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ASIS OPTION PAGE" sheetId="1" state="visible" r:id="rId3"/>
    <sheet name="OPTION PAGE" sheetId="2" state="visible" r:id="rId4"/>
    <sheet name="Sheet1" sheetId="3" state="visible" r:id="rId5"/>
    <sheet name="Sheet2" sheetId="4" state="visible" r:id="rId6"/>
    <sheet name="SWAPS PAGE" sheetId="5" state="visible" r:id="rId7"/>
    <sheet name="BASIS POSITION" sheetId="6" state="visible" r:id="rId8"/>
    <sheet name="BASIS SETTLES" sheetId="7" state="visible" r:id="rId9"/>
    <sheet name="RISK PAGE" sheetId="8" state="visible" r:id="rId10"/>
    <sheet name="GRIDS" sheetId="9" state="visible" r:id="rId11"/>
    <sheet name="GAMMA GRIDS" sheetId="10" state="visible" r:id="rId12"/>
    <sheet name="EAST GAMMA" sheetId="11" state="visible" r:id="rId13"/>
    <sheet name="WEST GAMMA" sheetId="12" state="visible" r:id="rId14"/>
    <sheet name="WEST HEDGE QUANTITIES" sheetId="13" state="visible" r:id="rId15"/>
    <sheet name="EAST HEDGE QUANTITIES" sheetId="14" state="visible" r:id="rId16"/>
    <sheet name="HEDGE QUANTITIES" sheetId="15" state="visible" r:id="rId17"/>
    <sheet name="OPTION RISK BY MONTH" sheetId="16" state="visible" r:id="rId18"/>
    <sheet name="VOL" sheetId="17" state="visible" r:id="rId19"/>
    <sheet name="EXPIRATION" sheetId="18" state="visible" r:id="rId20"/>
    <sheet name="curves" sheetId="19" state="visible" r:id="rId21"/>
    <sheet name="FetchCurves" sheetId="20" state="hidden" r:id="rId22"/>
  </sheets>
  <externalReferences>
    <externalReference r:id="rId23"/>
    <externalReference r:id="rId24"/>
    <externalReference r:id="rId25"/>
    <externalReference r:id="rId26"/>
  </externalReferences>
  <definedNames>
    <definedName function="false" hidden="false" name="BLAHBLAH" vbProcedure="false">#REF!</definedName>
    <definedName function="false" hidden="false" name="CHANGEGRID" vbProcedure="false">'RISK PAGE'!$AC$8:$AK$46</definedName>
    <definedName function="false" hidden="false" name="Count" vbProcedure="false">#REF!</definedName>
    <definedName function="false" hidden="false" name="CurveRange" vbProcedure="false">#REF!</definedName>
    <definedName function="false" hidden="false" name="Curves" vbProcedure="false">#REF!</definedName>
    <definedName function="false" hidden="false" name="curvesettle" vbProcedure="false">curves!$F$1:$CM$300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Curve_Data" vbProcedure="false">#REF!</definedName>
    <definedName function="false" hidden="false" name="Dates" vbProcedure="false">#REF!</definedName>
    <definedName function="false" hidden="false" name="DBase" vbProcedure="false">#REF!</definedName>
    <definedName function="false" hidden="false" name="dump" vbProcedure="false">#REF!</definedName>
    <definedName function="false" hidden="false" name="EASTHEDGE" vbProcedure="false">'EAST HEDGE QUANTITIES'!$A$4:$S$83</definedName>
    <definedName function="false" hidden="false" name="EffDate" vbProcedure="false">#REF!</definedName>
    <definedName function="false" hidden="false" name="EffDt" vbProcedure="false">#REF!</definedName>
    <definedName function="false" hidden="false" name="EndDate" vbProcedure="false">#REF!</definedName>
    <definedName function="false" hidden="false" name="expiration" vbProcedure="false">[2]expiry!$G$7:$I$414</definedName>
    <definedName function="false" hidden="false" name="GAMMAGRIDS" vbProcedure="false">'GAMMA GRIDS'!$I$4:$Z$80</definedName>
    <definedName function="false" hidden="false" name="HEDGE" vbProcedure="false">'HEDGE QUANTITIES'!$A$4:$S$218</definedName>
    <definedName function="false" hidden="false" name="move_down" vbProcedure="false">#REF!</definedName>
    <definedName function="false" hidden="false" name="NYMEXPrices" vbProcedure="false">#REF!</definedName>
    <definedName function="false" hidden="false" name="OPTIONRISK" vbProcedure="false">'OPTION RISK BY MONTH'!$A$1:$M$218</definedName>
    <definedName function="false" hidden="false" name="OPTTRADES" vbProcedure="false">'OPTION PAGE'!$A$3:$DA$893</definedName>
    <definedName function="false" hidden="false" name="PARAMS" vbProcedure="false">VOL!$B$3:$I$39</definedName>
    <definedName function="false" hidden="false" name="Password" vbProcedure="false">#REF!</definedName>
    <definedName function="false" hidden="false" name="Post_Id" vbProcedure="false">#REF!</definedName>
    <definedName function="false" hidden="false" name="prices" vbProcedure="false">#REF!</definedName>
    <definedName function="false" hidden="false" name="prompt" vbProcedure="false">VOL!$J$12</definedName>
    <definedName function="false" hidden="false" name="PromptMonth" vbProcedure="false">#REF!</definedName>
    <definedName function="false" hidden="false" name="PubCode" vbProcedure="false">#REF!</definedName>
    <definedName function="false" hidden="false" name="PW" vbProcedure="false">#REF!</definedName>
    <definedName function="false" hidden="false" name="RiskType" vbProcedure="false">#REF!</definedName>
    <definedName function="false" hidden="false" name="SETTLE" vbProcedure="false">'RISK PAGE'!$B$1</definedName>
    <definedName function="false" hidden="false" name="StartDate" vbProcedure="false">#REF!</definedName>
    <definedName function="false" hidden="false" name="STRADDLE" vbProcedure="false">[2]STRADDLES!$B$8:$O$130</definedName>
    <definedName function="false" hidden="false" name="SWAPTRADES" vbProcedure="false">'SWAPS PAGE'!$F$4:$CY$1591</definedName>
    <definedName function="false" hidden="false" name="Table" vbProcedure="false">#REF!</definedName>
    <definedName function="false" hidden="false" name="Today" vbProcedure="false">[1]Front!$B$2</definedName>
    <definedName function="false" hidden="false" name="UID" vbProcedure="false">#REF!</definedName>
    <definedName function="false" hidden="false" name="UpperLeftOfCurveTable" vbProcedure="false">#REF!</definedName>
    <definedName function="false" hidden="false" name="UserName" vbProcedure="false">#REF!</definedName>
    <definedName function="false" hidden="false" name="WESTCHANGEGRID" vbProcedure="false">'RISK PAGE'!$AW$8:$BE$45</definedName>
    <definedName function="false" hidden="false" name="WESTHEDGE" vbProcedure="false">'WEST HEDGE QUANTITIES'!$A$4:$S$84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<sst xmlns="http://schemas.openxmlformats.org/spreadsheetml/2006/main" count="835" uniqueCount="259">
  <si>
    <t xml:space="preserve">NET DELTA</t>
  </si>
  <si>
    <t xml:space="preserve">NET GAMMA</t>
  </si>
  <si>
    <t xml:space="preserve">NET VEGA</t>
  </si>
  <si>
    <t xml:space="preserve">NY</t>
  </si>
  <si>
    <t xml:space="preserve">EAST</t>
  </si>
  <si>
    <t xml:space="preserve">CENTRAL</t>
  </si>
  <si>
    <t xml:space="preserve">WEST</t>
  </si>
  <si>
    <t xml:space="preserve">TEXAS</t>
  </si>
  <si>
    <t xml:space="preserve">MONTH</t>
  </si>
  <si>
    <t xml:space="preserve">per day</t>
  </si>
  <si>
    <t xml:space="preserve">COUNTERPARTY</t>
  </si>
  <si>
    <t xml:space="preserve">point</t>
  </si>
  <si>
    <t xml:space="preserve">REGION</t>
  </si>
  <si>
    <t xml:space="preserve">VOLUME</t>
  </si>
  <si>
    <t xml:space="preserve">BASIS</t>
  </si>
  <si>
    <t xml:space="preserve">C/P</t>
  </si>
  <si>
    <t xml:space="preserve">strike</t>
  </si>
  <si>
    <t xml:space="preserve">SWAP</t>
  </si>
  <si>
    <t xml:space="preserve">VOLADJ</t>
  </si>
  <si>
    <t xml:space="preserve">IMPVOL</t>
  </si>
  <si>
    <t xml:space="preserve">VALUE</t>
  </si>
  <si>
    <t xml:space="preserve">DELTA</t>
  </si>
  <si>
    <t xml:space="preserve">GAMMA</t>
  </si>
  <si>
    <t xml:space="preserve">VEGA</t>
  </si>
  <si>
    <t xml:space="preserve">THETA</t>
  </si>
  <si>
    <t xml:space="preserve">NET THETA</t>
  </si>
  <si>
    <t xml:space="preserve">int rate</t>
  </si>
  <si>
    <t xml:space="preserve">days</t>
  </si>
  <si>
    <t xml:space="preserve">ng price-.15</t>
  </si>
  <si>
    <t xml:space="preserve">M</t>
  </si>
  <si>
    <t xml:space="preserve">MV</t>
  </si>
  <si>
    <t xml:space="preserve">XH</t>
  </si>
  <si>
    <t xml:space="preserve">CURRENT POS</t>
  </si>
  <si>
    <t xml:space="preserve">DATE</t>
  </si>
  <si>
    <t xml:space="preserve">START</t>
  </si>
  <si>
    <t xml:space="preserve">STOP</t>
  </si>
  <si>
    <t xml:space="preserve">PRICE</t>
  </si>
  <si>
    <t xml:space="preserve">POINT</t>
  </si>
  <si>
    <t xml:space="preserve">checked</t>
  </si>
  <si>
    <t xml:space="preserve">filter</t>
  </si>
  <si>
    <t xml:space="preserve">fixed</t>
  </si>
  <si>
    <t xml:space="preserve">JUN-00</t>
  </si>
  <si>
    <t xml:space="preserve">JUL-00</t>
  </si>
  <si>
    <t xml:space="preserve">AUG-00</t>
  </si>
  <si>
    <t xml:space="preserve">SEP-00</t>
  </si>
  <si>
    <t xml:space="preserve">OCT-00</t>
  </si>
  <si>
    <t xml:space="preserve">NOV-00</t>
  </si>
  <si>
    <t xml:space="preserve">DEC-00</t>
  </si>
  <si>
    <t xml:space="preserve">JAN-01</t>
  </si>
  <si>
    <t xml:space="preserve">FEB-01</t>
  </si>
  <si>
    <t xml:space="preserve">MAR-01</t>
  </si>
  <si>
    <t xml:space="preserve">APR-01</t>
  </si>
  <si>
    <t xml:space="preserve">MAY-01</t>
  </si>
  <si>
    <t xml:space="preserve">JUN-01</t>
  </si>
  <si>
    <t xml:space="preserve">JUL-01</t>
  </si>
  <si>
    <t xml:space="preserve">AUG-01</t>
  </si>
  <si>
    <t xml:space="preserve">SEP-01</t>
  </si>
  <si>
    <t xml:space="preserve">OCT-01</t>
  </si>
  <si>
    <t xml:space="preserve">NOV-01</t>
  </si>
  <si>
    <t xml:space="preserve">DEC-01</t>
  </si>
  <si>
    <t xml:space="preserve">JAN-02</t>
  </si>
  <si>
    <t xml:space="preserve">FEB-02</t>
  </si>
  <si>
    <t xml:space="preserve">MAR-02</t>
  </si>
  <si>
    <t xml:space="preserve">APR-02</t>
  </si>
  <si>
    <t xml:space="preserve">MAY-02</t>
  </si>
  <si>
    <t xml:space="preserve">JUN-02</t>
  </si>
  <si>
    <t xml:space="preserve">JUL-02</t>
  </si>
  <si>
    <t xml:space="preserve">AUG-02</t>
  </si>
  <si>
    <t xml:space="preserve">SEP-02</t>
  </si>
  <si>
    <t xml:space="preserve">OCT-02</t>
  </si>
  <si>
    <t xml:space="preserve">NOV-02</t>
  </si>
  <si>
    <t xml:space="preserve">DEC-02</t>
  </si>
  <si>
    <t xml:space="preserve">JAN-03</t>
  </si>
  <si>
    <t xml:space="preserve">FEB-03</t>
  </si>
  <si>
    <t xml:space="preserve">MAR-03</t>
  </si>
  <si>
    <t xml:space="preserve">APR-03</t>
  </si>
  <si>
    <t xml:space="preserve">MAY-03</t>
  </si>
  <si>
    <t xml:space="preserve">JUN-03</t>
  </si>
  <si>
    <t xml:space="preserve">JUL-03</t>
  </si>
  <si>
    <t xml:space="preserve">AUG-03</t>
  </si>
  <si>
    <t xml:space="preserve">SEP-03</t>
  </si>
  <si>
    <t xml:space="preserve">OCT-03</t>
  </si>
  <si>
    <t xml:space="preserve">NOV-03</t>
  </si>
  <si>
    <t xml:space="preserve">DEC-03</t>
  </si>
  <si>
    <t xml:space="preserve">JAN-04</t>
  </si>
  <si>
    <t xml:space="preserve">FEB-04</t>
  </si>
  <si>
    <t xml:space="preserve">MAR-04</t>
  </si>
  <si>
    <t xml:space="preserve">APR-04</t>
  </si>
  <si>
    <t xml:space="preserve">MAY-04</t>
  </si>
  <si>
    <t xml:space="preserve">JUN-04</t>
  </si>
  <si>
    <t xml:space="preserve">JUL-04</t>
  </si>
  <si>
    <t xml:space="preserve">AUG-04</t>
  </si>
  <si>
    <t xml:space="preserve">SEP-04</t>
  </si>
  <si>
    <t xml:space="preserve">OCT-04</t>
  </si>
  <si>
    <t xml:space="preserve">NOV-04</t>
  </si>
  <si>
    <t xml:space="preserve">DEC-04</t>
  </si>
  <si>
    <t xml:space="preserve">JAN-05</t>
  </si>
  <si>
    <t xml:space="preserve">FEB-05</t>
  </si>
  <si>
    <t xml:space="preserve">MAR-05</t>
  </si>
  <si>
    <t xml:space="preserve">APR-05</t>
  </si>
  <si>
    <t xml:space="preserve">MAY-05</t>
  </si>
  <si>
    <t xml:space="preserve">JUN-05</t>
  </si>
  <si>
    <t xml:space="preserve">JUL-05</t>
  </si>
  <si>
    <t xml:space="preserve">AUG-05</t>
  </si>
  <si>
    <t xml:space="preserve">SEP-05</t>
  </si>
  <si>
    <t xml:space="preserve">OCT-05</t>
  </si>
  <si>
    <t xml:space="preserve">NOV-05</t>
  </si>
  <si>
    <t xml:space="preserve">DEC-05</t>
  </si>
  <si>
    <t xml:space="preserve">BASIS POSITION</t>
  </si>
  <si>
    <t xml:space="preserve">TRADES</t>
  </si>
  <si>
    <t xml:space="preserve">WEST perm ADJ</t>
  </si>
  <si>
    <t xml:space="preserve">basis option adj</t>
  </si>
  <si>
    <t xml:space="preserve">basis option delta</t>
  </si>
  <si>
    <t xml:space="preserve">NYMEX</t>
  </si>
  <si>
    <t xml:space="preserve">nymex</t>
  </si>
  <si>
    <t xml:space="preserve">nwpl rm</t>
  </si>
  <si>
    <t xml:space="preserve">west</t>
  </si>
  <si>
    <t xml:space="preserve">SOCAL</t>
  </si>
  <si>
    <t xml:space="preserve">TICKET</t>
  </si>
  <si>
    <t xml:space="preserve">z6</t>
  </si>
  <si>
    <t xml:space="preserve">ny</t>
  </si>
  <si>
    <t xml:space="preserve">EP PERM</t>
  </si>
  <si>
    <t xml:space="preserve">socal</t>
  </si>
  <si>
    <t xml:space="preserve">NWPL RM</t>
  </si>
  <si>
    <t xml:space="preserve">ep sj</t>
  </si>
  <si>
    <t xml:space="preserve">EP SJ</t>
  </si>
  <si>
    <t xml:space="preserve">ep perm</t>
  </si>
  <si>
    <t xml:space="preserve">Z6</t>
  </si>
  <si>
    <t xml:space="preserve">KV</t>
  </si>
  <si>
    <t xml:space="preserve">jv</t>
  </si>
  <si>
    <t xml:space="preserve">FIXED</t>
  </si>
  <si>
    <t xml:space="preserve">k</t>
  </si>
  <si>
    <t xml:space="preserve">kv</t>
  </si>
  <si>
    <t xml:space="preserve">xh</t>
  </si>
  <si>
    <t xml:space="preserve">IF-HPL/SHPCHAN</t>
  </si>
  <si>
    <t xml:space="preserve">IF-CGT/APPALAC</t>
  </si>
  <si>
    <t xml:space="preserve">IF-ELPO/SJ</t>
  </si>
  <si>
    <t xml:space="preserve">IF-PAN/TX/OK</t>
  </si>
  <si>
    <t xml:space="preserve">IF-NWPL_ROCKY_M</t>
  </si>
  <si>
    <t xml:space="preserve">NGI/CHI. GATE</t>
  </si>
  <si>
    <t xml:space="preserve">NGI-SOCAL</t>
  </si>
  <si>
    <t xml:space="preserve">MICH_CG-GD</t>
  </si>
  <si>
    <t xml:space="preserve">IF-TRANSCO/Z6</t>
  </si>
  <si>
    <t xml:space="preserve">SETTLE</t>
  </si>
  <si>
    <t xml:space="preserve">options</t>
  </si>
  <si>
    <t xml:space="preserve">WEST BASIS</t>
  </si>
  <si>
    <t xml:space="preserve">EAST GAMMA</t>
  </si>
  <si>
    <t xml:space="preserve">WEST GAMMA</t>
  </si>
  <si>
    <t xml:space="preserve">X-H</t>
  </si>
  <si>
    <t xml:space="preserve">JV01</t>
  </si>
  <si>
    <t xml:space="preserve">J-V</t>
  </si>
  <si>
    <t xml:space="preserve">XH02</t>
  </si>
  <si>
    <t xml:space="preserve">X1-H02</t>
  </si>
  <si>
    <t xml:space="preserve">TODAY'S</t>
  </si>
  <si>
    <t xml:space="preserve">YES. PORT</t>
  </si>
  <si>
    <t xml:space="preserve">change</t>
  </si>
  <si>
    <t xml:space="preserve">PORTFOLIO</t>
  </si>
  <si>
    <t xml:space="preserve">DELTA CHG.</t>
  </si>
  <si>
    <t xml:space="preserve">CURVE-SETTLE</t>
  </si>
  <si>
    <t xml:space="preserve">CHANGE</t>
  </si>
  <si>
    <t xml:space="preserve">MARKET</t>
  </si>
  <si>
    <t xml:space="preserve">LAST</t>
  </si>
  <si>
    <t xml:space="preserve">net gamma up</t>
  </si>
  <si>
    <t xml:space="preserve">net gamma dwn</t>
  </si>
  <si>
    <t xml:space="preserve">offset</t>
  </si>
  <si>
    <t xml:space="preserve">lower bound move</t>
  </si>
  <si>
    <t xml:space="preserve">chg - lower bound move</t>
  </si>
  <si>
    <t xml:space="preserve">FIXED WEST CHANGE</t>
  </si>
  <si>
    <t xml:space="preserve">TOTAL</t>
  </si>
  <si>
    <t xml:space="preserve">Actual Option Gamma</t>
  </si>
  <si>
    <t xml:space="preserve">Hedge Strip</t>
  </si>
  <si>
    <t xml:space="preserve">Predictive Greeks</t>
  </si>
  <si>
    <t xml:space="preserve">Ref</t>
  </si>
  <si>
    <t xml:space="preserve">Net</t>
  </si>
  <si>
    <t xml:space="preserve">Opt</t>
  </si>
  <si>
    <t xml:space="preserve">OCT</t>
  </si>
  <si>
    <t xml:space="preserve">EXG</t>
  </si>
  <si>
    <t xml:space="preserve">Sigma</t>
  </si>
  <si>
    <t xml:space="preserve">Period</t>
  </si>
  <si>
    <t xml:space="preserve">Qty</t>
  </si>
  <si>
    <t xml:space="preserve">Futures</t>
  </si>
  <si>
    <t xml:space="preserve">Swaps</t>
  </si>
  <si>
    <t xml:space="preserve">Delta</t>
  </si>
  <si>
    <t xml:space="preserve">Call</t>
  </si>
  <si>
    <t xml:space="preserve">Put</t>
  </si>
  <si>
    <t xml:space="preserve">Charm</t>
  </si>
  <si>
    <t xml:space="preserve">Contract Equivalence</t>
  </si>
  <si>
    <t xml:space="preserve">$ Exposure</t>
  </si>
  <si>
    <t xml:space="preserve">Reference</t>
  </si>
  <si>
    <t xml:space="preserve">Mo Option</t>
  </si>
  <si>
    <t xml:space="preserve">Value</t>
  </si>
  <si>
    <t xml:space="preserve">Gamma</t>
  </si>
  <si>
    <t xml:space="preserve">Vega</t>
  </si>
  <si>
    <t xml:space="preserve">Theta</t>
  </si>
  <si>
    <t xml:space="preserve">Rho</t>
  </si>
  <si>
    <t xml:space="preserve">Quantity</t>
  </si>
  <si>
    <t xml:space="preserve">Mid Market</t>
  </si>
  <si>
    <t xml:space="preserve">Expiration Dates</t>
  </si>
  <si>
    <t xml:space="preserve">Updated on 6/26/97</t>
  </si>
  <si>
    <t xml:space="preserve">NG Futures</t>
  </si>
  <si>
    <t xml:space="preserve">NG Option</t>
  </si>
  <si>
    <t xml:space="preserve">Delivery</t>
  </si>
  <si>
    <t xml:space="preserve">Expiration</t>
  </si>
  <si>
    <t xml:space="preserve">Month</t>
  </si>
  <si>
    <t xml:space="preserve">Date</t>
  </si>
  <si>
    <t xml:space="preserve">NGI-MALIN</t>
  </si>
  <si>
    <t xml:space="preserve">Curve Code</t>
  </si>
  <si>
    <t xml:space="preserve">NG</t>
  </si>
  <si>
    <t xml:space="preserve">INTNS</t>
  </si>
  <si>
    <t xml:space="preserve">IF-ANR/OK</t>
  </si>
  <si>
    <t xml:space="preserve">IF-NGPL/MIDCON</t>
  </si>
  <si>
    <t xml:space="preserve">IF-NNG/DEMARCAT</t>
  </si>
  <si>
    <t xml:space="preserve">IF-NNG/TOK</t>
  </si>
  <si>
    <t xml:space="preserve">IF-NNG/VENT</t>
  </si>
  <si>
    <t xml:space="preserve">IF-NGPL/LA</t>
  </si>
  <si>
    <t xml:space="preserve">IF-NORAM/EAST</t>
  </si>
  <si>
    <t xml:space="preserve">IF-ONG/OKLAHOMA</t>
  </si>
  <si>
    <t xml:space="preserve">IF-WNG/TOK</t>
  </si>
  <si>
    <t xml:space="preserve">IF-TRUNKL/FLDZN</t>
  </si>
  <si>
    <t xml:space="preserve">IF-TRUNKL/LA</t>
  </si>
  <si>
    <t xml:space="preserve">ML7/CG</t>
  </si>
  <si>
    <t xml:space="preserve">NGI-PGE/CG</t>
  </si>
  <si>
    <t xml:space="preserve">IF-CNG/APPALACH</t>
  </si>
  <si>
    <t xml:space="preserve">IF-COLGULF/LA</t>
  </si>
  <si>
    <t xml:space="preserve">IF-FGT/Z1</t>
  </si>
  <si>
    <t xml:space="preserve">IF-FGT/Z2</t>
  </si>
  <si>
    <t xml:space="preserve">IF-FGT/Z3</t>
  </si>
  <si>
    <t xml:space="preserve">IF-HEHUB</t>
  </si>
  <si>
    <t xml:space="preserve">IF-SONAT/LA</t>
  </si>
  <si>
    <t xml:space="preserve">IF-TENN/LA</t>
  </si>
  <si>
    <t xml:space="preserve">IF-TETCO/ELA</t>
  </si>
  <si>
    <t xml:space="preserve">IF-TETCO/WLA</t>
  </si>
  <si>
    <t xml:space="preserve">IF-TGT/Z1</t>
  </si>
  <si>
    <t xml:space="preserve">IF-TRANSCO/Z1</t>
  </si>
  <si>
    <t xml:space="preserve">IF-TRUNKL/TX</t>
  </si>
  <si>
    <t xml:space="preserve">IF-TRANSCO/Z2</t>
  </si>
  <si>
    <t xml:space="preserve">IF-TRANSCO/Z3</t>
  </si>
  <si>
    <t xml:space="preserve">IF-CIG/RKYMTN</t>
  </si>
  <si>
    <t xml:space="preserve">IF-ELPO/PERMIAN</t>
  </si>
  <si>
    <t xml:space="preserve">IF-NTHWST/CANBR</t>
  </si>
  <si>
    <t xml:space="preserve">IF-QUESTAR</t>
  </si>
  <si>
    <t xml:space="preserve">DJ/BASIN/CIG</t>
  </si>
  <si>
    <t xml:space="preserve">IF-VALERO/TX</t>
  </si>
  <si>
    <t xml:space="preserve">IF-WAHA</t>
  </si>
  <si>
    <t xml:space="preserve">IF-TETCO/STX</t>
  </si>
  <si>
    <t xml:space="preserve">IF-ANR/LA</t>
  </si>
  <si>
    <t xml:space="preserve">IF-TENN/TX</t>
  </si>
  <si>
    <t xml:space="preserve">IF-TGT/ZSL</t>
  </si>
  <si>
    <t xml:space="preserve">IF-NGPLTXOK</t>
  </si>
  <si>
    <t xml:space="preserve">IF-KATY</t>
  </si>
  <si>
    <t xml:space="preserve">IF-TENN/LA_OFF</t>
  </si>
  <si>
    <t xml:space="preserve">Curve Type</t>
  </si>
  <si>
    <t xml:space="preserve">PR</t>
  </si>
  <si>
    <t xml:space="preserve">VO</t>
  </si>
  <si>
    <t xml:space="preserve">AA</t>
  </si>
  <si>
    <t xml:space="preserve">Book Code 1</t>
  </si>
  <si>
    <t xml:space="preserve">P</t>
  </si>
  <si>
    <t xml:space="preserve">R</t>
  </si>
  <si>
    <t xml:space="preserve">D</t>
  </si>
</sst>
</file>

<file path=xl/styles.xml><?xml version="1.0" encoding="utf-8"?>
<styleSheet xmlns="http://schemas.openxmlformats.org/spreadsheetml/2006/main">
  <numFmts count="33">
    <numFmt numFmtId="164" formatCode="General"/>
    <numFmt numFmtId="165" formatCode="[$-409]mmm\-yy"/>
    <numFmt numFmtId="166" formatCode="0_);[RED]\(0\)"/>
    <numFmt numFmtId="167" formatCode="0.00"/>
    <numFmt numFmtId="168" formatCode="0.00%"/>
    <numFmt numFmtId="169" formatCode="0.0000"/>
    <numFmt numFmtId="170" formatCode="0.0_);[RED]\(0.0\)"/>
    <numFmt numFmtId="171" formatCode="\$#,##0_);[RED]&quot;($&quot;#,##0\)"/>
    <numFmt numFmtId="172" formatCode="0.000"/>
    <numFmt numFmtId="173" formatCode="0"/>
    <numFmt numFmtId="174" formatCode="[$-409]d\-mmm\-yy"/>
    <numFmt numFmtId="175" formatCode="[$-409]#,##0.00_);[RED]\(#,##0.00\)"/>
    <numFmt numFmtId="176" formatCode="0.0000_);[RED]\(0.0000\)"/>
    <numFmt numFmtId="177" formatCode="[$-409]m/d/yyyy"/>
    <numFmt numFmtId="178" formatCode="[$-409]#,##0_);[RED]\(#,##0\)"/>
    <numFmt numFmtId="179" formatCode="[$-409]d\-mmm"/>
    <numFmt numFmtId="180" formatCode="0%"/>
    <numFmt numFmtId="181" formatCode="0.00_);[RED]\(0.00\)"/>
    <numFmt numFmtId="182" formatCode="0.000_);[RED]\(0.000\)"/>
    <numFmt numFmtId="183" formatCode="#,##0.0"/>
    <numFmt numFmtId="184" formatCode="#,##0.00"/>
    <numFmt numFmtId="185" formatCode="mmm\-yyyy"/>
    <numFmt numFmtId="186" formatCode="@"/>
    <numFmt numFmtId="187" formatCode="d\-mmm\-yyyy"/>
    <numFmt numFmtId="188" formatCode="\$#,##0"/>
    <numFmt numFmtId="189" formatCode="_(\$* #,##0.00_);_(\$* \(#,##0.00\);_(\$* \-??_);_(@_)"/>
    <numFmt numFmtId="190" formatCode="0.0"/>
    <numFmt numFmtId="191" formatCode="#,##0"/>
    <numFmt numFmtId="192" formatCode="\$#,##0.00"/>
    <numFmt numFmtId="193" formatCode="#&quot; Day&quot;"/>
    <numFmt numFmtId="194" formatCode="#&quot; BP&quot;"/>
    <numFmt numFmtId="195" formatCode="dd\-mmm\-yy"/>
    <numFmt numFmtId="196" formatCode="0.00E+00"/>
  </numFmts>
  <fonts count="2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sz val="7"/>
      <name val="Arial"/>
      <family val="0"/>
    </font>
    <font>
      <b val="true"/>
      <sz val="7"/>
      <name val="Arial"/>
      <family val="0"/>
    </font>
    <font>
      <sz val="8"/>
      <name val="Arial"/>
      <family val="0"/>
    </font>
    <font>
      <b val="true"/>
      <sz val="8"/>
      <name val="Arial"/>
      <family val="2"/>
    </font>
    <font>
      <b val="true"/>
      <sz val="7"/>
      <name val="MS Sans Serif"/>
      <family val="0"/>
    </font>
    <font>
      <b val="true"/>
      <sz val="8"/>
      <name val="Arial"/>
      <family val="0"/>
    </font>
    <font>
      <b val="true"/>
      <sz val="10"/>
      <name val="Arial"/>
      <family val="2"/>
    </font>
    <font>
      <b val="true"/>
      <sz val="6"/>
      <name val="Arial"/>
      <family val="0"/>
    </font>
    <font>
      <b val="true"/>
      <sz val="6"/>
      <color rgb="FF000000"/>
      <name val="Arial"/>
      <family val="0"/>
    </font>
    <font>
      <b val="true"/>
      <sz val="8"/>
      <color rgb="FFFF0000"/>
      <name val="MS Sans Serif"/>
      <family val="0"/>
    </font>
    <font>
      <b val="true"/>
      <sz val="8"/>
      <color rgb="FFFF0000"/>
      <name val="Arial"/>
      <family val="0"/>
    </font>
    <font>
      <b val="true"/>
      <sz val="6"/>
      <name val="MS Sans Serif"/>
      <family val="0"/>
    </font>
    <font>
      <b val="true"/>
      <sz val="16"/>
      <name val="Arial"/>
      <family val="2"/>
    </font>
    <font>
      <b val="true"/>
      <sz val="8"/>
      <name val="MS Sans Serif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sz val="9"/>
      <name val="Times New Roman"/>
      <family val="1"/>
    </font>
    <font>
      <b val="true"/>
      <sz val="9"/>
      <name val="Times New Roman"/>
      <family val="1"/>
    </font>
    <font>
      <sz val="8"/>
      <name val="Times New Roman"/>
      <family val="1"/>
    </font>
    <font>
      <b val="true"/>
      <sz val="8"/>
      <color rgb="FF800000"/>
      <name val="Times New Roman"/>
      <family val="1"/>
    </font>
    <font>
      <b val="true"/>
      <sz val="8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A6CAF0"/>
      </patternFill>
    </fill>
    <fill>
      <patternFill patternType="solid">
        <fgColor rgb="FFA6CAF0"/>
        <bgColor rgb="FFCCCCFF"/>
      </patternFill>
    </fill>
  </fills>
  <borders count="37">
    <border diagonalUp="false" diagonalDown="false">
      <left/>
      <right/>
      <top/>
      <bottom/>
      <diagonal/>
    </border>
    <border diagonalUp="false" diagonalDown="false">
      <left/>
      <right/>
      <top/>
      <bottom style="thick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thin"/>
      <top style="medium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6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2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16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6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6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9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9" fillId="4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9" fillId="4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9" fillId="4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85" fontId="21" fillId="5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21" fillId="5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85" fontId="19" fillId="4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3" fontId="19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0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9" fillId="4" borderId="1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3" fontId="19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9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9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85" fontId="20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83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20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88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0" fillId="5" borderId="1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87" fontId="20" fillId="5" borderId="1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88" fontId="20" fillId="5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9" fillId="5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19" fillId="5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4" borderId="2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1" fontId="22" fillId="4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22" fillId="4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2" fillId="4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2" fillId="4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2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22" fillId="4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4" borderId="2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1" fontId="22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22" fillId="4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2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2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2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22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22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2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2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4" fontId="22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0" fillId="0" borderId="1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1" fontId="2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26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1" fontId="2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20" fillId="0" borderId="1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88" fontId="2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5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7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7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27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28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2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3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3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3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3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3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3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1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3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3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1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1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3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0" fillId="0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6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urves" xfId="20"/>
    <cellStyle name="Normal_June Options 97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externalLink" Target="externalLinks/externalLink1.xml"/><Relationship Id="rId24" Type="http://schemas.openxmlformats.org/officeDocument/2006/relationships/externalLink" Target="externalLinks/externalLink2.xml"/><Relationship Id="rId25" Type="http://schemas.openxmlformats.org/officeDocument/2006/relationships/externalLink" Target="externalLinks/externalLink3.xml"/><Relationship Id="rId26" Type="http://schemas.openxmlformats.org/officeDocument/2006/relationships/externalLink" Target="externalLinks/externalLink4.xml"/><Relationship Id="rId27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MODELS/larryOptModel2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Studies/Transport/Intra_Trans_Model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larryoptmodelJULY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larryoptmod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kews"/>
      <sheetName val="swaption"/>
      <sheetName val="Sheet1"/>
      <sheetName val="strips2"/>
      <sheetName val="Sheet2"/>
      <sheetName val="STRADDLES"/>
      <sheetName val="Curves"/>
      <sheetName val="BasisCurves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ront"/>
      <sheetName val="Curves"/>
      <sheetName val="Correlation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kews"/>
      <sheetName val="Sheet1"/>
      <sheetName val="pipes"/>
      <sheetName val="basis settles"/>
      <sheetName val="BASIS GAS DAILY"/>
      <sheetName val="BASIS OPT 4"/>
      <sheetName val="BASIS OPT 1"/>
      <sheetName val="BASIS OPT 2"/>
      <sheetName val="BASIS OPT 3"/>
      <sheetName val="basis old"/>
      <sheetName val="SWAPTION"/>
      <sheetName val="EP SJ"/>
      <sheetName val="NWPL RM"/>
      <sheetName val="SOCAL"/>
      <sheetName val="HENRY HUB"/>
      <sheetName val="nymex"/>
      <sheetName val="AES"/>
      <sheetName val="STRADDLES"/>
      <sheetName val="STRADDLE CALC"/>
      <sheetName val="GAS DAILY"/>
      <sheetName val="INDIVIDUAL"/>
      <sheetName val="curves"/>
      <sheetName val="vols"/>
      <sheetName val="correlation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4">
          <cell r="K14">
            <v>0.58</v>
          </cell>
        </row>
        <row r="15">
          <cell r="K15">
            <v>0.58</v>
          </cell>
        </row>
        <row r="16">
          <cell r="K16">
            <v>0.5825</v>
          </cell>
        </row>
        <row r="17">
          <cell r="K17">
            <v>0.585</v>
          </cell>
        </row>
        <row r="18">
          <cell r="K18">
            <v>0.5975</v>
          </cell>
        </row>
        <row r="19">
          <cell r="K19">
            <v>0.5975</v>
          </cell>
        </row>
        <row r="20">
          <cell r="K20">
            <v>0.6</v>
          </cell>
        </row>
        <row r="21">
          <cell r="K21">
            <v>0.5875</v>
          </cell>
        </row>
        <row r="22">
          <cell r="K22">
            <v>0.535</v>
          </cell>
        </row>
        <row r="23">
          <cell r="K23">
            <v>0.4025</v>
          </cell>
        </row>
        <row r="24">
          <cell r="K24">
            <v>0.3475</v>
          </cell>
        </row>
        <row r="25">
          <cell r="K25">
            <v>0.33</v>
          </cell>
        </row>
        <row r="26">
          <cell r="K26">
            <v>0.325</v>
          </cell>
        </row>
        <row r="27">
          <cell r="K27">
            <v>0.325</v>
          </cell>
        </row>
        <row r="28">
          <cell r="K28">
            <v>0.3275</v>
          </cell>
        </row>
        <row r="29">
          <cell r="K29">
            <v>0.3325</v>
          </cell>
        </row>
        <row r="30">
          <cell r="K30">
            <v>0.335</v>
          </cell>
        </row>
        <row r="31">
          <cell r="K31">
            <v>0.3375</v>
          </cell>
        </row>
        <row r="32">
          <cell r="K32">
            <v>0.34</v>
          </cell>
        </row>
        <row r="33">
          <cell r="K33">
            <v>0.335</v>
          </cell>
        </row>
        <row r="34">
          <cell r="K34">
            <v>0.3125</v>
          </cell>
        </row>
        <row r="35">
          <cell r="K35">
            <v>0.27</v>
          </cell>
        </row>
        <row r="36">
          <cell r="K36">
            <v>0.265</v>
          </cell>
        </row>
        <row r="37">
          <cell r="K37">
            <v>0.2625</v>
          </cell>
        </row>
        <row r="38">
          <cell r="K38">
            <v>0.26</v>
          </cell>
        </row>
        <row r="39">
          <cell r="K39">
            <v>0.26</v>
          </cell>
        </row>
        <row r="40">
          <cell r="K40">
            <v>0.26</v>
          </cell>
        </row>
        <row r="41">
          <cell r="K41">
            <v>0.26</v>
          </cell>
        </row>
        <row r="42">
          <cell r="K42">
            <v>0.27</v>
          </cell>
        </row>
        <row r="43">
          <cell r="K43">
            <v>0.2725</v>
          </cell>
        </row>
        <row r="44">
          <cell r="K44">
            <v>0.28</v>
          </cell>
        </row>
        <row r="45">
          <cell r="K45">
            <v>0.27</v>
          </cell>
        </row>
        <row r="46">
          <cell r="K46">
            <v>0.2625</v>
          </cell>
        </row>
        <row r="47">
          <cell r="K47">
            <v>0.2285</v>
          </cell>
        </row>
        <row r="48">
          <cell r="K48">
            <v>0.2275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kews"/>
      <sheetName val="Sheet1"/>
      <sheetName val="pipes"/>
      <sheetName val="basis settles"/>
      <sheetName val="BASIS GAS DAILY"/>
      <sheetName val="BASIS OPT 4"/>
      <sheetName val="BASIS OPT 1"/>
      <sheetName val="BASIS OPT 2"/>
      <sheetName val="BASIS OPT 3"/>
      <sheetName val="basis old"/>
      <sheetName val="SWAPTION"/>
      <sheetName val="EP SJ"/>
      <sheetName val="NWPL RM"/>
      <sheetName val="SOCAL"/>
      <sheetName val="HENRY HUB"/>
      <sheetName val="Sheet2"/>
      <sheetName val="nymex"/>
      <sheetName val="AES"/>
      <sheetName val="STRADDLES"/>
      <sheetName val="STRADDLE CALC"/>
      <sheetName val="GAS DAILY"/>
      <sheetName val="INDIVIDUAL"/>
      <sheetName val="curves"/>
      <sheetName val="vols"/>
      <sheetName val="correlation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4">
          <cell r="F14">
            <v>4.12</v>
          </cell>
        </row>
        <row r="15">
          <cell r="F15">
            <v>4.075</v>
          </cell>
        </row>
        <row r="16">
          <cell r="F16">
            <v>4.065</v>
          </cell>
        </row>
        <row r="17">
          <cell r="F17">
            <v>4.082</v>
          </cell>
        </row>
        <row r="18">
          <cell r="F18">
            <v>4.103</v>
          </cell>
        </row>
        <row r="19">
          <cell r="F19">
            <v>4.203</v>
          </cell>
        </row>
        <row r="20">
          <cell r="F20">
            <v>4.213</v>
          </cell>
        </row>
        <row r="21">
          <cell r="F21">
            <v>4.008</v>
          </cell>
        </row>
        <row r="22">
          <cell r="F22">
            <v>3.798</v>
          </cell>
        </row>
        <row r="23">
          <cell r="F23">
            <v>3.59071428571429</v>
          </cell>
        </row>
        <row r="24">
          <cell r="F24">
            <v>3.47571428571429</v>
          </cell>
        </row>
        <row r="25">
          <cell r="F25">
            <v>3.45071428571429</v>
          </cell>
        </row>
        <row r="26">
          <cell r="F26">
            <v>3.45071428571429</v>
          </cell>
        </row>
        <row r="27">
          <cell r="F27">
            <v>3.46071428571429</v>
          </cell>
        </row>
        <row r="28">
          <cell r="F28">
            <v>3.45571428571429</v>
          </cell>
        </row>
        <row r="29">
          <cell r="F29">
            <v>3.47571428571429</v>
          </cell>
        </row>
        <row r="30">
          <cell r="F30">
            <v>3.621</v>
          </cell>
        </row>
        <row r="31">
          <cell r="F31">
            <v>3.718</v>
          </cell>
        </row>
        <row r="32">
          <cell r="F32">
            <v>3.733</v>
          </cell>
        </row>
        <row r="33">
          <cell r="F33">
            <v>3.598</v>
          </cell>
        </row>
        <row r="34">
          <cell r="F34">
            <v>3.43</v>
          </cell>
        </row>
        <row r="35">
          <cell r="F35">
            <v>3.28683333333333</v>
          </cell>
        </row>
        <row r="36">
          <cell r="F36">
            <v>3.21683333333333</v>
          </cell>
        </row>
        <row r="37">
          <cell r="F37">
            <v>3.18683333333333</v>
          </cell>
        </row>
        <row r="38">
          <cell r="F38">
            <v>3.17683333333333</v>
          </cell>
        </row>
        <row r="39">
          <cell r="F39">
            <v>3.17183333333333</v>
          </cell>
        </row>
        <row r="40">
          <cell r="F40">
            <v>3.16183333333333</v>
          </cell>
        </row>
        <row r="41">
          <cell r="F41">
            <v>3.17983333333333</v>
          </cell>
        </row>
        <row r="42">
          <cell r="F42">
            <v>3.27983333333333</v>
          </cell>
        </row>
        <row r="43">
          <cell r="F43">
            <v>3.37983333333333</v>
          </cell>
        </row>
        <row r="44">
          <cell r="F44">
            <v>3.60716666666667</v>
          </cell>
        </row>
        <row r="45">
          <cell r="F45">
            <v>3.47716666666667</v>
          </cell>
        </row>
        <row r="46">
          <cell r="F46">
            <v>3.33416666666667</v>
          </cell>
        </row>
        <row r="47">
          <cell r="F47">
            <v>3.18916666666667</v>
          </cell>
        </row>
        <row r="48">
          <cell r="F48">
            <v>3.16716666666667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214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Q4" activeCellId="0" sqref="Q4"/>
    </sheetView>
  </sheetViews>
  <sheetFormatPr defaultColWidth="9.0546875" defaultRowHeight="12.75" customHeight="true" zeroHeight="false" outlineLevelRow="0" outlineLevelCol="0"/>
  <sheetData>
    <row r="1" customFormat="false" ht="13.5" hidden="false" customHeight="false" outlineLevel="0" collapsed="false">
      <c r="A1" s="0" t="s">
        <v>168</v>
      </c>
      <c r="J1" s="0" t="s">
        <v>6</v>
      </c>
      <c r="S1" s="0" t="s">
        <v>4</v>
      </c>
    </row>
    <row r="2" customFormat="false" ht="12.75" hidden="false" customHeight="false" outlineLevel="0" collapsed="false">
      <c r="A2" s="77" t="s">
        <v>169</v>
      </c>
      <c r="B2" s="77"/>
      <c r="C2" s="77"/>
      <c r="D2" s="77"/>
      <c r="E2" s="77"/>
      <c r="F2" s="77"/>
      <c r="G2" s="77"/>
      <c r="H2" s="77"/>
      <c r="J2" s="77" t="s">
        <v>169</v>
      </c>
      <c r="K2" s="77"/>
      <c r="L2" s="77"/>
      <c r="M2" s="77"/>
      <c r="N2" s="77"/>
      <c r="O2" s="77"/>
      <c r="P2" s="77"/>
      <c r="Q2" s="77"/>
      <c r="S2" s="77" t="s">
        <v>169</v>
      </c>
      <c r="T2" s="77"/>
      <c r="U2" s="77"/>
      <c r="V2" s="77"/>
      <c r="W2" s="77"/>
      <c r="X2" s="77"/>
      <c r="Y2" s="77"/>
      <c r="Z2" s="77"/>
    </row>
    <row r="3" customFormat="false" ht="13.5" hidden="false" customHeight="false" outlineLevel="0" collapsed="false">
      <c r="A3" s="78" t="n">
        <v>-0.3</v>
      </c>
      <c r="B3" s="79" t="n">
        <v>-0.2</v>
      </c>
      <c r="C3" s="79" t="n">
        <v>-0.1</v>
      </c>
      <c r="D3" s="79" t="n">
        <v>-0.05</v>
      </c>
      <c r="E3" s="79" t="n">
        <v>0.05</v>
      </c>
      <c r="F3" s="79" t="n">
        <v>0.1</v>
      </c>
      <c r="G3" s="79" t="n">
        <v>0.2</v>
      </c>
      <c r="H3" s="80" t="n">
        <v>0.3</v>
      </c>
      <c r="J3" s="78" t="n">
        <v>-0.3</v>
      </c>
      <c r="K3" s="79" t="n">
        <v>-0.2</v>
      </c>
      <c r="L3" s="79" t="n">
        <v>-0.1</v>
      </c>
      <c r="M3" s="79" t="n">
        <v>-0.05</v>
      </c>
      <c r="N3" s="79" t="n">
        <v>0.05</v>
      </c>
      <c r="O3" s="79" t="n">
        <v>0.1</v>
      </c>
      <c r="P3" s="79" t="n">
        <v>0.2</v>
      </c>
      <c r="Q3" s="80" t="n">
        <v>0.3</v>
      </c>
      <c r="S3" s="78" t="n">
        <v>-0.3</v>
      </c>
      <c r="T3" s="79" t="n">
        <v>-0.2</v>
      </c>
      <c r="U3" s="79" t="n">
        <v>-0.1</v>
      </c>
      <c r="V3" s="79" t="n">
        <v>-0.05</v>
      </c>
      <c r="W3" s="79" t="n">
        <v>0.05</v>
      </c>
      <c r="X3" s="79" t="n">
        <v>0.1</v>
      </c>
      <c r="Y3" s="79" t="n">
        <v>0.2</v>
      </c>
      <c r="Z3" s="80" t="n">
        <v>0.3</v>
      </c>
      <c r="AD3" s="78" t="n">
        <v>-0.3</v>
      </c>
      <c r="AE3" s="79" t="n">
        <v>-0.2</v>
      </c>
      <c r="AF3" s="79" t="n">
        <v>-0.1</v>
      </c>
      <c r="AG3" s="79" t="n">
        <v>-0.05</v>
      </c>
      <c r="AH3" s="79" t="n">
        <v>0.05</v>
      </c>
      <c r="AI3" s="79" t="n">
        <v>0.1</v>
      </c>
      <c r="AJ3" s="79" t="n">
        <v>0.2</v>
      </c>
      <c r="AK3" s="80" t="n">
        <v>0.3</v>
      </c>
    </row>
    <row r="4" customFormat="false" ht="12.75" hidden="false" customHeight="false" outlineLevel="0" collapsed="false">
      <c r="A4" s="81" t="n">
        <v>-110.59318575</v>
      </c>
      <c r="B4" s="81" t="n">
        <v>-70.33198736</v>
      </c>
      <c r="C4" s="81" t="n">
        <v>-33.40140936</v>
      </c>
      <c r="D4" s="81" t="n">
        <v>-16.25311554</v>
      </c>
      <c r="E4" s="81" t="n">
        <v>15.36059248</v>
      </c>
      <c r="F4" s="81" t="n">
        <v>29.83919448</v>
      </c>
      <c r="G4" s="81" t="n">
        <v>56.2278202</v>
      </c>
      <c r="H4" s="82" t="n">
        <v>79.4003698</v>
      </c>
      <c r="I4" s="10" t="n">
        <v>36708</v>
      </c>
      <c r="J4" s="81" t="n">
        <v>100.40504437</v>
      </c>
      <c r="K4" s="81" t="n">
        <v>60.21398871</v>
      </c>
      <c r="L4" s="81" t="n">
        <v>26.95993664</v>
      </c>
      <c r="M4" s="81" t="n">
        <v>12.73977754</v>
      </c>
      <c r="N4" s="81" t="n">
        <v>-11.36001307</v>
      </c>
      <c r="O4" s="81" t="n">
        <v>-21.44366096</v>
      </c>
      <c r="P4" s="81" t="n">
        <v>-38.19624785</v>
      </c>
      <c r="Q4" s="82" t="n">
        <v>-51.06414487</v>
      </c>
      <c r="S4" s="81" t="n">
        <f aca="false">A4-J4</f>
        <v>-210.99823012</v>
      </c>
      <c r="T4" s="81" t="n">
        <f aca="false">B4-K4</f>
        <v>-130.54597607</v>
      </c>
      <c r="U4" s="81" t="n">
        <f aca="false">C4-L4</f>
        <v>-60.361346</v>
      </c>
      <c r="V4" s="81" t="n">
        <f aca="false">D4-M4</f>
        <v>-28.99289308</v>
      </c>
      <c r="W4" s="81" t="n">
        <f aca="false">E4-N4</f>
        <v>26.72060555</v>
      </c>
      <c r="X4" s="81" t="n">
        <f aca="false">F4-O4</f>
        <v>51.28285544</v>
      </c>
      <c r="Y4" s="81" t="n">
        <f aca="false">G4-P4</f>
        <v>94.42406805</v>
      </c>
      <c r="Z4" s="81" t="n">
        <f aca="false">H4-Q4</f>
        <v>130.46451467</v>
      </c>
    </row>
    <row r="5" customFormat="false" ht="12.75" hidden="false" customHeight="false" outlineLevel="0" collapsed="false">
      <c r="A5" s="81" t="n">
        <v>81.42442313</v>
      </c>
      <c r="B5" s="81" t="n">
        <v>50.27724854</v>
      </c>
      <c r="C5" s="81" t="n">
        <v>23.20453878</v>
      </c>
      <c r="D5" s="81" t="n">
        <v>11.13490945</v>
      </c>
      <c r="E5" s="81" t="n">
        <v>-10.23761027</v>
      </c>
      <c r="F5" s="81" t="n">
        <v>-19.61872687</v>
      </c>
      <c r="G5" s="81" t="n">
        <v>-35.98626635</v>
      </c>
      <c r="H5" s="82" t="n">
        <v>-49.46496526</v>
      </c>
      <c r="I5" s="10" t="n">
        <v>36739</v>
      </c>
      <c r="J5" s="81" t="n">
        <v>94.7654494</v>
      </c>
      <c r="K5" s="81" t="n">
        <v>59.12274809</v>
      </c>
      <c r="L5" s="81" t="n">
        <v>27.60257376</v>
      </c>
      <c r="M5" s="81" t="n">
        <v>13.32717945</v>
      </c>
      <c r="N5" s="81" t="n">
        <v>-12.41433002</v>
      </c>
      <c r="O5" s="81" t="n">
        <v>-23.95364618</v>
      </c>
      <c r="P5" s="81" t="n">
        <v>-44.56703015</v>
      </c>
      <c r="Q5" s="82" t="n">
        <v>-62.16870453</v>
      </c>
      <c r="S5" s="81" t="n">
        <f aca="false">A5-J5</f>
        <v>-13.34102627</v>
      </c>
      <c r="T5" s="81" t="n">
        <f aca="false">B5-K5</f>
        <v>-8.84549955</v>
      </c>
      <c r="U5" s="81" t="n">
        <f aca="false">C5-L5</f>
        <v>-4.39803498</v>
      </c>
      <c r="V5" s="81" t="n">
        <f aca="false">D5-M5</f>
        <v>-2.19227</v>
      </c>
      <c r="W5" s="81" t="n">
        <f aca="false">E5-N5</f>
        <v>2.17671975</v>
      </c>
      <c r="X5" s="81" t="n">
        <f aca="false">F5-O5</f>
        <v>4.33491931</v>
      </c>
      <c r="Y5" s="81" t="n">
        <f aca="false">G5-P5</f>
        <v>8.5807638</v>
      </c>
      <c r="Z5" s="81" t="n">
        <f aca="false">H5-Q5</f>
        <v>12.70373927</v>
      </c>
    </row>
    <row r="6" customFormat="false" ht="12.75" hidden="false" customHeight="false" outlineLevel="0" collapsed="false">
      <c r="A6" s="81" t="n">
        <v>52.42478138</v>
      </c>
      <c r="B6" s="81" t="n">
        <v>32.89274573</v>
      </c>
      <c r="C6" s="81" t="n">
        <v>15.454717</v>
      </c>
      <c r="D6" s="81" t="n">
        <v>7.48721269</v>
      </c>
      <c r="E6" s="81" t="n">
        <v>-7.02389882</v>
      </c>
      <c r="F6" s="81" t="n">
        <v>-13.60229828</v>
      </c>
      <c r="G6" s="81" t="n">
        <v>-25.49677897</v>
      </c>
      <c r="H6" s="82" t="n">
        <v>-35.83487517</v>
      </c>
      <c r="I6" s="10" t="n">
        <v>36770</v>
      </c>
      <c r="J6" s="81" t="n">
        <v>82.59614658</v>
      </c>
      <c r="K6" s="81" t="n">
        <v>52.15695969</v>
      </c>
      <c r="L6" s="81" t="n">
        <v>24.67683142</v>
      </c>
      <c r="M6" s="81" t="n">
        <v>11.998698</v>
      </c>
      <c r="N6" s="81" t="n">
        <v>-11.34205699</v>
      </c>
      <c r="O6" s="81" t="n">
        <v>-22.05107602</v>
      </c>
      <c r="P6" s="81" t="n">
        <v>-41.66706151</v>
      </c>
      <c r="Q6" s="82" t="n">
        <v>-59.04454493</v>
      </c>
      <c r="S6" s="81" t="n">
        <f aca="false">A6-J6</f>
        <v>-30.1713652</v>
      </c>
      <c r="T6" s="81" t="n">
        <f aca="false">B6-K6</f>
        <v>-19.26421396</v>
      </c>
      <c r="U6" s="81" t="n">
        <f aca="false">C6-L6</f>
        <v>-9.22211442</v>
      </c>
      <c r="V6" s="81" t="n">
        <f aca="false">D6-M6</f>
        <v>-4.51148531</v>
      </c>
      <c r="W6" s="81" t="n">
        <f aca="false">E6-N6</f>
        <v>4.31815817</v>
      </c>
      <c r="X6" s="81" t="n">
        <f aca="false">F6-O6</f>
        <v>8.44877774</v>
      </c>
      <c r="Y6" s="81" t="n">
        <f aca="false">G6-P6</f>
        <v>16.17028254</v>
      </c>
      <c r="Z6" s="81" t="n">
        <f aca="false">H6-Q6</f>
        <v>23.20966976</v>
      </c>
    </row>
    <row r="7" customFormat="false" ht="12.75" hidden="false" customHeight="false" outlineLevel="0" collapsed="false">
      <c r="A7" s="81" t="n">
        <v>2.95067463</v>
      </c>
      <c r="B7" s="81" t="n">
        <v>1.48149087</v>
      </c>
      <c r="C7" s="81" t="n">
        <v>0.51425574</v>
      </c>
      <c r="D7" s="81" t="n">
        <v>0.20363539</v>
      </c>
      <c r="E7" s="81" t="n">
        <v>-0.10307636</v>
      </c>
      <c r="F7" s="81" t="n">
        <v>-0.1120812</v>
      </c>
      <c r="G7" s="81" t="n">
        <v>0.1261854</v>
      </c>
      <c r="H7" s="82" t="n">
        <v>0.66360232</v>
      </c>
      <c r="I7" s="10" t="n">
        <v>36800</v>
      </c>
      <c r="J7" s="81" t="n">
        <v>71.77345293</v>
      </c>
      <c r="K7" s="81" t="n">
        <v>45.80879918</v>
      </c>
      <c r="L7" s="81" t="n">
        <v>21.9084632</v>
      </c>
      <c r="M7" s="81" t="n">
        <v>10.71050127</v>
      </c>
      <c r="N7" s="81" t="n">
        <v>-10.23470956</v>
      </c>
      <c r="O7" s="81" t="n">
        <v>-20.00604331</v>
      </c>
      <c r="P7" s="81" t="n">
        <v>-38.21116021</v>
      </c>
      <c r="Q7" s="82" t="n">
        <v>-54.7246182</v>
      </c>
      <c r="S7" s="81" t="n">
        <f aca="false">A7-J7</f>
        <v>-68.8227783</v>
      </c>
      <c r="T7" s="81" t="n">
        <f aca="false">B7-K7</f>
        <v>-44.32730831</v>
      </c>
      <c r="U7" s="81" t="n">
        <f aca="false">C7-L7</f>
        <v>-21.39420746</v>
      </c>
      <c r="V7" s="81" t="n">
        <f aca="false">D7-M7</f>
        <v>-10.50686588</v>
      </c>
      <c r="W7" s="81" t="n">
        <f aca="false">E7-N7</f>
        <v>10.1316332</v>
      </c>
      <c r="X7" s="81" t="n">
        <f aca="false">F7-O7</f>
        <v>19.89396211</v>
      </c>
      <c r="Y7" s="81" t="n">
        <f aca="false">G7-P7</f>
        <v>38.33734561</v>
      </c>
      <c r="Z7" s="81" t="n">
        <f aca="false">H7-Q7</f>
        <v>55.38822052</v>
      </c>
    </row>
    <row r="8" customFormat="false" ht="12.75" hidden="false" customHeight="false" outlineLevel="0" collapsed="false">
      <c r="A8" s="81" t="n">
        <v>-41.03856059</v>
      </c>
      <c r="B8" s="81" t="n">
        <v>-27.04067425</v>
      </c>
      <c r="C8" s="81" t="n">
        <v>-13.35071875</v>
      </c>
      <c r="D8" s="81" t="n">
        <v>-6.6311096</v>
      </c>
      <c r="E8" s="81" t="n">
        <v>6.53904632</v>
      </c>
      <c r="F8" s="81" t="n">
        <v>12.98285801</v>
      </c>
      <c r="G8" s="81" t="n">
        <v>25.57269703</v>
      </c>
      <c r="H8" s="82" t="n">
        <v>37.74735131</v>
      </c>
      <c r="I8" s="10" t="n">
        <v>36831</v>
      </c>
      <c r="J8" s="81" t="n">
        <v>18.24005423</v>
      </c>
      <c r="K8" s="81" t="n">
        <v>11.63084286</v>
      </c>
      <c r="L8" s="81" t="n">
        <v>5.56111419</v>
      </c>
      <c r="M8" s="81" t="n">
        <v>2.71895183</v>
      </c>
      <c r="N8" s="81" t="n">
        <v>-2.59972766</v>
      </c>
      <c r="O8" s="81" t="n">
        <v>-5.08422765</v>
      </c>
      <c r="P8" s="81" t="n">
        <v>-9.72347572</v>
      </c>
      <c r="Q8" s="82" t="n">
        <v>-13.94928928</v>
      </c>
      <c r="S8" s="81" t="n">
        <f aca="false">A8-J8</f>
        <v>-59.27861482</v>
      </c>
      <c r="T8" s="81" t="n">
        <f aca="false">B8-K8</f>
        <v>-38.67151711</v>
      </c>
      <c r="U8" s="81" t="n">
        <f aca="false">C8-L8</f>
        <v>-18.91183294</v>
      </c>
      <c r="V8" s="81" t="n">
        <f aca="false">D8-M8</f>
        <v>-9.35006143</v>
      </c>
      <c r="W8" s="81" t="n">
        <f aca="false">E8-N8</f>
        <v>9.13877398</v>
      </c>
      <c r="X8" s="81" t="n">
        <f aca="false">F8-O8</f>
        <v>18.06708566</v>
      </c>
      <c r="Y8" s="81" t="n">
        <f aca="false">G8-P8</f>
        <v>35.29617275</v>
      </c>
      <c r="Z8" s="81" t="n">
        <f aca="false">H8-Q8</f>
        <v>51.69664059</v>
      </c>
    </row>
    <row r="9" customFormat="false" ht="12.75" hidden="false" customHeight="false" outlineLevel="0" collapsed="false">
      <c r="A9" s="81" t="n">
        <v>-8.05516717</v>
      </c>
      <c r="B9" s="81" t="n">
        <v>-5.53043717</v>
      </c>
      <c r="C9" s="81" t="n">
        <v>-2.84072455</v>
      </c>
      <c r="D9" s="81" t="n">
        <v>-1.43813925</v>
      </c>
      <c r="E9" s="81" t="n">
        <v>1.47112346</v>
      </c>
      <c r="F9" s="81" t="n">
        <v>2.97251543</v>
      </c>
      <c r="G9" s="81" t="n">
        <v>6.05483263</v>
      </c>
      <c r="H9" s="82" t="n">
        <v>9.22417528</v>
      </c>
      <c r="I9" s="10" t="n">
        <v>36861</v>
      </c>
      <c r="J9" s="81" t="n">
        <v>15.74501323</v>
      </c>
      <c r="K9" s="81" t="n">
        <v>10.07031105</v>
      </c>
      <c r="L9" s="81" t="n">
        <v>4.83049015</v>
      </c>
      <c r="M9" s="81" t="n">
        <v>2.36567972</v>
      </c>
      <c r="N9" s="81" t="n">
        <v>-2.26973754</v>
      </c>
      <c r="O9" s="81" t="n">
        <v>-4.44669817</v>
      </c>
      <c r="P9" s="81" t="n">
        <v>-8.53478016</v>
      </c>
      <c r="Q9" s="82" t="n">
        <v>-12.28878655</v>
      </c>
      <c r="S9" s="81" t="n">
        <f aca="false">A9-J9</f>
        <v>-23.8001804</v>
      </c>
      <c r="T9" s="81" t="n">
        <f aca="false">B9-K9</f>
        <v>-15.60074822</v>
      </c>
      <c r="U9" s="81" t="n">
        <f aca="false">C9-L9</f>
        <v>-7.6712147</v>
      </c>
      <c r="V9" s="81" t="n">
        <f aca="false">D9-M9</f>
        <v>-3.80381897</v>
      </c>
      <c r="W9" s="81" t="n">
        <f aca="false">E9-N9</f>
        <v>3.740861</v>
      </c>
      <c r="X9" s="81" t="n">
        <f aca="false">F9-O9</f>
        <v>7.4192136</v>
      </c>
      <c r="Y9" s="81" t="n">
        <f aca="false">G9-P9</f>
        <v>14.58961279</v>
      </c>
      <c r="Z9" s="81" t="n">
        <f aca="false">H9-Q9</f>
        <v>21.51296183</v>
      </c>
    </row>
    <row r="10" customFormat="false" ht="12.75" hidden="false" customHeight="false" outlineLevel="0" collapsed="false">
      <c r="A10" s="81" t="n">
        <v>-3.45758342</v>
      </c>
      <c r="B10" s="81" t="n">
        <v>-2.54870236</v>
      </c>
      <c r="C10" s="81" t="n">
        <v>-1.39531167</v>
      </c>
      <c r="D10" s="81" t="n">
        <v>-0.72713326</v>
      </c>
      <c r="E10" s="81" t="n">
        <v>0.78373012</v>
      </c>
      <c r="F10" s="81" t="n">
        <v>1.62120665</v>
      </c>
      <c r="G10" s="81" t="n">
        <v>3.44428859</v>
      </c>
      <c r="H10" s="82" t="n">
        <v>5.44122261</v>
      </c>
      <c r="I10" s="10" t="n">
        <v>36892</v>
      </c>
      <c r="J10" s="81" t="n">
        <v>17.7846691</v>
      </c>
      <c r="K10" s="81" t="n">
        <v>11.44595687</v>
      </c>
      <c r="L10" s="81" t="n">
        <v>5.52388733</v>
      </c>
      <c r="M10" s="81" t="n">
        <v>2.7133624</v>
      </c>
      <c r="N10" s="81" t="n">
        <v>-2.61863471</v>
      </c>
      <c r="O10" s="81" t="n">
        <v>-5.14500369</v>
      </c>
      <c r="P10" s="81" t="n">
        <v>-9.93086538</v>
      </c>
      <c r="Q10" s="82" t="n">
        <v>-14.37744559</v>
      </c>
      <c r="S10" s="81" t="n">
        <f aca="false">A10-J10</f>
        <v>-21.24225252</v>
      </c>
      <c r="T10" s="81" t="n">
        <f aca="false">B10-K10</f>
        <v>-13.99465923</v>
      </c>
      <c r="U10" s="81" t="n">
        <f aca="false">C10-L10</f>
        <v>-6.919199</v>
      </c>
      <c r="V10" s="81" t="n">
        <f aca="false">D10-M10</f>
        <v>-3.44049566</v>
      </c>
      <c r="W10" s="81" t="n">
        <f aca="false">E10-N10</f>
        <v>3.40236483</v>
      </c>
      <c r="X10" s="81" t="n">
        <f aca="false">F10-O10</f>
        <v>6.76621034</v>
      </c>
      <c r="Y10" s="81" t="n">
        <f aca="false">G10-P10</f>
        <v>13.37515397</v>
      </c>
      <c r="Z10" s="81" t="n">
        <f aca="false">H10-Q10</f>
        <v>19.8186682</v>
      </c>
    </row>
    <row r="11" customFormat="false" ht="12.75" hidden="false" customHeight="false" outlineLevel="0" collapsed="false">
      <c r="A11" s="81" t="n">
        <v>7.85300081</v>
      </c>
      <c r="B11" s="81" t="n">
        <v>5.08409664</v>
      </c>
      <c r="C11" s="81" t="n">
        <v>2.46465856</v>
      </c>
      <c r="D11" s="81" t="n">
        <v>1.21317034</v>
      </c>
      <c r="E11" s="81" t="n">
        <v>-1.17584562</v>
      </c>
      <c r="F11" s="81" t="n">
        <v>-2.31600959</v>
      </c>
      <c r="G11" s="81" t="n">
        <v>-4.49763149</v>
      </c>
      <c r="H11" s="82" t="n">
        <v>-6.56357055</v>
      </c>
      <c r="I11" s="10" t="n">
        <v>36923</v>
      </c>
      <c r="J11" s="81" t="n">
        <v>19.67485117</v>
      </c>
      <c r="K11" s="81" t="n">
        <v>12.70965012</v>
      </c>
      <c r="L11" s="81" t="n">
        <v>6.15580909</v>
      </c>
      <c r="M11" s="81" t="n">
        <v>3.02905225</v>
      </c>
      <c r="N11" s="81" t="n">
        <v>-2.93326072</v>
      </c>
      <c r="O11" s="81" t="n">
        <v>-5.77271372</v>
      </c>
      <c r="P11" s="81" t="n">
        <v>-11.17840871</v>
      </c>
      <c r="Q11" s="82" t="n">
        <v>-16.23390586</v>
      </c>
      <c r="S11" s="81" t="n">
        <f aca="false">A11-J11</f>
        <v>-11.82185036</v>
      </c>
      <c r="T11" s="81" t="n">
        <f aca="false">B11-K11</f>
        <v>-7.62555348</v>
      </c>
      <c r="U11" s="81" t="n">
        <f aca="false">C11-L11</f>
        <v>-3.69115053</v>
      </c>
      <c r="V11" s="81" t="n">
        <f aca="false">D11-M11</f>
        <v>-1.81588191</v>
      </c>
      <c r="W11" s="81" t="n">
        <f aca="false">E11-N11</f>
        <v>1.7574151</v>
      </c>
      <c r="X11" s="81" t="n">
        <f aca="false">F11-O11</f>
        <v>3.45670413</v>
      </c>
      <c r="Y11" s="81" t="n">
        <f aca="false">G11-P11</f>
        <v>6.68077722</v>
      </c>
      <c r="Z11" s="81" t="n">
        <f aca="false">H11-Q11</f>
        <v>9.67033531</v>
      </c>
    </row>
    <row r="12" customFormat="false" ht="12.75" hidden="false" customHeight="false" outlineLevel="0" collapsed="false">
      <c r="A12" s="81" t="n">
        <v>0.86475387</v>
      </c>
      <c r="B12" s="81" t="n">
        <v>0.21921684</v>
      </c>
      <c r="C12" s="81" t="n">
        <v>-0.06917576</v>
      </c>
      <c r="D12" s="81" t="n">
        <v>-0.07864374</v>
      </c>
      <c r="E12" s="81" t="n">
        <v>0.1641166</v>
      </c>
      <c r="F12" s="81" t="n">
        <v>0.41065728</v>
      </c>
      <c r="G12" s="81" t="n">
        <v>1.13713966</v>
      </c>
      <c r="H12" s="82" t="n">
        <v>2.14896677</v>
      </c>
      <c r="I12" s="10" t="n">
        <v>36951</v>
      </c>
      <c r="J12" s="81" t="n">
        <v>23.25799539</v>
      </c>
      <c r="K12" s="81" t="n">
        <v>15.04840414</v>
      </c>
      <c r="L12" s="81" t="n">
        <v>7.29810471</v>
      </c>
      <c r="M12" s="81" t="n">
        <v>3.59311981</v>
      </c>
      <c r="N12" s="81" t="n">
        <v>-3.48269033</v>
      </c>
      <c r="O12" s="81" t="n">
        <v>-6.85655996</v>
      </c>
      <c r="P12" s="81" t="n">
        <v>-13.28500984</v>
      </c>
      <c r="Q12" s="82" t="n">
        <v>-19.30089577</v>
      </c>
      <c r="S12" s="81" t="n">
        <f aca="false">A12-J12</f>
        <v>-22.39324152</v>
      </c>
      <c r="T12" s="81" t="n">
        <f aca="false">B12-K12</f>
        <v>-14.8291873</v>
      </c>
      <c r="U12" s="81" t="n">
        <f aca="false">C12-L12</f>
        <v>-7.36728047</v>
      </c>
      <c r="V12" s="81" t="n">
        <f aca="false">D12-M12</f>
        <v>-3.67176355</v>
      </c>
      <c r="W12" s="81" t="n">
        <f aca="false">E12-N12</f>
        <v>3.64680693</v>
      </c>
      <c r="X12" s="81" t="n">
        <f aca="false">F12-O12</f>
        <v>7.26721724</v>
      </c>
      <c r="Y12" s="81" t="n">
        <f aca="false">G12-P12</f>
        <v>14.4221495</v>
      </c>
      <c r="Z12" s="81" t="n">
        <f aca="false">H12-Q12</f>
        <v>21.44986254</v>
      </c>
    </row>
    <row r="13" customFormat="false" ht="12.75" hidden="false" customHeight="false" outlineLevel="0" collapsed="false">
      <c r="A13" s="81" t="n">
        <v>-0.49599964</v>
      </c>
      <c r="B13" s="81" t="n">
        <v>-0.28658715</v>
      </c>
      <c r="C13" s="81" t="n">
        <v>-0.12915887</v>
      </c>
      <c r="D13" s="81" t="n">
        <v>-0.0621612</v>
      </c>
      <c r="E13" s="81" t="n">
        <v>0.0589279</v>
      </c>
      <c r="F13" s="81" t="n">
        <v>0.11581057</v>
      </c>
      <c r="G13" s="81" t="n">
        <v>0.22653435</v>
      </c>
      <c r="H13" s="82" t="n">
        <v>0.33597811</v>
      </c>
      <c r="I13" s="10" t="n">
        <v>36982</v>
      </c>
      <c r="J13" s="81" t="n">
        <v>3.88694226</v>
      </c>
      <c r="K13" s="81" t="n">
        <v>2.6359148</v>
      </c>
      <c r="L13" s="81" t="n">
        <v>1.3318171</v>
      </c>
      <c r="M13" s="81" t="n">
        <v>0.66793955</v>
      </c>
      <c r="N13" s="81" t="n">
        <v>-0.66942918</v>
      </c>
      <c r="O13" s="81" t="n">
        <v>-1.33800461</v>
      </c>
      <c r="P13" s="81" t="n">
        <v>-2.66431659</v>
      </c>
      <c r="Q13" s="82" t="n">
        <v>-3.9644369</v>
      </c>
      <c r="S13" s="81" t="n">
        <f aca="false">A13-J13</f>
        <v>-4.3829419</v>
      </c>
      <c r="T13" s="81" t="n">
        <f aca="false">B13-K13</f>
        <v>-2.92250195</v>
      </c>
      <c r="U13" s="81" t="n">
        <f aca="false">C13-L13</f>
        <v>-1.46097597</v>
      </c>
      <c r="V13" s="81" t="n">
        <f aca="false">D13-M13</f>
        <v>-0.73010075</v>
      </c>
      <c r="W13" s="81" t="n">
        <f aca="false">E13-N13</f>
        <v>0.72835708</v>
      </c>
      <c r="X13" s="81" t="n">
        <f aca="false">F13-O13</f>
        <v>1.45381518</v>
      </c>
      <c r="Y13" s="81" t="n">
        <f aca="false">G13-P13</f>
        <v>2.89085094</v>
      </c>
      <c r="Z13" s="81" t="n">
        <f aca="false">H13-Q13</f>
        <v>4.30041501</v>
      </c>
    </row>
    <row r="14" customFormat="false" ht="12.75" hidden="false" customHeight="false" outlineLevel="0" collapsed="false">
      <c r="A14" s="81" t="n">
        <v>-1.02845286</v>
      </c>
      <c r="B14" s="81" t="n">
        <v>-0.57946365</v>
      </c>
      <c r="C14" s="81" t="n">
        <v>-0.2486807</v>
      </c>
      <c r="D14" s="81" t="n">
        <v>-0.11575547</v>
      </c>
      <c r="E14" s="81" t="n">
        <v>0.10145385</v>
      </c>
      <c r="F14" s="81" t="n">
        <v>0.19101933</v>
      </c>
      <c r="G14" s="81" t="n">
        <v>0.34214799</v>
      </c>
      <c r="H14" s="82" t="n">
        <v>0.46551019</v>
      </c>
      <c r="I14" s="10" t="n">
        <v>37012</v>
      </c>
      <c r="J14" s="81" t="n">
        <v>4.53625177</v>
      </c>
      <c r="K14" s="81" t="n">
        <v>3.12651808</v>
      </c>
      <c r="L14" s="81" t="n">
        <v>1.60017514</v>
      </c>
      <c r="M14" s="81" t="n">
        <v>0.80685582</v>
      </c>
      <c r="N14" s="81" t="n">
        <v>-0.81591904</v>
      </c>
      <c r="O14" s="81" t="n">
        <v>-1.63679077</v>
      </c>
      <c r="P14" s="81" t="n">
        <v>-3.27874262</v>
      </c>
      <c r="Q14" s="82" t="n">
        <v>-4.90001583</v>
      </c>
      <c r="S14" s="81" t="n">
        <f aca="false">A14-J14</f>
        <v>-5.56470463</v>
      </c>
      <c r="T14" s="81" t="n">
        <f aca="false">B14-K14</f>
        <v>-3.70598173</v>
      </c>
      <c r="U14" s="81" t="n">
        <f aca="false">C14-L14</f>
        <v>-1.84885584</v>
      </c>
      <c r="V14" s="81" t="n">
        <f aca="false">D14-M14</f>
        <v>-0.92261129</v>
      </c>
      <c r="W14" s="81" t="n">
        <f aca="false">E14-N14</f>
        <v>0.91737289</v>
      </c>
      <c r="X14" s="81" t="n">
        <f aca="false">F14-O14</f>
        <v>1.8278101</v>
      </c>
      <c r="Y14" s="81" t="n">
        <f aca="false">G14-P14</f>
        <v>3.62089061</v>
      </c>
      <c r="Z14" s="81" t="n">
        <f aca="false">H14-Q14</f>
        <v>5.36552602</v>
      </c>
    </row>
    <row r="15" customFormat="false" ht="12.75" hidden="false" customHeight="false" outlineLevel="0" collapsed="false">
      <c r="A15" s="81" t="n">
        <v>-0.23368331</v>
      </c>
      <c r="B15" s="81" t="n">
        <v>-0.08177169</v>
      </c>
      <c r="C15" s="81" t="n">
        <v>-0.01412213</v>
      </c>
      <c r="D15" s="81" t="n">
        <v>-0.00175008</v>
      </c>
      <c r="E15" s="81" t="n">
        <v>-0.00666516</v>
      </c>
      <c r="F15" s="81" t="n">
        <v>-0.01983574</v>
      </c>
      <c r="G15" s="81" t="n">
        <v>-0.05974645</v>
      </c>
      <c r="H15" s="82" t="n">
        <v>-0.11054504</v>
      </c>
      <c r="I15" s="10" t="n">
        <v>37043</v>
      </c>
      <c r="J15" s="81" t="n">
        <v>4.44860266</v>
      </c>
      <c r="K15" s="81" t="n">
        <v>3.07784786</v>
      </c>
      <c r="L15" s="81" t="n">
        <v>1.58035505</v>
      </c>
      <c r="M15" s="81" t="n">
        <v>0.79799924</v>
      </c>
      <c r="N15" s="81" t="n">
        <v>-0.80901318</v>
      </c>
      <c r="O15" s="81" t="n">
        <v>-1.62477279</v>
      </c>
      <c r="P15" s="81" t="n">
        <v>-3.26126273</v>
      </c>
      <c r="Q15" s="82" t="n">
        <v>-4.88243479</v>
      </c>
      <c r="S15" s="81" t="n">
        <f aca="false">A15-J15</f>
        <v>-4.68228597</v>
      </c>
      <c r="T15" s="81" t="n">
        <f aca="false">B15-K15</f>
        <v>-3.15961955</v>
      </c>
      <c r="U15" s="81" t="n">
        <f aca="false">C15-L15</f>
        <v>-1.59447718</v>
      </c>
      <c r="V15" s="81" t="n">
        <f aca="false">D15-M15</f>
        <v>-0.79974932</v>
      </c>
      <c r="W15" s="81" t="n">
        <f aca="false">E15-N15</f>
        <v>0.80234802</v>
      </c>
      <c r="X15" s="81" t="n">
        <f aca="false">F15-O15</f>
        <v>1.60493705</v>
      </c>
      <c r="Y15" s="81" t="n">
        <f aca="false">G15-P15</f>
        <v>3.20151628</v>
      </c>
      <c r="Z15" s="81" t="n">
        <f aca="false">H15-Q15</f>
        <v>4.77188975</v>
      </c>
    </row>
    <row r="16" customFormat="false" ht="12.75" hidden="false" customHeight="false" outlineLevel="0" collapsed="false">
      <c r="A16" s="81" t="n">
        <v>0.15092533</v>
      </c>
      <c r="B16" s="81" t="n">
        <v>0.16057028</v>
      </c>
      <c r="C16" s="81" t="n">
        <v>0.10001768</v>
      </c>
      <c r="D16" s="81" t="n">
        <v>0.05359033</v>
      </c>
      <c r="E16" s="81" t="n">
        <v>-0.05857702</v>
      </c>
      <c r="F16" s="81" t="n">
        <v>-0.12033787</v>
      </c>
      <c r="G16" s="81" t="n">
        <v>-0.24800217</v>
      </c>
      <c r="H16" s="82" t="n">
        <v>-0.37501482</v>
      </c>
      <c r="I16" s="10" t="n">
        <v>37073</v>
      </c>
      <c r="J16" s="81" t="n">
        <v>4.22151032</v>
      </c>
      <c r="K16" s="81" t="n">
        <v>2.91832708</v>
      </c>
      <c r="L16" s="81" t="n">
        <v>1.4977821</v>
      </c>
      <c r="M16" s="81" t="n">
        <v>0.75622748</v>
      </c>
      <c r="N16" s="81" t="n">
        <v>-0.76666673</v>
      </c>
      <c r="O16" s="81" t="n">
        <v>-1.53986707</v>
      </c>
      <c r="P16" s="81" t="n">
        <v>-3.09187412</v>
      </c>
      <c r="Q16" s="82" t="n">
        <v>-4.63119196</v>
      </c>
      <c r="S16" s="81" t="n">
        <f aca="false">A16-J16</f>
        <v>-4.07058499</v>
      </c>
      <c r="T16" s="81" t="n">
        <f aca="false">B16-K16</f>
        <v>-2.7577568</v>
      </c>
      <c r="U16" s="81" t="n">
        <f aca="false">C16-L16</f>
        <v>-1.39776442</v>
      </c>
      <c r="V16" s="81" t="n">
        <f aca="false">D16-M16</f>
        <v>-0.70263715</v>
      </c>
      <c r="W16" s="81" t="n">
        <f aca="false">E16-N16</f>
        <v>0.70808971</v>
      </c>
      <c r="X16" s="81" t="n">
        <f aca="false">F16-O16</f>
        <v>1.4195292</v>
      </c>
      <c r="Y16" s="81" t="n">
        <f aca="false">G16-P16</f>
        <v>2.84387195</v>
      </c>
      <c r="Z16" s="81" t="n">
        <f aca="false">H16-Q16</f>
        <v>4.25617714</v>
      </c>
    </row>
    <row r="17" customFormat="false" ht="12.75" hidden="false" customHeight="false" outlineLevel="0" collapsed="false">
      <c r="A17" s="81" t="n">
        <v>0.81200641</v>
      </c>
      <c r="B17" s="81" t="n">
        <v>0.57524561</v>
      </c>
      <c r="C17" s="81" t="n">
        <v>0.29509014</v>
      </c>
      <c r="D17" s="81" t="n">
        <v>0.14817291</v>
      </c>
      <c r="E17" s="81" t="n">
        <v>-0.14744894</v>
      </c>
      <c r="F17" s="81" t="n">
        <v>-0.29264208</v>
      </c>
      <c r="G17" s="81" t="n">
        <v>-0.57197881</v>
      </c>
      <c r="H17" s="82" t="n">
        <v>-0.83229757</v>
      </c>
      <c r="I17" s="10" t="n">
        <v>37104</v>
      </c>
      <c r="J17" s="81" t="n">
        <v>3.91522028</v>
      </c>
      <c r="K17" s="81" t="n">
        <v>2.70081107</v>
      </c>
      <c r="L17" s="81" t="n">
        <v>1.38415622</v>
      </c>
      <c r="M17" s="81" t="n">
        <v>0.69851124</v>
      </c>
      <c r="N17" s="81" t="n">
        <v>-0.70771778</v>
      </c>
      <c r="O17" s="81" t="n">
        <v>-1.42126444</v>
      </c>
      <c r="P17" s="81" t="n">
        <v>-2.853726</v>
      </c>
      <c r="Q17" s="82" t="n">
        <v>-4.27583855</v>
      </c>
      <c r="S17" s="81" t="n">
        <f aca="false">A17-J17</f>
        <v>-3.10321387</v>
      </c>
      <c r="T17" s="81" t="n">
        <f aca="false">B17-K17</f>
        <v>-2.12556546</v>
      </c>
      <c r="U17" s="81" t="n">
        <f aca="false">C17-L17</f>
        <v>-1.08906608</v>
      </c>
      <c r="V17" s="81" t="n">
        <f aca="false">D17-M17</f>
        <v>-0.55033833</v>
      </c>
      <c r="W17" s="81" t="n">
        <f aca="false">E17-N17</f>
        <v>0.56026884</v>
      </c>
      <c r="X17" s="81" t="n">
        <f aca="false">F17-O17</f>
        <v>1.12862236</v>
      </c>
      <c r="Y17" s="81" t="n">
        <f aca="false">G17-P17</f>
        <v>2.28174719</v>
      </c>
      <c r="Z17" s="81" t="n">
        <f aca="false">H17-Q17</f>
        <v>3.44354098</v>
      </c>
    </row>
    <row r="18" customFormat="false" ht="12.75" hidden="false" customHeight="false" outlineLevel="0" collapsed="false">
      <c r="A18" s="81" t="n">
        <v>1.04403901</v>
      </c>
      <c r="B18" s="81" t="n">
        <v>0.72192543</v>
      </c>
      <c r="C18" s="81" t="n">
        <v>0.36537463</v>
      </c>
      <c r="D18" s="81" t="n">
        <v>0.18265025</v>
      </c>
      <c r="E18" s="81" t="n">
        <v>-0.18081143</v>
      </c>
      <c r="F18" s="81" t="n">
        <v>-0.35843874</v>
      </c>
      <c r="G18" s="81" t="n">
        <v>-0.70047276</v>
      </c>
      <c r="H18" s="82" t="n">
        <v>-1.02138074</v>
      </c>
      <c r="I18" s="10" t="n">
        <v>37135</v>
      </c>
      <c r="J18" s="81" t="n">
        <v>3.54360591</v>
      </c>
      <c r="K18" s="81" t="n">
        <v>2.44441428</v>
      </c>
      <c r="L18" s="81" t="n">
        <v>1.25325124</v>
      </c>
      <c r="M18" s="81" t="n">
        <v>0.63266053</v>
      </c>
      <c r="N18" s="81" t="n">
        <v>-0.64157221</v>
      </c>
      <c r="O18" s="81" t="n">
        <v>-1.28913438</v>
      </c>
      <c r="P18" s="81" t="n">
        <v>-2.59170696</v>
      </c>
      <c r="Q18" s="82" t="n">
        <v>-3.88892404</v>
      </c>
      <c r="S18" s="81" t="n">
        <f aca="false">A18-J18</f>
        <v>-2.4995669</v>
      </c>
      <c r="T18" s="81" t="n">
        <f aca="false">B18-K18</f>
        <v>-1.72248885</v>
      </c>
      <c r="U18" s="81" t="n">
        <f aca="false">C18-L18</f>
        <v>-0.88787661</v>
      </c>
      <c r="V18" s="81" t="n">
        <f aca="false">D18-M18</f>
        <v>-0.45001028</v>
      </c>
      <c r="W18" s="81" t="n">
        <f aca="false">E18-N18</f>
        <v>0.46076078</v>
      </c>
      <c r="X18" s="81" t="n">
        <f aca="false">F18-O18</f>
        <v>0.93069564</v>
      </c>
      <c r="Y18" s="81" t="n">
        <f aca="false">G18-P18</f>
        <v>1.8912342</v>
      </c>
      <c r="Z18" s="81" t="n">
        <f aca="false">H18-Q18</f>
        <v>2.8675433</v>
      </c>
    </row>
    <row r="19" customFormat="false" ht="12.75" hidden="false" customHeight="false" outlineLevel="0" collapsed="false">
      <c r="A19" s="81" t="n">
        <v>0.88421742</v>
      </c>
      <c r="B19" s="81" t="n">
        <v>0.60066146</v>
      </c>
      <c r="C19" s="81" t="n">
        <v>0.29865128</v>
      </c>
      <c r="D19" s="81" t="n">
        <v>0.14791146</v>
      </c>
      <c r="E19" s="81" t="n">
        <v>-0.14368257</v>
      </c>
      <c r="F19" s="81" t="n">
        <v>-0.28214599</v>
      </c>
      <c r="G19" s="81" t="n">
        <v>-0.5411291</v>
      </c>
      <c r="H19" s="82" t="n">
        <v>-0.77480117</v>
      </c>
      <c r="I19" s="10" t="n">
        <v>37165</v>
      </c>
      <c r="J19" s="81" t="n">
        <v>3.25532598</v>
      </c>
      <c r="K19" s="81" t="n">
        <v>2.23738181</v>
      </c>
      <c r="L19" s="81" t="n">
        <v>1.14398958</v>
      </c>
      <c r="M19" s="81" t="n">
        <v>0.57688815</v>
      </c>
      <c r="N19" s="81" t="n">
        <v>-0.58406041</v>
      </c>
      <c r="O19" s="81" t="n">
        <v>-1.17287577</v>
      </c>
      <c r="P19" s="81" t="n">
        <v>-2.35606558</v>
      </c>
      <c r="Q19" s="82" t="n">
        <v>-3.53400518</v>
      </c>
      <c r="S19" s="81" t="n">
        <f aca="false">A19-J19</f>
        <v>-2.37110856</v>
      </c>
      <c r="T19" s="81" t="n">
        <f aca="false">B19-K19</f>
        <v>-1.63672035</v>
      </c>
      <c r="U19" s="81" t="n">
        <f aca="false">C19-L19</f>
        <v>-0.8453383</v>
      </c>
      <c r="V19" s="81" t="n">
        <f aca="false">D19-M19</f>
        <v>-0.42897669</v>
      </c>
      <c r="W19" s="81" t="n">
        <f aca="false">E19-N19</f>
        <v>0.44037784</v>
      </c>
      <c r="X19" s="81" t="n">
        <f aca="false">F19-O19</f>
        <v>0.89072978</v>
      </c>
      <c r="Y19" s="81" t="n">
        <f aca="false">G19-P19</f>
        <v>1.81493648</v>
      </c>
      <c r="Z19" s="81" t="n">
        <f aca="false">H19-Q19</f>
        <v>2.75920401</v>
      </c>
    </row>
    <row r="20" customFormat="false" ht="12.75" hidden="false" customHeight="false" outlineLevel="0" collapsed="false">
      <c r="A20" s="81" t="n">
        <v>3.26685174</v>
      </c>
      <c r="B20" s="81" t="n">
        <v>2.15740378</v>
      </c>
      <c r="C20" s="81" t="n">
        <v>1.05957754</v>
      </c>
      <c r="D20" s="81" t="n">
        <v>0.52378231</v>
      </c>
      <c r="E20" s="81" t="n">
        <v>-0.51006085</v>
      </c>
      <c r="F20" s="81" t="n">
        <v>-1.00519464</v>
      </c>
      <c r="G20" s="81" t="n">
        <v>-1.94778034</v>
      </c>
      <c r="H20" s="82" t="n">
        <v>-2.82487672</v>
      </c>
      <c r="I20" s="10" t="n">
        <v>37196</v>
      </c>
      <c r="J20" s="81" t="n">
        <v>6.84903409</v>
      </c>
      <c r="K20" s="81" t="n">
        <v>4.51292073</v>
      </c>
      <c r="L20" s="81" t="n">
        <v>2.22454894</v>
      </c>
      <c r="M20" s="81" t="n">
        <v>1.10343108</v>
      </c>
      <c r="N20" s="81" t="n">
        <v>-1.08427351</v>
      </c>
      <c r="O20" s="81" t="n">
        <v>-2.14811292</v>
      </c>
      <c r="P20" s="81" t="n">
        <v>-4.21028366</v>
      </c>
      <c r="Q20" s="82" t="n">
        <v>-6.17973365</v>
      </c>
      <c r="S20" s="81" t="n">
        <f aca="false">A20-J20</f>
        <v>-3.58218235</v>
      </c>
      <c r="T20" s="81" t="n">
        <f aca="false">B20-K20</f>
        <v>-2.35551695</v>
      </c>
      <c r="U20" s="81" t="n">
        <f aca="false">C20-L20</f>
        <v>-1.1649714</v>
      </c>
      <c r="V20" s="81" t="n">
        <f aca="false">D20-M20</f>
        <v>-0.57964877</v>
      </c>
      <c r="W20" s="81" t="n">
        <f aca="false">E20-N20</f>
        <v>0.57421266</v>
      </c>
      <c r="X20" s="81" t="n">
        <f aca="false">F20-O20</f>
        <v>1.14291828</v>
      </c>
      <c r="Y20" s="81" t="n">
        <f aca="false">G20-P20</f>
        <v>2.26250332</v>
      </c>
      <c r="Z20" s="81" t="n">
        <f aca="false">H20-Q20</f>
        <v>3.35485693</v>
      </c>
    </row>
    <row r="21" customFormat="false" ht="12.75" hidden="false" customHeight="false" outlineLevel="0" collapsed="false">
      <c r="A21" s="81" t="n">
        <v>3.44924835</v>
      </c>
      <c r="B21" s="81" t="n">
        <v>2.25428645</v>
      </c>
      <c r="C21" s="81" t="n">
        <v>1.09749589</v>
      </c>
      <c r="D21" s="81" t="n">
        <v>0.54043938</v>
      </c>
      <c r="E21" s="81" t="n">
        <v>-0.52270794</v>
      </c>
      <c r="F21" s="81" t="n">
        <v>-1.02700152</v>
      </c>
      <c r="G21" s="81" t="n">
        <v>-1.97934146</v>
      </c>
      <c r="H21" s="82" t="n">
        <v>-2.85782024</v>
      </c>
      <c r="I21" s="10" t="n">
        <v>37226</v>
      </c>
      <c r="J21" s="81" t="n">
        <v>6.27589169</v>
      </c>
      <c r="K21" s="81" t="n">
        <v>4.12157792</v>
      </c>
      <c r="L21" s="81" t="n">
        <v>2.02595242</v>
      </c>
      <c r="M21" s="81" t="n">
        <v>1.00368848</v>
      </c>
      <c r="N21" s="81" t="n">
        <v>-0.98415396</v>
      </c>
      <c r="O21" s="81" t="n">
        <v>-1.94796064</v>
      </c>
      <c r="P21" s="81" t="n">
        <v>-3.81195137</v>
      </c>
      <c r="Q21" s="82" t="n">
        <v>-5.58801453</v>
      </c>
      <c r="S21" s="81" t="n">
        <f aca="false">A21-J21</f>
        <v>-2.82664334</v>
      </c>
      <c r="T21" s="81" t="n">
        <f aca="false">B21-K21</f>
        <v>-1.86729147</v>
      </c>
      <c r="U21" s="81" t="n">
        <f aca="false">C21-L21</f>
        <v>-0.92845653</v>
      </c>
      <c r="V21" s="81" t="n">
        <f aca="false">D21-M21</f>
        <v>-0.4632491</v>
      </c>
      <c r="W21" s="81" t="n">
        <f aca="false">E21-N21</f>
        <v>0.46144602</v>
      </c>
      <c r="X21" s="81" t="n">
        <f aca="false">F21-O21</f>
        <v>0.92095912</v>
      </c>
      <c r="Y21" s="81" t="n">
        <f aca="false">G21-P21</f>
        <v>1.83260991</v>
      </c>
      <c r="Z21" s="81" t="n">
        <f aca="false">H21-Q21</f>
        <v>2.73019429</v>
      </c>
    </row>
    <row r="22" customFormat="false" ht="12.75" hidden="false" customHeight="false" outlineLevel="0" collapsed="false">
      <c r="A22" s="81" t="n">
        <v>-0.20653243</v>
      </c>
      <c r="B22" s="81" t="n">
        <v>-0.11537529</v>
      </c>
      <c r="C22" s="81" t="n">
        <v>-0.04859288</v>
      </c>
      <c r="D22" s="81" t="n">
        <v>-0.02235871</v>
      </c>
      <c r="E22" s="81" t="n">
        <v>0.01906589</v>
      </c>
      <c r="F22" s="81" t="n">
        <v>0.03535504</v>
      </c>
      <c r="G22" s="81" t="n">
        <v>0.06136967</v>
      </c>
      <c r="H22" s="82" t="n">
        <v>0.08105563</v>
      </c>
      <c r="I22" s="10" t="n">
        <v>37257</v>
      </c>
      <c r="J22" s="81" t="n">
        <v>3.09175733</v>
      </c>
      <c r="K22" s="81" t="n">
        <v>1.99577106</v>
      </c>
      <c r="L22" s="81" t="n">
        <v>0.96567988</v>
      </c>
      <c r="M22" s="81" t="n">
        <v>0.47490063</v>
      </c>
      <c r="N22" s="81" t="n">
        <v>-0.45927845</v>
      </c>
      <c r="O22" s="81" t="n">
        <v>-0.90321289</v>
      </c>
      <c r="P22" s="81" t="n">
        <v>-1.74625255</v>
      </c>
      <c r="Q22" s="82" t="n">
        <v>-2.53166612</v>
      </c>
      <c r="S22" s="81" t="n">
        <f aca="false">A22-J22</f>
        <v>-3.29828976</v>
      </c>
      <c r="T22" s="81" t="n">
        <f aca="false">B22-K22</f>
        <v>-2.11114635</v>
      </c>
      <c r="U22" s="81" t="n">
        <f aca="false">C22-L22</f>
        <v>-1.01427276</v>
      </c>
      <c r="V22" s="81" t="n">
        <f aca="false">D22-M22</f>
        <v>-0.49725934</v>
      </c>
      <c r="W22" s="81" t="n">
        <f aca="false">E22-N22</f>
        <v>0.47834434</v>
      </c>
      <c r="X22" s="81" t="n">
        <f aca="false">F22-O22</f>
        <v>0.93856793</v>
      </c>
      <c r="Y22" s="81" t="n">
        <f aca="false">G22-P22</f>
        <v>1.80762222</v>
      </c>
      <c r="Z22" s="81" t="n">
        <f aca="false">H22-Q22</f>
        <v>2.61272175</v>
      </c>
    </row>
    <row r="23" customFormat="false" ht="12.75" hidden="false" customHeight="false" outlineLevel="0" collapsed="false">
      <c r="A23" s="81" t="n">
        <v>0.08399652</v>
      </c>
      <c r="B23" s="81" t="n">
        <v>0.07695557</v>
      </c>
      <c r="C23" s="81" t="n">
        <v>0.04658906</v>
      </c>
      <c r="D23" s="81" t="n">
        <v>0.0249353</v>
      </c>
      <c r="E23" s="81" t="n">
        <v>-0.02756021</v>
      </c>
      <c r="F23" s="81" t="n">
        <v>-0.05715831</v>
      </c>
      <c r="G23" s="81" t="n">
        <v>-0.12044083</v>
      </c>
      <c r="H23" s="82" t="n">
        <v>-0.18639951</v>
      </c>
      <c r="I23" s="10" t="n">
        <v>37288</v>
      </c>
      <c r="J23" s="81" t="n">
        <v>3.29492263</v>
      </c>
      <c r="K23" s="81" t="n">
        <v>2.13160487</v>
      </c>
      <c r="L23" s="81" t="n">
        <v>1.0335343</v>
      </c>
      <c r="M23" s="81" t="n">
        <v>0.50876926</v>
      </c>
      <c r="N23" s="81" t="n">
        <v>-0.49295403</v>
      </c>
      <c r="O23" s="81" t="n">
        <v>-0.97030265</v>
      </c>
      <c r="P23" s="81" t="n">
        <v>-1.87914829</v>
      </c>
      <c r="Q23" s="82" t="n">
        <v>-2.72867201</v>
      </c>
      <c r="S23" s="81" t="n">
        <f aca="false">A23-J23</f>
        <v>-3.21092611</v>
      </c>
      <c r="T23" s="81" t="n">
        <f aca="false">B23-K23</f>
        <v>-2.0546493</v>
      </c>
      <c r="U23" s="81" t="n">
        <f aca="false">C23-L23</f>
        <v>-0.98694524</v>
      </c>
      <c r="V23" s="81" t="n">
        <f aca="false">D23-M23</f>
        <v>-0.48383396</v>
      </c>
      <c r="W23" s="81" t="n">
        <f aca="false">E23-N23</f>
        <v>0.46539382</v>
      </c>
      <c r="X23" s="81" t="n">
        <f aca="false">F23-O23</f>
        <v>0.91314434</v>
      </c>
      <c r="Y23" s="81" t="n">
        <f aca="false">G23-P23</f>
        <v>1.75870746</v>
      </c>
      <c r="Z23" s="81" t="n">
        <f aca="false">H23-Q23</f>
        <v>2.5422725</v>
      </c>
    </row>
    <row r="24" customFormat="false" ht="12.75" hidden="false" customHeight="false" outlineLevel="0" collapsed="false">
      <c r="A24" s="81" t="n">
        <v>-0.67834937</v>
      </c>
      <c r="B24" s="81" t="n">
        <v>-0.40905213</v>
      </c>
      <c r="C24" s="81" t="n">
        <v>-0.18652773</v>
      </c>
      <c r="D24" s="81" t="n">
        <v>-0.0892727</v>
      </c>
      <c r="E24" s="81" t="n">
        <v>0.08235469</v>
      </c>
      <c r="F24" s="81" t="n">
        <v>0.15876834</v>
      </c>
      <c r="G24" s="81" t="n">
        <v>0.29713691</v>
      </c>
      <c r="H24" s="82" t="n">
        <v>0.42083087</v>
      </c>
      <c r="I24" s="10" t="n">
        <v>37316</v>
      </c>
      <c r="J24" s="81" t="n">
        <v>3.77183229</v>
      </c>
      <c r="K24" s="81" t="n">
        <v>2.44649155</v>
      </c>
      <c r="L24" s="81" t="n">
        <v>1.18883562</v>
      </c>
      <c r="M24" s="81" t="n">
        <v>0.58578529</v>
      </c>
      <c r="N24" s="81" t="n">
        <v>-0.56853307</v>
      </c>
      <c r="O24" s="81" t="n">
        <v>-1.11987875</v>
      </c>
      <c r="P24" s="81" t="n">
        <v>-2.17149796</v>
      </c>
      <c r="Q24" s="82" t="n">
        <v>-3.15623335</v>
      </c>
      <c r="S24" s="81" t="n">
        <f aca="false">A24-J24</f>
        <v>-4.45018166</v>
      </c>
      <c r="T24" s="81" t="n">
        <f aca="false">B24-K24</f>
        <v>-2.85554368</v>
      </c>
      <c r="U24" s="81" t="n">
        <f aca="false">C24-L24</f>
        <v>-1.37536335</v>
      </c>
      <c r="V24" s="81" t="n">
        <f aca="false">D24-M24</f>
        <v>-0.67505799</v>
      </c>
      <c r="W24" s="81" t="n">
        <f aca="false">E24-N24</f>
        <v>0.65088776</v>
      </c>
      <c r="X24" s="81" t="n">
        <f aca="false">F24-O24</f>
        <v>1.27864709</v>
      </c>
      <c r="Y24" s="81" t="n">
        <f aca="false">G24-P24</f>
        <v>2.46863487</v>
      </c>
      <c r="Z24" s="81" t="n">
        <f aca="false">H24-Q24</f>
        <v>3.57706422</v>
      </c>
    </row>
    <row r="25" customFormat="false" ht="12.75" hidden="false" customHeight="false" outlineLevel="0" collapsed="false">
      <c r="A25" s="81" t="n">
        <v>-2.28525342</v>
      </c>
      <c r="B25" s="81" t="n">
        <v>-1.54549504</v>
      </c>
      <c r="C25" s="81" t="n">
        <v>-0.78153379</v>
      </c>
      <c r="D25" s="81" t="n">
        <v>-0.39253545</v>
      </c>
      <c r="E25" s="81" t="n">
        <v>0.39521363</v>
      </c>
      <c r="F25" s="81" t="n">
        <v>0.79225821</v>
      </c>
      <c r="G25" s="81" t="n">
        <v>1.58836315</v>
      </c>
      <c r="H25" s="82" t="n">
        <v>2.38076648</v>
      </c>
      <c r="I25" s="10" t="n">
        <v>37347</v>
      </c>
      <c r="J25" s="81" t="n">
        <v>0</v>
      </c>
      <c r="K25" s="81" t="n">
        <v>0</v>
      </c>
      <c r="L25" s="81" t="n">
        <v>0</v>
      </c>
      <c r="M25" s="81" t="n">
        <v>0</v>
      </c>
      <c r="N25" s="81" t="n">
        <v>0</v>
      </c>
      <c r="O25" s="81" t="n">
        <v>0</v>
      </c>
      <c r="P25" s="81" t="n">
        <v>0</v>
      </c>
      <c r="Q25" s="82" t="n">
        <v>0</v>
      </c>
      <c r="S25" s="81" t="n">
        <f aca="false">A25-J25</f>
        <v>-2.28525342</v>
      </c>
      <c r="T25" s="81" t="n">
        <f aca="false">B25-K25</f>
        <v>-1.54549504</v>
      </c>
      <c r="U25" s="81" t="n">
        <f aca="false">C25-L25</f>
        <v>-0.78153379</v>
      </c>
      <c r="V25" s="81" t="n">
        <f aca="false">D25-M25</f>
        <v>-0.39253545</v>
      </c>
      <c r="W25" s="81" t="n">
        <f aca="false">E25-N25</f>
        <v>0.39521363</v>
      </c>
      <c r="X25" s="81" t="n">
        <f aca="false">F25-O25</f>
        <v>0.79225821</v>
      </c>
      <c r="Y25" s="81" t="n">
        <f aca="false">G25-P25</f>
        <v>1.58836315</v>
      </c>
      <c r="Z25" s="81" t="n">
        <f aca="false">H25-Q25</f>
        <v>2.38076648</v>
      </c>
    </row>
    <row r="26" customFormat="false" ht="12.75" hidden="false" customHeight="false" outlineLevel="0" collapsed="false">
      <c r="A26" s="81" t="n">
        <v>-2.08001384</v>
      </c>
      <c r="B26" s="81" t="n">
        <v>-1.41492575</v>
      </c>
      <c r="C26" s="81" t="n">
        <v>-0.71979539</v>
      </c>
      <c r="D26" s="81" t="n">
        <v>-0.36258467</v>
      </c>
      <c r="E26" s="81" t="n">
        <v>0.36713327</v>
      </c>
      <c r="F26" s="81" t="n">
        <v>0.73798046</v>
      </c>
      <c r="G26" s="81" t="n">
        <v>1.48750261</v>
      </c>
      <c r="H26" s="82" t="n">
        <v>2.24154612</v>
      </c>
      <c r="I26" s="10" t="n">
        <v>37377</v>
      </c>
      <c r="J26" s="81" t="n">
        <v>0</v>
      </c>
      <c r="K26" s="81" t="n">
        <v>0</v>
      </c>
      <c r="L26" s="81" t="n">
        <v>0</v>
      </c>
      <c r="M26" s="81" t="n">
        <v>0</v>
      </c>
      <c r="N26" s="81" t="n">
        <v>0</v>
      </c>
      <c r="O26" s="81" t="n">
        <v>0</v>
      </c>
      <c r="P26" s="81" t="n">
        <v>0</v>
      </c>
      <c r="Q26" s="82" t="n">
        <v>0</v>
      </c>
      <c r="S26" s="81" t="n">
        <f aca="false">A26-J26</f>
        <v>-2.08001384</v>
      </c>
      <c r="T26" s="81" t="n">
        <f aca="false">B26-K26</f>
        <v>-1.41492575</v>
      </c>
      <c r="U26" s="81" t="n">
        <f aca="false">C26-L26</f>
        <v>-0.71979539</v>
      </c>
      <c r="V26" s="81" t="n">
        <f aca="false">D26-M26</f>
        <v>-0.36258467</v>
      </c>
      <c r="W26" s="81" t="n">
        <f aca="false">E26-N26</f>
        <v>0.36713327</v>
      </c>
      <c r="X26" s="81" t="n">
        <f aca="false">F26-O26</f>
        <v>0.73798046</v>
      </c>
      <c r="Y26" s="81" t="n">
        <f aca="false">G26-P26</f>
        <v>1.48750261</v>
      </c>
      <c r="Z26" s="81" t="n">
        <f aca="false">H26-Q26</f>
        <v>2.24154612</v>
      </c>
    </row>
    <row r="27" customFormat="false" ht="12.75" hidden="false" customHeight="false" outlineLevel="0" collapsed="false">
      <c r="A27" s="81" t="n">
        <v>-1.92347903</v>
      </c>
      <c r="B27" s="81" t="n">
        <v>-1.31086699</v>
      </c>
      <c r="C27" s="81" t="n">
        <v>-0.66812838</v>
      </c>
      <c r="D27" s="81" t="n">
        <v>-0.33686992</v>
      </c>
      <c r="E27" s="81" t="n">
        <v>0.34170928</v>
      </c>
      <c r="F27" s="81" t="n">
        <v>0.68747286</v>
      </c>
      <c r="G27" s="81" t="n">
        <v>1.3880275</v>
      </c>
      <c r="H27" s="82" t="n">
        <v>2.09525562</v>
      </c>
      <c r="I27" s="10" t="n">
        <v>37408</v>
      </c>
      <c r="J27" s="81" t="n">
        <v>0</v>
      </c>
      <c r="K27" s="81" t="n">
        <v>0</v>
      </c>
      <c r="L27" s="81" t="n">
        <v>0</v>
      </c>
      <c r="M27" s="81" t="n">
        <v>0</v>
      </c>
      <c r="N27" s="81" t="n">
        <v>0</v>
      </c>
      <c r="O27" s="81" t="n">
        <v>0</v>
      </c>
      <c r="P27" s="81" t="n">
        <v>0</v>
      </c>
      <c r="Q27" s="82" t="n">
        <v>0</v>
      </c>
      <c r="S27" s="81" t="n">
        <f aca="false">A27-J27</f>
        <v>-1.92347903</v>
      </c>
      <c r="T27" s="81" t="n">
        <f aca="false">B27-K27</f>
        <v>-1.31086699</v>
      </c>
      <c r="U27" s="81" t="n">
        <f aca="false">C27-L27</f>
        <v>-0.66812838</v>
      </c>
      <c r="V27" s="81" t="n">
        <f aca="false">D27-M27</f>
        <v>-0.33686992</v>
      </c>
      <c r="W27" s="81" t="n">
        <f aca="false">E27-N27</f>
        <v>0.34170928</v>
      </c>
      <c r="X27" s="81" t="n">
        <f aca="false">F27-O27</f>
        <v>0.68747286</v>
      </c>
      <c r="Y27" s="81" t="n">
        <f aca="false">G27-P27</f>
        <v>1.3880275</v>
      </c>
      <c r="Z27" s="81" t="n">
        <f aca="false">H27-Q27</f>
        <v>2.09525562</v>
      </c>
    </row>
    <row r="28" customFormat="false" ht="12.75" hidden="false" customHeight="false" outlineLevel="0" collapsed="false">
      <c r="A28" s="81" t="n">
        <v>-2.08280633</v>
      </c>
      <c r="B28" s="81" t="n">
        <v>-1.40921569</v>
      </c>
      <c r="C28" s="81" t="n">
        <v>-0.7137717</v>
      </c>
      <c r="D28" s="81" t="n">
        <v>-0.35887647</v>
      </c>
      <c r="E28" s="81" t="n">
        <v>0.36221332</v>
      </c>
      <c r="F28" s="81" t="n">
        <v>0.72709912</v>
      </c>
      <c r="G28" s="81" t="n">
        <v>1.46220083</v>
      </c>
      <c r="H28" s="82" t="n">
        <v>2.19977603</v>
      </c>
      <c r="I28" s="10" t="n">
        <v>37438</v>
      </c>
      <c r="J28" s="81" t="n">
        <v>0</v>
      </c>
      <c r="K28" s="81" t="n">
        <v>0</v>
      </c>
      <c r="L28" s="81" t="n">
        <v>0</v>
      </c>
      <c r="M28" s="81" t="n">
        <v>0</v>
      </c>
      <c r="N28" s="81" t="n">
        <v>0</v>
      </c>
      <c r="O28" s="81" t="n">
        <v>0</v>
      </c>
      <c r="P28" s="81" t="n">
        <v>0</v>
      </c>
      <c r="Q28" s="82" t="n">
        <v>0</v>
      </c>
      <c r="S28" s="81" t="n">
        <f aca="false">A28-J28</f>
        <v>-2.08280633</v>
      </c>
      <c r="T28" s="81" t="n">
        <f aca="false">B28-K28</f>
        <v>-1.40921569</v>
      </c>
      <c r="U28" s="81" t="n">
        <f aca="false">C28-L28</f>
        <v>-0.7137717</v>
      </c>
      <c r="V28" s="81" t="n">
        <f aca="false">D28-M28</f>
        <v>-0.35887647</v>
      </c>
      <c r="W28" s="81" t="n">
        <f aca="false">E28-N28</f>
        <v>0.36221332</v>
      </c>
      <c r="X28" s="81" t="n">
        <f aca="false">F28-O28</f>
        <v>0.72709912</v>
      </c>
      <c r="Y28" s="81" t="n">
        <f aca="false">G28-P28</f>
        <v>1.46220083</v>
      </c>
      <c r="Z28" s="81" t="n">
        <f aca="false">H28-Q28</f>
        <v>2.19977603</v>
      </c>
    </row>
    <row r="29" customFormat="false" ht="12.75" hidden="false" customHeight="false" outlineLevel="0" collapsed="false">
      <c r="A29" s="81" t="n">
        <v>-2.14432807</v>
      </c>
      <c r="B29" s="81" t="n">
        <v>-1.44197585</v>
      </c>
      <c r="C29" s="81" t="n">
        <v>-0.72632824</v>
      </c>
      <c r="D29" s="81" t="n">
        <v>-0.36426329</v>
      </c>
      <c r="E29" s="81" t="n">
        <v>0.36594988</v>
      </c>
      <c r="F29" s="81" t="n">
        <v>0.73305557</v>
      </c>
      <c r="G29" s="81" t="n">
        <v>1.46857363</v>
      </c>
      <c r="H29" s="82" t="n">
        <v>2.2020047</v>
      </c>
      <c r="I29" s="10" t="n">
        <v>37469</v>
      </c>
      <c r="J29" s="81" t="n">
        <v>0</v>
      </c>
      <c r="K29" s="81" t="n">
        <v>0</v>
      </c>
      <c r="L29" s="81" t="n">
        <v>0</v>
      </c>
      <c r="M29" s="81" t="n">
        <v>0</v>
      </c>
      <c r="N29" s="81" t="n">
        <v>0</v>
      </c>
      <c r="O29" s="81" t="n">
        <v>0</v>
      </c>
      <c r="P29" s="81" t="n">
        <v>0</v>
      </c>
      <c r="Q29" s="82" t="n">
        <v>0</v>
      </c>
      <c r="S29" s="81" t="n">
        <f aca="false">A29-J29</f>
        <v>-2.14432807</v>
      </c>
      <c r="T29" s="81" t="n">
        <f aca="false">B29-K29</f>
        <v>-1.44197585</v>
      </c>
      <c r="U29" s="81" t="n">
        <f aca="false">C29-L29</f>
        <v>-0.72632824</v>
      </c>
      <c r="V29" s="81" t="n">
        <f aca="false">D29-M29</f>
        <v>-0.36426329</v>
      </c>
      <c r="W29" s="81" t="n">
        <f aca="false">E29-N29</f>
        <v>0.36594988</v>
      </c>
      <c r="X29" s="81" t="n">
        <f aca="false">F29-O29</f>
        <v>0.73305557</v>
      </c>
      <c r="Y29" s="81" t="n">
        <f aca="false">G29-P29</f>
        <v>1.46857363</v>
      </c>
      <c r="Z29" s="81" t="n">
        <f aca="false">H29-Q29</f>
        <v>2.2020047</v>
      </c>
    </row>
    <row r="30" customFormat="false" ht="12.75" hidden="false" customHeight="false" outlineLevel="0" collapsed="false">
      <c r="A30" s="81" t="n">
        <v>-1.82826004</v>
      </c>
      <c r="B30" s="81" t="n">
        <v>-1.23645454</v>
      </c>
      <c r="C30" s="81" t="n">
        <v>-0.62607238</v>
      </c>
      <c r="D30" s="81" t="n">
        <v>-0.31475111</v>
      </c>
      <c r="E30" s="81" t="n">
        <v>0.31765444</v>
      </c>
      <c r="F30" s="81" t="n">
        <v>0.63767031</v>
      </c>
      <c r="G30" s="81" t="n">
        <v>1.2825939</v>
      </c>
      <c r="H30" s="82" t="n">
        <v>1.9301916</v>
      </c>
      <c r="I30" s="10" t="n">
        <v>37500</v>
      </c>
      <c r="J30" s="81" t="n">
        <v>0</v>
      </c>
      <c r="K30" s="81" t="n">
        <v>0</v>
      </c>
      <c r="L30" s="81" t="n">
        <v>0</v>
      </c>
      <c r="M30" s="81" t="n">
        <v>0</v>
      </c>
      <c r="N30" s="81" t="n">
        <v>0</v>
      </c>
      <c r="O30" s="81" t="n">
        <v>0</v>
      </c>
      <c r="P30" s="81" t="n">
        <v>0</v>
      </c>
      <c r="Q30" s="82" t="n">
        <v>0</v>
      </c>
      <c r="S30" s="81" t="n">
        <f aca="false">A30-J30</f>
        <v>-1.82826004</v>
      </c>
      <c r="T30" s="81" t="n">
        <f aca="false">B30-K30</f>
        <v>-1.23645454</v>
      </c>
      <c r="U30" s="81" t="n">
        <f aca="false">C30-L30</f>
        <v>-0.62607238</v>
      </c>
      <c r="V30" s="81" t="n">
        <f aca="false">D30-M30</f>
        <v>-0.31475111</v>
      </c>
      <c r="W30" s="81" t="n">
        <f aca="false">E30-N30</f>
        <v>0.31765444</v>
      </c>
      <c r="X30" s="81" t="n">
        <f aca="false">F30-O30</f>
        <v>0.63767031</v>
      </c>
      <c r="Y30" s="81" t="n">
        <f aca="false">G30-P30</f>
        <v>1.2825939</v>
      </c>
      <c r="Z30" s="81" t="n">
        <f aca="false">H30-Q30</f>
        <v>1.9301916</v>
      </c>
    </row>
    <row r="31" customFormat="false" ht="12.75" hidden="false" customHeight="false" outlineLevel="0" collapsed="false">
      <c r="A31" s="81" t="n">
        <v>-1.82159008</v>
      </c>
      <c r="B31" s="81" t="n">
        <v>-1.2312413</v>
      </c>
      <c r="C31" s="81" t="n">
        <v>-0.62299073</v>
      </c>
      <c r="D31" s="81" t="n">
        <v>-0.31309751</v>
      </c>
      <c r="E31" s="81" t="n">
        <v>0.31579184</v>
      </c>
      <c r="F31" s="81" t="n">
        <v>0.63375592</v>
      </c>
      <c r="G31" s="81" t="n">
        <v>1.27409947</v>
      </c>
      <c r="H31" s="82" t="n">
        <v>1.91635443</v>
      </c>
      <c r="I31" s="10" t="n">
        <v>37530</v>
      </c>
      <c r="J31" s="81" t="n">
        <v>0</v>
      </c>
      <c r="K31" s="81" t="n">
        <v>0</v>
      </c>
      <c r="L31" s="81" t="n">
        <v>0</v>
      </c>
      <c r="M31" s="81" t="n">
        <v>0</v>
      </c>
      <c r="N31" s="81" t="n">
        <v>0</v>
      </c>
      <c r="O31" s="81" t="n">
        <v>0</v>
      </c>
      <c r="P31" s="81" t="n">
        <v>0</v>
      </c>
      <c r="Q31" s="82" t="n">
        <v>0</v>
      </c>
      <c r="S31" s="81" t="n">
        <f aca="false">A31-J31</f>
        <v>-1.82159008</v>
      </c>
      <c r="T31" s="81" t="n">
        <f aca="false">B31-K31</f>
        <v>-1.2312413</v>
      </c>
      <c r="U31" s="81" t="n">
        <f aca="false">C31-L31</f>
        <v>-0.62299073</v>
      </c>
      <c r="V31" s="81" t="n">
        <f aca="false">D31-M31</f>
        <v>-0.31309751</v>
      </c>
      <c r="W31" s="81" t="n">
        <f aca="false">E31-N31</f>
        <v>0.31579184</v>
      </c>
      <c r="X31" s="81" t="n">
        <f aca="false">F31-O31</f>
        <v>0.63375592</v>
      </c>
      <c r="Y31" s="81" t="n">
        <f aca="false">G31-P31</f>
        <v>1.27409947</v>
      </c>
      <c r="Z31" s="81" t="n">
        <f aca="false">H31-Q31</f>
        <v>1.91635443</v>
      </c>
    </row>
    <row r="32" customFormat="false" ht="12.75" hidden="false" customHeight="false" outlineLevel="0" collapsed="false">
      <c r="A32" s="81" t="n">
        <v>-3.54785471</v>
      </c>
      <c r="B32" s="81" t="n">
        <v>-2.30028726</v>
      </c>
      <c r="C32" s="81" t="n">
        <v>-1.1190594</v>
      </c>
      <c r="D32" s="81" t="n">
        <v>-0.55199746</v>
      </c>
      <c r="E32" s="81" t="n">
        <v>0.53737393</v>
      </c>
      <c r="F32" s="81" t="n">
        <v>1.06052481</v>
      </c>
      <c r="G32" s="81" t="n">
        <v>2.06489189</v>
      </c>
      <c r="H32" s="82" t="n">
        <v>3.01555099</v>
      </c>
      <c r="I32" s="10" t="n">
        <v>37561</v>
      </c>
      <c r="J32" s="81" t="n">
        <v>0</v>
      </c>
      <c r="K32" s="81" t="n">
        <v>0</v>
      </c>
      <c r="L32" s="81" t="n">
        <v>0</v>
      </c>
      <c r="M32" s="81" t="n">
        <v>0</v>
      </c>
      <c r="N32" s="81" t="n">
        <v>0</v>
      </c>
      <c r="O32" s="81" t="n">
        <v>0</v>
      </c>
      <c r="P32" s="81" t="n">
        <v>0</v>
      </c>
      <c r="Q32" s="82" t="n">
        <v>0</v>
      </c>
      <c r="S32" s="81" t="n">
        <f aca="false">A32-J32</f>
        <v>-3.54785471</v>
      </c>
      <c r="T32" s="81" t="n">
        <f aca="false">B32-K32</f>
        <v>-2.30028726</v>
      </c>
      <c r="U32" s="81" t="n">
        <f aca="false">C32-L32</f>
        <v>-1.1190594</v>
      </c>
      <c r="V32" s="81" t="n">
        <f aca="false">D32-M32</f>
        <v>-0.55199746</v>
      </c>
      <c r="W32" s="81" t="n">
        <f aca="false">E32-N32</f>
        <v>0.53737393</v>
      </c>
      <c r="X32" s="81" t="n">
        <f aca="false">F32-O32</f>
        <v>1.06052481</v>
      </c>
      <c r="Y32" s="81" t="n">
        <f aca="false">G32-P32</f>
        <v>2.06489189</v>
      </c>
      <c r="Z32" s="81" t="n">
        <f aca="false">H32-Q32</f>
        <v>3.01555099</v>
      </c>
    </row>
    <row r="33" customFormat="false" ht="12.75" hidden="false" customHeight="false" outlineLevel="0" collapsed="false">
      <c r="A33" s="81" t="n">
        <v>10.1302816</v>
      </c>
      <c r="B33" s="81" t="n">
        <v>6.55118393</v>
      </c>
      <c r="C33" s="81" t="n">
        <v>3.17349745</v>
      </c>
      <c r="D33" s="81" t="n">
        <v>1.56120784</v>
      </c>
      <c r="E33" s="81" t="n">
        <v>-1.51053436</v>
      </c>
      <c r="F33" s="81" t="n">
        <v>-2.97073471</v>
      </c>
      <c r="G33" s="81" t="n">
        <v>-5.74217759</v>
      </c>
      <c r="H33" s="82" t="n">
        <v>-8.31968076</v>
      </c>
      <c r="I33" s="10" t="n">
        <v>37591</v>
      </c>
      <c r="J33" s="81" t="n">
        <v>0</v>
      </c>
      <c r="K33" s="81" t="n">
        <v>0</v>
      </c>
      <c r="L33" s="81" t="n">
        <v>0</v>
      </c>
      <c r="M33" s="81" t="n">
        <v>0</v>
      </c>
      <c r="N33" s="81" t="n">
        <v>0</v>
      </c>
      <c r="O33" s="81" t="n">
        <v>0</v>
      </c>
      <c r="P33" s="81" t="n">
        <v>0</v>
      </c>
      <c r="Q33" s="82" t="n">
        <v>0</v>
      </c>
      <c r="S33" s="81" t="n">
        <f aca="false">A33-J33</f>
        <v>10.1302816</v>
      </c>
      <c r="T33" s="81" t="n">
        <f aca="false">B33-K33</f>
        <v>6.55118393</v>
      </c>
      <c r="U33" s="81" t="n">
        <f aca="false">C33-L33</f>
        <v>3.17349745</v>
      </c>
      <c r="V33" s="81" t="n">
        <f aca="false">D33-M33</f>
        <v>1.56120784</v>
      </c>
      <c r="W33" s="81" t="n">
        <f aca="false">E33-N33</f>
        <v>-1.51053436</v>
      </c>
      <c r="X33" s="81" t="n">
        <f aca="false">F33-O33</f>
        <v>-2.97073471</v>
      </c>
      <c r="Y33" s="81" t="n">
        <f aca="false">G33-P33</f>
        <v>-5.74217759</v>
      </c>
      <c r="Z33" s="81" t="n">
        <f aca="false">H33-Q33</f>
        <v>-8.31968076</v>
      </c>
    </row>
    <row r="34" customFormat="false" ht="12.75" hidden="false" customHeight="false" outlineLevel="0" collapsed="false">
      <c r="A34" s="81" t="n">
        <v>0.00664792</v>
      </c>
      <c r="B34" s="81" t="n">
        <v>0.04869245</v>
      </c>
      <c r="C34" s="81" t="n">
        <v>0.04379095</v>
      </c>
      <c r="D34" s="81" t="n">
        <v>0.02629684</v>
      </c>
      <c r="E34" s="81" t="n">
        <v>-0.03426094</v>
      </c>
      <c r="F34" s="81" t="n">
        <v>-0.07570774</v>
      </c>
      <c r="G34" s="81" t="n">
        <v>-0.17732724</v>
      </c>
      <c r="H34" s="82" t="n">
        <v>-0.29970959</v>
      </c>
      <c r="I34" s="10" t="n">
        <v>37622</v>
      </c>
      <c r="J34" s="81" t="n">
        <v>0</v>
      </c>
      <c r="K34" s="81" t="n">
        <v>0</v>
      </c>
      <c r="L34" s="81" t="n">
        <v>0</v>
      </c>
      <c r="M34" s="81" t="n">
        <v>0</v>
      </c>
      <c r="N34" s="81" t="n">
        <v>0</v>
      </c>
      <c r="O34" s="81" t="n">
        <v>0</v>
      </c>
      <c r="P34" s="81" t="n">
        <v>0</v>
      </c>
      <c r="Q34" s="82" t="n">
        <v>0</v>
      </c>
      <c r="S34" s="81" t="n">
        <f aca="false">A34-J34</f>
        <v>0.00664792</v>
      </c>
      <c r="T34" s="81" t="n">
        <f aca="false">B34-K34</f>
        <v>0.04869245</v>
      </c>
      <c r="U34" s="81" t="n">
        <f aca="false">C34-L34</f>
        <v>0.04379095</v>
      </c>
      <c r="V34" s="81" t="n">
        <f aca="false">D34-M34</f>
        <v>0.02629684</v>
      </c>
      <c r="W34" s="81" t="n">
        <f aca="false">E34-N34</f>
        <v>-0.03426094</v>
      </c>
      <c r="X34" s="81" t="n">
        <f aca="false">F34-O34</f>
        <v>-0.07570774</v>
      </c>
      <c r="Y34" s="81" t="n">
        <f aca="false">G34-P34</f>
        <v>-0.17732724</v>
      </c>
      <c r="Z34" s="81" t="n">
        <f aca="false">H34-Q34</f>
        <v>-0.29970959</v>
      </c>
    </row>
    <row r="35" customFormat="false" ht="12.75" hidden="false" customHeight="false" outlineLevel="0" collapsed="false">
      <c r="A35" s="81" t="n">
        <v>-0.09799707</v>
      </c>
      <c r="B35" s="81" t="n">
        <v>-0.01566375</v>
      </c>
      <c r="C35" s="81" t="n">
        <v>0.01403444</v>
      </c>
      <c r="D35" s="81" t="n">
        <v>0.01197499</v>
      </c>
      <c r="E35" s="81" t="n">
        <v>-0.02096165</v>
      </c>
      <c r="F35" s="81" t="n">
        <v>-0.0500479</v>
      </c>
      <c r="G35" s="81" t="n">
        <v>-0.12945626</v>
      </c>
      <c r="H35" s="82" t="n">
        <v>-0.23252057</v>
      </c>
      <c r="I35" s="10" t="n">
        <v>37653</v>
      </c>
      <c r="J35" s="81" t="n">
        <v>0</v>
      </c>
      <c r="K35" s="81" t="n">
        <v>0</v>
      </c>
      <c r="L35" s="81" t="n">
        <v>0</v>
      </c>
      <c r="M35" s="81" t="n">
        <v>0</v>
      </c>
      <c r="N35" s="81" t="n">
        <v>0</v>
      </c>
      <c r="O35" s="81" t="n">
        <v>0</v>
      </c>
      <c r="P35" s="81" t="n">
        <v>0</v>
      </c>
      <c r="Q35" s="82" t="n">
        <v>0</v>
      </c>
      <c r="S35" s="81" t="n">
        <f aca="false">A35-J35</f>
        <v>-0.09799707</v>
      </c>
      <c r="T35" s="81" t="n">
        <f aca="false">B35-K35</f>
        <v>-0.01566375</v>
      </c>
      <c r="U35" s="81" t="n">
        <f aca="false">C35-L35</f>
        <v>0.01403444</v>
      </c>
      <c r="V35" s="81" t="n">
        <f aca="false">D35-M35</f>
        <v>0.01197499</v>
      </c>
      <c r="W35" s="81" t="n">
        <f aca="false">E35-N35</f>
        <v>-0.02096165</v>
      </c>
      <c r="X35" s="81" t="n">
        <f aca="false">F35-O35</f>
        <v>-0.0500479</v>
      </c>
      <c r="Y35" s="81" t="n">
        <f aca="false">G35-P35</f>
        <v>-0.12945626</v>
      </c>
      <c r="Z35" s="81" t="n">
        <f aca="false">H35-Q35</f>
        <v>-0.23252057</v>
      </c>
    </row>
    <row r="36" customFormat="false" ht="12.75" hidden="false" customHeight="false" outlineLevel="0" collapsed="false">
      <c r="A36" s="81" t="n">
        <v>13.50008872</v>
      </c>
      <c r="B36" s="81" t="n">
        <v>8.77483953</v>
      </c>
      <c r="C36" s="81" t="n">
        <v>4.27080882</v>
      </c>
      <c r="D36" s="81" t="n">
        <v>2.10574959</v>
      </c>
      <c r="E36" s="81" t="n">
        <v>-2.04583274</v>
      </c>
      <c r="F36" s="81" t="n">
        <v>-4.03142392</v>
      </c>
      <c r="G36" s="81" t="n">
        <v>-7.82182979</v>
      </c>
      <c r="H36" s="82" t="n">
        <v>-11.37324794</v>
      </c>
      <c r="I36" s="10" t="n">
        <v>37681</v>
      </c>
      <c r="J36" s="81" t="n">
        <v>0</v>
      </c>
      <c r="K36" s="81" t="n">
        <v>0</v>
      </c>
      <c r="L36" s="81" t="n">
        <v>0</v>
      </c>
      <c r="M36" s="81" t="n">
        <v>0</v>
      </c>
      <c r="N36" s="81" t="n">
        <v>0</v>
      </c>
      <c r="O36" s="81" t="n">
        <v>0</v>
      </c>
      <c r="P36" s="81" t="n">
        <v>0</v>
      </c>
      <c r="Q36" s="82" t="n">
        <v>0</v>
      </c>
      <c r="S36" s="81" t="n">
        <f aca="false">A36-J36</f>
        <v>13.50008872</v>
      </c>
      <c r="T36" s="81" t="n">
        <f aca="false">B36-K36</f>
        <v>8.77483953</v>
      </c>
      <c r="U36" s="81" t="n">
        <f aca="false">C36-L36</f>
        <v>4.27080882</v>
      </c>
      <c r="V36" s="81" t="n">
        <f aca="false">D36-M36</f>
        <v>2.10574959</v>
      </c>
      <c r="W36" s="81" t="n">
        <f aca="false">E36-N36</f>
        <v>-2.04583274</v>
      </c>
      <c r="X36" s="81" t="n">
        <f aca="false">F36-O36</f>
        <v>-4.03142392</v>
      </c>
      <c r="Y36" s="81" t="n">
        <f aca="false">G36-P36</f>
        <v>-7.82182979</v>
      </c>
      <c r="Z36" s="81" t="n">
        <f aca="false">H36-Q36</f>
        <v>-11.37324794</v>
      </c>
    </row>
    <row r="37" customFormat="false" ht="12.75" hidden="false" customHeight="false" outlineLevel="0" collapsed="false">
      <c r="A37" s="81" t="n">
        <v>-0.63279506</v>
      </c>
      <c r="B37" s="81" t="n">
        <v>-0.32855644</v>
      </c>
      <c r="C37" s="81" t="n">
        <v>-0.12382284</v>
      </c>
      <c r="D37" s="81" t="n">
        <v>-0.05285312</v>
      </c>
      <c r="E37" s="81" t="n">
        <v>0.03664271</v>
      </c>
      <c r="F37" s="81" t="n">
        <v>0.05882749</v>
      </c>
      <c r="G37" s="81" t="n">
        <v>0.06566665</v>
      </c>
      <c r="H37" s="82" t="n">
        <v>0.03196039</v>
      </c>
      <c r="I37" s="10" t="n">
        <v>37712</v>
      </c>
      <c r="J37" s="81" t="n">
        <v>0</v>
      </c>
      <c r="K37" s="81" t="n">
        <v>0</v>
      </c>
      <c r="L37" s="81" t="n">
        <v>0</v>
      </c>
      <c r="M37" s="81" t="n">
        <v>0</v>
      </c>
      <c r="N37" s="81" t="n">
        <v>0</v>
      </c>
      <c r="O37" s="81" t="n">
        <v>0</v>
      </c>
      <c r="P37" s="81" t="n">
        <v>0</v>
      </c>
      <c r="Q37" s="82" t="n">
        <v>0</v>
      </c>
      <c r="S37" s="81" t="n">
        <f aca="false">A37-J37</f>
        <v>-0.63279506</v>
      </c>
      <c r="T37" s="81" t="n">
        <f aca="false">B37-K37</f>
        <v>-0.32855644</v>
      </c>
      <c r="U37" s="81" t="n">
        <f aca="false">C37-L37</f>
        <v>-0.12382284</v>
      </c>
      <c r="V37" s="81" t="n">
        <f aca="false">D37-M37</f>
        <v>-0.05285312</v>
      </c>
      <c r="W37" s="81" t="n">
        <f aca="false">E37-N37</f>
        <v>0.03664271</v>
      </c>
      <c r="X37" s="81" t="n">
        <f aca="false">F37-O37</f>
        <v>0.05882749</v>
      </c>
      <c r="Y37" s="81" t="n">
        <f aca="false">G37-P37</f>
        <v>0.06566665</v>
      </c>
      <c r="Z37" s="81" t="n">
        <f aca="false">H37-Q37</f>
        <v>0.03196039</v>
      </c>
    </row>
    <row r="38" customFormat="false" ht="12.75" hidden="false" customHeight="false" outlineLevel="0" collapsed="false">
      <c r="A38" s="81" t="n">
        <v>-0.72035302</v>
      </c>
      <c r="B38" s="81" t="n">
        <v>-0.38118587</v>
      </c>
      <c r="C38" s="81" t="n">
        <v>-0.14743666</v>
      </c>
      <c r="D38" s="81" t="n">
        <v>-0.064019</v>
      </c>
      <c r="E38" s="81" t="n">
        <v>0.04659716</v>
      </c>
      <c r="F38" s="81" t="n">
        <v>0.07759416</v>
      </c>
      <c r="G38" s="81" t="n">
        <v>0.09891917</v>
      </c>
      <c r="H38" s="82" t="n">
        <v>0.07583271</v>
      </c>
      <c r="I38" s="10" t="n">
        <v>37742</v>
      </c>
      <c r="J38" s="81" t="n">
        <v>0</v>
      </c>
      <c r="K38" s="81" t="n">
        <v>0</v>
      </c>
      <c r="L38" s="81" t="n">
        <v>0</v>
      </c>
      <c r="M38" s="81" t="n">
        <v>0</v>
      </c>
      <c r="N38" s="81" t="n">
        <v>0</v>
      </c>
      <c r="O38" s="81" t="n">
        <v>0</v>
      </c>
      <c r="P38" s="81" t="n">
        <v>0</v>
      </c>
      <c r="Q38" s="82" t="n">
        <v>0</v>
      </c>
      <c r="S38" s="81" t="n">
        <f aca="false">A38-J38</f>
        <v>-0.72035302</v>
      </c>
      <c r="T38" s="81" t="n">
        <f aca="false">B38-K38</f>
        <v>-0.38118587</v>
      </c>
      <c r="U38" s="81" t="n">
        <f aca="false">C38-L38</f>
        <v>-0.14743666</v>
      </c>
      <c r="V38" s="81" t="n">
        <f aca="false">D38-M38</f>
        <v>-0.064019</v>
      </c>
      <c r="W38" s="81" t="n">
        <f aca="false">E38-N38</f>
        <v>0.04659716</v>
      </c>
      <c r="X38" s="81" t="n">
        <f aca="false">F38-O38</f>
        <v>0.07759416</v>
      </c>
      <c r="Y38" s="81" t="n">
        <f aca="false">G38-P38</f>
        <v>0.09891917</v>
      </c>
      <c r="Z38" s="81" t="n">
        <f aca="false">H38-Q38</f>
        <v>0.07583271</v>
      </c>
    </row>
    <row r="39" customFormat="false" ht="12.75" hidden="false" customHeight="false" outlineLevel="0" collapsed="false">
      <c r="A39" s="81" t="n">
        <v>-0.74343297</v>
      </c>
      <c r="B39" s="81" t="n">
        <v>-0.39971192</v>
      </c>
      <c r="C39" s="81" t="n">
        <v>-0.15792562</v>
      </c>
      <c r="D39" s="81" t="n">
        <v>-0.0695137</v>
      </c>
      <c r="E39" s="81" t="n">
        <v>0.0524951</v>
      </c>
      <c r="F39" s="81" t="n">
        <v>0.08970721</v>
      </c>
      <c r="G39" s="81" t="n">
        <v>0.12413617</v>
      </c>
      <c r="H39" s="82" t="n">
        <v>0.11466579</v>
      </c>
      <c r="I39" s="10" t="n">
        <v>37773</v>
      </c>
      <c r="J39" s="81" t="n">
        <v>0</v>
      </c>
      <c r="K39" s="81" t="n">
        <v>0</v>
      </c>
      <c r="L39" s="81" t="n">
        <v>0</v>
      </c>
      <c r="M39" s="81" t="n">
        <v>0</v>
      </c>
      <c r="N39" s="81" t="n">
        <v>0</v>
      </c>
      <c r="O39" s="81" t="n">
        <v>0</v>
      </c>
      <c r="P39" s="81" t="n">
        <v>0</v>
      </c>
      <c r="Q39" s="82" t="n">
        <v>0</v>
      </c>
      <c r="S39" s="81" t="n">
        <f aca="false">A39-J39</f>
        <v>-0.74343297</v>
      </c>
      <c r="T39" s="81" t="n">
        <f aca="false">B39-K39</f>
        <v>-0.39971192</v>
      </c>
      <c r="U39" s="81" t="n">
        <f aca="false">C39-L39</f>
        <v>-0.15792562</v>
      </c>
      <c r="V39" s="81" t="n">
        <f aca="false">D39-M39</f>
        <v>-0.0695137</v>
      </c>
      <c r="W39" s="81" t="n">
        <f aca="false">E39-N39</f>
        <v>0.0524951</v>
      </c>
      <c r="X39" s="81" t="n">
        <f aca="false">F39-O39</f>
        <v>0.08970721</v>
      </c>
      <c r="Y39" s="81" t="n">
        <f aca="false">G39-P39</f>
        <v>0.12413617</v>
      </c>
      <c r="Z39" s="81" t="n">
        <f aca="false">H39-Q39</f>
        <v>0.11466579</v>
      </c>
    </row>
    <row r="40" customFormat="false" ht="12.75" hidden="false" customHeight="false" outlineLevel="0" collapsed="false">
      <c r="A40" s="81" t="n">
        <v>-0.65493552</v>
      </c>
      <c r="B40" s="81" t="n">
        <v>-0.34771358</v>
      </c>
      <c r="C40" s="81" t="n">
        <v>-0.13503621</v>
      </c>
      <c r="D40" s="81" t="n">
        <v>-0.05877649</v>
      </c>
      <c r="E40" s="81" t="n">
        <v>0.04304166</v>
      </c>
      <c r="F40" s="81" t="n">
        <v>0.07184897</v>
      </c>
      <c r="G40" s="81" t="n">
        <v>0.0924767</v>
      </c>
      <c r="H40" s="82" t="n">
        <v>0.07274538</v>
      </c>
      <c r="I40" s="10" t="n">
        <v>37803</v>
      </c>
      <c r="J40" s="81" t="n">
        <v>0</v>
      </c>
      <c r="K40" s="81" t="n">
        <v>0</v>
      </c>
      <c r="L40" s="81" t="n">
        <v>0</v>
      </c>
      <c r="M40" s="81" t="n">
        <v>0</v>
      </c>
      <c r="N40" s="81" t="n">
        <v>0</v>
      </c>
      <c r="O40" s="81" t="n">
        <v>0</v>
      </c>
      <c r="P40" s="81" t="n">
        <v>0</v>
      </c>
      <c r="Q40" s="82" t="n">
        <v>0</v>
      </c>
      <c r="S40" s="81" t="n">
        <f aca="false">A40-J40</f>
        <v>-0.65493552</v>
      </c>
      <c r="T40" s="81" t="n">
        <f aca="false">B40-K40</f>
        <v>-0.34771358</v>
      </c>
      <c r="U40" s="81" t="n">
        <f aca="false">C40-L40</f>
        <v>-0.13503621</v>
      </c>
      <c r="V40" s="81" t="n">
        <f aca="false">D40-M40</f>
        <v>-0.05877649</v>
      </c>
      <c r="W40" s="81" t="n">
        <f aca="false">E40-N40</f>
        <v>0.04304166</v>
      </c>
      <c r="X40" s="81" t="n">
        <f aca="false">F40-O40</f>
        <v>0.07184897</v>
      </c>
      <c r="Y40" s="81" t="n">
        <f aca="false">G40-P40</f>
        <v>0.0924767</v>
      </c>
      <c r="Z40" s="81" t="n">
        <f aca="false">H40-Q40</f>
        <v>0.07274538</v>
      </c>
    </row>
    <row r="41" customFormat="false" ht="12.75" hidden="false" customHeight="false" outlineLevel="0" collapsed="false">
      <c r="A41" s="81" t="n">
        <v>-0.68320925</v>
      </c>
      <c r="B41" s="81" t="n">
        <v>-0.36751007</v>
      </c>
      <c r="C41" s="81" t="n">
        <v>-0.14523356</v>
      </c>
      <c r="D41" s="81" t="n">
        <v>-0.0639221</v>
      </c>
      <c r="E41" s="81" t="n">
        <v>0.04823448</v>
      </c>
      <c r="F41" s="81" t="n">
        <v>0.08223168</v>
      </c>
      <c r="G41" s="81" t="n">
        <v>0.11316823</v>
      </c>
      <c r="H41" s="82" t="n">
        <v>0.1034361</v>
      </c>
      <c r="I41" s="10" t="n">
        <v>37834</v>
      </c>
      <c r="J41" s="81" t="n">
        <v>0</v>
      </c>
      <c r="K41" s="81" t="n">
        <v>0</v>
      </c>
      <c r="L41" s="81" t="n">
        <v>0</v>
      </c>
      <c r="M41" s="81" t="n">
        <v>0</v>
      </c>
      <c r="N41" s="81" t="n">
        <v>0</v>
      </c>
      <c r="O41" s="81" t="n">
        <v>0</v>
      </c>
      <c r="P41" s="81" t="n">
        <v>0</v>
      </c>
      <c r="Q41" s="82" t="n">
        <v>0</v>
      </c>
      <c r="S41" s="81" t="n">
        <f aca="false">A41-J41</f>
        <v>-0.68320925</v>
      </c>
      <c r="T41" s="81" t="n">
        <f aca="false">B41-K41</f>
        <v>-0.36751007</v>
      </c>
      <c r="U41" s="81" t="n">
        <f aca="false">C41-L41</f>
        <v>-0.14523356</v>
      </c>
      <c r="V41" s="81" t="n">
        <f aca="false">D41-M41</f>
        <v>-0.0639221</v>
      </c>
      <c r="W41" s="81" t="n">
        <f aca="false">E41-N41</f>
        <v>0.04823448</v>
      </c>
      <c r="X41" s="81" t="n">
        <f aca="false">F41-O41</f>
        <v>0.08223168</v>
      </c>
      <c r="Y41" s="81" t="n">
        <f aca="false">G41-P41</f>
        <v>0.11316823</v>
      </c>
      <c r="Z41" s="81" t="n">
        <f aca="false">H41-Q41</f>
        <v>0.1034361</v>
      </c>
    </row>
    <row r="42" customFormat="false" ht="12.75" hidden="false" customHeight="false" outlineLevel="0" collapsed="false">
      <c r="A42" s="81" t="n">
        <v>-0.69120585</v>
      </c>
      <c r="B42" s="81" t="n">
        <v>-0.37590767</v>
      </c>
      <c r="C42" s="81" t="n">
        <v>-0.15067583</v>
      </c>
      <c r="D42" s="81" t="n">
        <v>-0.06690636</v>
      </c>
      <c r="E42" s="81" t="n">
        <v>0.05166149</v>
      </c>
      <c r="F42" s="81" t="n">
        <v>0.08947831</v>
      </c>
      <c r="G42" s="81" t="n">
        <v>0.12889418</v>
      </c>
      <c r="H42" s="82" t="n">
        <v>0.12842369</v>
      </c>
      <c r="I42" s="10" t="n">
        <v>37865</v>
      </c>
      <c r="J42" s="81" t="n">
        <v>0</v>
      </c>
      <c r="K42" s="81" t="n">
        <v>0</v>
      </c>
      <c r="L42" s="81" t="n">
        <v>0</v>
      </c>
      <c r="M42" s="81" t="n">
        <v>0</v>
      </c>
      <c r="N42" s="81" t="n">
        <v>0</v>
      </c>
      <c r="O42" s="81" t="n">
        <v>0</v>
      </c>
      <c r="P42" s="81" t="n">
        <v>0</v>
      </c>
      <c r="Q42" s="82" t="n">
        <v>0</v>
      </c>
      <c r="S42" s="81" t="n">
        <f aca="false">A42-J42</f>
        <v>-0.69120585</v>
      </c>
      <c r="T42" s="81" t="n">
        <f aca="false">B42-K42</f>
        <v>-0.37590767</v>
      </c>
      <c r="U42" s="81" t="n">
        <f aca="false">C42-L42</f>
        <v>-0.15067583</v>
      </c>
      <c r="V42" s="81" t="n">
        <f aca="false">D42-M42</f>
        <v>-0.06690636</v>
      </c>
      <c r="W42" s="81" t="n">
        <f aca="false">E42-N42</f>
        <v>0.05166149</v>
      </c>
      <c r="X42" s="81" t="n">
        <f aca="false">F42-O42</f>
        <v>0.08947831</v>
      </c>
      <c r="Y42" s="81" t="n">
        <f aca="false">G42-P42</f>
        <v>0.12889418</v>
      </c>
      <c r="Z42" s="81" t="n">
        <f aca="false">H42-Q42</f>
        <v>0.12842369</v>
      </c>
    </row>
    <row r="43" customFormat="false" ht="12.75" hidden="false" customHeight="false" outlineLevel="0" collapsed="false">
      <c r="A43" s="81" t="n">
        <v>-0.67801605</v>
      </c>
      <c r="B43" s="81" t="n">
        <v>-0.36942044</v>
      </c>
      <c r="C43" s="81" t="n">
        <v>-0.14843837</v>
      </c>
      <c r="D43" s="81" t="n">
        <v>-0.06601299</v>
      </c>
      <c r="E43" s="81" t="n">
        <v>0.05116192</v>
      </c>
      <c r="F43" s="81" t="n">
        <v>0.08876287</v>
      </c>
      <c r="G43" s="81" t="n">
        <v>0.12893147</v>
      </c>
      <c r="H43" s="82" t="n">
        <v>0.13017225</v>
      </c>
      <c r="I43" s="10" t="n">
        <v>37895</v>
      </c>
      <c r="J43" s="81" t="n">
        <v>0</v>
      </c>
      <c r="K43" s="81" t="n">
        <v>0</v>
      </c>
      <c r="L43" s="81" t="n">
        <v>0</v>
      </c>
      <c r="M43" s="81" t="n">
        <v>0</v>
      </c>
      <c r="N43" s="81" t="n">
        <v>0</v>
      </c>
      <c r="O43" s="81" t="n">
        <v>0</v>
      </c>
      <c r="P43" s="81" t="n">
        <v>0</v>
      </c>
      <c r="Q43" s="82" t="n">
        <v>0</v>
      </c>
      <c r="S43" s="81" t="n">
        <f aca="false">A43-J43</f>
        <v>-0.67801605</v>
      </c>
      <c r="T43" s="81" t="n">
        <f aca="false">B43-K43</f>
        <v>-0.36942044</v>
      </c>
      <c r="U43" s="81" t="n">
        <f aca="false">C43-L43</f>
        <v>-0.14843837</v>
      </c>
      <c r="V43" s="81" t="n">
        <f aca="false">D43-M43</f>
        <v>-0.06601299</v>
      </c>
      <c r="W43" s="81" t="n">
        <f aca="false">E43-N43</f>
        <v>0.05116192</v>
      </c>
      <c r="X43" s="81" t="n">
        <f aca="false">F43-O43</f>
        <v>0.08876287</v>
      </c>
      <c r="Y43" s="81" t="n">
        <f aca="false">G43-P43</f>
        <v>0.12893147</v>
      </c>
      <c r="Z43" s="81" t="n">
        <f aca="false">H43-Q43</f>
        <v>0.13017225</v>
      </c>
    </row>
    <row r="44" customFormat="false" ht="12.75" hidden="false" customHeight="false" outlineLevel="0" collapsed="false">
      <c r="A44" s="81" t="n">
        <v>-0.64459069</v>
      </c>
      <c r="B44" s="81" t="n">
        <v>-0.35931145</v>
      </c>
      <c r="C44" s="81" t="n">
        <v>-0.14844908</v>
      </c>
      <c r="D44" s="81" t="n">
        <v>-0.06706441</v>
      </c>
      <c r="E44" s="81" t="n">
        <v>0.05413235</v>
      </c>
      <c r="F44" s="81" t="n">
        <v>0.09654929</v>
      </c>
      <c r="G44" s="81" t="n">
        <v>0.15051775</v>
      </c>
      <c r="H44" s="82" t="n">
        <v>0.16967567</v>
      </c>
      <c r="I44" s="10" t="n">
        <v>37926</v>
      </c>
      <c r="J44" s="81" t="n">
        <v>0</v>
      </c>
      <c r="K44" s="81" t="n">
        <v>0</v>
      </c>
      <c r="L44" s="81" t="n">
        <v>0</v>
      </c>
      <c r="M44" s="81" t="n">
        <v>0</v>
      </c>
      <c r="N44" s="81" t="n">
        <v>0</v>
      </c>
      <c r="O44" s="81" t="n">
        <v>0</v>
      </c>
      <c r="P44" s="81" t="n">
        <v>0</v>
      </c>
      <c r="Q44" s="82" t="n">
        <v>0</v>
      </c>
      <c r="S44" s="81" t="n">
        <f aca="false">A44-J44</f>
        <v>-0.64459069</v>
      </c>
      <c r="T44" s="81" t="n">
        <f aca="false">B44-K44</f>
        <v>-0.35931145</v>
      </c>
      <c r="U44" s="81" t="n">
        <f aca="false">C44-L44</f>
        <v>-0.14844908</v>
      </c>
      <c r="V44" s="81" t="n">
        <f aca="false">D44-M44</f>
        <v>-0.06706441</v>
      </c>
      <c r="W44" s="81" t="n">
        <f aca="false">E44-N44</f>
        <v>0.05413235</v>
      </c>
      <c r="X44" s="81" t="n">
        <f aca="false">F44-O44</f>
        <v>0.09654929</v>
      </c>
      <c r="Y44" s="81" t="n">
        <f aca="false">G44-P44</f>
        <v>0.15051775</v>
      </c>
      <c r="Z44" s="81" t="n">
        <f aca="false">H44-Q44</f>
        <v>0.16967567</v>
      </c>
    </row>
    <row r="45" customFormat="false" ht="12.75" hidden="false" customHeight="false" outlineLevel="0" collapsed="false">
      <c r="A45" s="81" t="n">
        <v>-0.08666957</v>
      </c>
      <c r="B45" s="81" t="n">
        <v>0.00184989</v>
      </c>
      <c r="C45" s="81" t="n">
        <v>0.02700927</v>
      </c>
      <c r="D45" s="81" t="n">
        <v>0.01937665</v>
      </c>
      <c r="E45" s="81" t="n">
        <v>-0.02997243</v>
      </c>
      <c r="F45" s="81" t="n">
        <v>-0.06947698</v>
      </c>
      <c r="G45" s="81" t="n">
        <v>-0.17322306</v>
      </c>
      <c r="H45" s="82" t="n">
        <v>-0.30424524</v>
      </c>
      <c r="I45" s="10" t="n">
        <v>37956</v>
      </c>
      <c r="J45" s="81" t="n">
        <v>0</v>
      </c>
      <c r="K45" s="81" t="n">
        <v>0</v>
      </c>
      <c r="L45" s="81" t="n">
        <v>0</v>
      </c>
      <c r="M45" s="81" t="n">
        <v>0</v>
      </c>
      <c r="N45" s="81" t="n">
        <v>0</v>
      </c>
      <c r="O45" s="81" t="n">
        <v>0</v>
      </c>
      <c r="P45" s="81" t="n">
        <v>0</v>
      </c>
      <c r="Q45" s="82" t="n">
        <v>0</v>
      </c>
      <c r="S45" s="81" t="n">
        <f aca="false">A45-J45</f>
        <v>-0.08666957</v>
      </c>
      <c r="T45" s="81" t="n">
        <f aca="false">B45-K45</f>
        <v>0.00184989</v>
      </c>
      <c r="U45" s="81" t="n">
        <f aca="false">C45-L45</f>
        <v>0.02700927</v>
      </c>
      <c r="V45" s="81" t="n">
        <f aca="false">D45-M45</f>
        <v>0.01937665</v>
      </c>
      <c r="W45" s="81" t="n">
        <f aca="false">E45-N45</f>
        <v>-0.02997243</v>
      </c>
      <c r="X45" s="81" t="n">
        <f aca="false">F45-O45</f>
        <v>-0.06947698</v>
      </c>
      <c r="Y45" s="81" t="n">
        <f aca="false">G45-P45</f>
        <v>-0.17322306</v>
      </c>
      <c r="Z45" s="81" t="n">
        <f aca="false">H45-Q45</f>
        <v>-0.30424524</v>
      </c>
    </row>
    <row r="46" customFormat="false" ht="12.75" hidden="false" customHeight="false" outlineLevel="0" collapsed="false">
      <c r="A46" s="81" t="n">
        <v>0.01888143</v>
      </c>
      <c r="B46" s="81" t="n">
        <v>0.05756311</v>
      </c>
      <c r="C46" s="81" t="n">
        <v>0.04849813</v>
      </c>
      <c r="D46" s="81" t="n">
        <v>0.02870503</v>
      </c>
      <c r="E46" s="81" t="n">
        <v>-0.03675647</v>
      </c>
      <c r="F46" s="81" t="n">
        <v>-0.08076773</v>
      </c>
      <c r="G46" s="81" t="n">
        <v>-0.1876645</v>
      </c>
      <c r="H46" s="82" t="n">
        <v>-0.3154503</v>
      </c>
      <c r="I46" s="10" t="n">
        <v>37987</v>
      </c>
      <c r="J46" s="81" t="n">
        <v>0</v>
      </c>
      <c r="K46" s="81" t="n">
        <v>0</v>
      </c>
      <c r="L46" s="81" t="n">
        <v>0</v>
      </c>
      <c r="M46" s="81" t="n">
        <v>0</v>
      </c>
      <c r="N46" s="81" t="n">
        <v>0</v>
      </c>
      <c r="O46" s="81" t="n">
        <v>0</v>
      </c>
      <c r="P46" s="81" t="n">
        <v>0</v>
      </c>
      <c r="Q46" s="82" t="n">
        <v>0</v>
      </c>
      <c r="S46" s="81" t="n">
        <f aca="false">A46-J46</f>
        <v>0.01888143</v>
      </c>
      <c r="T46" s="81" t="n">
        <f aca="false">B46-K46</f>
        <v>0.05756311</v>
      </c>
      <c r="U46" s="81" t="n">
        <f aca="false">C46-L46</f>
        <v>0.04849813</v>
      </c>
      <c r="V46" s="81" t="n">
        <f aca="false">D46-M46</f>
        <v>0.02870503</v>
      </c>
      <c r="W46" s="81" t="n">
        <f aca="false">E46-N46</f>
        <v>-0.03675647</v>
      </c>
      <c r="X46" s="81" t="n">
        <f aca="false">F46-O46</f>
        <v>-0.08076773</v>
      </c>
      <c r="Y46" s="81" t="n">
        <f aca="false">G46-P46</f>
        <v>-0.1876645</v>
      </c>
      <c r="Z46" s="81" t="n">
        <f aca="false">H46-Q46</f>
        <v>-0.3154503</v>
      </c>
    </row>
    <row r="47" customFormat="false" ht="12.75" hidden="false" customHeight="false" outlineLevel="0" collapsed="false">
      <c r="A47" s="81" t="n">
        <v>-0.14225707</v>
      </c>
      <c r="B47" s="81" t="n">
        <v>-0.04177941</v>
      </c>
      <c r="C47" s="81" t="n">
        <v>0.00241652</v>
      </c>
      <c r="D47" s="81" t="n">
        <v>0.00649705</v>
      </c>
      <c r="E47" s="81" t="n">
        <v>-0.0160985</v>
      </c>
      <c r="F47" s="81" t="n">
        <v>-0.0408925</v>
      </c>
      <c r="G47" s="81" t="n">
        <v>-0.11327127</v>
      </c>
      <c r="H47" s="82" t="n">
        <v>-0.2111475</v>
      </c>
      <c r="I47" s="10" t="n">
        <v>38018</v>
      </c>
      <c r="J47" s="81" t="n">
        <v>0</v>
      </c>
      <c r="K47" s="81" t="n">
        <v>0</v>
      </c>
      <c r="L47" s="81" t="n">
        <v>0</v>
      </c>
      <c r="M47" s="81" t="n">
        <v>0</v>
      </c>
      <c r="N47" s="81" t="n">
        <v>0</v>
      </c>
      <c r="O47" s="81" t="n">
        <v>0</v>
      </c>
      <c r="P47" s="81" t="n">
        <v>0</v>
      </c>
      <c r="Q47" s="82" t="n">
        <v>0</v>
      </c>
      <c r="S47" s="81" t="n">
        <f aca="false">A47-J47</f>
        <v>-0.14225707</v>
      </c>
      <c r="T47" s="81" t="n">
        <f aca="false">B47-K47</f>
        <v>-0.04177941</v>
      </c>
      <c r="U47" s="81" t="n">
        <f aca="false">C47-L47</f>
        <v>0.00241652</v>
      </c>
      <c r="V47" s="81" t="n">
        <f aca="false">D47-M47</f>
        <v>0.00649705</v>
      </c>
      <c r="W47" s="81" t="n">
        <f aca="false">E47-N47</f>
        <v>-0.0160985</v>
      </c>
      <c r="X47" s="81" t="n">
        <f aca="false">F47-O47</f>
        <v>-0.0408925</v>
      </c>
      <c r="Y47" s="81" t="n">
        <f aca="false">G47-P47</f>
        <v>-0.11327127</v>
      </c>
      <c r="Z47" s="81" t="n">
        <f aca="false">H47-Q47</f>
        <v>-0.2111475</v>
      </c>
    </row>
    <row r="48" customFormat="false" ht="12.75" hidden="false" customHeight="false" outlineLevel="0" collapsed="false">
      <c r="A48" s="81" t="n">
        <v>-0.63134697</v>
      </c>
      <c r="B48" s="81" t="n">
        <v>-0.35065392</v>
      </c>
      <c r="C48" s="81" t="n">
        <v>-0.14417459</v>
      </c>
      <c r="D48" s="81" t="n">
        <v>-0.06493882</v>
      </c>
      <c r="E48" s="81" t="n">
        <v>0.05203304</v>
      </c>
      <c r="F48" s="81" t="n">
        <v>0.09235403</v>
      </c>
      <c r="G48" s="81" t="n">
        <v>0.14211399</v>
      </c>
      <c r="H48" s="82" t="n">
        <v>0.15700382</v>
      </c>
      <c r="I48" s="10" t="n">
        <v>38047</v>
      </c>
      <c r="J48" s="81" t="n">
        <v>0</v>
      </c>
      <c r="K48" s="81" t="n">
        <v>0</v>
      </c>
      <c r="L48" s="81" t="n">
        <v>0</v>
      </c>
      <c r="M48" s="81" t="n">
        <v>0</v>
      </c>
      <c r="N48" s="81" t="n">
        <v>0</v>
      </c>
      <c r="O48" s="81" t="n">
        <v>0</v>
      </c>
      <c r="P48" s="81" t="n">
        <v>0</v>
      </c>
      <c r="Q48" s="82" t="n">
        <v>0</v>
      </c>
      <c r="S48" s="81" t="n">
        <f aca="false">A48-J48</f>
        <v>-0.63134697</v>
      </c>
      <c r="T48" s="81" t="n">
        <f aca="false">B48-K48</f>
        <v>-0.35065392</v>
      </c>
      <c r="U48" s="81" t="n">
        <f aca="false">C48-L48</f>
        <v>-0.14417459</v>
      </c>
      <c r="V48" s="81" t="n">
        <f aca="false">D48-M48</f>
        <v>-0.06493882</v>
      </c>
      <c r="W48" s="81" t="n">
        <f aca="false">E48-N48</f>
        <v>0.05203304</v>
      </c>
      <c r="X48" s="81" t="n">
        <f aca="false">F48-O48</f>
        <v>0.09235403</v>
      </c>
      <c r="Y48" s="81" t="n">
        <f aca="false">G48-P48</f>
        <v>0.14211399</v>
      </c>
      <c r="Z48" s="81" t="n">
        <f aca="false">H48-Q48</f>
        <v>0.15700382</v>
      </c>
    </row>
    <row r="49" customFormat="false" ht="12.75" hidden="false" customHeight="false" outlineLevel="0" collapsed="false">
      <c r="A49" s="81" t="n">
        <v>1.21931381</v>
      </c>
      <c r="B49" s="81" t="n">
        <v>0.8090916</v>
      </c>
      <c r="C49" s="81" t="n">
        <v>0.40095725</v>
      </c>
      <c r="D49" s="81" t="n">
        <v>0.19931923</v>
      </c>
      <c r="E49" s="81" t="n">
        <v>-0.19657369</v>
      </c>
      <c r="F49" s="81" t="n">
        <v>-0.39004445</v>
      </c>
      <c r="G49" s="81" t="n">
        <v>-0.766551</v>
      </c>
      <c r="H49" s="82" t="n">
        <v>-1.12810191</v>
      </c>
      <c r="I49" s="10" t="n">
        <v>38078</v>
      </c>
      <c r="J49" s="81" t="n">
        <v>0</v>
      </c>
      <c r="K49" s="81" t="n">
        <v>0</v>
      </c>
      <c r="L49" s="81" t="n">
        <v>0</v>
      </c>
      <c r="M49" s="81" t="n">
        <v>0</v>
      </c>
      <c r="N49" s="81" t="n">
        <v>0</v>
      </c>
      <c r="O49" s="81" t="n">
        <v>0</v>
      </c>
      <c r="P49" s="81" t="n">
        <v>0</v>
      </c>
      <c r="Q49" s="82" t="n">
        <v>0</v>
      </c>
      <c r="S49" s="81" t="n">
        <f aca="false">A49-J49</f>
        <v>1.21931381</v>
      </c>
      <c r="T49" s="81" t="n">
        <f aca="false">B49-K49</f>
        <v>0.8090916</v>
      </c>
      <c r="U49" s="81" t="n">
        <f aca="false">C49-L49</f>
        <v>0.40095725</v>
      </c>
      <c r="V49" s="81" t="n">
        <f aca="false">D49-M49</f>
        <v>0.19931923</v>
      </c>
      <c r="W49" s="81" t="n">
        <f aca="false">E49-N49</f>
        <v>-0.19657369</v>
      </c>
      <c r="X49" s="81" t="n">
        <f aca="false">F49-O49</f>
        <v>-0.39004445</v>
      </c>
      <c r="Y49" s="81" t="n">
        <f aca="false">G49-P49</f>
        <v>-0.766551</v>
      </c>
      <c r="Z49" s="81" t="n">
        <f aca="false">H49-Q49</f>
        <v>-1.12810191</v>
      </c>
    </row>
    <row r="50" customFormat="false" ht="12.75" hidden="false" customHeight="false" outlineLevel="0" collapsed="false">
      <c r="A50" s="81" t="n">
        <v>1.23958241</v>
      </c>
      <c r="B50" s="81" t="n">
        <v>0.82443178</v>
      </c>
      <c r="C50" s="81" t="n">
        <v>0.40946052</v>
      </c>
      <c r="D50" s="81" t="n">
        <v>0.20376374</v>
      </c>
      <c r="E50" s="81" t="n">
        <v>-0.20137331</v>
      </c>
      <c r="F50" s="81" t="n">
        <v>-0.39996817</v>
      </c>
      <c r="G50" s="81" t="n">
        <v>-0.78757713</v>
      </c>
      <c r="H50" s="82" t="n">
        <v>-1.1611413</v>
      </c>
      <c r="I50" s="10" t="n">
        <v>38108</v>
      </c>
      <c r="J50" s="81" t="n">
        <v>0</v>
      </c>
      <c r="K50" s="81" t="n">
        <v>0</v>
      </c>
      <c r="L50" s="81" t="n">
        <v>0</v>
      </c>
      <c r="M50" s="81" t="n">
        <v>0</v>
      </c>
      <c r="N50" s="81" t="n">
        <v>0</v>
      </c>
      <c r="O50" s="81" t="n">
        <v>0</v>
      </c>
      <c r="P50" s="81" t="n">
        <v>0</v>
      </c>
      <c r="Q50" s="82" t="n">
        <v>0</v>
      </c>
      <c r="S50" s="81" t="n">
        <f aca="false">A50-J50</f>
        <v>1.23958241</v>
      </c>
      <c r="T50" s="81" t="n">
        <f aca="false">B50-K50</f>
        <v>0.82443178</v>
      </c>
      <c r="U50" s="81" t="n">
        <f aca="false">C50-L50</f>
        <v>0.40946052</v>
      </c>
      <c r="V50" s="81" t="n">
        <f aca="false">D50-M50</f>
        <v>0.20376374</v>
      </c>
      <c r="W50" s="81" t="n">
        <f aca="false">E50-N50</f>
        <v>-0.20137331</v>
      </c>
      <c r="X50" s="81" t="n">
        <f aca="false">F50-O50</f>
        <v>-0.39996817</v>
      </c>
      <c r="Y50" s="81" t="n">
        <f aca="false">G50-P50</f>
        <v>-0.78757713</v>
      </c>
      <c r="Z50" s="81" t="n">
        <f aca="false">H50-Q50</f>
        <v>-1.1611413</v>
      </c>
    </row>
    <row r="51" customFormat="false" ht="12.75" hidden="false" customHeight="false" outlineLevel="0" collapsed="false">
      <c r="A51" s="81" t="n">
        <v>1.15870576</v>
      </c>
      <c r="B51" s="81" t="n">
        <v>0.77198962</v>
      </c>
      <c r="C51" s="81" t="n">
        <v>0.38402384</v>
      </c>
      <c r="D51" s="81" t="n">
        <v>0.19124698</v>
      </c>
      <c r="E51" s="81" t="n">
        <v>-0.18926519</v>
      </c>
      <c r="F51" s="81" t="n">
        <v>-0.37616255</v>
      </c>
      <c r="G51" s="81" t="n">
        <v>-0.74160087</v>
      </c>
      <c r="H51" s="82" t="n">
        <v>-1.09458769</v>
      </c>
      <c r="I51" s="10" t="n">
        <v>38139</v>
      </c>
      <c r="J51" s="81" t="n">
        <v>0</v>
      </c>
      <c r="K51" s="81" t="n">
        <v>0</v>
      </c>
      <c r="L51" s="81" t="n">
        <v>0</v>
      </c>
      <c r="M51" s="81" t="n">
        <v>0</v>
      </c>
      <c r="N51" s="81" t="n">
        <v>0</v>
      </c>
      <c r="O51" s="81" t="n">
        <v>0</v>
      </c>
      <c r="P51" s="81" t="n">
        <v>0</v>
      </c>
      <c r="Q51" s="82" t="n">
        <v>0</v>
      </c>
      <c r="S51" s="81" t="n">
        <f aca="false">A51-J51</f>
        <v>1.15870576</v>
      </c>
      <c r="T51" s="81" t="n">
        <f aca="false">B51-K51</f>
        <v>0.77198962</v>
      </c>
      <c r="U51" s="81" t="n">
        <f aca="false">C51-L51</f>
        <v>0.38402384</v>
      </c>
      <c r="V51" s="81" t="n">
        <f aca="false">D51-M51</f>
        <v>0.19124698</v>
      </c>
      <c r="W51" s="81" t="n">
        <f aca="false">E51-N51</f>
        <v>-0.18926519</v>
      </c>
      <c r="X51" s="81" t="n">
        <f aca="false">F51-O51</f>
        <v>-0.37616255</v>
      </c>
      <c r="Y51" s="81" t="n">
        <f aca="false">G51-P51</f>
        <v>-0.74160087</v>
      </c>
      <c r="Z51" s="81" t="n">
        <f aca="false">H51-Q51</f>
        <v>-1.09458769</v>
      </c>
    </row>
    <row r="52" customFormat="false" ht="12.75" hidden="false" customHeight="false" outlineLevel="0" collapsed="false">
      <c r="A52" s="81" t="n">
        <v>1.17465172</v>
      </c>
      <c r="B52" s="81" t="n">
        <v>0.78035784</v>
      </c>
      <c r="C52" s="81" t="n">
        <v>0.38726414</v>
      </c>
      <c r="D52" s="81" t="n">
        <v>0.19266243</v>
      </c>
      <c r="E52" s="81" t="n">
        <v>-0.19032629</v>
      </c>
      <c r="F52" s="81" t="n">
        <v>-0.37797977</v>
      </c>
      <c r="G52" s="81" t="n">
        <v>-0.74421355</v>
      </c>
      <c r="H52" s="82" t="n">
        <v>-1.09767561</v>
      </c>
      <c r="I52" s="10" t="n">
        <v>38169</v>
      </c>
      <c r="J52" s="81" t="n">
        <v>0</v>
      </c>
      <c r="K52" s="81" t="n">
        <v>0</v>
      </c>
      <c r="L52" s="81" t="n">
        <v>0</v>
      </c>
      <c r="M52" s="81" t="n">
        <v>0</v>
      </c>
      <c r="N52" s="81" t="n">
        <v>0</v>
      </c>
      <c r="O52" s="81" t="n">
        <v>0</v>
      </c>
      <c r="P52" s="81" t="n">
        <v>0</v>
      </c>
      <c r="Q52" s="82" t="n">
        <v>0</v>
      </c>
      <c r="S52" s="81" t="n">
        <f aca="false">A52-J52</f>
        <v>1.17465172</v>
      </c>
      <c r="T52" s="81" t="n">
        <f aca="false">B52-K52</f>
        <v>0.78035784</v>
      </c>
      <c r="U52" s="81" t="n">
        <f aca="false">C52-L52</f>
        <v>0.38726414</v>
      </c>
      <c r="V52" s="81" t="n">
        <f aca="false">D52-M52</f>
        <v>0.19266243</v>
      </c>
      <c r="W52" s="81" t="n">
        <f aca="false">E52-N52</f>
        <v>-0.19032629</v>
      </c>
      <c r="X52" s="81" t="n">
        <f aca="false">F52-O52</f>
        <v>-0.37797977</v>
      </c>
      <c r="Y52" s="81" t="n">
        <f aca="false">G52-P52</f>
        <v>-0.74421355</v>
      </c>
      <c r="Z52" s="81" t="n">
        <f aca="false">H52-Q52</f>
        <v>-1.09767561</v>
      </c>
    </row>
    <row r="53" customFormat="false" ht="12.75" hidden="false" customHeight="false" outlineLevel="0" collapsed="false">
      <c r="A53" s="81" t="n">
        <v>1.15269195</v>
      </c>
      <c r="B53" s="81" t="n">
        <v>0.76624982</v>
      </c>
      <c r="C53" s="81" t="n">
        <v>0.38049548</v>
      </c>
      <c r="D53" s="81" t="n">
        <v>0.18935157</v>
      </c>
      <c r="E53" s="81" t="n">
        <v>-0.18716405</v>
      </c>
      <c r="F53" s="81" t="n">
        <v>-0.37180395</v>
      </c>
      <c r="G53" s="81" t="n">
        <v>-0.73245167</v>
      </c>
      <c r="H53" s="82" t="n">
        <v>-1.0808805</v>
      </c>
      <c r="I53" s="10" t="n">
        <v>38200</v>
      </c>
      <c r="J53" s="81" t="n">
        <v>0</v>
      </c>
      <c r="K53" s="81" t="n">
        <v>0</v>
      </c>
      <c r="L53" s="81" t="n">
        <v>0</v>
      </c>
      <c r="M53" s="81" t="n">
        <v>0</v>
      </c>
      <c r="N53" s="81" t="n">
        <v>0</v>
      </c>
      <c r="O53" s="81" t="n">
        <v>0</v>
      </c>
      <c r="P53" s="81" t="n">
        <v>0</v>
      </c>
      <c r="Q53" s="82" t="n">
        <v>0</v>
      </c>
      <c r="S53" s="81" t="n">
        <f aca="false">A53-J53</f>
        <v>1.15269195</v>
      </c>
      <c r="T53" s="81" t="n">
        <f aca="false">B53-K53</f>
        <v>0.76624982</v>
      </c>
      <c r="U53" s="81" t="n">
        <f aca="false">C53-L53</f>
        <v>0.38049548</v>
      </c>
      <c r="V53" s="81" t="n">
        <f aca="false">D53-M53</f>
        <v>0.18935157</v>
      </c>
      <c r="W53" s="81" t="n">
        <f aca="false">E53-N53</f>
        <v>-0.18716405</v>
      </c>
      <c r="X53" s="81" t="n">
        <f aca="false">F53-O53</f>
        <v>-0.37180395</v>
      </c>
      <c r="Y53" s="81" t="n">
        <f aca="false">G53-P53</f>
        <v>-0.73245167</v>
      </c>
      <c r="Z53" s="81" t="n">
        <f aca="false">H53-Q53</f>
        <v>-1.0808805</v>
      </c>
    </row>
    <row r="54" customFormat="false" ht="12.75" hidden="false" customHeight="false" outlineLevel="0" collapsed="false">
      <c r="A54" s="81" t="n">
        <v>1.10162951</v>
      </c>
      <c r="B54" s="81" t="n">
        <v>0.73275955</v>
      </c>
      <c r="C54" s="81" t="n">
        <v>0.36408038</v>
      </c>
      <c r="D54" s="81" t="n">
        <v>0.18123423</v>
      </c>
      <c r="E54" s="81" t="n">
        <v>-0.17923837</v>
      </c>
      <c r="F54" s="81" t="n">
        <v>-0.35615256</v>
      </c>
      <c r="G54" s="81" t="n">
        <v>-0.70195771</v>
      </c>
      <c r="H54" s="82" t="n">
        <v>-1.03632703</v>
      </c>
      <c r="I54" s="10" t="n">
        <v>38231</v>
      </c>
      <c r="J54" s="81" t="n">
        <v>0</v>
      </c>
      <c r="K54" s="81" t="n">
        <v>0</v>
      </c>
      <c r="L54" s="81" t="n">
        <v>0</v>
      </c>
      <c r="M54" s="81" t="n">
        <v>0</v>
      </c>
      <c r="N54" s="81" t="n">
        <v>0</v>
      </c>
      <c r="O54" s="81" t="n">
        <v>0</v>
      </c>
      <c r="P54" s="81" t="n">
        <v>0</v>
      </c>
      <c r="Q54" s="82" t="n">
        <v>0</v>
      </c>
      <c r="S54" s="81" t="n">
        <f aca="false">A54-J54</f>
        <v>1.10162951</v>
      </c>
      <c r="T54" s="81" t="n">
        <f aca="false">B54-K54</f>
        <v>0.73275955</v>
      </c>
      <c r="U54" s="81" t="n">
        <f aca="false">C54-L54</f>
        <v>0.36408038</v>
      </c>
      <c r="V54" s="81" t="n">
        <f aca="false">D54-M54</f>
        <v>0.18123423</v>
      </c>
      <c r="W54" s="81" t="n">
        <f aca="false">E54-N54</f>
        <v>-0.17923837</v>
      </c>
      <c r="X54" s="81" t="n">
        <f aca="false">F54-O54</f>
        <v>-0.35615256</v>
      </c>
      <c r="Y54" s="81" t="n">
        <f aca="false">G54-P54</f>
        <v>-0.70195771</v>
      </c>
      <c r="Z54" s="81" t="n">
        <f aca="false">H54-Q54</f>
        <v>-1.03632703</v>
      </c>
    </row>
    <row r="55" customFormat="false" ht="12.75" hidden="false" customHeight="false" outlineLevel="0" collapsed="false">
      <c r="A55" s="81" t="n">
        <v>1.12390592</v>
      </c>
      <c r="B55" s="81" t="n">
        <v>0.74591974</v>
      </c>
      <c r="C55" s="81" t="n">
        <v>0.36989298</v>
      </c>
      <c r="D55" s="81" t="n">
        <v>0.18396228</v>
      </c>
      <c r="E55" s="81" t="n">
        <v>-0.18163521</v>
      </c>
      <c r="F55" s="81" t="n">
        <v>-0.36063904</v>
      </c>
      <c r="G55" s="81" t="n">
        <v>-0.70984271</v>
      </c>
      <c r="H55" s="82" t="n">
        <v>-1.04654675</v>
      </c>
      <c r="I55" s="10" t="n">
        <v>38261</v>
      </c>
      <c r="J55" s="81" t="n">
        <v>0</v>
      </c>
      <c r="K55" s="81" t="n">
        <v>0</v>
      </c>
      <c r="L55" s="81" t="n">
        <v>0</v>
      </c>
      <c r="M55" s="81" t="n">
        <v>0</v>
      </c>
      <c r="N55" s="81" t="n">
        <v>0</v>
      </c>
      <c r="O55" s="81" t="n">
        <v>0</v>
      </c>
      <c r="P55" s="81" t="n">
        <v>0</v>
      </c>
      <c r="Q55" s="82" t="n">
        <v>0</v>
      </c>
      <c r="S55" s="81" t="n">
        <f aca="false">A55-J55</f>
        <v>1.12390592</v>
      </c>
      <c r="T55" s="81" t="n">
        <f aca="false">B55-K55</f>
        <v>0.74591974</v>
      </c>
      <c r="U55" s="81" t="n">
        <f aca="false">C55-L55</f>
        <v>0.36989298</v>
      </c>
      <c r="V55" s="81" t="n">
        <f aca="false">D55-M55</f>
        <v>0.18396228</v>
      </c>
      <c r="W55" s="81" t="n">
        <f aca="false">E55-N55</f>
        <v>-0.18163521</v>
      </c>
      <c r="X55" s="81" t="n">
        <f aca="false">F55-O55</f>
        <v>-0.36063904</v>
      </c>
      <c r="Y55" s="81" t="n">
        <f aca="false">G55-P55</f>
        <v>-0.70984271</v>
      </c>
      <c r="Z55" s="81" t="n">
        <f aca="false">H55-Q55</f>
        <v>-1.04654675</v>
      </c>
    </row>
    <row r="56" customFormat="false" ht="12.75" hidden="false" customHeight="false" outlineLevel="0" collapsed="false">
      <c r="A56" s="81" t="n">
        <v>0.89249348</v>
      </c>
      <c r="B56" s="81" t="n">
        <v>0.59250476</v>
      </c>
      <c r="C56" s="81" t="n">
        <v>0.2940235</v>
      </c>
      <c r="D56" s="81" t="n">
        <v>0.14629962</v>
      </c>
      <c r="E56" s="81" t="n">
        <v>-0.14461747</v>
      </c>
      <c r="F56" s="81" t="n">
        <v>-0.28737244</v>
      </c>
      <c r="G56" s="81" t="n">
        <v>-0.56691405</v>
      </c>
      <c r="H56" s="82" t="n">
        <v>-0.83713861</v>
      </c>
      <c r="I56" s="10" t="n">
        <v>38292</v>
      </c>
      <c r="J56" s="81" t="n">
        <v>0</v>
      </c>
      <c r="K56" s="81" t="n">
        <v>0</v>
      </c>
      <c r="L56" s="81" t="n">
        <v>0</v>
      </c>
      <c r="M56" s="81" t="n">
        <v>0</v>
      </c>
      <c r="N56" s="81" t="n">
        <v>0</v>
      </c>
      <c r="O56" s="81" t="n">
        <v>0</v>
      </c>
      <c r="P56" s="81" t="n">
        <v>0</v>
      </c>
      <c r="Q56" s="82" t="n">
        <v>0</v>
      </c>
      <c r="S56" s="81" t="n">
        <f aca="false">A56-J56</f>
        <v>0.89249348</v>
      </c>
      <c r="T56" s="81" t="n">
        <f aca="false">B56-K56</f>
        <v>0.59250476</v>
      </c>
      <c r="U56" s="81" t="n">
        <f aca="false">C56-L56</f>
        <v>0.2940235</v>
      </c>
      <c r="V56" s="81" t="n">
        <f aca="false">D56-M56</f>
        <v>0.14629962</v>
      </c>
      <c r="W56" s="81" t="n">
        <f aca="false">E56-N56</f>
        <v>-0.14461747</v>
      </c>
      <c r="X56" s="81" t="n">
        <f aca="false">F56-O56</f>
        <v>-0.28737244</v>
      </c>
      <c r="Y56" s="81" t="n">
        <f aca="false">G56-P56</f>
        <v>-0.56691405</v>
      </c>
      <c r="Z56" s="81" t="n">
        <f aca="false">H56-Q56</f>
        <v>-0.83713861</v>
      </c>
    </row>
    <row r="57" customFormat="false" ht="12.75" hidden="false" customHeight="false" outlineLevel="0" collapsed="false">
      <c r="A57" s="81" t="n">
        <v>1.15080987</v>
      </c>
      <c r="B57" s="81" t="n">
        <v>0.76427247</v>
      </c>
      <c r="C57" s="81" t="n">
        <v>0.37980897</v>
      </c>
      <c r="D57" s="81" t="n">
        <v>0.18921691</v>
      </c>
      <c r="E57" s="81" t="n">
        <v>-0.18768247</v>
      </c>
      <c r="F57" s="81" t="n">
        <v>-0.3735037</v>
      </c>
      <c r="G57" s="81" t="n">
        <v>-0.73875157</v>
      </c>
      <c r="H57" s="82" t="n">
        <v>-1.09460611</v>
      </c>
      <c r="I57" s="10" t="n">
        <v>38322</v>
      </c>
      <c r="J57" s="81" t="n">
        <v>0</v>
      </c>
      <c r="K57" s="81" t="n">
        <v>0</v>
      </c>
      <c r="L57" s="81" t="n">
        <v>0</v>
      </c>
      <c r="M57" s="81" t="n">
        <v>0</v>
      </c>
      <c r="N57" s="81" t="n">
        <v>0</v>
      </c>
      <c r="O57" s="81" t="n">
        <v>0</v>
      </c>
      <c r="P57" s="81" t="n">
        <v>0</v>
      </c>
      <c r="Q57" s="82" t="n">
        <v>0</v>
      </c>
      <c r="S57" s="81" t="n">
        <f aca="false">A57-J57</f>
        <v>1.15080987</v>
      </c>
      <c r="T57" s="81" t="n">
        <f aca="false">B57-K57</f>
        <v>0.76427247</v>
      </c>
      <c r="U57" s="81" t="n">
        <f aca="false">C57-L57</f>
        <v>0.37980897</v>
      </c>
      <c r="V57" s="81" t="n">
        <f aca="false">D57-M57</f>
        <v>0.18921691</v>
      </c>
      <c r="W57" s="81" t="n">
        <f aca="false">E57-N57</f>
        <v>-0.18768247</v>
      </c>
      <c r="X57" s="81" t="n">
        <f aca="false">F57-O57</f>
        <v>-0.3735037</v>
      </c>
      <c r="Y57" s="81" t="n">
        <f aca="false">G57-P57</f>
        <v>-0.73875157</v>
      </c>
      <c r="Z57" s="81" t="n">
        <f aca="false">H57-Q57</f>
        <v>-1.09460611</v>
      </c>
    </row>
    <row r="58" customFormat="false" ht="12.75" hidden="false" customHeight="false" outlineLevel="0" collapsed="false">
      <c r="A58" s="81" t="n">
        <v>1.02799588</v>
      </c>
      <c r="B58" s="81" t="n">
        <v>0.6801581</v>
      </c>
      <c r="C58" s="81" t="n">
        <v>0.33687182</v>
      </c>
      <c r="D58" s="81" t="n">
        <v>0.16755663</v>
      </c>
      <c r="E58" s="81" t="n">
        <v>-0.16567652</v>
      </c>
      <c r="F58" s="81" t="n">
        <v>-0.32936937</v>
      </c>
      <c r="G58" s="81" t="n">
        <v>-0.6504693</v>
      </c>
      <c r="H58" s="82" t="n">
        <v>-0.96276662</v>
      </c>
      <c r="I58" s="10" t="n">
        <v>38353</v>
      </c>
      <c r="J58" s="81" t="n">
        <v>0</v>
      </c>
      <c r="K58" s="81" t="n">
        <v>0</v>
      </c>
      <c r="L58" s="81" t="n">
        <v>0</v>
      </c>
      <c r="M58" s="81" t="n">
        <v>0</v>
      </c>
      <c r="N58" s="81" t="n">
        <v>0</v>
      </c>
      <c r="O58" s="81" t="n">
        <v>0</v>
      </c>
      <c r="P58" s="81" t="n">
        <v>0</v>
      </c>
      <c r="Q58" s="82" t="n">
        <v>0</v>
      </c>
      <c r="S58" s="81" t="n">
        <f aca="false">A58-J58</f>
        <v>1.02799588</v>
      </c>
      <c r="T58" s="81" t="n">
        <f aca="false">B58-K58</f>
        <v>0.6801581</v>
      </c>
      <c r="U58" s="81" t="n">
        <f aca="false">C58-L58</f>
        <v>0.33687182</v>
      </c>
      <c r="V58" s="81" t="n">
        <f aca="false">D58-M58</f>
        <v>0.16755663</v>
      </c>
      <c r="W58" s="81" t="n">
        <f aca="false">E58-N58</f>
        <v>-0.16567652</v>
      </c>
      <c r="X58" s="81" t="n">
        <f aca="false">F58-O58</f>
        <v>-0.32936937</v>
      </c>
      <c r="Y58" s="81" t="n">
        <f aca="false">G58-P58</f>
        <v>-0.6504693</v>
      </c>
      <c r="Z58" s="81" t="n">
        <f aca="false">H58-Q58</f>
        <v>-0.96276662</v>
      </c>
    </row>
    <row r="59" customFormat="false" ht="12.75" hidden="false" customHeight="false" outlineLevel="0" collapsed="false">
      <c r="A59" s="81" t="n">
        <v>0.95256965</v>
      </c>
      <c r="B59" s="81" t="n">
        <v>0.63175427</v>
      </c>
      <c r="C59" s="81" t="n">
        <v>0.31375247</v>
      </c>
      <c r="D59" s="81" t="n">
        <v>0.15625081</v>
      </c>
      <c r="E59" s="81" t="n">
        <v>-0.15474145</v>
      </c>
      <c r="F59" s="81" t="n">
        <v>-0.30784166</v>
      </c>
      <c r="G59" s="81" t="n">
        <v>-0.60868878</v>
      </c>
      <c r="H59" s="82" t="n">
        <v>-0.90184322</v>
      </c>
      <c r="I59" s="10" t="n">
        <v>38384</v>
      </c>
      <c r="J59" s="81" t="n">
        <v>0</v>
      </c>
      <c r="K59" s="81" t="n">
        <v>0</v>
      </c>
      <c r="L59" s="81" t="n">
        <v>0</v>
      </c>
      <c r="M59" s="81" t="n">
        <v>0</v>
      </c>
      <c r="N59" s="81" t="n">
        <v>0</v>
      </c>
      <c r="O59" s="81" t="n">
        <v>0</v>
      </c>
      <c r="P59" s="81" t="n">
        <v>0</v>
      </c>
      <c r="Q59" s="82" t="n">
        <v>0</v>
      </c>
      <c r="S59" s="81" t="n">
        <f aca="false">A59-J59</f>
        <v>0.95256965</v>
      </c>
      <c r="T59" s="81" t="n">
        <f aca="false">B59-K59</f>
        <v>0.63175427</v>
      </c>
      <c r="U59" s="81" t="n">
        <f aca="false">C59-L59</f>
        <v>0.31375247</v>
      </c>
      <c r="V59" s="81" t="n">
        <f aca="false">D59-M59</f>
        <v>0.15625081</v>
      </c>
      <c r="W59" s="81" t="n">
        <f aca="false">E59-N59</f>
        <v>-0.15474145</v>
      </c>
      <c r="X59" s="81" t="n">
        <f aca="false">F59-O59</f>
        <v>-0.30784166</v>
      </c>
      <c r="Y59" s="81" t="n">
        <f aca="false">G59-P59</f>
        <v>-0.60868878</v>
      </c>
      <c r="Z59" s="81" t="n">
        <f aca="false">H59-Q59</f>
        <v>-0.90184322</v>
      </c>
    </row>
    <row r="60" customFormat="false" ht="12.75" hidden="false" customHeight="false" outlineLevel="0" collapsed="false">
      <c r="A60" s="81" t="n">
        <v>0.89417041</v>
      </c>
      <c r="B60" s="81" t="n">
        <v>0.59195764</v>
      </c>
      <c r="C60" s="81" t="n">
        <v>0.29305879</v>
      </c>
      <c r="D60" s="81" t="n">
        <v>0.14566844</v>
      </c>
      <c r="E60" s="81" t="n">
        <v>-0.14378015</v>
      </c>
      <c r="F60" s="81" t="n">
        <v>-0.28561039</v>
      </c>
      <c r="G60" s="81" t="n">
        <v>-0.56253853</v>
      </c>
      <c r="H60" s="82" t="n">
        <v>-0.8295997</v>
      </c>
      <c r="I60" s="10" t="n">
        <v>38412</v>
      </c>
      <c r="J60" s="81" t="n">
        <v>0</v>
      </c>
      <c r="K60" s="81" t="n">
        <v>0</v>
      </c>
      <c r="L60" s="81" t="n">
        <v>0</v>
      </c>
      <c r="M60" s="81" t="n">
        <v>0</v>
      </c>
      <c r="N60" s="81" t="n">
        <v>0</v>
      </c>
      <c r="O60" s="81" t="n">
        <v>0</v>
      </c>
      <c r="P60" s="81" t="n">
        <v>0</v>
      </c>
      <c r="Q60" s="82" t="n">
        <v>0</v>
      </c>
      <c r="S60" s="81" t="n">
        <f aca="false">A60-J60</f>
        <v>0.89417041</v>
      </c>
      <c r="T60" s="81" t="n">
        <f aca="false">B60-K60</f>
        <v>0.59195764</v>
      </c>
      <c r="U60" s="81" t="n">
        <f aca="false">C60-L60</f>
        <v>0.29305879</v>
      </c>
      <c r="V60" s="81" t="n">
        <f aca="false">D60-M60</f>
        <v>0.14566844</v>
      </c>
      <c r="W60" s="81" t="n">
        <f aca="false">E60-N60</f>
        <v>-0.14378015</v>
      </c>
      <c r="X60" s="81" t="n">
        <f aca="false">F60-O60</f>
        <v>-0.28561039</v>
      </c>
      <c r="Y60" s="81" t="n">
        <f aca="false">G60-P60</f>
        <v>-0.56253853</v>
      </c>
      <c r="Z60" s="81" t="n">
        <f aca="false">H60-Q60</f>
        <v>-0.8295997</v>
      </c>
    </row>
    <row r="61" customFormat="false" ht="12.75" hidden="false" customHeight="false" outlineLevel="0" collapsed="false">
      <c r="A61" s="81" t="n">
        <v>1.01182237</v>
      </c>
      <c r="B61" s="81" t="n">
        <v>0.67113744</v>
      </c>
      <c r="C61" s="81" t="n">
        <v>0.33262736</v>
      </c>
      <c r="D61" s="81" t="n">
        <v>0.16538676</v>
      </c>
      <c r="E61" s="81" t="n">
        <v>-0.16322018</v>
      </c>
      <c r="F61" s="81" t="n">
        <v>-0.32401081</v>
      </c>
      <c r="G61" s="81" t="n">
        <v>-0.63747081</v>
      </c>
      <c r="H61" s="82" t="n">
        <v>-0.93908859</v>
      </c>
      <c r="I61" s="10" t="n">
        <v>38443</v>
      </c>
      <c r="J61" s="81" t="n">
        <v>0</v>
      </c>
      <c r="K61" s="81" t="n">
        <v>0</v>
      </c>
      <c r="L61" s="81" t="n">
        <v>0</v>
      </c>
      <c r="M61" s="81" t="n">
        <v>0</v>
      </c>
      <c r="N61" s="81" t="n">
        <v>0</v>
      </c>
      <c r="O61" s="81" t="n">
        <v>0</v>
      </c>
      <c r="P61" s="81" t="n">
        <v>0</v>
      </c>
      <c r="Q61" s="82" t="n">
        <v>0</v>
      </c>
      <c r="S61" s="81" t="n">
        <f aca="false">A61-J61</f>
        <v>1.01182237</v>
      </c>
      <c r="T61" s="81" t="n">
        <f aca="false">B61-K61</f>
        <v>0.67113744</v>
      </c>
      <c r="U61" s="81" t="n">
        <f aca="false">C61-L61</f>
        <v>0.33262736</v>
      </c>
      <c r="V61" s="81" t="n">
        <f aca="false">D61-M61</f>
        <v>0.16538676</v>
      </c>
      <c r="W61" s="81" t="n">
        <f aca="false">E61-N61</f>
        <v>-0.16322018</v>
      </c>
      <c r="X61" s="81" t="n">
        <f aca="false">F61-O61</f>
        <v>-0.32401081</v>
      </c>
      <c r="Y61" s="81" t="n">
        <f aca="false">G61-P61</f>
        <v>-0.63747081</v>
      </c>
      <c r="Z61" s="81" t="n">
        <f aca="false">H61-Q61</f>
        <v>-0.93908859</v>
      </c>
    </row>
    <row r="62" customFormat="false" ht="12.75" hidden="false" customHeight="false" outlineLevel="0" collapsed="false">
      <c r="A62" s="81" t="n">
        <v>1.04750026</v>
      </c>
      <c r="B62" s="81" t="n">
        <v>0.69570315</v>
      </c>
      <c r="C62" s="81" t="n">
        <v>0.34521679</v>
      </c>
      <c r="D62" s="81" t="n">
        <v>0.17174428</v>
      </c>
      <c r="E62" s="81" t="n">
        <v>-0.16967889</v>
      </c>
      <c r="F62" s="81" t="n">
        <v>-0.33700751</v>
      </c>
      <c r="G62" s="81" t="n">
        <v>-0.66370426</v>
      </c>
      <c r="H62" s="82" t="n">
        <v>-0.97866362</v>
      </c>
      <c r="I62" s="10" t="n">
        <v>38443</v>
      </c>
      <c r="J62" s="81" t="n">
        <v>0</v>
      </c>
      <c r="K62" s="81" t="n">
        <v>0</v>
      </c>
      <c r="L62" s="81" t="n">
        <v>0</v>
      </c>
      <c r="M62" s="81" t="n">
        <v>0</v>
      </c>
      <c r="N62" s="81" t="n">
        <v>0</v>
      </c>
      <c r="O62" s="81" t="n">
        <v>0</v>
      </c>
      <c r="P62" s="81" t="n">
        <v>0</v>
      </c>
      <c r="Q62" s="82" t="n">
        <v>0</v>
      </c>
      <c r="S62" s="81" t="n">
        <f aca="false">A62-J62</f>
        <v>1.04750026</v>
      </c>
      <c r="T62" s="81" t="n">
        <f aca="false">B62-K62</f>
        <v>0.69570315</v>
      </c>
      <c r="U62" s="81" t="n">
        <f aca="false">C62-L62</f>
        <v>0.34521679</v>
      </c>
      <c r="V62" s="81" t="n">
        <f aca="false">D62-M62</f>
        <v>0.17174428</v>
      </c>
      <c r="W62" s="81" t="n">
        <f aca="false">E62-N62</f>
        <v>-0.16967889</v>
      </c>
      <c r="X62" s="81" t="n">
        <f aca="false">F62-O62</f>
        <v>-0.33700751</v>
      </c>
      <c r="Y62" s="81" t="n">
        <f aca="false">G62-P62</f>
        <v>-0.66370426</v>
      </c>
      <c r="Z62" s="81" t="n">
        <f aca="false">H62-Q62</f>
        <v>-0.97866362</v>
      </c>
    </row>
    <row r="63" customFormat="false" ht="12.75" hidden="false" customHeight="false" outlineLevel="0" collapsed="false">
      <c r="A63" s="81" t="n">
        <v>0.9853806</v>
      </c>
      <c r="B63" s="81" t="n">
        <v>0.65538505</v>
      </c>
      <c r="C63" s="81" t="n">
        <v>0.32562269</v>
      </c>
      <c r="D63" s="81" t="n">
        <v>0.16209017</v>
      </c>
      <c r="E63" s="81" t="n">
        <v>-0.16031156</v>
      </c>
      <c r="F63" s="81" t="n">
        <v>-0.31855879</v>
      </c>
      <c r="G63" s="81" t="n">
        <v>-0.62794004</v>
      </c>
      <c r="H63" s="82" t="n">
        <v>-0.92668506</v>
      </c>
      <c r="J63" s="81" t="n">
        <v>0</v>
      </c>
      <c r="K63" s="81" t="n">
        <v>0</v>
      </c>
      <c r="L63" s="81" t="n">
        <v>0</v>
      </c>
      <c r="M63" s="81" t="n">
        <v>0</v>
      </c>
      <c r="N63" s="81" t="n">
        <v>0</v>
      </c>
      <c r="O63" s="81" t="n">
        <v>0</v>
      </c>
      <c r="P63" s="81" t="n">
        <v>0</v>
      </c>
      <c r="Q63" s="82" t="n">
        <v>0</v>
      </c>
      <c r="S63" s="81" t="n">
        <f aca="false">A63-J63</f>
        <v>0.9853806</v>
      </c>
      <c r="T63" s="81" t="n">
        <f aca="false">B63-K63</f>
        <v>0.65538505</v>
      </c>
      <c r="U63" s="81" t="n">
        <f aca="false">C63-L63</f>
        <v>0.32562269</v>
      </c>
      <c r="V63" s="81" t="n">
        <f aca="false">D63-M63</f>
        <v>0.16209017</v>
      </c>
      <c r="W63" s="81" t="n">
        <f aca="false">E63-N63</f>
        <v>-0.16031156</v>
      </c>
      <c r="X63" s="81" t="n">
        <f aca="false">F63-O63</f>
        <v>-0.31855879</v>
      </c>
      <c r="Y63" s="81" t="n">
        <f aca="false">G63-P63</f>
        <v>-0.62794004</v>
      </c>
      <c r="Z63" s="81" t="n">
        <f aca="false">H63-Q63</f>
        <v>-0.92668506</v>
      </c>
    </row>
    <row r="64" customFormat="false" ht="12.75" hidden="false" customHeight="false" outlineLevel="0" collapsed="false">
      <c r="A64" s="81" t="n">
        <v>0.99403499</v>
      </c>
      <c r="B64" s="81" t="n">
        <v>0.65955344</v>
      </c>
      <c r="C64" s="81" t="n">
        <v>0.32705635</v>
      </c>
      <c r="D64" s="81" t="n">
        <v>0.16266903</v>
      </c>
      <c r="E64" s="81" t="n">
        <v>-0.16065726</v>
      </c>
      <c r="F64" s="81" t="n">
        <v>-0.31905488</v>
      </c>
      <c r="G64" s="81" t="n">
        <v>-0.62828077</v>
      </c>
      <c r="H64" s="82" t="n">
        <v>-0.92643734</v>
      </c>
      <c r="J64" s="81" t="n">
        <v>0</v>
      </c>
      <c r="K64" s="81" t="n">
        <v>0</v>
      </c>
      <c r="L64" s="81" t="n">
        <v>0</v>
      </c>
      <c r="M64" s="81" t="n">
        <v>0</v>
      </c>
      <c r="N64" s="81" t="n">
        <v>0</v>
      </c>
      <c r="O64" s="81" t="n">
        <v>0</v>
      </c>
      <c r="P64" s="81" t="n">
        <v>0</v>
      </c>
      <c r="Q64" s="82" t="n">
        <v>0</v>
      </c>
      <c r="S64" s="81" t="n">
        <f aca="false">A64-J64</f>
        <v>0.99403499</v>
      </c>
      <c r="T64" s="81" t="n">
        <f aca="false">B64-K64</f>
        <v>0.65955344</v>
      </c>
      <c r="U64" s="81" t="n">
        <f aca="false">C64-L64</f>
        <v>0.32705635</v>
      </c>
      <c r="V64" s="81" t="n">
        <f aca="false">D64-M64</f>
        <v>0.16266903</v>
      </c>
      <c r="W64" s="81" t="n">
        <f aca="false">E64-N64</f>
        <v>-0.16065726</v>
      </c>
      <c r="X64" s="81" t="n">
        <f aca="false">F64-O64</f>
        <v>-0.31905488</v>
      </c>
      <c r="Y64" s="81" t="n">
        <f aca="false">G64-P64</f>
        <v>-0.62828077</v>
      </c>
      <c r="Z64" s="81" t="n">
        <f aca="false">H64-Q64</f>
        <v>-0.92643734</v>
      </c>
    </row>
    <row r="65" customFormat="false" ht="12.75" hidden="false" customHeight="false" outlineLevel="0" collapsed="false">
      <c r="A65" s="81" t="n">
        <v>0.97825296</v>
      </c>
      <c r="B65" s="81" t="n">
        <v>0.64943384</v>
      </c>
      <c r="C65" s="81" t="n">
        <v>0.32220589</v>
      </c>
      <c r="D65" s="81" t="n">
        <v>0.16029684</v>
      </c>
      <c r="E65" s="81" t="n">
        <v>-0.15839113</v>
      </c>
      <c r="F65" s="81" t="n">
        <v>-0.31462781</v>
      </c>
      <c r="G65" s="81" t="n">
        <v>-0.61983965</v>
      </c>
      <c r="H65" s="82" t="n">
        <v>-0.9143747</v>
      </c>
      <c r="J65" s="81" t="n">
        <v>0</v>
      </c>
      <c r="K65" s="81" t="n">
        <v>0</v>
      </c>
      <c r="L65" s="81" t="n">
        <v>0</v>
      </c>
      <c r="M65" s="81" t="n">
        <v>0</v>
      </c>
      <c r="N65" s="81" t="n">
        <v>0</v>
      </c>
      <c r="O65" s="81" t="n">
        <v>0</v>
      </c>
      <c r="P65" s="81" t="n">
        <v>0</v>
      </c>
      <c r="Q65" s="82" t="n">
        <v>0</v>
      </c>
      <c r="S65" s="81" t="n">
        <f aca="false">A65-J65</f>
        <v>0.97825296</v>
      </c>
      <c r="T65" s="81" t="n">
        <f aca="false">B65-K65</f>
        <v>0.64943384</v>
      </c>
      <c r="U65" s="81" t="n">
        <f aca="false">C65-L65</f>
        <v>0.32220589</v>
      </c>
      <c r="V65" s="81" t="n">
        <f aca="false">D65-M65</f>
        <v>0.16029684</v>
      </c>
      <c r="W65" s="81" t="n">
        <f aca="false">E65-N65</f>
        <v>-0.15839113</v>
      </c>
      <c r="X65" s="81" t="n">
        <f aca="false">F65-O65</f>
        <v>-0.31462781</v>
      </c>
      <c r="Y65" s="81" t="n">
        <f aca="false">G65-P65</f>
        <v>-0.61983965</v>
      </c>
      <c r="Z65" s="81" t="n">
        <f aca="false">H65-Q65</f>
        <v>-0.9143747</v>
      </c>
    </row>
    <row r="66" customFormat="false" ht="12.75" hidden="false" customHeight="false" outlineLevel="0" collapsed="false">
      <c r="A66" s="81" t="n">
        <v>0.14183756</v>
      </c>
      <c r="B66" s="81" t="n">
        <v>0.09940842</v>
      </c>
      <c r="C66" s="81" t="n">
        <v>0.05210684</v>
      </c>
      <c r="D66" s="81" t="n">
        <v>0.02664556</v>
      </c>
      <c r="E66" s="81" t="n">
        <v>-0.02780514</v>
      </c>
      <c r="F66" s="81" t="n">
        <v>-0.05673978</v>
      </c>
      <c r="G66" s="81" t="n">
        <v>-0.11785342</v>
      </c>
      <c r="H66" s="82" t="n">
        <v>-0.18301003</v>
      </c>
      <c r="J66" s="81" t="n">
        <v>0</v>
      </c>
      <c r="K66" s="81" t="n">
        <v>0</v>
      </c>
      <c r="L66" s="81" t="n">
        <v>0</v>
      </c>
      <c r="M66" s="81" t="n">
        <v>0</v>
      </c>
      <c r="N66" s="81" t="n">
        <v>0</v>
      </c>
      <c r="O66" s="81" t="n">
        <v>0</v>
      </c>
      <c r="P66" s="81" t="n">
        <v>0</v>
      </c>
      <c r="Q66" s="82" t="n">
        <v>0</v>
      </c>
      <c r="S66" s="81" t="n">
        <f aca="false">A66-J66</f>
        <v>0.14183756</v>
      </c>
      <c r="T66" s="81" t="n">
        <f aca="false">B66-K66</f>
        <v>0.09940842</v>
      </c>
      <c r="U66" s="81" t="n">
        <f aca="false">C66-L66</f>
        <v>0.05210684</v>
      </c>
      <c r="V66" s="81" t="n">
        <f aca="false">D66-M66</f>
        <v>0.02664556</v>
      </c>
      <c r="W66" s="81" t="n">
        <f aca="false">E66-N66</f>
        <v>-0.02780514</v>
      </c>
      <c r="X66" s="81" t="n">
        <f aca="false">F66-O66</f>
        <v>-0.05673978</v>
      </c>
      <c r="Y66" s="81" t="n">
        <f aca="false">G66-P66</f>
        <v>-0.11785342</v>
      </c>
      <c r="Z66" s="81" t="n">
        <f aca="false">H66-Q66</f>
        <v>-0.18301003</v>
      </c>
    </row>
    <row r="67" customFormat="false" ht="12.75" hidden="false" customHeight="false" outlineLevel="0" collapsed="false">
      <c r="A67" s="81" t="n">
        <v>0.1587754</v>
      </c>
      <c r="B67" s="81" t="n">
        <v>0.10996044</v>
      </c>
      <c r="C67" s="81" t="n">
        <v>0.05700805</v>
      </c>
      <c r="D67" s="81" t="n">
        <v>0.02900231</v>
      </c>
      <c r="E67" s="81" t="n">
        <v>-0.02997523</v>
      </c>
      <c r="F67" s="81" t="n">
        <v>-0.06089533</v>
      </c>
      <c r="G67" s="81" t="n">
        <v>-0.12543843</v>
      </c>
      <c r="H67" s="82" t="n">
        <v>-0.19334619</v>
      </c>
      <c r="J67" s="81" t="n">
        <v>0</v>
      </c>
      <c r="K67" s="81" t="n">
        <v>0</v>
      </c>
      <c r="L67" s="81" t="n">
        <v>0</v>
      </c>
      <c r="M67" s="81" t="n">
        <v>0</v>
      </c>
      <c r="N67" s="81" t="n">
        <v>0</v>
      </c>
      <c r="O67" s="81" t="n">
        <v>0</v>
      </c>
      <c r="P67" s="81" t="n">
        <v>0</v>
      </c>
      <c r="Q67" s="82" t="n">
        <v>0</v>
      </c>
      <c r="S67" s="81" t="n">
        <f aca="false">A67-J67</f>
        <v>0.1587754</v>
      </c>
      <c r="T67" s="81" t="n">
        <f aca="false">B67-K67</f>
        <v>0.10996044</v>
      </c>
      <c r="U67" s="81" t="n">
        <f aca="false">C67-L67</f>
        <v>0.05700805</v>
      </c>
      <c r="V67" s="81" t="n">
        <f aca="false">D67-M67</f>
        <v>0.02900231</v>
      </c>
      <c r="W67" s="81" t="n">
        <f aca="false">E67-N67</f>
        <v>-0.02997523</v>
      </c>
      <c r="X67" s="81" t="n">
        <f aca="false">F67-O67</f>
        <v>-0.06089533</v>
      </c>
      <c r="Y67" s="81" t="n">
        <f aca="false">G67-P67</f>
        <v>-0.12543843</v>
      </c>
      <c r="Z67" s="81" t="n">
        <f aca="false">H67-Q67</f>
        <v>-0.19334619</v>
      </c>
    </row>
    <row r="68" customFormat="false" ht="12.75" hidden="false" customHeight="false" outlineLevel="0" collapsed="false">
      <c r="A68" s="81" t="n">
        <v>0.16445197</v>
      </c>
      <c r="B68" s="81" t="n">
        <v>0.11339188</v>
      </c>
      <c r="C68" s="81" t="n">
        <v>0.0585195</v>
      </c>
      <c r="D68" s="81" t="n">
        <v>0.02970256</v>
      </c>
      <c r="E68" s="81" t="n">
        <v>-0.03055732</v>
      </c>
      <c r="F68" s="81" t="n">
        <v>-0.06193533</v>
      </c>
      <c r="G68" s="81" t="n">
        <v>-0.12700232</v>
      </c>
      <c r="H68" s="82" t="n">
        <v>-0.19519474</v>
      </c>
      <c r="J68" s="81" t="n">
        <v>0</v>
      </c>
      <c r="K68" s="81" t="n">
        <v>0</v>
      </c>
      <c r="L68" s="81" t="n">
        <v>0</v>
      </c>
      <c r="M68" s="81" t="n">
        <v>0</v>
      </c>
      <c r="N68" s="81" t="n">
        <v>0</v>
      </c>
      <c r="O68" s="81" t="n">
        <v>0</v>
      </c>
      <c r="P68" s="81" t="n">
        <v>0</v>
      </c>
      <c r="Q68" s="82" t="n">
        <v>0</v>
      </c>
      <c r="S68" s="81" t="n">
        <f aca="false">A68-J68</f>
        <v>0.16445197</v>
      </c>
      <c r="T68" s="81" t="n">
        <f aca="false">B68-K68</f>
        <v>0.11339188</v>
      </c>
      <c r="U68" s="81" t="n">
        <f aca="false">C68-L68</f>
        <v>0.0585195</v>
      </c>
      <c r="V68" s="81" t="n">
        <f aca="false">D68-M68</f>
        <v>0.02970256</v>
      </c>
      <c r="W68" s="81" t="n">
        <f aca="false">E68-N68</f>
        <v>-0.03055732</v>
      </c>
      <c r="X68" s="81" t="n">
        <f aca="false">F68-O68</f>
        <v>-0.06193533</v>
      </c>
      <c r="Y68" s="81" t="n">
        <f aca="false">G68-P68</f>
        <v>-0.12700232</v>
      </c>
      <c r="Z68" s="81" t="n">
        <f aca="false">H68-Q68</f>
        <v>-0.19519474</v>
      </c>
    </row>
    <row r="69" customFormat="false" ht="12.75" hidden="false" customHeight="false" outlineLevel="0" collapsed="false">
      <c r="A69" s="81" t="n">
        <v>0.34498661</v>
      </c>
      <c r="B69" s="81" t="n">
        <v>0.23614995</v>
      </c>
      <c r="C69" s="81" t="n">
        <v>0.12098158</v>
      </c>
      <c r="D69" s="81" t="n">
        <v>0.0611827</v>
      </c>
      <c r="E69" s="81" t="n">
        <v>-0.06249334</v>
      </c>
      <c r="F69" s="81" t="n">
        <v>-0.12623161</v>
      </c>
      <c r="G69" s="81" t="n">
        <v>-0.25745874</v>
      </c>
      <c r="H69" s="82" t="n">
        <v>-0.3928497</v>
      </c>
      <c r="J69" s="81" t="n">
        <v>0</v>
      </c>
      <c r="K69" s="81" t="n">
        <v>0</v>
      </c>
      <c r="L69" s="81" t="n">
        <v>0</v>
      </c>
      <c r="M69" s="81" t="n">
        <v>0</v>
      </c>
      <c r="N69" s="81" t="n">
        <v>0</v>
      </c>
      <c r="O69" s="81" t="n">
        <v>0</v>
      </c>
      <c r="P69" s="81" t="n">
        <v>0</v>
      </c>
      <c r="Q69" s="82" t="n">
        <v>0</v>
      </c>
      <c r="S69" s="81" t="n">
        <f aca="false">A69-J69</f>
        <v>0.34498661</v>
      </c>
      <c r="T69" s="81" t="n">
        <f aca="false">B69-K69</f>
        <v>0.23614995</v>
      </c>
      <c r="U69" s="81" t="n">
        <f aca="false">C69-L69</f>
        <v>0.12098158</v>
      </c>
      <c r="V69" s="81" t="n">
        <f aca="false">D69-M69</f>
        <v>0.0611827</v>
      </c>
      <c r="W69" s="81" t="n">
        <f aca="false">E69-N69</f>
        <v>-0.06249334</v>
      </c>
      <c r="X69" s="81" t="n">
        <f aca="false">F69-O69</f>
        <v>-0.12623161</v>
      </c>
      <c r="Y69" s="81" t="n">
        <f aca="false">G69-P69</f>
        <v>-0.25745874</v>
      </c>
      <c r="Z69" s="81" t="n">
        <f aca="false">H69-Q69</f>
        <v>-0.3928497</v>
      </c>
    </row>
    <row r="70" customFormat="false" ht="12.75" hidden="false" customHeight="false" outlineLevel="0" collapsed="false">
      <c r="A70" s="81" t="n">
        <v>0.32862388</v>
      </c>
      <c r="B70" s="81" t="n">
        <v>0.22437972</v>
      </c>
      <c r="C70" s="81" t="n">
        <v>0.11478404</v>
      </c>
      <c r="D70" s="81" t="n">
        <v>0.05800143</v>
      </c>
      <c r="E70" s="81" t="n">
        <v>-0.05907926</v>
      </c>
      <c r="F70" s="81" t="n">
        <v>-0.11917683</v>
      </c>
      <c r="G70" s="81" t="n">
        <v>-0.24217662</v>
      </c>
      <c r="H70" s="82" t="n">
        <v>-0.36849441</v>
      </c>
      <c r="J70" s="81" t="n">
        <v>0</v>
      </c>
      <c r="K70" s="81" t="n">
        <v>0</v>
      </c>
      <c r="L70" s="81" t="n">
        <v>0</v>
      </c>
      <c r="M70" s="81" t="n">
        <v>0</v>
      </c>
      <c r="N70" s="81" t="n">
        <v>0</v>
      </c>
      <c r="O70" s="81" t="n">
        <v>0</v>
      </c>
      <c r="P70" s="81" t="n">
        <v>0</v>
      </c>
      <c r="Q70" s="82" t="n">
        <v>0</v>
      </c>
      <c r="S70" s="81" t="n">
        <f aca="false">A70-J70</f>
        <v>0.32862388</v>
      </c>
      <c r="T70" s="81" t="n">
        <f aca="false">B70-K70</f>
        <v>0.22437972</v>
      </c>
      <c r="U70" s="81" t="n">
        <f aca="false">C70-L70</f>
        <v>0.11478404</v>
      </c>
      <c r="V70" s="81" t="n">
        <f aca="false">D70-M70</f>
        <v>0.05800143</v>
      </c>
      <c r="W70" s="81" t="n">
        <f aca="false">E70-N70</f>
        <v>-0.05907926</v>
      </c>
      <c r="X70" s="81" t="n">
        <f aca="false">F70-O70</f>
        <v>-0.11917683</v>
      </c>
      <c r="Y70" s="81" t="n">
        <f aca="false">G70-P70</f>
        <v>-0.24217662</v>
      </c>
      <c r="Z70" s="81" t="n">
        <f aca="false">H70-Q70</f>
        <v>-0.36849441</v>
      </c>
    </row>
    <row r="71" customFormat="false" ht="12.75" hidden="false" customHeight="false" outlineLevel="0" collapsed="false">
      <c r="A71" s="81" t="n">
        <v>0.27626635</v>
      </c>
      <c r="B71" s="81" t="n">
        <v>0.18946487</v>
      </c>
      <c r="C71" s="81" t="n">
        <v>0.09724435</v>
      </c>
      <c r="D71" s="81" t="n">
        <v>0.04922335</v>
      </c>
      <c r="E71" s="81" t="n">
        <v>-0.05045221</v>
      </c>
      <c r="F71" s="81" t="n">
        <v>-0.10211225</v>
      </c>
      <c r="G71" s="81" t="n">
        <v>-0.20853035</v>
      </c>
      <c r="H71" s="82" t="n">
        <v>-0.31865197</v>
      </c>
      <c r="J71" s="81" t="n">
        <v>0</v>
      </c>
      <c r="K71" s="81" t="n">
        <v>0</v>
      </c>
      <c r="L71" s="81" t="n">
        <v>0</v>
      </c>
      <c r="M71" s="81" t="n">
        <v>0</v>
      </c>
      <c r="N71" s="81" t="n">
        <v>0</v>
      </c>
      <c r="O71" s="81" t="n">
        <v>0</v>
      </c>
      <c r="P71" s="81" t="n">
        <v>0</v>
      </c>
      <c r="Q71" s="82" t="n">
        <v>0</v>
      </c>
      <c r="S71" s="81" t="n">
        <f aca="false">A71-J71</f>
        <v>0.27626635</v>
      </c>
      <c r="T71" s="81" t="n">
        <f aca="false">B71-K71</f>
        <v>0.18946487</v>
      </c>
      <c r="U71" s="81" t="n">
        <f aca="false">C71-L71</f>
        <v>0.09724435</v>
      </c>
      <c r="V71" s="81" t="n">
        <f aca="false">D71-M71</f>
        <v>0.04922335</v>
      </c>
      <c r="W71" s="81" t="n">
        <f aca="false">E71-N71</f>
        <v>-0.05045221</v>
      </c>
      <c r="X71" s="81" t="n">
        <f aca="false">F71-O71</f>
        <v>-0.10211225</v>
      </c>
      <c r="Y71" s="81" t="n">
        <f aca="false">G71-P71</f>
        <v>-0.20853035</v>
      </c>
      <c r="Z71" s="81" t="n">
        <f aca="false">H71-Q71</f>
        <v>-0.31865197</v>
      </c>
    </row>
    <row r="72" customFormat="false" ht="12.75" hidden="false" customHeight="false" outlineLevel="0" collapsed="false">
      <c r="A72" s="81" t="n">
        <v>0.05349494</v>
      </c>
      <c r="B72" s="81" t="n">
        <v>0.04238027</v>
      </c>
      <c r="C72" s="81" t="n">
        <v>0.02461675</v>
      </c>
      <c r="D72" s="81" t="n">
        <v>0.01317084</v>
      </c>
      <c r="E72" s="81" t="n">
        <v>-0.01489448</v>
      </c>
      <c r="F72" s="81" t="n">
        <v>-0.03150189</v>
      </c>
      <c r="G72" s="81" t="n">
        <v>-0.06976914</v>
      </c>
      <c r="H72" s="82" t="n">
        <v>-0.11459423</v>
      </c>
      <c r="J72" s="81" t="n">
        <v>0</v>
      </c>
      <c r="K72" s="81" t="n">
        <v>0</v>
      </c>
      <c r="L72" s="81" t="n">
        <v>0</v>
      </c>
      <c r="M72" s="81" t="n">
        <v>0</v>
      </c>
      <c r="N72" s="81" t="n">
        <v>0</v>
      </c>
      <c r="O72" s="81" t="n">
        <v>0</v>
      </c>
      <c r="P72" s="81" t="n">
        <v>0</v>
      </c>
      <c r="Q72" s="82" t="n">
        <v>0</v>
      </c>
      <c r="S72" s="81" t="n">
        <f aca="false">A72-J72</f>
        <v>0.05349494</v>
      </c>
      <c r="T72" s="81" t="n">
        <f aca="false">B72-K72</f>
        <v>0.04238027</v>
      </c>
      <c r="U72" s="81" t="n">
        <f aca="false">C72-L72</f>
        <v>0.02461675</v>
      </c>
      <c r="V72" s="81" t="n">
        <f aca="false">D72-M72</f>
        <v>0.01317084</v>
      </c>
      <c r="W72" s="81" t="n">
        <f aca="false">E72-N72</f>
        <v>-0.01489448</v>
      </c>
      <c r="X72" s="81" t="n">
        <f aca="false">F72-O72</f>
        <v>-0.03150189</v>
      </c>
      <c r="Y72" s="81" t="n">
        <f aca="false">G72-P72</f>
        <v>-0.06976914</v>
      </c>
      <c r="Z72" s="81" t="n">
        <f aca="false">H72-Q72</f>
        <v>-0.11459423</v>
      </c>
    </row>
    <row r="73" customFormat="false" ht="12.75" hidden="false" customHeight="false" outlineLevel="0" collapsed="false">
      <c r="A73" s="81" t="n">
        <v>0.0564625</v>
      </c>
      <c r="B73" s="81" t="n">
        <v>0.04103884</v>
      </c>
      <c r="C73" s="81" t="n">
        <v>0.02247068</v>
      </c>
      <c r="D73" s="81" t="n">
        <v>0.01176341</v>
      </c>
      <c r="E73" s="81" t="n">
        <v>-0.01288594</v>
      </c>
      <c r="F73" s="81" t="n">
        <v>-0.02694952</v>
      </c>
      <c r="G73" s="81" t="n">
        <v>-0.05877652</v>
      </c>
      <c r="H73" s="82" t="n">
        <v>-0.09571287</v>
      </c>
      <c r="J73" s="81" t="n">
        <v>0</v>
      </c>
      <c r="K73" s="81" t="n">
        <v>0</v>
      </c>
      <c r="L73" s="81" t="n">
        <v>0</v>
      </c>
      <c r="M73" s="81" t="n">
        <v>0</v>
      </c>
      <c r="N73" s="81" t="n">
        <v>0</v>
      </c>
      <c r="O73" s="81" t="n">
        <v>0</v>
      </c>
      <c r="P73" s="81" t="n">
        <v>0</v>
      </c>
      <c r="Q73" s="82" t="n">
        <v>0</v>
      </c>
      <c r="S73" s="81" t="n">
        <f aca="false">A73-J73</f>
        <v>0.0564625</v>
      </c>
      <c r="T73" s="81" t="n">
        <f aca="false">B73-K73</f>
        <v>0.04103884</v>
      </c>
      <c r="U73" s="81" t="n">
        <f aca="false">C73-L73</f>
        <v>0.02247068</v>
      </c>
      <c r="V73" s="81" t="n">
        <f aca="false">D73-M73</f>
        <v>0.01176341</v>
      </c>
      <c r="W73" s="81" t="n">
        <f aca="false">E73-N73</f>
        <v>-0.01288594</v>
      </c>
      <c r="X73" s="81" t="n">
        <f aca="false">F73-O73</f>
        <v>-0.02694952</v>
      </c>
      <c r="Y73" s="81" t="n">
        <f aca="false">G73-P73</f>
        <v>-0.05877652</v>
      </c>
      <c r="Z73" s="81" t="n">
        <f aca="false">H73-Q73</f>
        <v>-0.09571287</v>
      </c>
    </row>
    <row r="74" customFormat="false" ht="12.75" hidden="false" customHeight="false" outlineLevel="0" collapsed="false">
      <c r="A74" s="81" t="n">
        <v>0.05584579</v>
      </c>
      <c r="B74" s="81" t="n">
        <v>0.04049561</v>
      </c>
      <c r="C74" s="81" t="n">
        <v>0.02220858</v>
      </c>
      <c r="D74" s="81" t="n">
        <v>0.01164738</v>
      </c>
      <c r="E74" s="81" t="n">
        <v>-0.01282189</v>
      </c>
      <c r="F74" s="81" t="n">
        <v>-0.02689296</v>
      </c>
      <c r="G74" s="81" t="n">
        <v>-0.05901483</v>
      </c>
      <c r="H74" s="82" t="n">
        <v>-0.09670418</v>
      </c>
      <c r="J74" s="81" t="n">
        <v>0</v>
      </c>
      <c r="K74" s="81" t="n">
        <v>0</v>
      </c>
      <c r="L74" s="81" t="n">
        <v>0</v>
      </c>
      <c r="M74" s="81" t="n">
        <v>0</v>
      </c>
      <c r="N74" s="81" t="n">
        <v>0</v>
      </c>
      <c r="O74" s="81" t="n">
        <v>0</v>
      </c>
      <c r="P74" s="81" t="n">
        <v>0</v>
      </c>
      <c r="Q74" s="82" t="n">
        <v>0</v>
      </c>
      <c r="S74" s="81" t="n">
        <f aca="false">A74-J74</f>
        <v>0.05584579</v>
      </c>
      <c r="T74" s="81" t="n">
        <f aca="false">B74-K74</f>
        <v>0.04049561</v>
      </c>
      <c r="U74" s="81" t="n">
        <f aca="false">C74-L74</f>
        <v>0.02220858</v>
      </c>
      <c r="V74" s="81" t="n">
        <f aca="false">D74-M74</f>
        <v>0.01164738</v>
      </c>
      <c r="W74" s="81" t="n">
        <f aca="false">E74-N74</f>
        <v>-0.01282189</v>
      </c>
      <c r="X74" s="81" t="n">
        <f aca="false">F74-O74</f>
        <v>-0.02689296</v>
      </c>
      <c r="Y74" s="81" t="n">
        <f aca="false">G74-P74</f>
        <v>-0.05901483</v>
      </c>
      <c r="Z74" s="81" t="n">
        <f aca="false">H74-Q74</f>
        <v>-0.09670418</v>
      </c>
    </row>
    <row r="75" customFormat="false" ht="12.75" hidden="false" customHeight="false" outlineLevel="0" collapsed="false">
      <c r="A75" s="81" t="n">
        <v>0.03638374</v>
      </c>
      <c r="B75" s="81" t="n">
        <v>0.02845553</v>
      </c>
      <c r="C75" s="81" t="n">
        <v>0.01658888</v>
      </c>
      <c r="D75" s="81" t="n">
        <v>0.00892582</v>
      </c>
      <c r="E75" s="81" t="n">
        <v>-0.01025509</v>
      </c>
      <c r="F75" s="81" t="n">
        <v>-0.02189377</v>
      </c>
      <c r="G75" s="81" t="n">
        <v>-0.04948003</v>
      </c>
      <c r="H75" s="82" t="n">
        <v>-0.0829644</v>
      </c>
      <c r="J75" s="81" t="n">
        <v>0</v>
      </c>
      <c r="K75" s="81" t="n">
        <v>0</v>
      </c>
      <c r="L75" s="81" t="n">
        <v>0</v>
      </c>
      <c r="M75" s="81" t="n">
        <v>0</v>
      </c>
      <c r="N75" s="81" t="n">
        <v>0</v>
      </c>
      <c r="O75" s="81" t="n">
        <v>0</v>
      </c>
      <c r="P75" s="81" t="n">
        <v>0</v>
      </c>
      <c r="Q75" s="82" t="n">
        <v>0</v>
      </c>
      <c r="S75" s="81" t="n">
        <f aca="false">A75-J75</f>
        <v>0.03638374</v>
      </c>
      <c r="T75" s="81" t="n">
        <f aca="false">B75-K75</f>
        <v>0.02845553</v>
      </c>
      <c r="U75" s="81" t="n">
        <f aca="false">C75-L75</f>
        <v>0.01658888</v>
      </c>
      <c r="V75" s="81" t="n">
        <f aca="false">D75-M75</f>
        <v>0.00892582</v>
      </c>
      <c r="W75" s="81" t="n">
        <f aca="false">E75-N75</f>
        <v>-0.01025509</v>
      </c>
      <c r="X75" s="81" t="n">
        <f aca="false">F75-O75</f>
        <v>-0.02189377</v>
      </c>
      <c r="Y75" s="81" t="n">
        <f aca="false">G75-P75</f>
        <v>-0.04948003</v>
      </c>
      <c r="Z75" s="81" t="n">
        <f aca="false">H75-Q75</f>
        <v>-0.0829644</v>
      </c>
    </row>
    <row r="76" customFormat="false" ht="12.75" hidden="false" customHeight="false" outlineLevel="0" collapsed="false">
      <c r="A76" s="81" t="n">
        <v>0.04465975</v>
      </c>
      <c r="B76" s="81" t="n">
        <v>0.03459906</v>
      </c>
      <c r="C76" s="81" t="n">
        <v>0.01992929</v>
      </c>
      <c r="D76" s="81" t="n">
        <v>0.01065492</v>
      </c>
      <c r="E76" s="81" t="n">
        <v>-0.01208582</v>
      </c>
      <c r="F76" s="81" t="n">
        <v>-0.02564119</v>
      </c>
      <c r="G76" s="81" t="n">
        <v>-0.05725931</v>
      </c>
      <c r="H76" s="82" t="n">
        <v>-0.09494823</v>
      </c>
      <c r="J76" s="81" t="n">
        <v>0</v>
      </c>
      <c r="K76" s="81" t="n">
        <v>0</v>
      </c>
      <c r="L76" s="81" t="n">
        <v>0</v>
      </c>
      <c r="M76" s="81" t="n">
        <v>0</v>
      </c>
      <c r="N76" s="81" t="n">
        <v>0</v>
      </c>
      <c r="O76" s="81" t="n">
        <v>0</v>
      </c>
      <c r="P76" s="81" t="n">
        <v>0</v>
      </c>
      <c r="Q76" s="82" t="n">
        <v>0</v>
      </c>
      <c r="S76" s="81" t="n">
        <f aca="false">A76-J76</f>
        <v>0.04465975</v>
      </c>
      <c r="T76" s="81" t="n">
        <f aca="false">B76-K76</f>
        <v>0.03459906</v>
      </c>
      <c r="U76" s="81" t="n">
        <f aca="false">C76-L76</f>
        <v>0.01992929</v>
      </c>
      <c r="V76" s="81" t="n">
        <f aca="false">D76-M76</f>
        <v>0.01065492</v>
      </c>
      <c r="W76" s="81" t="n">
        <f aca="false">E76-N76</f>
        <v>-0.01208582</v>
      </c>
      <c r="X76" s="81" t="n">
        <f aca="false">F76-O76</f>
        <v>-0.02564119</v>
      </c>
      <c r="Y76" s="81" t="n">
        <f aca="false">G76-P76</f>
        <v>-0.05725931</v>
      </c>
      <c r="Z76" s="81" t="n">
        <f aca="false">H76-Q76</f>
        <v>-0.09494823</v>
      </c>
    </row>
    <row r="77" customFormat="false" ht="12.75" hidden="false" customHeight="false" outlineLevel="0" collapsed="false">
      <c r="A77" s="81" t="n">
        <v>0.04522123</v>
      </c>
      <c r="B77" s="81" t="n">
        <v>0.03498885</v>
      </c>
      <c r="C77" s="81" t="n">
        <v>0.0201197</v>
      </c>
      <c r="D77" s="81" t="n">
        <v>0.01074694</v>
      </c>
      <c r="E77" s="81" t="n">
        <v>-0.01216785</v>
      </c>
      <c r="F77" s="81" t="n">
        <v>-0.025792</v>
      </c>
      <c r="G77" s="81" t="n">
        <v>-0.05749687</v>
      </c>
      <c r="H77" s="82" t="n">
        <v>-0.09519016</v>
      </c>
      <c r="J77" s="81" t="n">
        <v>0</v>
      </c>
      <c r="K77" s="81" t="n">
        <v>0</v>
      </c>
      <c r="L77" s="81" t="n">
        <v>0</v>
      </c>
      <c r="M77" s="81" t="n">
        <v>0</v>
      </c>
      <c r="N77" s="81" t="n">
        <v>0</v>
      </c>
      <c r="O77" s="81" t="n">
        <v>0</v>
      </c>
      <c r="P77" s="81" t="n">
        <v>0</v>
      </c>
      <c r="Q77" s="82" t="n">
        <v>0</v>
      </c>
      <c r="S77" s="81" t="n">
        <f aca="false">A77-J77</f>
        <v>0.04522123</v>
      </c>
      <c r="T77" s="81" t="n">
        <f aca="false">B77-K77</f>
        <v>0.03498885</v>
      </c>
      <c r="U77" s="81" t="n">
        <f aca="false">C77-L77</f>
        <v>0.0201197</v>
      </c>
      <c r="V77" s="81" t="n">
        <f aca="false">D77-M77</f>
        <v>0.01074694</v>
      </c>
      <c r="W77" s="81" t="n">
        <f aca="false">E77-N77</f>
        <v>-0.01216785</v>
      </c>
      <c r="X77" s="81" t="n">
        <f aca="false">F77-O77</f>
        <v>-0.025792</v>
      </c>
      <c r="Y77" s="81" t="n">
        <f aca="false">G77-P77</f>
        <v>-0.05749687</v>
      </c>
      <c r="Z77" s="81" t="n">
        <f aca="false">H77-Q77</f>
        <v>-0.09519016</v>
      </c>
    </row>
    <row r="78" customFormat="false" ht="12.75" hidden="false" customHeight="false" outlineLevel="0" collapsed="false">
      <c r="A78" s="81" t="n">
        <v>0.05239451</v>
      </c>
      <c r="B78" s="81" t="n">
        <v>0.03910174</v>
      </c>
      <c r="C78" s="81" t="n">
        <v>0.02184686</v>
      </c>
      <c r="D78" s="81" t="n">
        <v>0.01152952</v>
      </c>
      <c r="E78" s="81" t="n">
        <v>-0.01279164</v>
      </c>
      <c r="F78" s="81" t="n">
        <v>-0.02688445</v>
      </c>
      <c r="G78" s="81" t="n">
        <v>-0.05907752</v>
      </c>
      <c r="H78" s="82" t="n">
        <v>-0.09669053</v>
      </c>
      <c r="J78" s="81" t="n">
        <v>0</v>
      </c>
      <c r="K78" s="81" t="n">
        <v>0</v>
      </c>
      <c r="L78" s="81" t="n">
        <v>0</v>
      </c>
      <c r="M78" s="81" t="n">
        <v>0</v>
      </c>
      <c r="N78" s="81" t="n">
        <v>0</v>
      </c>
      <c r="O78" s="81" t="n">
        <v>0</v>
      </c>
      <c r="P78" s="81" t="n">
        <v>0</v>
      </c>
      <c r="Q78" s="82" t="n">
        <v>0</v>
      </c>
      <c r="S78" s="81" t="n">
        <f aca="false">A78-J78</f>
        <v>0.05239451</v>
      </c>
      <c r="T78" s="81" t="n">
        <f aca="false">B78-K78</f>
        <v>0.03910174</v>
      </c>
      <c r="U78" s="81" t="n">
        <f aca="false">C78-L78</f>
        <v>0.02184686</v>
      </c>
      <c r="V78" s="81" t="n">
        <f aca="false">D78-M78</f>
        <v>0.01152952</v>
      </c>
      <c r="W78" s="81" t="n">
        <f aca="false">E78-N78</f>
        <v>-0.01279164</v>
      </c>
      <c r="X78" s="81" t="n">
        <f aca="false">F78-O78</f>
        <v>-0.02688445</v>
      </c>
      <c r="Y78" s="81" t="n">
        <f aca="false">G78-P78</f>
        <v>-0.05907752</v>
      </c>
      <c r="Z78" s="81" t="n">
        <f aca="false">H78-Q78</f>
        <v>-0.09669053</v>
      </c>
    </row>
    <row r="79" customFormat="false" ht="12.75" hidden="false" customHeight="false" outlineLevel="0" collapsed="false">
      <c r="A79" s="81" t="n">
        <v>0.06988167</v>
      </c>
      <c r="B79" s="81" t="n">
        <v>0.05042803</v>
      </c>
      <c r="C79" s="81" t="n">
        <v>0.02730163</v>
      </c>
      <c r="D79" s="81" t="n">
        <v>0.01419798</v>
      </c>
      <c r="E79" s="81" t="n">
        <v>-0.01533097</v>
      </c>
      <c r="F79" s="81" t="n">
        <v>-0.03182435</v>
      </c>
      <c r="G79" s="81" t="n">
        <v>-0.06837279</v>
      </c>
      <c r="H79" s="82" t="n">
        <v>-0.10971358</v>
      </c>
      <c r="J79" s="81" t="n">
        <v>0</v>
      </c>
      <c r="K79" s="81" t="n">
        <v>0</v>
      </c>
      <c r="L79" s="81" t="n">
        <v>0</v>
      </c>
      <c r="M79" s="81" t="n">
        <v>0</v>
      </c>
      <c r="N79" s="81" t="n">
        <v>0</v>
      </c>
      <c r="O79" s="81" t="n">
        <v>0</v>
      </c>
      <c r="P79" s="81" t="n">
        <v>0</v>
      </c>
      <c r="Q79" s="82" t="n">
        <v>0</v>
      </c>
      <c r="S79" s="81" t="n">
        <f aca="false">A79-J79</f>
        <v>0.06988167</v>
      </c>
      <c r="T79" s="81" t="n">
        <f aca="false">B79-K79</f>
        <v>0.05042803</v>
      </c>
      <c r="U79" s="81" t="n">
        <f aca="false">C79-L79</f>
        <v>0.02730163</v>
      </c>
      <c r="V79" s="81" t="n">
        <f aca="false">D79-M79</f>
        <v>0.01419798</v>
      </c>
      <c r="W79" s="81" t="n">
        <f aca="false">E79-N79</f>
        <v>-0.01533097</v>
      </c>
      <c r="X79" s="81" t="n">
        <f aca="false">F79-O79</f>
        <v>-0.03182435</v>
      </c>
      <c r="Y79" s="81" t="n">
        <f aca="false">G79-P79</f>
        <v>-0.06837279</v>
      </c>
      <c r="Z79" s="81" t="n">
        <f aca="false">H79-Q79</f>
        <v>-0.10971358</v>
      </c>
    </row>
    <row r="80" customFormat="false" ht="12.75" hidden="false" customHeight="false" outlineLevel="0" collapsed="false">
      <c r="A80" s="81" t="n">
        <v>0.07664972</v>
      </c>
      <c r="B80" s="81" t="n">
        <v>0.0551162</v>
      </c>
      <c r="C80" s="81" t="n">
        <v>0.02968628</v>
      </c>
      <c r="D80" s="81" t="n">
        <v>0.015392</v>
      </c>
      <c r="E80" s="81" t="n">
        <v>-0.01651254</v>
      </c>
      <c r="F80" s="81" t="n">
        <v>-0.03416032</v>
      </c>
      <c r="G80" s="81" t="n">
        <v>-0.07288256</v>
      </c>
      <c r="H80" s="82" t="n">
        <v>-0.11613935</v>
      </c>
      <c r="J80" s="81" t="n">
        <v>0</v>
      </c>
      <c r="K80" s="81" t="n">
        <v>0</v>
      </c>
      <c r="L80" s="81" t="n">
        <v>0</v>
      </c>
      <c r="M80" s="81" t="n">
        <v>0</v>
      </c>
      <c r="N80" s="81" t="n">
        <v>0</v>
      </c>
      <c r="O80" s="81" t="n">
        <v>0</v>
      </c>
      <c r="P80" s="81" t="n">
        <v>0</v>
      </c>
      <c r="Q80" s="82" t="n">
        <v>0</v>
      </c>
      <c r="S80" s="81" t="n">
        <f aca="false">A80-J80</f>
        <v>0.07664972</v>
      </c>
      <c r="T80" s="81" t="n">
        <f aca="false">B80-K80</f>
        <v>0.0551162</v>
      </c>
      <c r="U80" s="81" t="n">
        <f aca="false">C80-L80</f>
        <v>0.02968628</v>
      </c>
      <c r="V80" s="81" t="n">
        <f aca="false">D80-M80</f>
        <v>0.015392</v>
      </c>
      <c r="W80" s="81" t="n">
        <f aca="false">E80-N80</f>
        <v>-0.01651254</v>
      </c>
      <c r="X80" s="81" t="n">
        <f aca="false">F80-O80</f>
        <v>-0.03416032</v>
      </c>
      <c r="Y80" s="81" t="n">
        <f aca="false">G80-P80</f>
        <v>-0.07288256</v>
      </c>
      <c r="Z80" s="81" t="n">
        <f aca="false">H80-Q80</f>
        <v>-0.11613935</v>
      </c>
    </row>
    <row r="81" customFormat="false" ht="12.75" hidden="false" customHeight="false" outlineLevel="0" collapsed="false">
      <c r="A81" s="81" t="n">
        <v>0.19000522</v>
      </c>
      <c r="B81" s="81" t="n">
        <v>0.13444183</v>
      </c>
      <c r="C81" s="81" t="n">
        <v>0.07116226</v>
      </c>
      <c r="D81" s="81" t="n">
        <v>0.03657012</v>
      </c>
      <c r="E81" s="81" t="n">
        <v>-0.03854278</v>
      </c>
      <c r="F81" s="81" t="n">
        <v>-0.0790436</v>
      </c>
      <c r="G81" s="81" t="n">
        <v>-0.16581769</v>
      </c>
      <c r="H81" s="82" t="n">
        <v>-0.26004175</v>
      </c>
      <c r="S81" s="81" t="n">
        <f aca="false">A81-J81</f>
        <v>0.19000522</v>
      </c>
      <c r="T81" s="81" t="n">
        <f aca="false">B81-K81</f>
        <v>0.13444183</v>
      </c>
      <c r="U81" s="81" t="n">
        <f aca="false">C81-L81</f>
        <v>0.07116226</v>
      </c>
      <c r="V81" s="81" t="n">
        <f aca="false">D81-M81</f>
        <v>0.03657012</v>
      </c>
      <c r="W81" s="81" t="n">
        <f aca="false">E81-N81</f>
        <v>-0.03854278</v>
      </c>
      <c r="X81" s="81" t="n">
        <f aca="false">F81-O81</f>
        <v>-0.0790436</v>
      </c>
      <c r="Y81" s="81" t="n">
        <f aca="false">G81-P81</f>
        <v>-0.16581769</v>
      </c>
      <c r="Z81" s="81" t="n">
        <f aca="false">H81-Q81</f>
        <v>-0.26004175</v>
      </c>
    </row>
    <row r="82" customFormat="false" ht="12.75" hidden="false" customHeight="false" outlineLevel="0" collapsed="false">
      <c r="A82" s="81" t="n">
        <v>0.18480358</v>
      </c>
      <c r="B82" s="81" t="n">
        <v>0.13053316</v>
      </c>
      <c r="C82" s="81" t="n">
        <v>0.06891726</v>
      </c>
      <c r="D82" s="81" t="n">
        <v>0.03536381</v>
      </c>
      <c r="E82" s="81" t="n">
        <v>-0.0371506</v>
      </c>
      <c r="F82" s="81" t="n">
        <v>-0.07605807</v>
      </c>
      <c r="G82" s="81" t="n">
        <v>-0.15913366</v>
      </c>
      <c r="H82" s="82" t="n">
        <v>-0.24916046</v>
      </c>
      <c r="S82" s="81" t="n">
        <f aca="false">A82-J82</f>
        <v>0.18480358</v>
      </c>
      <c r="T82" s="81" t="n">
        <f aca="false">B82-K82</f>
        <v>0.13053316</v>
      </c>
      <c r="U82" s="81" t="n">
        <f aca="false">C82-L82</f>
        <v>0.06891726</v>
      </c>
      <c r="V82" s="81" t="n">
        <f aca="false">D82-M82</f>
        <v>0.03536381</v>
      </c>
      <c r="W82" s="81" t="n">
        <f aca="false">E82-N82</f>
        <v>-0.0371506</v>
      </c>
      <c r="X82" s="81" t="n">
        <f aca="false">F82-O82</f>
        <v>-0.07605807</v>
      </c>
      <c r="Y82" s="81" t="n">
        <f aca="false">G82-P82</f>
        <v>-0.15913366</v>
      </c>
      <c r="Z82" s="81" t="n">
        <f aca="false">H82-Q82</f>
        <v>-0.24916046</v>
      </c>
    </row>
    <row r="83" customFormat="false" ht="12.75" hidden="false" customHeight="false" outlineLevel="0" collapsed="false">
      <c r="A83" s="81" t="n">
        <v>0.15120784</v>
      </c>
      <c r="B83" s="81" t="n">
        <v>0.10714105</v>
      </c>
      <c r="C83" s="81" t="n">
        <v>0.05676697</v>
      </c>
      <c r="D83" s="81" t="n">
        <v>0.0291832</v>
      </c>
      <c r="E83" s="81" t="n">
        <v>-0.03077509</v>
      </c>
      <c r="F83" s="81" t="n">
        <v>-0.06312802</v>
      </c>
      <c r="G83" s="81" t="n">
        <v>-0.13248128</v>
      </c>
      <c r="H83" s="82" t="n">
        <v>-0.2079324</v>
      </c>
      <c r="S83" s="81" t="n">
        <f aca="false">A83-J83</f>
        <v>0.15120784</v>
      </c>
      <c r="T83" s="81" t="n">
        <f aca="false">B83-K83</f>
        <v>0.10714105</v>
      </c>
      <c r="U83" s="81" t="n">
        <f aca="false">C83-L83</f>
        <v>0.05676697</v>
      </c>
      <c r="V83" s="81" t="n">
        <f aca="false">D83-M83</f>
        <v>0.0291832</v>
      </c>
      <c r="W83" s="81" t="n">
        <f aca="false">E83-N83</f>
        <v>-0.03077509</v>
      </c>
      <c r="X83" s="81" t="n">
        <f aca="false">F83-O83</f>
        <v>-0.06312802</v>
      </c>
      <c r="Y83" s="81" t="n">
        <f aca="false">G83-P83</f>
        <v>-0.13248128</v>
      </c>
      <c r="Z83" s="81" t="n">
        <f aca="false">H83-Q83</f>
        <v>-0.2079324</v>
      </c>
    </row>
    <row r="84" customFormat="false" ht="12.75" hidden="false" customHeight="false" outlineLevel="0" collapsed="false">
      <c r="A84" s="81" t="n">
        <v>0.05273891</v>
      </c>
      <c r="B84" s="81" t="n">
        <v>0.03975441</v>
      </c>
      <c r="C84" s="81" t="n">
        <v>0.02222553</v>
      </c>
      <c r="D84" s="81" t="n">
        <v>0.01170514</v>
      </c>
      <c r="E84" s="81" t="n">
        <v>-0.01289265</v>
      </c>
      <c r="F84" s="81" t="n">
        <v>-0.02696975</v>
      </c>
      <c r="G84" s="81" t="n">
        <v>-0.05863832</v>
      </c>
      <c r="H84" s="82" t="n">
        <v>-0.09487972</v>
      </c>
      <c r="S84" s="81" t="n">
        <f aca="false">A84-J84</f>
        <v>0.05273891</v>
      </c>
      <c r="T84" s="81" t="n">
        <f aca="false">B84-K84</f>
        <v>0.03975441</v>
      </c>
      <c r="U84" s="81" t="n">
        <f aca="false">C84-L84</f>
        <v>0.02222553</v>
      </c>
      <c r="V84" s="81" t="n">
        <f aca="false">D84-M84</f>
        <v>0.01170514</v>
      </c>
      <c r="W84" s="81" t="n">
        <f aca="false">E84-N84</f>
        <v>-0.01289265</v>
      </c>
      <c r="X84" s="81" t="n">
        <f aca="false">F84-O84</f>
        <v>-0.02696975</v>
      </c>
      <c r="Y84" s="81" t="n">
        <f aca="false">G84-P84</f>
        <v>-0.05863832</v>
      </c>
      <c r="Z84" s="81" t="n">
        <f aca="false">H84-Q84</f>
        <v>-0.09487972</v>
      </c>
    </row>
    <row r="85" customFormat="false" ht="12.75" hidden="false" customHeight="false" outlineLevel="0" collapsed="false">
      <c r="A85" s="81" t="n">
        <v>0.06359648</v>
      </c>
      <c r="B85" s="81" t="n">
        <v>0.0446114</v>
      </c>
      <c r="C85" s="81" t="n">
        <v>0.02357375</v>
      </c>
      <c r="D85" s="81" t="n">
        <v>0.01212981</v>
      </c>
      <c r="E85" s="81" t="n">
        <v>-0.01285905</v>
      </c>
      <c r="F85" s="81" t="n">
        <v>-0.02648403</v>
      </c>
      <c r="G85" s="81" t="n">
        <v>-0.05614613</v>
      </c>
      <c r="H85" s="82" t="n">
        <v>-0.08915421</v>
      </c>
      <c r="S85" s="81" t="n">
        <f aca="false">A85-J85</f>
        <v>0.06359648</v>
      </c>
      <c r="T85" s="81" t="n">
        <f aca="false">B85-K85</f>
        <v>0.0446114</v>
      </c>
      <c r="U85" s="81" t="n">
        <f aca="false">C85-L85</f>
        <v>0.02357375</v>
      </c>
      <c r="V85" s="81" t="n">
        <f aca="false">D85-M85</f>
        <v>0.01212981</v>
      </c>
      <c r="W85" s="81" t="n">
        <f aca="false">E85-N85</f>
        <v>-0.01285905</v>
      </c>
      <c r="X85" s="81" t="n">
        <f aca="false">F85-O85</f>
        <v>-0.02648403</v>
      </c>
      <c r="Y85" s="81" t="n">
        <f aca="false">G85-P85</f>
        <v>-0.05614613</v>
      </c>
      <c r="Z85" s="81" t="n">
        <f aca="false">H85-Q85</f>
        <v>-0.08915421</v>
      </c>
    </row>
    <row r="86" customFormat="false" ht="12.75" hidden="false" customHeight="false" outlineLevel="0" collapsed="false">
      <c r="A86" s="81" t="n">
        <v>0.0673055</v>
      </c>
      <c r="B86" s="81" t="n">
        <v>0.04687069</v>
      </c>
      <c r="C86" s="81" t="n">
        <v>0.02464632</v>
      </c>
      <c r="D86" s="81" t="n">
        <v>0.01266026</v>
      </c>
      <c r="E86" s="81" t="n">
        <v>-0.01339275</v>
      </c>
      <c r="F86" s="81" t="n">
        <v>-0.02756808</v>
      </c>
      <c r="G86" s="81" t="n">
        <v>-0.05842754</v>
      </c>
      <c r="H86" s="82" t="n">
        <v>-0.09282508</v>
      </c>
      <c r="S86" s="81" t="n">
        <f aca="false">A86-J86</f>
        <v>0.0673055</v>
      </c>
      <c r="T86" s="81" t="n">
        <f aca="false">B86-K86</f>
        <v>0.04687069</v>
      </c>
      <c r="U86" s="81" t="n">
        <f aca="false">C86-L86</f>
        <v>0.02464632</v>
      </c>
      <c r="V86" s="81" t="n">
        <f aca="false">D86-M86</f>
        <v>0.01266026</v>
      </c>
      <c r="W86" s="81" t="n">
        <f aca="false">E86-N86</f>
        <v>-0.01339275</v>
      </c>
      <c r="X86" s="81" t="n">
        <f aca="false">F86-O86</f>
        <v>-0.02756808</v>
      </c>
      <c r="Y86" s="81" t="n">
        <f aca="false">G86-P86</f>
        <v>-0.05842754</v>
      </c>
      <c r="Z86" s="81" t="n">
        <f aca="false">H86-Q86</f>
        <v>-0.09282508</v>
      </c>
    </row>
    <row r="87" customFormat="false" ht="12.75" hidden="false" customHeight="false" outlineLevel="0" collapsed="false">
      <c r="A87" s="81" t="n">
        <v>0.04799547</v>
      </c>
      <c r="B87" s="81" t="n">
        <v>0.03480556</v>
      </c>
      <c r="C87" s="81" t="n">
        <v>0.01897031</v>
      </c>
      <c r="D87" s="81" t="n">
        <v>0.00990293</v>
      </c>
      <c r="E87" s="81" t="n">
        <v>-0.01078088</v>
      </c>
      <c r="F87" s="81" t="n">
        <v>-0.02247488</v>
      </c>
      <c r="G87" s="81" t="n">
        <v>-0.04870799</v>
      </c>
      <c r="H87" s="82" t="n">
        <v>-0.07884489</v>
      </c>
      <c r="S87" s="81" t="n">
        <f aca="false">A87-J87</f>
        <v>0.04799547</v>
      </c>
      <c r="T87" s="81" t="n">
        <f aca="false">B87-K87</f>
        <v>0.03480556</v>
      </c>
      <c r="U87" s="81" t="n">
        <f aca="false">C87-L87</f>
        <v>0.01897031</v>
      </c>
      <c r="V87" s="81" t="n">
        <f aca="false">D87-M87</f>
        <v>0.00990293</v>
      </c>
      <c r="W87" s="81" t="n">
        <f aca="false">E87-N87</f>
        <v>-0.01078088</v>
      </c>
      <c r="X87" s="81" t="n">
        <f aca="false">F87-O87</f>
        <v>-0.02247488</v>
      </c>
      <c r="Y87" s="81" t="n">
        <f aca="false">G87-P87</f>
        <v>-0.04870799</v>
      </c>
      <c r="Z87" s="81" t="n">
        <f aca="false">H87-Q87</f>
        <v>-0.07884489</v>
      </c>
    </row>
    <row r="88" customFormat="false" ht="12.75" hidden="false" customHeight="false" outlineLevel="0" collapsed="false">
      <c r="A88" s="81" t="n">
        <v>0.05313481</v>
      </c>
      <c r="B88" s="81" t="n">
        <v>0.03866578</v>
      </c>
      <c r="C88" s="81" t="n">
        <v>0.02109139</v>
      </c>
      <c r="D88" s="81" t="n">
        <v>0.01100634</v>
      </c>
      <c r="E88" s="81" t="n">
        <v>-0.01196059</v>
      </c>
      <c r="F88" s="81" t="n">
        <v>-0.02490129</v>
      </c>
      <c r="G88" s="81" t="n">
        <v>-0.05379331</v>
      </c>
      <c r="H88" s="82" t="n">
        <v>-0.08675443</v>
      </c>
      <c r="S88" s="81" t="n">
        <f aca="false">A88-J88</f>
        <v>0.05313481</v>
      </c>
      <c r="T88" s="81" t="n">
        <f aca="false">B88-K88</f>
        <v>0.03866578</v>
      </c>
      <c r="U88" s="81" t="n">
        <f aca="false">C88-L88</f>
        <v>0.02109139</v>
      </c>
      <c r="V88" s="81" t="n">
        <f aca="false">D88-M88</f>
        <v>0.01100634</v>
      </c>
      <c r="W88" s="81" t="n">
        <f aca="false">E88-N88</f>
        <v>-0.01196059</v>
      </c>
      <c r="X88" s="81" t="n">
        <f aca="false">F88-O88</f>
        <v>-0.02490129</v>
      </c>
      <c r="Y88" s="81" t="n">
        <f aca="false">G88-P88</f>
        <v>-0.05379331</v>
      </c>
      <c r="Z88" s="81" t="n">
        <f aca="false">H88-Q88</f>
        <v>-0.08675443</v>
      </c>
    </row>
    <row r="89" customFormat="false" ht="12.75" hidden="false" customHeight="false" outlineLevel="0" collapsed="false">
      <c r="A89" s="81" t="n">
        <v>0.0556652</v>
      </c>
      <c r="B89" s="81" t="n">
        <v>0.04026393</v>
      </c>
      <c r="C89" s="81" t="n">
        <v>0.0218424</v>
      </c>
      <c r="D89" s="81" t="n">
        <v>0.01136926</v>
      </c>
      <c r="E89" s="81" t="n">
        <v>-0.01229729</v>
      </c>
      <c r="F89" s="81" t="n">
        <v>-0.02554776</v>
      </c>
      <c r="G89" s="81" t="n">
        <v>-0.05497609</v>
      </c>
      <c r="H89" s="82" t="n">
        <v>-0.08836026</v>
      </c>
      <c r="S89" s="81" t="n">
        <f aca="false">A89-J89</f>
        <v>0.0556652</v>
      </c>
      <c r="T89" s="81" t="n">
        <f aca="false">B89-K89</f>
        <v>0.04026393</v>
      </c>
      <c r="U89" s="81" t="n">
        <f aca="false">C89-L89</f>
        <v>0.0218424</v>
      </c>
      <c r="V89" s="81" t="n">
        <f aca="false">D89-M89</f>
        <v>0.01136926</v>
      </c>
      <c r="W89" s="81" t="n">
        <f aca="false">E89-N89</f>
        <v>-0.01229729</v>
      </c>
      <c r="X89" s="81" t="n">
        <f aca="false">F89-O89</f>
        <v>-0.02554776</v>
      </c>
      <c r="Y89" s="81" t="n">
        <f aca="false">G89-P89</f>
        <v>-0.05497609</v>
      </c>
      <c r="Z89" s="81" t="n">
        <f aca="false">H89-Q89</f>
        <v>-0.08836026</v>
      </c>
    </row>
    <row r="90" customFormat="false" ht="12.75" hidden="false" customHeight="false" outlineLevel="0" collapsed="false">
      <c r="A90" s="81" t="n">
        <v>0.07067652</v>
      </c>
      <c r="B90" s="81" t="n">
        <v>0.04935863</v>
      </c>
      <c r="C90" s="81" t="n">
        <v>0.02595354</v>
      </c>
      <c r="D90" s="81" t="n">
        <v>0.01331966</v>
      </c>
      <c r="E90" s="81" t="n">
        <v>-0.0140453</v>
      </c>
      <c r="F90" s="81" t="n">
        <v>-0.0288493</v>
      </c>
      <c r="G90" s="81" t="n">
        <v>-0.06083271</v>
      </c>
      <c r="H90" s="82" t="n">
        <v>-0.09608813</v>
      </c>
      <c r="S90" s="81" t="n">
        <f aca="false">A90-J90</f>
        <v>0.07067652</v>
      </c>
      <c r="T90" s="81" t="n">
        <f aca="false">B90-K90</f>
        <v>0.04935863</v>
      </c>
      <c r="U90" s="81" t="n">
        <f aca="false">C90-L90</f>
        <v>0.02595354</v>
      </c>
      <c r="V90" s="81" t="n">
        <f aca="false">D90-M90</f>
        <v>0.01331966</v>
      </c>
      <c r="W90" s="81" t="n">
        <f aca="false">E90-N90</f>
        <v>-0.0140453</v>
      </c>
      <c r="X90" s="81" t="n">
        <f aca="false">F90-O90</f>
        <v>-0.0288493</v>
      </c>
      <c r="Y90" s="81" t="n">
        <f aca="false">G90-P90</f>
        <v>-0.06083271</v>
      </c>
      <c r="Z90" s="81" t="n">
        <f aca="false">H90-Q90</f>
        <v>-0.09608813</v>
      </c>
    </row>
    <row r="91" customFormat="false" ht="12.75" hidden="false" customHeight="false" outlineLevel="0" collapsed="false">
      <c r="A91" s="81" t="n">
        <v>0.07107829</v>
      </c>
      <c r="B91" s="81" t="n">
        <v>0.04996108</v>
      </c>
      <c r="C91" s="81" t="n">
        <v>0.02637747</v>
      </c>
      <c r="D91" s="81" t="n">
        <v>0.01355468</v>
      </c>
      <c r="E91" s="81" t="n">
        <v>-0.01431275</v>
      </c>
      <c r="F91" s="81" t="n">
        <v>-0.02940411</v>
      </c>
      <c r="G91" s="81" t="n">
        <v>-0.06197842</v>
      </c>
      <c r="H91" s="82" t="n">
        <v>-0.09778492</v>
      </c>
      <c r="S91" s="81" t="n">
        <f aca="false">A91-J91</f>
        <v>0.07107829</v>
      </c>
      <c r="T91" s="81" t="n">
        <f aca="false">B91-K91</f>
        <v>0.04996108</v>
      </c>
      <c r="U91" s="81" t="n">
        <f aca="false">C91-L91</f>
        <v>0.02637747</v>
      </c>
      <c r="V91" s="81" t="n">
        <f aca="false">D91-M91</f>
        <v>0.01355468</v>
      </c>
      <c r="W91" s="81" t="n">
        <f aca="false">E91-N91</f>
        <v>-0.01431275</v>
      </c>
      <c r="X91" s="81" t="n">
        <f aca="false">F91-O91</f>
        <v>-0.02940411</v>
      </c>
      <c r="Y91" s="81" t="n">
        <f aca="false">G91-P91</f>
        <v>-0.06197842</v>
      </c>
      <c r="Z91" s="81" t="n">
        <f aca="false">H91-Q91</f>
        <v>-0.09778492</v>
      </c>
    </row>
    <row r="92" customFormat="false" ht="12.75" hidden="false" customHeight="false" outlineLevel="0" collapsed="false">
      <c r="A92" s="81" t="n">
        <v>0.07448899</v>
      </c>
      <c r="B92" s="81" t="n">
        <v>0.05232983</v>
      </c>
      <c r="C92" s="81" t="n">
        <v>0.02758177</v>
      </c>
      <c r="D92" s="81" t="n">
        <v>0.01415691</v>
      </c>
      <c r="E92" s="81" t="n">
        <v>-0.01490593</v>
      </c>
      <c r="F92" s="81" t="n">
        <v>-0.03057281</v>
      </c>
      <c r="G92" s="81" t="n">
        <v>-0.06421378</v>
      </c>
      <c r="H92" s="82" t="n">
        <v>-0.10092846</v>
      </c>
      <c r="S92" s="81" t="n">
        <f aca="false">A92-J92</f>
        <v>0.07448899</v>
      </c>
      <c r="T92" s="81" t="n">
        <f aca="false">B92-K92</f>
        <v>0.05232983</v>
      </c>
      <c r="U92" s="81" t="n">
        <f aca="false">C92-L92</f>
        <v>0.02758177</v>
      </c>
      <c r="V92" s="81" t="n">
        <f aca="false">D92-M92</f>
        <v>0.01415691</v>
      </c>
      <c r="W92" s="81" t="n">
        <f aca="false">E92-N92</f>
        <v>-0.01490593</v>
      </c>
      <c r="X92" s="81" t="n">
        <f aca="false">F92-O92</f>
        <v>-0.03057281</v>
      </c>
      <c r="Y92" s="81" t="n">
        <f aca="false">G92-P92</f>
        <v>-0.06421378</v>
      </c>
      <c r="Z92" s="81" t="n">
        <f aca="false">H92-Q92</f>
        <v>-0.10092846</v>
      </c>
    </row>
    <row r="93" customFormat="false" ht="12.75" hidden="false" customHeight="false" outlineLevel="0" collapsed="false">
      <c r="A93" s="81" t="n">
        <v>0.16802045</v>
      </c>
      <c r="B93" s="81" t="n">
        <v>0.11755718</v>
      </c>
      <c r="C93" s="81" t="n">
        <v>0.06158681</v>
      </c>
      <c r="D93" s="81" t="n">
        <v>0.03149806</v>
      </c>
      <c r="E93" s="81" t="n">
        <v>-0.03290464</v>
      </c>
      <c r="F93" s="81" t="n">
        <v>-0.06720731</v>
      </c>
      <c r="G93" s="81" t="n">
        <v>-0.13994535</v>
      </c>
      <c r="H93" s="82" t="n">
        <v>-0.21804247</v>
      </c>
      <c r="S93" s="81" t="n">
        <f aca="false">A93-J93</f>
        <v>0.16802045</v>
      </c>
      <c r="T93" s="81" t="n">
        <f aca="false">B93-K93</f>
        <v>0.11755718</v>
      </c>
      <c r="U93" s="81" t="n">
        <f aca="false">C93-L93</f>
        <v>0.06158681</v>
      </c>
      <c r="V93" s="81" t="n">
        <f aca="false">D93-M93</f>
        <v>0.03149806</v>
      </c>
      <c r="W93" s="81" t="n">
        <f aca="false">E93-N93</f>
        <v>-0.03290464</v>
      </c>
      <c r="X93" s="81" t="n">
        <f aca="false">F93-O93</f>
        <v>-0.06720731</v>
      </c>
      <c r="Y93" s="81" t="n">
        <f aca="false">G93-P93</f>
        <v>-0.13994535</v>
      </c>
      <c r="Z93" s="81" t="n">
        <f aca="false">H93-Q93</f>
        <v>-0.21804247</v>
      </c>
    </row>
    <row r="94" customFormat="false" ht="12.75" hidden="false" customHeight="false" outlineLevel="0" collapsed="false">
      <c r="A94" s="81" t="n">
        <v>2.52E-006</v>
      </c>
      <c r="B94" s="81" t="n">
        <v>0.00096657</v>
      </c>
      <c r="C94" s="81" t="n">
        <v>0.00098057</v>
      </c>
      <c r="D94" s="81" t="n">
        <v>0.00061588</v>
      </c>
      <c r="E94" s="81" t="n">
        <v>-0.00086702</v>
      </c>
      <c r="F94" s="81" t="n">
        <v>-0.00198315</v>
      </c>
      <c r="G94" s="81" t="n">
        <v>-0.00494633</v>
      </c>
      <c r="H94" s="82" t="n">
        <v>-0.008974</v>
      </c>
      <c r="S94" s="81" t="n">
        <f aca="false">A94-J94</f>
        <v>2.52E-006</v>
      </c>
      <c r="T94" s="81" t="n">
        <f aca="false">B94-K94</f>
        <v>0.00096657</v>
      </c>
      <c r="U94" s="81" t="n">
        <f aca="false">C94-L94</f>
        <v>0.00098057</v>
      </c>
      <c r="V94" s="81" t="n">
        <f aca="false">D94-M94</f>
        <v>0.00061588</v>
      </c>
      <c r="W94" s="81" t="n">
        <f aca="false">E94-N94</f>
        <v>-0.00086702</v>
      </c>
      <c r="X94" s="81" t="n">
        <f aca="false">F94-O94</f>
        <v>-0.00198315</v>
      </c>
      <c r="Y94" s="81" t="n">
        <f aca="false">G94-P94</f>
        <v>-0.00494633</v>
      </c>
      <c r="Z94" s="81" t="n">
        <f aca="false">H94-Q94</f>
        <v>-0.008974</v>
      </c>
    </row>
    <row r="95" customFormat="false" ht="12.75" hidden="false" customHeight="false" outlineLevel="0" collapsed="false">
      <c r="A95" s="81" t="n">
        <v>-0.00045874</v>
      </c>
      <c r="B95" s="81" t="n">
        <v>0.00042275</v>
      </c>
      <c r="C95" s="81" t="n">
        <v>0.00060528</v>
      </c>
      <c r="D95" s="81" t="n">
        <v>0.00040506</v>
      </c>
      <c r="E95" s="81" t="n">
        <v>-0.00061486</v>
      </c>
      <c r="F95" s="81" t="n">
        <v>-0.00144238</v>
      </c>
      <c r="G95" s="81" t="n">
        <v>-0.00373719</v>
      </c>
      <c r="H95" s="82" t="n">
        <v>-0.00687122</v>
      </c>
      <c r="S95" s="81" t="n">
        <f aca="false">A95-J95</f>
        <v>-0.00045874</v>
      </c>
      <c r="T95" s="81" t="n">
        <f aca="false">B95-K95</f>
        <v>0.00042275</v>
      </c>
      <c r="U95" s="81" t="n">
        <f aca="false">C95-L95</f>
        <v>0.00060528</v>
      </c>
      <c r="V95" s="81" t="n">
        <f aca="false">D95-M95</f>
        <v>0.00040506</v>
      </c>
      <c r="W95" s="81" t="n">
        <f aca="false">E95-N95</f>
        <v>-0.00061486</v>
      </c>
      <c r="X95" s="81" t="n">
        <f aca="false">F95-O95</f>
        <v>-0.00144238</v>
      </c>
      <c r="Y95" s="81" t="n">
        <f aca="false">G95-P95</f>
        <v>-0.00373719</v>
      </c>
      <c r="Z95" s="81" t="n">
        <f aca="false">H95-Q95</f>
        <v>-0.00687122</v>
      </c>
    </row>
    <row r="96" customFormat="false" ht="12.75" hidden="false" customHeight="false" outlineLevel="0" collapsed="false">
      <c r="A96" s="81" t="n">
        <v>-0.01488726</v>
      </c>
      <c r="B96" s="81" t="n">
        <v>-0.00880346</v>
      </c>
      <c r="C96" s="81" t="n">
        <v>-0.00381012</v>
      </c>
      <c r="D96" s="81" t="n">
        <v>-0.00175313</v>
      </c>
      <c r="E96" s="81" t="n">
        <v>0.00144442</v>
      </c>
      <c r="F96" s="81" t="n">
        <v>0.00257769</v>
      </c>
      <c r="G96" s="81" t="n">
        <v>0.00391153</v>
      </c>
      <c r="H96" s="82" t="n">
        <v>0.00402216</v>
      </c>
      <c r="S96" s="81" t="n">
        <f aca="false">A96-J96</f>
        <v>-0.01488726</v>
      </c>
      <c r="T96" s="81" t="n">
        <f aca="false">B96-K96</f>
        <v>-0.00880346</v>
      </c>
      <c r="U96" s="81" t="n">
        <f aca="false">C96-L96</f>
        <v>-0.00381012</v>
      </c>
      <c r="V96" s="81" t="n">
        <f aca="false">D96-M96</f>
        <v>-0.00175313</v>
      </c>
      <c r="W96" s="81" t="n">
        <f aca="false">E96-N96</f>
        <v>0.00144442</v>
      </c>
      <c r="X96" s="81" t="n">
        <f aca="false">F96-O96</f>
        <v>0.00257769</v>
      </c>
      <c r="Y96" s="81" t="n">
        <f aca="false">G96-P96</f>
        <v>0.00391153</v>
      </c>
      <c r="Z96" s="81" t="n">
        <f aca="false">H96-Q96</f>
        <v>0.00402216</v>
      </c>
    </row>
    <row r="97" customFormat="false" ht="12.75" hidden="false" customHeight="false" outlineLevel="0" collapsed="false">
      <c r="A97" s="81" t="n">
        <v>0.00672301</v>
      </c>
      <c r="B97" s="81" t="n">
        <v>0.00390566</v>
      </c>
      <c r="C97" s="81" t="n">
        <v>0.00176421</v>
      </c>
      <c r="D97" s="81" t="n">
        <v>0.00085174</v>
      </c>
      <c r="E97" s="81" t="n">
        <v>-0.00082094</v>
      </c>
      <c r="F97" s="81" t="n">
        <v>-0.00163802</v>
      </c>
      <c r="G97" s="81" t="n">
        <v>-0.00335441</v>
      </c>
      <c r="H97" s="82" t="n">
        <v>-0.00530985</v>
      </c>
      <c r="S97" s="81" t="n">
        <f aca="false">A97-J97</f>
        <v>0.00672301</v>
      </c>
      <c r="T97" s="81" t="n">
        <f aca="false">B97-K97</f>
        <v>0.00390566</v>
      </c>
      <c r="U97" s="81" t="n">
        <f aca="false">C97-L97</f>
        <v>0.00176421</v>
      </c>
      <c r="V97" s="81" t="n">
        <f aca="false">D97-M97</f>
        <v>0.00085174</v>
      </c>
      <c r="W97" s="81" t="n">
        <f aca="false">E97-N97</f>
        <v>-0.00082094</v>
      </c>
      <c r="X97" s="81" t="n">
        <f aca="false">F97-O97</f>
        <v>-0.00163802</v>
      </c>
      <c r="Y97" s="81" t="n">
        <f aca="false">G97-P97</f>
        <v>-0.00335441</v>
      </c>
      <c r="Z97" s="81" t="n">
        <f aca="false">H97-Q97</f>
        <v>-0.00530985</v>
      </c>
    </row>
    <row r="98" customFormat="false" ht="12.75" hidden="false" customHeight="false" outlineLevel="0" collapsed="false">
      <c r="A98" s="81" t="n">
        <v>0.01135182</v>
      </c>
      <c r="B98" s="81" t="n">
        <v>0.0067038</v>
      </c>
      <c r="C98" s="81" t="n">
        <v>0.0030531</v>
      </c>
      <c r="D98" s="81" t="n">
        <v>0.00147444</v>
      </c>
      <c r="E98" s="81" t="n">
        <v>-0.00141063</v>
      </c>
      <c r="F98" s="81" t="n">
        <v>-0.00279398</v>
      </c>
      <c r="G98" s="81" t="n">
        <v>-0.00560674</v>
      </c>
      <c r="H98" s="82" t="n">
        <v>-0.0086587</v>
      </c>
      <c r="S98" s="81" t="n">
        <f aca="false">A98-J98</f>
        <v>0.01135182</v>
      </c>
      <c r="T98" s="81" t="n">
        <f aca="false">B98-K98</f>
        <v>0.0067038</v>
      </c>
      <c r="U98" s="81" t="n">
        <f aca="false">C98-L98</f>
        <v>0.0030531</v>
      </c>
      <c r="V98" s="81" t="n">
        <f aca="false">D98-M98</f>
        <v>0.00147444</v>
      </c>
      <c r="W98" s="81" t="n">
        <f aca="false">E98-N98</f>
        <v>-0.00141063</v>
      </c>
      <c r="X98" s="81" t="n">
        <f aca="false">F98-O98</f>
        <v>-0.00279398</v>
      </c>
      <c r="Y98" s="81" t="n">
        <f aca="false">G98-P98</f>
        <v>-0.00560674</v>
      </c>
      <c r="Z98" s="81" t="n">
        <f aca="false">H98-Q98</f>
        <v>-0.0086587</v>
      </c>
    </row>
    <row r="99" customFormat="false" ht="12.75" hidden="false" customHeight="false" outlineLevel="0" collapsed="false">
      <c r="A99" s="81" t="n">
        <v>-0.0058262</v>
      </c>
      <c r="B99" s="81" t="n">
        <v>-0.00398338</v>
      </c>
      <c r="C99" s="81" t="n">
        <v>-0.00194013</v>
      </c>
      <c r="D99" s="81" t="n">
        <v>-0.00094034</v>
      </c>
      <c r="E99" s="81" t="n">
        <v>0.00085147</v>
      </c>
      <c r="F99" s="81" t="n">
        <v>0.00158798</v>
      </c>
      <c r="G99" s="81" t="n">
        <v>0.00262745</v>
      </c>
      <c r="H99" s="82" t="n">
        <v>0.00297124</v>
      </c>
      <c r="S99" s="81" t="n">
        <f aca="false">A99-J99</f>
        <v>-0.0058262</v>
      </c>
      <c r="T99" s="81" t="n">
        <f aca="false">B99-K99</f>
        <v>-0.00398338</v>
      </c>
      <c r="U99" s="81" t="n">
        <f aca="false">C99-L99</f>
        <v>-0.00194013</v>
      </c>
      <c r="V99" s="81" t="n">
        <f aca="false">D99-M99</f>
        <v>-0.00094034</v>
      </c>
      <c r="W99" s="81" t="n">
        <f aca="false">E99-N99</f>
        <v>0.00085147</v>
      </c>
      <c r="X99" s="81" t="n">
        <f aca="false">F99-O99</f>
        <v>0.00158798</v>
      </c>
      <c r="Y99" s="81" t="n">
        <f aca="false">G99-P99</f>
        <v>0.00262745</v>
      </c>
      <c r="Z99" s="81" t="n">
        <f aca="false">H99-Q99</f>
        <v>0.00297124</v>
      </c>
    </row>
    <row r="100" customFormat="false" ht="12.75" hidden="false" customHeight="false" outlineLevel="0" collapsed="false">
      <c r="A100" s="81" t="n">
        <v>-0.00777732</v>
      </c>
      <c r="B100" s="81" t="n">
        <v>-0.00503426</v>
      </c>
      <c r="C100" s="81" t="n">
        <v>-0.00235272</v>
      </c>
      <c r="D100" s="81" t="n">
        <v>-0.00112068</v>
      </c>
      <c r="E100" s="81" t="n">
        <v>0.00098427</v>
      </c>
      <c r="F100" s="81" t="n">
        <v>0.00181031</v>
      </c>
      <c r="G100" s="81" t="n">
        <v>0.0029154</v>
      </c>
      <c r="H100" s="82" t="n">
        <v>0.00319897</v>
      </c>
      <c r="S100" s="81" t="n">
        <f aca="false">A100-J100</f>
        <v>-0.00777732</v>
      </c>
      <c r="T100" s="81" t="n">
        <f aca="false">B100-K100</f>
        <v>-0.00503426</v>
      </c>
      <c r="U100" s="81" t="n">
        <f aca="false">C100-L100</f>
        <v>-0.00235272</v>
      </c>
      <c r="V100" s="81" t="n">
        <f aca="false">D100-M100</f>
        <v>-0.00112068</v>
      </c>
      <c r="W100" s="81" t="n">
        <f aca="false">E100-N100</f>
        <v>0.00098427</v>
      </c>
      <c r="X100" s="81" t="n">
        <f aca="false">F100-O100</f>
        <v>0.00181031</v>
      </c>
      <c r="Y100" s="81" t="n">
        <f aca="false">G100-P100</f>
        <v>0.0029154</v>
      </c>
      <c r="Z100" s="81" t="n">
        <f aca="false">H100-Q100</f>
        <v>0.00319897</v>
      </c>
    </row>
    <row r="101" customFormat="false" ht="12.75" hidden="false" customHeight="false" outlineLevel="0" collapsed="false">
      <c r="A101" s="81" t="n">
        <v>-0.006039</v>
      </c>
      <c r="B101" s="81" t="n">
        <v>-0.00392362</v>
      </c>
      <c r="C101" s="81" t="n">
        <v>-0.00182278</v>
      </c>
      <c r="D101" s="81" t="n">
        <v>-0.00086223</v>
      </c>
      <c r="E101" s="81" t="n">
        <v>0.00073915</v>
      </c>
      <c r="F101" s="81" t="n">
        <v>0.00133355</v>
      </c>
      <c r="G101" s="81" t="n">
        <v>0.00201625</v>
      </c>
      <c r="H101" s="82" t="n">
        <v>0.00193187</v>
      </c>
      <c r="S101" s="81" t="n">
        <f aca="false">A101-J101</f>
        <v>-0.006039</v>
      </c>
      <c r="T101" s="81" t="n">
        <f aca="false">B101-K101</f>
        <v>-0.00392362</v>
      </c>
      <c r="U101" s="81" t="n">
        <f aca="false">C101-L101</f>
        <v>-0.00182278</v>
      </c>
      <c r="V101" s="81" t="n">
        <f aca="false">D101-M101</f>
        <v>-0.00086223</v>
      </c>
      <c r="W101" s="81" t="n">
        <f aca="false">E101-N101</f>
        <v>0.00073915</v>
      </c>
      <c r="X101" s="81" t="n">
        <f aca="false">F101-O101</f>
        <v>0.00133355</v>
      </c>
      <c r="Y101" s="81" t="n">
        <f aca="false">G101-P101</f>
        <v>0.00201625</v>
      </c>
      <c r="Z101" s="81" t="n">
        <f aca="false">H101-Q101</f>
        <v>0.00193187</v>
      </c>
    </row>
    <row r="102" customFormat="false" ht="12.75" hidden="false" customHeight="false" outlineLevel="0" collapsed="false">
      <c r="A102" s="81" t="n">
        <v>0.00970754</v>
      </c>
      <c r="B102" s="81" t="n">
        <v>0.00592802</v>
      </c>
      <c r="C102" s="81" t="n">
        <v>0.00279717</v>
      </c>
      <c r="D102" s="81" t="n">
        <v>0.00137449</v>
      </c>
      <c r="E102" s="81" t="n">
        <v>-0.00135741</v>
      </c>
      <c r="F102" s="81" t="n">
        <v>-0.00272566</v>
      </c>
      <c r="G102" s="81" t="n">
        <v>-0.00559109</v>
      </c>
      <c r="H102" s="82" t="n">
        <v>-0.00876012</v>
      </c>
      <c r="S102" s="81" t="n">
        <f aca="false">A102-J102</f>
        <v>0.00970754</v>
      </c>
      <c r="T102" s="81" t="n">
        <f aca="false">B102-K102</f>
        <v>0.00592802</v>
      </c>
      <c r="U102" s="81" t="n">
        <f aca="false">C102-L102</f>
        <v>0.00279717</v>
      </c>
      <c r="V102" s="81" t="n">
        <f aca="false">D102-M102</f>
        <v>0.00137449</v>
      </c>
      <c r="W102" s="81" t="n">
        <f aca="false">E102-N102</f>
        <v>-0.00135741</v>
      </c>
      <c r="X102" s="81" t="n">
        <f aca="false">F102-O102</f>
        <v>-0.00272566</v>
      </c>
      <c r="Y102" s="81" t="n">
        <f aca="false">G102-P102</f>
        <v>-0.00559109</v>
      </c>
      <c r="Z102" s="81" t="n">
        <f aca="false">H102-Q102</f>
        <v>-0.00876012</v>
      </c>
    </row>
    <row r="103" customFormat="false" ht="12.75" hidden="false" customHeight="false" outlineLevel="0" collapsed="false">
      <c r="A103" s="81" t="n">
        <v>0.00474882</v>
      </c>
      <c r="B103" s="81" t="n">
        <v>0.00290205</v>
      </c>
      <c r="C103" s="81" t="n">
        <v>0.00139457</v>
      </c>
      <c r="D103" s="81" t="n">
        <v>0.00069571</v>
      </c>
      <c r="E103" s="81" t="n">
        <v>-0.0007145</v>
      </c>
      <c r="F103" s="81" t="n">
        <v>-0.00146734</v>
      </c>
      <c r="G103" s="81" t="n">
        <v>-0.00315451</v>
      </c>
      <c r="H103" s="82" t="n">
        <v>-0.00517292</v>
      </c>
      <c r="S103" s="81" t="n">
        <f aca="false">A103-J103</f>
        <v>0.00474882</v>
      </c>
      <c r="T103" s="81" t="n">
        <f aca="false">B103-K103</f>
        <v>0.00290205</v>
      </c>
      <c r="U103" s="81" t="n">
        <f aca="false">C103-L103</f>
        <v>0.00139457</v>
      </c>
      <c r="V103" s="81" t="n">
        <f aca="false">D103-M103</f>
        <v>0.00069571</v>
      </c>
      <c r="W103" s="81" t="n">
        <f aca="false">E103-N103</f>
        <v>-0.0007145</v>
      </c>
      <c r="X103" s="81" t="n">
        <f aca="false">F103-O103</f>
        <v>-0.00146734</v>
      </c>
      <c r="Y103" s="81" t="n">
        <f aca="false">G103-P103</f>
        <v>-0.00315451</v>
      </c>
      <c r="Z103" s="81" t="n">
        <f aca="false">H103-Q103</f>
        <v>-0.00517292</v>
      </c>
    </row>
    <row r="104" customFormat="false" ht="12.75" hidden="false" customHeight="false" outlineLevel="0" collapsed="false">
      <c r="A104" s="81" t="n">
        <v>0.00457079</v>
      </c>
      <c r="B104" s="81" t="n">
        <v>0.00292457</v>
      </c>
      <c r="C104" s="81" t="n">
        <v>0.00146479</v>
      </c>
      <c r="D104" s="81" t="n">
        <v>0.00074347</v>
      </c>
      <c r="E104" s="81" t="n">
        <v>-0.00078352</v>
      </c>
      <c r="F104" s="81" t="n">
        <v>-0.00162284</v>
      </c>
      <c r="G104" s="81" t="n">
        <v>-0.00352131</v>
      </c>
      <c r="H104" s="82" t="n">
        <v>-0.00578099</v>
      </c>
      <c r="S104" s="81" t="n">
        <f aca="false">A104-J104</f>
        <v>0.00457079</v>
      </c>
      <c r="T104" s="81" t="n">
        <f aca="false">B104-K104</f>
        <v>0.00292457</v>
      </c>
      <c r="U104" s="81" t="n">
        <f aca="false">C104-L104</f>
        <v>0.00146479</v>
      </c>
      <c r="V104" s="81" t="n">
        <f aca="false">D104-M104</f>
        <v>0.00074347</v>
      </c>
      <c r="W104" s="81" t="n">
        <f aca="false">E104-N104</f>
        <v>-0.00078352</v>
      </c>
      <c r="X104" s="81" t="n">
        <f aca="false">F104-O104</f>
        <v>-0.00162284</v>
      </c>
      <c r="Y104" s="81" t="n">
        <f aca="false">G104-P104</f>
        <v>-0.00352131</v>
      </c>
      <c r="Z104" s="81" t="n">
        <f aca="false">H104-Q104</f>
        <v>-0.00578099</v>
      </c>
    </row>
    <row r="105" customFormat="false" ht="12.75" hidden="false" customHeight="false" outlineLevel="0" collapsed="false">
      <c r="A105" s="81" t="n">
        <v>0.00324647</v>
      </c>
      <c r="B105" s="81" t="n">
        <v>0.00228247</v>
      </c>
      <c r="C105" s="81" t="n">
        <v>0.00124967</v>
      </c>
      <c r="D105" s="81" t="n">
        <v>0.00065978</v>
      </c>
      <c r="E105" s="81" t="n">
        <v>-0.0007427</v>
      </c>
      <c r="F105" s="81" t="n">
        <v>-0.00157932</v>
      </c>
      <c r="G105" s="81" t="n">
        <v>-0.0035693</v>
      </c>
      <c r="H105" s="82" t="n">
        <v>-0.00602289</v>
      </c>
      <c r="S105" s="81" t="n">
        <f aca="false">A105-J105</f>
        <v>0.00324647</v>
      </c>
      <c r="T105" s="81" t="n">
        <f aca="false">B105-K105</f>
        <v>0.00228247</v>
      </c>
      <c r="U105" s="81" t="n">
        <f aca="false">C105-L105</f>
        <v>0.00124967</v>
      </c>
      <c r="V105" s="81" t="n">
        <f aca="false">D105-M105</f>
        <v>0.00065978</v>
      </c>
      <c r="W105" s="81" t="n">
        <f aca="false">E105-N105</f>
        <v>-0.0007427</v>
      </c>
      <c r="X105" s="81" t="n">
        <f aca="false">F105-O105</f>
        <v>-0.00157932</v>
      </c>
      <c r="Y105" s="81" t="n">
        <f aca="false">G105-P105</f>
        <v>-0.0035693</v>
      </c>
      <c r="Z105" s="81" t="n">
        <f aca="false">H105-Q105</f>
        <v>-0.00602289</v>
      </c>
    </row>
    <row r="106" customFormat="false" ht="12.75" hidden="false" customHeight="false" outlineLevel="0" collapsed="false">
      <c r="A106" s="81" t="n">
        <v>0.00241918</v>
      </c>
      <c r="B106" s="81" t="n">
        <v>0.00213618</v>
      </c>
      <c r="C106" s="81" t="n">
        <v>0.00134561</v>
      </c>
      <c r="D106" s="81" t="n">
        <v>0.00074419</v>
      </c>
      <c r="E106" s="81" t="n">
        <v>-0.00088927</v>
      </c>
      <c r="F106" s="81" t="n">
        <v>-0.00192469</v>
      </c>
      <c r="G106" s="81" t="n">
        <v>-0.00443255</v>
      </c>
      <c r="H106" s="82" t="n">
        <v>-0.00751104</v>
      </c>
      <c r="S106" s="81" t="n">
        <f aca="false">A106-J106</f>
        <v>0.00241918</v>
      </c>
      <c r="T106" s="81" t="n">
        <f aca="false">B106-K106</f>
        <v>0.00213618</v>
      </c>
      <c r="U106" s="81" t="n">
        <f aca="false">C106-L106</f>
        <v>0.00134561</v>
      </c>
      <c r="V106" s="81" t="n">
        <f aca="false">D106-M106</f>
        <v>0.00074419</v>
      </c>
      <c r="W106" s="81" t="n">
        <f aca="false">E106-N106</f>
        <v>-0.00088927</v>
      </c>
      <c r="X106" s="81" t="n">
        <f aca="false">F106-O106</f>
        <v>-0.00192469</v>
      </c>
      <c r="Y106" s="81" t="n">
        <f aca="false">G106-P106</f>
        <v>-0.00443255</v>
      </c>
      <c r="Z106" s="81" t="n">
        <f aca="false">H106-Q106</f>
        <v>-0.00751104</v>
      </c>
    </row>
    <row r="107" customFormat="false" ht="12.75" hidden="false" customHeight="false" outlineLevel="0" collapsed="false">
      <c r="A107" s="81" t="n">
        <v>0.00351642</v>
      </c>
      <c r="B107" s="81" t="n">
        <v>0.00264948</v>
      </c>
      <c r="C107" s="81" t="n">
        <v>0.00150256</v>
      </c>
      <c r="D107" s="81" t="n">
        <v>0.00079946</v>
      </c>
      <c r="E107" s="81" t="n">
        <v>-0.00090152</v>
      </c>
      <c r="F107" s="81" t="n">
        <v>-0.00190938</v>
      </c>
      <c r="G107" s="81" t="n">
        <v>-0.00425522</v>
      </c>
      <c r="H107" s="82" t="n">
        <v>-0.00704897</v>
      </c>
      <c r="S107" s="81" t="n">
        <f aca="false">A107-J107</f>
        <v>0.00351642</v>
      </c>
      <c r="T107" s="81" t="n">
        <f aca="false">B107-K107</f>
        <v>0.00264948</v>
      </c>
      <c r="U107" s="81" t="n">
        <f aca="false">C107-L107</f>
        <v>0.00150256</v>
      </c>
      <c r="V107" s="81" t="n">
        <f aca="false">D107-M107</f>
        <v>0.00079946</v>
      </c>
      <c r="W107" s="81" t="n">
        <f aca="false">E107-N107</f>
        <v>-0.00090152</v>
      </c>
      <c r="X107" s="81" t="n">
        <f aca="false">F107-O107</f>
        <v>-0.00190938</v>
      </c>
      <c r="Y107" s="81" t="n">
        <f aca="false">G107-P107</f>
        <v>-0.00425522</v>
      </c>
      <c r="Z107" s="81" t="n">
        <f aca="false">H107-Q107</f>
        <v>-0.00704897</v>
      </c>
    </row>
    <row r="108" customFormat="false" ht="12.75" hidden="false" customHeight="false" outlineLevel="0" collapsed="false">
      <c r="A108" s="81" t="n">
        <v>-0.00906282</v>
      </c>
      <c r="B108" s="81" t="n">
        <v>-0.00536031</v>
      </c>
      <c r="C108" s="81" t="n">
        <v>-0.00231653</v>
      </c>
      <c r="D108" s="81" t="n">
        <v>-0.00106417</v>
      </c>
      <c r="E108" s="81" t="n">
        <v>0.00087156</v>
      </c>
      <c r="F108" s="81" t="n">
        <v>0.0015476</v>
      </c>
      <c r="G108" s="81" t="n">
        <v>0.00230815</v>
      </c>
      <c r="H108" s="82" t="n">
        <v>0.00228354</v>
      </c>
      <c r="S108" s="81" t="n">
        <f aca="false">A108-J108</f>
        <v>-0.00906282</v>
      </c>
      <c r="T108" s="81" t="n">
        <f aca="false">B108-K108</f>
        <v>-0.00536031</v>
      </c>
      <c r="U108" s="81" t="n">
        <f aca="false">C108-L108</f>
        <v>-0.00231653</v>
      </c>
      <c r="V108" s="81" t="n">
        <f aca="false">D108-M108</f>
        <v>-0.00106417</v>
      </c>
      <c r="W108" s="81" t="n">
        <f aca="false">E108-N108</f>
        <v>0.00087156</v>
      </c>
      <c r="X108" s="81" t="n">
        <f aca="false">F108-O108</f>
        <v>0.0015476</v>
      </c>
      <c r="Y108" s="81" t="n">
        <f aca="false">G108-P108</f>
        <v>0.00230815</v>
      </c>
      <c r="Z108" s="81" t="n">
        <f aca="false">H108-Q108</f>
        <v>0.00228354</v>
      </c>
    </row>
    <row r="109" customFormat="false" ht="12.75" hidden="false" customHeight="false" outlineLevel="0" collapsed="false">
      <c r="A109" s="81" t="n">
        <v>0.00980746</v>
      </c>
      <c r="B109" s="81" t="n">
        <v>0.00598808</v>
      </c>
      <c r="C109" s="81" t="n">
        <v>0.0027884</v>
      </c>
      <c r="D109" s="81" t="n">
        <v>0.00135458</v>
      </c>
      <c r="E109" s="81" t="n">
        <v>-0.00129652</v>
      </c>
      <c r="F109" s="81" t="n">
        <v>-0.00255424</v>
      </c>
      <c r="G109" s="81" t="n">
        <v>-0.00502119</v>
      </c>
      <c r="H109" s="82" t="n">
        <v>-0.00751942</v>
      </c>
      <c r="S109" s="81" t="n">
        <f aca="false">A109-J109</f>
        <v>0.00980746</v>
      </c>
      <c r="T109" s="81" t="n">
        <f aca="false">B109-K109</f>
        <v>0.00598808</v>
      </c>
      <c r="U109" s="81" t="n">
        <f aca="false">C109-L109</f>
        <v>0.0027884</v>
      </c>
      <c r="V109" s="81" t="n">
        <f aca="false">D109-M109</f>
        <v>0.00135458</v>
      </c>
      <c r="W109" s="81" t="n">
        <f aca="false">E109-N109</f>
        <v>-0.00129652</v>
      </c>
      <c r="X109" s="81" t="n">
        <f aca="false">F109-O109</f>
        <v>-0.00255424</v>
      </c>
      <c r="Y109" s="81" t="n">
        <f aca="false">G109-P109</f>
        <v>-0.00502119</v>
      </c>
      <c r="Z109" s="81" t="n">
        <f aca="false">H109-Q109</f>
        <v>-0.00751942</v>
      </c>
    </row>
    <row r="110" customFormat="false" ht="12.75" hidden="false" customHeight="false" outlineLevel="0" collapsed="false">
      <c r="A110" s="81" t="n">
        <v>0.01491295</v>
      </c>
      <c r="B110" s="81" t="n">
        <v>0.00914145</v>
      </c>
      <c r="C110" s="81" t="n">
        <v>0.0042637</v>
      </c>
      <c r="D110" s="81" t="n">
        <v>0.00207099</v>
      </c>
      <c r="E110" s="81" t="n">
        <v>-0.00197787</v>
      </c>
      <c r="F110" s="81" t="n">
        <v>-0.00388872</v>
      </c>
      <c r="G110" s="81" t="n">
        <v>-0.00760188</v>
      </c>
      <c r="H110" s="82" t="n">
        <v>-0.0113017</v>
      </c>
      <c r="S110" s="81" t="n">
        <f aca="false">A110-J110</f>
        <v>0.01491295</v>
      </c>
      <c r="T110" s="81" t="n">
        <f aca="false">B110-K110</f>
        <v>0.00914145</v>
      </c>
      <c r="U110" s="81" t="n">
        <f aca="false">C110-L110</f>
        <v>0.0042637</v>
      </c>
      <c r="V110" s="81" t="n">
        <f aca="false">D110-M110</f>
        <v>0.00207099</v>
      </c>
      <c r="W110" s="81" t="n">
        <f aca="false">E110-N110</f>
        <v>-0.00197787</v>
      </c>
      <c r="X110" s="81" t="n">
        <f aca="false">F110-O110</f>
        <v>-0.00388872</v>
      </c>
      <c r="Y110" s="81" t="n">
        <f aca="false">G110-P110</f>
        <v>-0.00760188</v>
      </c>
      <c r="Z110" s="81" t="n">
        <f aca="false">H110-Q110</f>
        <v>-0.0113017</v>
      </c>
    </row>
    <row r="111" customFormat="false" ht="12.75" hidden="false" customHeight="false" outlineLevel="0" collapsed="false">
      <c r="A111" s="81" t="n">
        <v>-0.00010639</v>
      </c>
      <c r="B111" s="81" t="n">
        <v>-0.0002591</v>
      </c>
      <c r="C111" s="81" t="n">
        <v>-0.00015412</v>
      </c>
      <c r="D111" s="81" t="n">
        <v>-7.158E-005</v>
      </c>
      <c r="E111" s="81" t="n">
        <v>4.011E-005</v>
      </c>
      <c r="F111" s="81" t="n">
        <v>3.038E-005</v>
      </c>
      <c r="G111" s="81" t="n">
        <v>-0.00020194</v>
      </c>
      <c r="H111" s="82" t="n">
        <v>-0.00080443</v>
      </c>
      <c r="S111" s="81" t="n">
        <f aca="false">A111-J111</f>
        <v>-0.00010639</v>
      </c>
      <c r="T111" s="81" t="n">
        <f aca="false">B111-K111</f>
        <v>-0.0002591</v>
      </c>
      <c r="U111" s="81" t="n">
        <f aca="false">C111-L111</f>
        <v>-0.00015412</v>
      </c>
      <c r="V111" s="81" t="n">
        <f aca="false">D111-M111</f>
        <v>-7.158E-005</v>
      </c>
      <c r="W111" s="81" t="n">
        <f aca="false">E111-N111</f>
        <v>4.011E-005</v>
      </c>
      <c r="X111" s="81" t="n">
        <f aca="false">F111-O111</f>
        <v>3.038E-005</v>
      </c>
      <c r="Y111" s="81" t="n">
        <f aca="false">G111-P111</f>
        <v>-0.00020194</v>
      </c>
      <c r="Z111" s="81" t="n">
        <f aca="false">H111-Q111</f>
        <v>-0.00080443</v>
      </c>
    </row>
    <row r="112" customFormat="false" ht="12.75" hidden="false" customHeight="false" outlineLevel="0" collapsed="false">
      <c r="A112" s="81" t="n">
        <v>-0.00192766</v>
      </c>
      <c r="B112" s="81" t="n">
        <v>-0.00129325</v>
      </c>
      <c r="C112" s="81" t="n">
        <v>-0.00058932</v>
      </c>
      <c r="D112" s="81" t="n">
        <v>-0.00027021</v>
      </c>
      <c r="E112" s="81" t="n">
        <v>0.00020372</v>
      </c>
      <c r="F112" s="81" t="n">
        <v>0.00032538</v>
      </c>
      <c r="G112" s="81" t="n">
        <v>0.00027007</v>
      </c>
      <c r="H112" s="82" t="n">
        <v>-0.00025296</v>
      </c>
      <c r="S112" s="81" t="n">
        <f aca="false">A112-J112</f>
        <v>-0.00192766</v>
      </c>
      <c r="T112" s="81" t="n">
        <f aca="false">B112-K112</f>
        <v>-0.00129325</v>
      </c>
      <c r="U112" s="81" t="n">
        <f aca="false">C112-L112</f>
        <v>-0.00058932</v>
      </c>
      <c r="V112" s="81" t="n">
        <f aca="false">D112-M112</f>
        <v>-0.00027021</v>
      </c>
      <c r="W112" s="81" t="n">
        <f aca="false">E112-N112</f>
        <v>0.00020372</v>
      </c>
      <c r="X112" s="81" t="n">
        <f aca="false">F112-O112</f>
        <v>0.00032538</v>
      </c>
      <c r="Y112" s="81" t="n">
        <f aca="false">G112-P112</f>
        <v>0.00027007</v>
      </c>
      <c r="Z112" s="81" t="n">
        <f aca="false">H112-Q112</f>
        <v>-0.00025296</v>
      </c>
    </row>
    <row r="113" customFormat="false" ht="12.75" hidden="false" customHeight="false" outlineLevel="0" collapsed="false">
      <c r="A113" s="81" t="n">
        <v>-0.00059604</v>
      </c>
      <c r="B113" s="81" t="n">
        <v>-0.00044161</v>
      </c>
      <c r="C113" s="81" t="n">
        <v>-0.0001821</v>
      </c>
      <c r="D113" s="81" t="n">
        <v>-7.132E-005</v>
      </c>
      <c r="E113" s="81" t="n">
        <v>1.438E-005</v>
      </c>
      <c r="F113" s="81" t="n">
        <v>-4.369E-005</v>
      </c>
      <c r="G113" s="81" t="n">
        <v>-0.00042967</v>
      </c>
      <c r="H113" s="82" t="n">
        <v>-0.00124525</v>
      </c>
      <c r="S113" s="81" t="n">
        <f aca="false">A113-J113</f>
        <v>-0.00059604</v>
      </c>
      <c r="T113" s="81" t="n">
        <f aca="false">B113-K113</f>
        <v>-0.00044161</v>
      </c>
      <c r="U113" s="81" t="n">
        <f aca="false">C113-L113</f>
        <v>-0.0001821</v>
      </c>
      <c r="V113" s="81" t="n">
        <f aca="false">D113-M113</f>
        <v>-7.132E-005</v>
      </c>
      <c r="W113" s="81" t="n">
        <f aca="false">E113-N113</f>
        <v>1.438E-005</v>
      </c>
      <c r="X113" s="81" t="n">
        <f aca="false">F113-O113</f>
        <v>-4.369E-005</v>
      </c>
      <c r="Y113" s="81" t="n">
        <f aca="false">G113-P113</f>
        <v>-0.00042967</v>
      </c>
      <c r="Z113" s="81" t="n">
        <f aca="false">H113-Q113</f>
        <v>-0.00124525</v>
      </c>
    </row>
    <row r="114" customFormat="false" ht="12.75" hidden="false" customHeight="false" outlineLevel="0" collapsed="false">
      <c r="A114" s="81" t="n">
        <v>0.01265234</v>
      </c>
      <c r="B114" s="81" t="n">
        <v>0.00788243</v>
      </c>
      <c r="C114" s="81" t="n">
        <v>0.00373942</v>
      </c>
      <c r="D114" s="81" t="n">
        <v>0.00183183</v>
      </c>
      <c r="E114" s="81" t="n">
        <v>-0.0017785</v>
      </c>
      <c r="F114" s="81" t="n">
        <v>-0.00352403</v>
      </c>
      <c r="G114" s="81" t="n">
        <v>-0.00698742</v>
      </c>
      <c r="H114" s="82" t="n">
        <v>-0.01051392</v>
      </c>
      <c r="S114" s="81" t="n">
        <f aca="false">A114-J114</f>
        <v>0.01265234</v>
      </c>
      <c r="T114" s="81" t="n">
        <f aca="false">B114-K114</f>
        <v>0.00788243</v>
      </c>
      <c r="U114" s="81" t="n">
        <f aca="false">C114-L114</f>
        <v>0.00373942</v>
      </c>
      <c r="V114" s="81" t="n">
        <f aca="false">D114-M114</f>
        <v>0.00183183</v>
      </c>
      <c r="W114" s="81" t="n">
        <f aca="false">E114-N114</f>
        <v>-0.0017785</v>
      </c>
      <c r="X114" s="81" t="n">
        <f aca="false">F114-O114</f>
        <v>-0.00352403</v>
      </c>
      <c r="Y114" s="81" t="n">
        <f aca="false">G114-P114</f>
        <v>-0.00698742</v>
      </c>
      <c r="Z114" s="81" t="n">
        <f aca="false">H114-Q114</f>
        <v>-0.01051392</v>
      </c>
    </row>
    <row r="115" customFormat="false" ht="12.75" hidden="false" customHeight="false" outlineLevel="0" collapsed="false">
      <c r="A115" s="81" t="n">
        <v>0.00744943</v>
      </c>
      <c r="B115" s="81" t="n">
        <v>0.00465678</v>
      </c>
      <c r="C115" s="81" t="n">
        <v>0.00222713</v>
      </c>
      <c r="D115" s="81" t="n">
        <v>0.0010972</v>
      </c>
      <c r="E115" s="81" t="n">
        <v>-0.00108036</v>
      </c>
      <c r="F115" s="81" t="n">
        <v>-0.00215816</v>
      </c>
      <c r="G115" s="81" t="n">
        <v>-0.00435564</v>
      </c>
      <c r="H115" s="82" t="n">
        <v>-0.00667744</v>
      </c>
      <c r="S115" s="81" t="n">
        <f aca="false">A115-J115</f>
        <v>0.00744943</v>
      </c>
      <c r="T115" s="81" t="n">
        <f aca="false">B115-K115</f>
        <v>0.00465678</v>
      </c>
      <c r="U115" s="81" t="n">
        <f aca="false">C115-L115</f>
        <v>0.00222713</v>
      </c>
      <c r="V115" s="81" t="n">
        <f aca="false">D115-M115</f>
        <v>0.0010972</v>
      </c>
      <c r="W115" s="81" t="n">
        <f aca="false">E115-N115</f>
        <v>-0.00108036</v>
      </c>
      <c r="X115" s="81" t="n">
        <f aca="false">F115-O115</f>
        <v>-0.00215816</v>
      </c>
      <c r="Y115" s="81" t="n">
        <f aca="false">G115-P115</f>
        <v>-0.00435564</v>
      </c>
      <c r="Z115" s="81" t="n">
        <f aca="false">H115-Q115</f>
        <v>-0.00667744</v>
      </c>
    </row>
    <row r="116" customFormat="false" ht="12.75" hidden="false" customHeight="false" outlineLevel="0" collapsed="false">
      <c r="A116" s="81" t="n">
        <v>0.0070784</v>
      </c>
      <c r="B116" s="81" t="n">
        <v>0.00450481</v>
      </c>
      <c r="C116" s="81" t="n">
        <v>0.00219161</v>
      </c>
      <c r="D116" s="81" t="n">
        <v>0.00108827</v>
      </c>
      <c r="E116" s="81" t="n">
        <v>-0.00108657</v>
      </c>
      <c r="F116" s="81" t="n">
        <v>-0.00218344</v>
      </c>
      <c r="G116" s="81" t="n">
        <v>-0.0044488</v>
      </c>
      <c r="H116" s="82" t="n">
        <v>-0.00686504</v>
      </c>
      <c r="S116" s="81" t="n">
        <f aca="false">A116-J116</f>
        <v>0.0070784</v>
      </c>
      <c r="T116" s="81" t="n">
        <f aca="false">B116-K116</f>
        <v>0.00450481</v>
      </c>
      <c r="U116" s="81" t="n">
        <f aca="false">C116-L116</f>
        <v>0.00219161</v>
      </c>
      <c r="V116" s="81" t="n">
        <f aca="false">D116-M116</f>
        <v>0.00108827</v>
      </c>
      <c r="W116" s="81" t="n">
        <f aca="false">E116-N116</f>
        <v>-0.00108657</v>
      </c>
      <c r="X116" s="81" t="n">
        <f aca="false">F116-O116</f>
        <v>-0.00218344</v>
      </c>
      <c r="Y116" s="81" t="n">
        <f aca="false">G116-P116</f>
        <v>-0.0044488</v>
      </c>
      <c r="Z116" s="81" t="n">
        <f aca="false">H116-Q116</f>
        <v>-0.00686504</v>
      </c>
    </row>
    <row r="117" customFormat="false" ht="12.75" hidden="false" customHeight="false" outlineLevel="0" collapsed="false">
      <c r="A117" s="81" t="n">
        <v>0.0040913</v>
      </c>
      <c r="B117" s="81" t="n">
        <v>0.00269629</v>
      </c>
      <c r="C117" s="81" t="n">
        <v>0.00137322</v>
      </c>
      <c r="D117" s="81" t="n">
        <v>0.00069948</v>
      </c>
      <c r="E117" s="81" t="n">
        <v>-0.00073651</v>
      </c>
      <c r="F117" s="81" t="n">
        <v>-0.00151994</v>
      </c>
      <c r="G117" s="81" t="n">
        <v>-0.00326011</v>
      </c>
      <c r="H117" s="82" t="n">
        <v>-0.00527355</v>
      </c>
      <c r="S117" s="81" t="n">
        <f aca="false">A117-J117</f>
        <v>0.0040913</v>
      </c>
      <c r="T117" s="81" t="n">
        <f aca="false">B117-K117</f>
        <v>0.00269629</v>
      </c>
      <c r="U117" s="81" t="n">
        <f aca="false">C117-L117</f>
        <v>0.00137322</v>
      </c>
      <c r="V117" s="81" t="n">
        <f aca="false">D117-M117</f>
        <v>0.00069948</v>
      </c>
      <c r="W117" s="81" t="n">
        <f aca="false">E117-N117</f>
        <v>-0.00073651</v>
      </c>
      <c r="X117" s="81" t="n">
        <f aca="false">F117-O117</f>
        <v>-0.00151994</v>
      </c>
      <c r="Y117" s="81" t="n">
        <f aca="false">G117-P117</f>
        <v>-0.00326011</v>
      </c>
      <c r="Z117" s="81" t="n">
        <f aca="false">H117-Q117</f>
        <v>-0.00527355</v>
      </c>
    </row>
    <row r="118" customFormat="false" ht="12.75" hidden="false" customHeight="false" outlineLevel="0" collapsed="false">
      <c r="A118" s="81" t="n">
        <v>-4.159E-005</v>
      </c>
      <c r="B118" s="81" t="n">
        <v>0.00035507</v>
      </c>
      <c r="C118" s="81" t="n">
        <v>0.00038772</v>
      </c>
      <c r="D118" s="81" t="n">
        <v>0.00024912</v>
      </c>
      <c r="E118" s="81" t="n">
        <v>-0.00036355</v>
      </c>
      <c r="F118" s="81" t="n">
        <v>-0.00084436</v>
      </c>
      <c r="G118" s="81" t="n">
        <v>-0.00216414</v>
      </c>
      <c r="H118" s="82" t="n">
        <v>-0.00396326</v>
      </c>
      <c r="S118" s="81" t="n">
        <f aca="false">A118-J118</f>
        <v>-4.159E-005</v>
      </c>
      <c r="T118" s="81" t="n">
        <f aca="false">B118-K118</f>
        <v>0.00035507</v>
      </c>
      <c r="U118" s="81" t="n">
        <f aca="false">C118-L118</f>
        <v>0.00038772</v>
      </c>
      <c r="V118" s="81" t="n">
        <f aca="false">D118-M118</f>
        <v>0.00024912</v>
      </c>
      <c r="W118" s="81" t="n">
        <f aca="false">E118-N118</f>
        <v>-0.00036355</v>
      </c>
      <c r="X118" s="81" t="n">
        <f aca="false">F118-O118</f>
        <v>-0.00084436</v>
      </c>
      <c r="Y118" s="81" t="n">
        <f aca="false">G118-P118</f>
        <v>-0.00216414</v>
      </c>
      <c r="Z118" s="81" t="n">
        <f aca="false">H118-Q118</f>
        <v>-0.00396326</v>
      </c>
    </row>
    <row r="119" customFormat="false" ht="12.75" hidden="false" customHeight="false" outlineLevel="0" collapsed="false">
      <c r="A119" s="81" t="n">
        <v>0.00136247</v>
      </c>
      <c r="B119" s="81" t="n">
        <v>0.00110165</v>
      </c>
      <c r="C119" s="81" t="n">
        <v>0.00067346</v>
      </c>
      <c r="D119" s="81" t="n">
        <v>0.00037141</v>
      </c>
      <c r="E119" s="81" t="n">
        <v>-0.00044732</v>
      </c>
      <c r="F119" s="81" t="n">
        <v>-0.00097587</v>
      </c>
      <c r="G119" s="81" t="n">
        <v>-0.00229285</v>
      </c>
      <c r="H119" s="82" t="n">
        <v>-0.00397368</v>
      </c>
      <c r="S119" s="81" t="n">
        <f aca="false">A119-J119</f>
        <v>0.00136247</v>
      </c>
      <c r="T119" s="81" t="n">
        <f aca="false">B119-K119</f>
        <v>0.00110165</v>
      </c>
      <c r="U119" s="81" t="n">
        <f aca="false">C119-L119</f>
        <v>0.00067346</v>
      </c>
      <c r="V119" s="81" t="n">
        <f aca="false">D119-M119</f>
        <v>0.00037141</v>
      </c>
      <c r="W119" s="81" t="n">
        <f aca="false">E119-N119</f>
        <v>-0.00044732</v>
      </c>
      <c r="X119" s="81" t="n">
        <f aca="false">F119-O119</f>
        <v>-0.00097587</v>
      </c>
      <c r="Y119" s="81" t="n">
        <f aca="false">G119-P119</f>
        <v>-0.00229285</v>
      </c>
      <c r="Z119" s="81" t="n">
        <f aca="false">H119-Q119</f>
        <v>-0.00397368</v>
      </c>
    </row>
    <row r="120" customFormat="false" ht="12.75" hidden="false" customHeight="false" outlineLevel="0" collapsed="false">
      <c r="A120" s="81" t="n">
        <v>-0.01208094</v>
      </c>
      <c r="B120" s="81" t="n">
        <v>-0.00750027</v>
      </c>
      <c r="C120" s="81" t="n">
        <v>-0.00344883</v>
      </c>
      <c r="D120" s="81" t="n">
        <v>-0.00164547</v>
      </c>
      <c r="E120" s="81" t="n">
        <v>0.00148206</v>
      </c>
      <c r="F120" s="81" t="n">
        <v>0.00279652</v>
      </c>
      <c r="G120" s="81" t="n">
        <v>0.00491191</v>
      </c>
      <c r="H120" s="82" t="n">
        <v>0.00633531</v>
      </c>
      <c r="S120" s="81" t="n">
        <f aca="false">A120-J120</f>
        <v>-0.01208094</v>
      </c>
      <c r="T120" s="81" t="n">
        <f aca="false">B120-K120</f>
        <v>-0.00750027</v>
      </c>
      <c r="U120" s="81" t="n">
        <f aca="false">C120-L120</f>
        <v>-0.00344883</v>
      </c>
      <c r="V120" s="81" t="n">
        <f aca="false">D120-M120</f>
        <v>-0.00164547</v>
      </c>
      <c r="W120" s="81" t="n">
        <f aca="false">E120-N120</f>
        <v>0.00148206</v>
      </c>
      <c r="X120" s="81" t="n">
        <f aca="false">F120-O120</f>
        <v>0.00279652</v>
      </c>
      <c r="Y120" s="81" t="n">
        <f aca="false">G120-P120</f>
        <v>0.00491191</v>
      </c>
      <c r="Z120" s="81" t="n">
        <f aca="false">H120-Q120</f>
        <v>0.00633531</v>
      </c>
    </row>
    <row r="121" customFormat="false" ht="12.75" hidden="false" customHeight="false" outlineLevel="0" collapsed="false">
      <c r="A121" s="81" t="n">
        <v>0.00767575</v>
      </c>
      <c r="B121" s="81" t="n">
        <v>0.00454738</v>
      </c>
      <c r="C121" s="81" t="n">
        <v>0.00205084</v>
      </c>
      <c r="D121" s="81" t="n">
        <v>0.00098033</v>
      </c>
      <c r="E121" s="81" t="n">
        <v>-0.00090943</v>
      </c>
      <c r="F121" s="81" t="n">
        <v>-0.00176564</v>
      </c>
      <c r="G121" s="81" t="n">
        <v>-0.00338168</v>
      </c>
      <c r="H121" s="82" t="n">
        <v>-0.00496023</v>
      </c>
      <c r="S121" s="81" t="n">
        <f aca="false">A121-J121</f>
        <v>0.00767575</v>
      </c>
      <c r="T121" s="81" t="n">
        <f aca="false">B121-K121</f>
        <v>0.00454738</v>
      </c>
      <c r="U121" s="81" t="n">
        <f aca="false">C121-L121</f>
        <v>0.00205084</v>
      </c>
      <c r="V121" s="81" t="n">
        <f aca="false">D121-M121</f>
        <v>0.00098033</v>
      </c>
      <c r="W121" s="81" t="n">
        <f aca="false">E121-N121</f>
        <v>-0.00090943</v>
      </c>
      <c r="X121" s="81" t="n">
        <f aca="false">F121-O121</f>
        <v>-0.00176564</v>
      </c>
      <c r="Y121" s="81" t="n">
        <f aca="false">G121-P121</f>
        <v>-0.00338168</v>
      </c>
      <c r="Z121" s="81" t="n">
        <f aca="false">H121-Q121</f>
        <v>-0.00496023</v>
      </c>
    </row>
    <row r="122" customFormat="false" ht="12.75" hidden="false" customHeight="false" outlineLevel="0" collapsed="false">
      <c r="A122" s="81" t="n">
        <v>0.0117863</v>
      </c>
      <c r="B122" s="81" t="n">
        <v>0.00704117</v>
      </c>
      <c r="C122" s="81" t="n">
        <v>0.00319587</v>
      </c>
      <c r="D122" s="81" t="n">
        <v>0.00153109</v>
      </c>
      <c r="E122" s="81" t="n">
        <v>-0.00142345</v>
      </c>
      <c r="F122" s="81" t="n">
        <v>-0.00276328</v>
      </c>
      <c r="G122" s="81" t="n">
        <v>-0.00527817</v>
      </c>
      <c r="H122" s="82" t="n">
        <v>-0.00769775</v>
      </c>
      <c r="S122" s="81" t="n">
        <f aca="false">A122-J122</f>
        <v>0.0117863</v>
      </c>
      <c r="T122" s="81" t="n">
        <f aca="false">B122-K122</f>
        <v>0.00704117</v>
      </c>
      <c r="U122" s="81" t="n">
        <f aca="false">C122-L122</f>
        <v>0.00319587</v>
      </c>
      <c r="V122" s="81" t="n">
        <f aca="false">D122-M122</f>
        <v>0.00153109</v>
      </c>
      <c r="W122" s="81" t="n">
        <f aca="false">E122-N122</f>
        <v>-0.00142345</v>
      </c>
      <c r="X122" s="81" t="n">
        <f aca="false">F122-O122</f>
        <v>-0.00276328</v>
      </c>
      <c r="Y122" s="81" t="n">
        <f aca="false">G122-P122</f>
        <v>-0.00527817</v>
      </c>
      <c r="Z122" s="81" t="n">
        <f aca="false">H122-Q122</f>
        <v>-0.00769775</v>
      </c>
    </row>
    <row r="123" customFormat="false" ht="12.75" hidden="false" customHeight="false" outlineLevel="0" collapsed="false">
      <c r="A123" s="81" t="n">
        <v>-0.00121357</v>
      </c>
      <c r="B123" s="81" t="n">
        <v>-0.00109313</v>
      </c>
      <c r="C123" s="81" t="n">
        <v>-0.00062559</v>
      </c>
      <c r="D123" s="81" t="n">
        <v>-0.00032188</v>
      </c>
      <c r="E123" s="81" t="n">
        <v>0.00032099</v>
      </c>
      <c r="F123" s="81" t="n">
        <v>0.00062372</v>
      </c>
      <c r="G123" s="81" t="n">
        <v>0.0011135</v>
      </c>
      <c r="H123" s="82" t="n">
        <v>0.00136338</v>
      </c>
      <c r="S123" s="81" t="n">
        <f aca="false">A123-J123</f>
        <v>-0.00121357</v>
      </c>
      <c r="T123" s="81" t="n">
        <f aca="false">B123-K123</f>
        <v>-0.00109313</v>
      </c>
      <c r="U123" s="81" t="n">
        <f aca="false">C123-L123</f>
        <v>-0.00062559</v>
      </c>
      <c r="V123" s="81" t="n">
        <f aca="false">D123-M123</f>
        <v>-0.00032188</v>
      </c>
      <c r="W123" s="81" t="n">
        <f aca="false">E123-N123</f>
        <v>0.00032099</v>
      </c>
      <c r="X123" s="81" t="n">
        <f aca="false">F123-O123</f>
        <v>0.00062372</v>
      </c>
      <c r="Y123" s="81" t="n">
        <f aca="false">G123-P123</f>
        <v>0.0011135</v>
      </c>
      <c r="Z123" s="81" t="n">
        <f aca="false">H123-Q123</f>
        <v>0.00136338</v>
      </c>
    </row>
    <row r="124" customFormat="false" ht="12.75" hidden="false" customHeight="false" outlineLevel="0" collapsed="false">
      <c r="A124" s="81" t="n">
        <v>-0.00298494</v>
      </c>
      <c r="B124" s="81" t="n">
        <v>-0.00211597</v>
      </c>
      <c r="C124" s="81" t="n">
        <v>-0.00106465</v>
      </c>
      <c r="D124" s="81" t="n">
        <v>-0.00052455</v>
      </c>
      <c r="E124" s="81" t="n">
        <v>0.00049234</v>
      </c>
      <c r="F124" s="81" t="n">
        <v>0.00093744</v>
      </c>
      <c r="G124" s="81" t="n">
        <v>0.00163393</v>
      </c>
      <c r="H124" s="82" t="n">
        <v>0.00200058</v>
      </c>
      <c r="S124" s="81" t="n">
        <f aca="false">A124-J124</f>
        <v>-0.00298494</v>
      </c>
      <c r="T124" s="81" t="n">
        <f aca="false">B124-K124</f>
        <v>-0.00211597</v>
      </c>
      <c r="U124" s="81" t="n">
        <f aca="false">C124-L124</f>
        <v>-0.00106465</v>
      </c>
      <c r="V124" s="81" t="n">
        <f aca="false">D124-M124</f>
        <v>-0.00052455</v>
      </c>
      <c r="W124" s="81" t="n">
        <f aca="false">E124-N124</f>
        <v>0.00049234</v>
      </c>
      <c r="X124" s="81" t="n">
        <f aca="false">F124-O124</f>
        <v>0.00093744</v>
      </c>
      <c r="Y124" s="81" t="n">
        <f aca="false">G124-P124</f>
        <v>0.00163393</v>
      </c>
      <c r="Z124" s="81" t="n">
        <f aca="false">H124-Q124</f>
        <v>0.00200058</v>
      </c>
    </row>
    <row r="125" customFormat="false" ht="12.75" hidden="false" customHeight="false" outlineLevel="0" collapsed="false">
      <c r="A125" s="81" t="n">
        <v>-0.00188868</v>
      </c>
      <c r="B125" s="81" t="n">
        <v>-0.00141454</v>
      </c>
      <c r="C125" s="81" t="n">
        <v>-0.00072887</v>
      </c>
      <c r="D125" s="81" t="n">
        <v>-0.00036043</v>
      </c>
      <c r="E125" s="81" t="n">
        <v>0.0003357</v>
      </c>
      <c r="F125" s="81" t="n">
        <v>0.00063172</v>
      </c>
      <c r="G125" s="81" t="n">
        <v>0.00105247</v>
      </c>
      <c r="H125" s="82" t="n">
        <v>0.00117288</v>
      </c>
      <c r="S125" s="81" t="n">
        <f aca="false">A125-J125</f>
        <v>-0.00188868</v>
      </c>
      <c r="T125" s="81" t="n">
        <f aca="false">B125-K125</f>
        <v>-0.00141454</v>
      </c>
      <c r="U125" s="81" t="n">
        <f aca="false">C125-L125</f>
        <v>-0.00072887</v>
      </c>
      <c r="V125" s="81" t="n">
        <f aca="false">D125-M125</f>
        <v>-0.00036043</v>
      </c>
      <c r="W125" s="81" t="n">
        <f aca="false">E125-N125</f>
        <v>0.0003357</v>
      </c>
      <c r="X125" s="81" t="n">
        <f aca="false">F125-O125</f>
        <v>0.00063172</v>
      </c>
      <c r="Y125" s="81" t="n">
        <f aca="false">G125-P125</f>
        <v>0.00105247</v>
      </c>
      <c r="Z125" s="81" t="n">
        <f aca="false">H125-Q125</f>
        <v>0.00117288</v>
      </c>
    </row>
    <row r="126" customFormat="false" ht="12.75" hidden="false" customHeight="false" outlineLevel="0" collapsed="false">
      <c r="A126" s="81" t="n">
        <v>0.0096678</v>
      </c>
      <c r="B126" s="81" t="n">
        <v>0.00585613</v>
      </c>
      <c r="C126" s="81" t="n">
        <v>0.00270136</v>
      </c>
      <c r="D126" s="81" t="n">
        <v>0.00130558</v>
      </c>
      <c r="E126" s="81" t="n">
        <v>-0.00123622</v>
      </c>
      <c r="F126" s="81" t="n">
        <v>-0.00242222</v>
      </c>
      <c r="G126" s="81" t="n">
        <v>-0.00471155</v>
      </c>
      <c r="H126" s="82" t="n">
        <v>-0.006988</v>
      </c>
      <c r="S126" s="81" t="n">
        <f aca="false">A126-J126</f>
        <v>0.0096678</v>
      </c>
      <c r="T126" s="81" t="n">
        <f aca="false">B126-K126</f>
        <v>0.00585613</v>
      </c>
      <c r="U126" s="81" t="n">
        <f aca="false">C126-L126</f>
        <v>0.00270136</v>
      </c>
      <c r="V126" s="81" t="n">
        <f aca="false">D126-M126</f>
        <v>0.00130558</v>
      </c>
      <c r="W126" s="81" t="n">
        <f aca="false">E126-N126</f>
        <v>-0.00123622</v>
      </c>
      <c r="X126" s="81" t="n">
        <f aca="false">F126-O126</f>
        <v>-0.00242222</v>
      </c>
      <c r="Y126" s="81" t="n">
        <f aca="false">G126-P126</f>
        <v>-0.00471155</v>
      </c>
      <c r="Z126" s="81" t="n">
        <f aca="false">H126-Q126</f>
        <v>-0.006988</v>
      </c>
    </row>
    <row r="127" customFormat="false" ht="12.75" hidden="false" customHeight="false" outlineLevel="0" collapsed="false">
      <c r="A127" s="81" t="n">
        <v>0.00539239</v>
      </c>
      <c r="B127" s="81" t="n">
        <v>0.0032395</v>
      </c>
      <c r="C127" s="81" t="n">
        <v>0.0014912</v>
      </c>
      <c r="D127" s="81" t="n">
        <v>0.00072179</v>
      </c>
      <c r="E127" s="81" t="n">
        <v>-0.00068912</v>
      </c>
      <c r="F127" s="81" t="n">
        <v>-0.00135918</v>
      </c>
      <c r="G127" s="81" t="n">
        <v>-0.00269025</v>
      </c>
      <c r="H127" s="82" t="n">
        <v>-0.00407735</v>
      </c>
      <c r="S127" s="81" t="n">
        <f aca="false">A127-J127</f>
        <v>0.00539239</v>
      </c>
      <c r="T127" s="81" t="n">
        <f aca="false">B127-K127</f>
        <v>0.0032395</v>
      </c>
      <c r="U127" s="81" t="n">
        <f aca="false">C127-L127</f>
        <v>0.0014912</v>
      </c>
      <c r="V127" s="81" t="n">
        <f aca="false">D127-M127</f>
        <v>0.00072179</v>
      </c>
      <c r="W127" s="81" t="n">
        <f aca="false">E127-N127</f>
        <v>-0.00068912</v>
      </c>
      <c r="X127" s="81" t="n">
        <f aca="false">F127-O127</f>
        <v>-0.00135918</v>
      </c>
      <c r="Y127" s="81" t="n">
        <f aca="false">G127-P127</f>
        <v>-0.00269025</v>
      </c>
      <c r="Z127" s="81" t="n">
        <f aca="false">H127-Q127</f>
        <v>-0.00407735</v>
      </c>
    </row>
    <row r="128" customFormat="false" ht="12.75" hidden="false" customHeight="false" outlineLevel="0" collapsed="false">
      <c r="A128" s="81" t="n">
        <v>0.00499212</v>
      </c>
      <c r="B128" s="81" t="n">
        <v>0.00305813</v>
      </c>
      <c r="C128" s="81" t="n">
        <v>0.00143747</v>
      </c>
      <c r="D128" s="81" t="n">
        <v>0.00070311</v>
      </c>
      <c r="E128" s="81" t="n">
        <v>-0.00068483</v>
      </c>
      <c r="F128" s="81" t="n">
        <v>-0.00136308</v>
      </c>
      <c r="G128" s="81" t="n">
        <v>-0.00274077</v>
      </c>
      <c r="H128" s="82" t="n">
        <v>-0.00420392</v>
      </c>
      <c r="S128" s="81" t="n">
        <f aca="false">A128-J128</f>
        <v>0.00499212</v>
      </c>
      <c r="T128" s="81" t="n">
        <f aca="false">B128-K128</f>
        <v>0.00305813</v>
      </c>
      <c r="U128" s="81" t="n">
        <f aca="false">C128-L128</f>
        <v>0.00143747</v>
      </c>
      <c r="V128" s="81" t="n">
        <f aca="false">D128-M128</f>
        <v>0.00070311</v>
      </c>
      <c r="W128" s="81" t="n">
        <f aca="false">E128-N128</f>
        <v>-0.00068483</v>
      </c>
      <c r="X128" s="81" t="n">
        <f aca="false">F128-O128</f>
        <v>-0.00136308</v>
      </c>
      <c r="Y128" s="81" t="n">
        <f aca="false">G128-P128</f>
        <v>-0.00274077</v>
      </c>
      <c r="Z128" s="81" t="n">
        <f aca="false">H128-Q128</f>
        <v>-0.00420392</v>
      </c>
    </row>
    <row r="129" customFormat="false" ht="12.75" hidden="false" customHeight="false" outlineLevel="0" collapsed="false">
      <c r="A129" s="81" t="n">
        <v>0.00344414</v>
      </c>
      <c r="B129" s="81" t="n">
        <v>0.00218381</v>
      </c>
      <c r="C129" s="81" t="n">
        <v>0.00107142</v>
      </c>
      <c r="D129" s="81" t="n">
        <v>0.00053647</v>
      </c>
      <c r="E129" s="81" t="n">
        <v>-0.00054829</v>
      </c>
      <c r="F129" s="81" t="n">
        <v>-0.00111756</v>
      </c>
      <c r="G129" s="81" t="n">
        <v>-0.00235029</v>
      </c>
      <c r="H129" s="82" t="n">
        <v>-0.00375102</v>
      </c>
      <c r="S129" s="81" t="n">
        <f aca="false">A129-J129</f>
        <v>0.00344414</v>
      </c>
      <c r="T129" s="81" t="n">
        <f aca="false">B129-K129</f>
        <v>0.00218381</v>
      </c>
      <c r="U129" s="81" t="n">
        <f aca="false">C129-L129</f>
        <v>0.00107142</v>
      </c>
      <c r="V129" s="81" t="n">
        <f aca="false">D129-M129</f>
        <v>0.00053647</v>
      </c>
      <c r="W129" s="81" t="n">
        <f aca="false">E129-N129</f>
        <v>-0.00054829</v>
      </c>
      <c r="X129" s="81" t="n">
        <f aca="false">F129-O129</f>
        <v>-0.00111756</v>
      </c>
      <c r="Y129" s="81" t="n">
        <f aca="false">G129-P129</f>
        <v>-0.00235029</v>
      </c>
      <c r="Z129" s="81" t="n">
        <f aca="false">H129-Q129</f>
        <v>-0.00375102</v>
      </c>
    </row>
    <row r="130" customFormat="false" ht="12.75" hidden="false" customHeight="false" outlineLevel="0" collapsed="false">
      <c r="A130" s="81" t="n">
        <v>0.00130899</v>
      </c>
      <c r="B130" s="81" t="n">
        <v>0.00108292</v>
      </c>
      <c r="C130" s="81" t="n">
        <v>0.00066151</v>
      </c>
      <c r="D130" s="81" t="n">
        <v>0.00036302</v>
      </c>
      <c r="E130" s="81" t="n">
        <v>-0.00043109</v>
      </c>
      <c r="F130" s="81" t="n">
        <v>-0.00093301</v>
      </c>
      <c r="G130" s="81" t="n">
        <v>-0.00215724</v>
      </c>
      <c r="H130" s="82" t="n">
        <v>-0.00368234</v>
      </c>
      <c r="S130" s="81" t="n">
        <f aca="false">A130-J130</f>
        <v>0.00130899</v>
      </c>
      <c r="T130" s="81" t="n">
        <f aca="false">B130-K130</f>
        <v>0.00108292</v>
      </c>
      <c r="U130" s="81" t="n">
        <f aca="false">C130-L130</f>
        <v>0.00066151</v>
      </c>
      <c r="V130" s="81" t="n">
        <f aca="false">D130-M130</f>
        <v>0.00036302</v>
      </c>
      <c r="W130" s="81" t="n">
        <f aca="false">E130-N130</f>
        <v>-0.00043109</v>
      </c>
      <c r="X130" s="81" t="n">
        <f aca="false">F130-O130</f>
        <v>-0.00093301</v>
      </c>
      <c r="Y130" s="81" t="n">
        <f aca="false">G130-P130</f>
        <v>-0.00215724</v>
      </c>
      <c r="Z130" s="81" t="n">
        <f aca="false">H130-Q130</f>
        <v>-0.00368234</v>
      </c>
    </row>
    <row r="131" customFormat="false" ht="12.75" hidden="false" customHeight="false" outlineLevel="0" collapsed="false">
      <c r="A131" s="81" t="n">
        <v>0.0026813</v>
      </c>
      <c r="B131" s="81" t="n">
        <v>0.00186081</v>
      </c>
      <c r="C131" s="81" t="n">
        <v>0.00098658</v>
      </c>
      <c r="D131" s="81" t="n">
        <v>0.00051044</v>
      </c>
      <c r="E131" s="81" t="n">
        <v>-0.00054991</v>
      </c>
      <c r="F131" s="81" t="n">
        <v>-0.00114374</v>
      </c>
      <c r="G131" s="81" t="n">
        <v>-0.00247721</v>
      </c>
      <c r="H131" s="82" t="n">
        <v>-0.00402227</v>
      </c>
      <c r="S131" s="81" t="n">
        <f aca="false">A131-J131</f>
        <v>0.0026813</v>
      </c>
      <c r="T131" s="81" t="n">
        <f aca="false">B131-K131</f>
        <v>0.00186081</v>
      </c>
      <c r="U131" s="81" t="n">
        <f aca="false">C131-L131</f>
        <v>0.00098658</v>
      </c>
      <c r="V131" s="81" t="n">
        <f aca="false">D131-M131</f>
        <v>0.00051044</v>
      </c>
      <c r="W131" s="81" t="n">
        <f aca="false">E131-N131</f>
        <v>-0.00054991</v>
      </c>
      <c r="X131" s="81" t="n">
        <f aca="false">F131-O131</f>
        <v>-0.00114374</v>
      </c>
      <c r="Y131" s="81" t="n">
        <f aca="false">G131-P131</f>
        <v>-0.00247721</v>
      </c>
      <c r="Z131" s="81" t="n">
        <f aca="false">H131-Q131</f>
        <v>-0.00402227</v>
      </c>
    </row>
    <row r="132" customFormat="false" ht="12.75" hidden="false" customHeight="false" outlineLevel="0" collapsed="false">
      <c r="A132" s="81" t="n">
        <v>-0.00609246</v>
      </c>
      <c r="B132" s="81" t="n">
        <v>-0.00374164</v>
      </c>
      <c r="C132" s="81" t="n">
        <v>-0.00169407</v>
      </c>
      <c r="D132" s="81" t="n">
        <v>-0.00080029</v>
      </c>
      <c r="E132" s="81" t="n">
        <v>0.00070276</v>
      </c>
      <c r="F132" s="81" t="n">
        <v>0.00130471</v>
      </c>
      <c r="G132" s="81" t="n">
        <v>0.00219689</v>
      </c>
      <c r="H132" s="82" t="n">
        <v>0.00266452</v>
      </c>
      <c r="S132" s="81" t="n">
        <f aca="false">A132-J132</f>
        <v>-0.00609246</v>
      </c>
      <c r="T132" s="81" t="n">
        <f aca="false">B132-K132</f>
        <v>-0.00374164</v>
      </c>
      <c r="U132" s="81" t="n">
        <f aca="false">C132-L132</f>
        <v>-0.00169407</v>
      </c>
      <c r="V132" s="81" t="n">
        <f aca="false">D132-M132</f>
        <v>-0.00080029</v>
      </c>
      <c r="W132" s="81" t="n">
        <f aca="false">E132-N132</f>
        <v>0.00070276</v>
      </c>
      <c r="X132" s="81" t="n">
        <f aca="false">F132-O132</f>
        <v>0.00130471</v>
      </c>
      <c r="Y132" s="81" t="n">
        <f aca="false">G132-P132</f>
        <v>0.00219689</v>
      </c>
      <c r="Z132" s="81" t="n">
        <f aca="false">H132-Q132</f>
        <v>0.00266452</v>
      </c>
    </row>
    <row r="133" customFormat="false" ht="12.75" hidden="false" customHeight="false" outlineLevel="0" collapsed="false">
      <c r="A133" s="81" t="n">
        <v>0.00867373</v>
      </c>
      <c r="B133" s="81" t="n">
        <v>0.0053074</v>
      </c>
      <c r="C133" s="81" t="n">
        <v>0.00246025</v>
      </c>
      <c r="D133" s="81" t="n">
        <v>0.00118933</v>
      </c>
      <c r="E133" s="81" t="n">
        <v>-0.00112146</v>
      </c>
      <c r="F133" s="81" t="n">
        <v>-0.00218775</v>
      </c>
      <c r="G133" s="81" t="n">
        <v>-0.00420047</v>
      </c>
      <c r="H133" s="82" t="n">
        <v>-0.00611963</v>
      </c>
      <c r="S133" s="81" t="n">
        <f aca="false">A133-J133</f>
        <v>0.00867373</v>
      </c>
      <c r="T133" s="81" t="n">
        <f aca="false">B133-K133</f>
        <v>0.0053074</v>
      </c>
      <c r="U133" s="81" t="n">
        <f aca="false">C133-L133</f>
        <v>0.00246025</v>
      </c>
      <c r="V133" s="81" t="n">
        <f aca="false">D133-M133</f>
        <v>0.00118933</v>
      </c>
      <c r="W133" s="81" t="n">
        <f aca="false">E133-N133</f>
        <v>-0.00112146</v>
      </c>
      <c r="X133" s="81" t="n">
        <f aca="false">F133-O133</f>
        <v>-0.00218775</v>
      </c>
      <c r="Y133" s="81" t="n">
        <f aca="false">G133-P133</f>
        <v>-0.00420047</v>
      </c>
      <c r="Z133" s="81" t="n">
        <f aca="false">H133-Q133</f>
        <v>-0.00611963</v>
      </c>
    </row>
    <row r="134" customFormat="false" ht="12.75" hidden="false" customHeight="false" outlineLevel="0" collapsed="false">
      <c r="A134" s="81" t="n">
        <v>0.01275386</v>
      </c>
      <c r="B134" s="81" t="n">
        <v>0.00782797</v>
      </c>
      <c r="C134" s="81" t="n">
        <v>0.00363615</v>
      </c>
      <c r="D134" s="81" t="n">
        <v>0.00175884</v>
      </c>
      <c r="E134" s="81" t="n">
        <v>-0.001659</v>
      </c>
      <c r="F134" s="81" t="n">
        <v>-0.0032354</v>
      </c>
      <c r="G134" s="81" t="n">
        <v>-0.00620249</v>
      </c>
      <c r="H134" s="82" t="n">
        <v>-0.00901256</v>
      </c>
      <c r="S134" s="81" t="n">
        <f aca="false">A134-J134</f>
        <v>0.01275386</v>
      </c>
      <c r="T134" s="81" t="n">
        <f aca="false">B134-K134</f>
        <v>0.00782797</v>
      </c>
      <c r="U134" s="81" t="n">
        <f aca="false">C134-L134</f>
        <v>0.00363615</v>
      </c>
      <c r="V134" s="81" t="n">
        <f aca="false">D134-M134</f>
        <v>0.00175884</v>
      </c>
      <c r="W134" s="81" t="n">
        <f aca="false">E134-N134</f>
        <v>-0.001659</v>
      </c>
      <c r="X134" s="81" t="n">
        <f aca="false">F134-O134</f>
        <v>-0.0032354</v>
      </c>
      <c r="Y134" s="81" t="n">
        <f aca="false">G134-P134</f>
        <v>-0.00620249</v>
      </c>
      <c r="Z134" s="81" t="n">
        <f aca="false">H134-Q134</f>
        <v>-0.00901256</v>
      </c>
    </row>
    <row r="135" customFormat="false" ht="12.75" hidden="false" customHeight="false" outlineLevel="0" collapsed="false">
      <c r="A135" s="81" t="n">
        <v>0.00166287</v>
      </c>
      <c r="B135" s="81" t="n">
        <v>0.00085711</v>
      </c>
      <c r="C135" s="81" t="n">
        <v>0.00034679</v>
      </c>
      <c r="D135" s="81" t="n">
        <v>0.0001604</v>
      </c>
      <c r="E135" s="81" t="n">
        <v>-0.0001478</v>
      </c>
      <c r="F135" s="81" t="n">
        <v>-0.00029518</v>
      </c>
      <c r="G135" s="81" t="n">
        <v>-0.00063183</v>
      </c>
      <c r="H135" s="82" t="n">
        <v>-0.00108554</v>
      </c>
      <c r="S135" s="81" t="n">
        <f aca="false">A135-J135</f>
        <v>0.00166287</v>
      </c>
      <c r="T135" s="81" t="n">
        <f aca="false">B135-K135</f>
        <v>0.00085711</v>
      </c>
      <c r="U135" s="81" t="n">
        <f aca="false">C135-L135</f>
        <v>0.00034679</v>
      </c>
      <c r="V135" s="81" t="n">
        <f aca="false">D135-M135</f>
        <v>0.0001604</v>
      </c>
      <c r="W135" s="81" t="n">
        <f aca="false">E135-N135</f>
        <v>-0.0001478</v>
      </c>
      <c r="X135" s="81" t="n">
        <f aca="false">F135-O135</f>
        <v>-0.00029518</v>
      </c>
      <c r="Y135" s="81" t="n">
        <f aca="false">G135-P135</f>
        <v>-0.00063183</v>
      </c>
      <c r="Z135" s="81" t="n">
        <f aca="false">H135-Q135</f>
        <v>-0.00108554</v>
      </c>
    </row>
    <row r="136" customFormat="false" ht="12.75" hidden="false" customHeight="false" outlineLevel="0" collapsed="false">
      <c r="A136" s="81" t="n">
        <v>0.00015492</v>
      </c>
      <c r="B136" s="81" t="n">
        <v>-3.299E-005</v>
      </c>
      <c r="C136" s="81" t="n">
        <v>-4.535E-005</v>
      </c>
      <c r="D136" s="81" t="n">
        <v>-2.329E-005</v>
      </c>
      <c r="E136" s="81" t="n">
        <v>1.284E-005</v>
      </c>
      <c r="F136" s="81" t="n">
        <v>4.59E-006</v>
      </c>
      <c r="G136" s="81" t="n">
        <v>-0.00011205</v>
      </c>
      <c r="H136" s="82" t="n">
        <v>-0.00041387</v>
      </c>
      <c r="S136" s="81" t="n">
        <f aca="false">A136-J136</f>
        <v>0.00015492</v>
      </c>
      <c r="T136" s="81" t="n">
        <f aca="false">B136-K136</f>
        <v>-3.299E-005</v>
      </c>
      <c r="U136" s="81" t="n">
        <f aca="false">C136-L136</f>
        <v>-4.535E-005</v>
      </c>
      <c r="V136" s="81" t="n">
        <f aca="false">D136-M136</f>
        <v>-2.329E-005</v>
      </c>
      <c r="W136" s="81" t="n">
        <f aca="false">E136-N136</f>
        <v>1.284E-005</v>
      </c>
      <c r="X136" s="81" t="n">
        <f aca="false">F136-O136</f>
        <v>4.59E-006</v>
      </c>
      <c r="Y136" s="81" t="n">
        <f aca="false">G136-P136</f>
        <v>-0.00011205</v>
      </c>
      <c r="Z136" s="81" t="n">
        <f aca="false">H136-Q136</f>
        <v>-0.00041387</v>
      </c>
    </row>
    <row r="137" customFormat="false" ht="12.75" hidden="false" customHeight="false" outlineLevel="0" collapsed="false">
      <c r="A137" s="81" t="n">
        <v>0.0010069</v>
      </c>
      <c r="B137" s="81" t="n">
        <v>0.00051187</v>
      </c>
      <c r="C137" s="81" t="n">
        <v>0.00021553</v>
      </c>
      <c r="D137" s="81" t="n">
        <v>0.00010427</v>
      </c>
      <c r="E137" s="81" t="n">
        <v>-0.00010903</v>
      </c>
      <c r="F137" s="81" t="n">
        <v>-0.00023347</v>
      </c>
      <c r="G137" s="81" t="n">
        <v>-0.00056581</v>
      </c>
      <c r="H137" s="82" t="n">
        <v>-0.00106158</v>
      </c>
      <c r="S137" s="81" t="n">
        <f aca="false">A137-J137</f>
        <v>0.0010069</v>
      </c>
      <c r="T137" s="81" t="n">
        <f aca="false">B137-K137</f>
        <v>0.00051187</v>
      </c>
      <c r="U137" s="81" t="n">
        <f aca="false">C137-L137</f>
        <v>0.00021553</v>
      </c>
      <c r="V137" s="81" t="n">
        <f aca="false">D137-M137</f>
        <v>0.00010427</v>
      </c>
      <c r="W137" s="81" t="n">
        <f aca="false">E137-N137</f>
        <v>-0.00010903</v>
      </c>
      <c r="X137" s="81" t="n">
        <f aca="false">F137-O137</f>
        <v>-0.00023347</v>
      </c>
      <c r="Y137" s="81" t="n">
        <f aca="false">G137-P137</f>
        <v>-0.00056581</v>
      </c>
      <c r="Z137" s="81" t="n">
        <f aca="false">H137-Q137</f>
        <v>-0.00106158</v>
      </c>
    </row>
    <row r="138" customFormat="false" ht="12.75" hidden="false" customHeight="false" outlineLevel="0" collapsed="false">
      <c r="A138" s="81" t="n">
        <v>0.01064286</v>
      </c>
      <c r="B138" s="81" t="n">
        <v>0.00659387</v>
      </c>
      <c r="C138" s="81" t="n">
        <v>0.00309473</v>
      </c>
      <c r="D138" s="81" t="n">
        <v>0.0015051</v>
      </c>
      <c r="E138" s="81" t="n">
        <v>-0.00143559</v>
      </c>
      <c r="F138" s="81" t="n">
        <v>-0.00281548</v>
      </c>
      <c r="G138" s="81" t="n">
        <v>-0.00545759</v>
      </c>
      <c r="H138" s="82" t="n">
        <v>-0.00801442</v>
      </c>
      <c r="S138" s="81" t="n">
        <f aca="false">A138-J138</f>
        <v>0.01064286</v>
      </c>
      <c r="T138" s="81" t="n">
        <f aca="false">B138-K138</f>
        <v>0.00659387</v>
      </c>
      <c r="U138" s="81" t="n">
        <f aca="false">C138-L138</f>
        <v>0.00309473</v>
      </c>
      <c r="V138" s="81" t="n">
        <f aca="false">D138-M138</f>
        <v>0.0015051</v>
      </c>
      <c r="W138" s="81" t="n">
        <f aca="false">E138-N138</f>
        <v>-0.00143559</v>
      </c>
      <c r="X138" s="81" t="n">
        <f aca="false">F138-O138</f>
        <v>-0.00281548</v>
      </c>
      <c r="Y138" s="81" t="n">
        <f aca="false">G138-P138</f>
        <v>-0.00545759</v>
      </c>
      <c r="Z138" s="81" t="n">
        <f aca="false">H138-Q138</f>
        <v>-0.00801442</v>
      </c>
    </row>
    <row r="139" customFormat="false" ht="12.75" hidden="false" customHeight="false" outlineLevel="0" collapsed="false">
      <c r="A139" s="81" t="n">
        <v>0.00650033</v>
      </c>
      <c r="B139" s="81" t="n">
        <v>0.00402092</v>
      </c>
      <c r="C139" s="81" t="n">
        <v>0.0018893</v>
      </c>
      <c r="D139" s="81" t="n">
        <v>0.00092034</v>
      </c>
      <c r="E139" s="81" t="n">
        <v>-0.00088248</v>
      </c>
      <c r="F139" s="81" t="n">
        <v>-0.00173699</v>
      </c>
      <c r="G139" s="81" t="n">
        <v>-0.00339714</v>
      </c>
      <c r="H139" s="82" t="n">
        <v>-0.00504252</v>
      </c>
      <c r="S139" s="81" t="n">
        <f aca="false">A139-J139</f>
        <v>0.00650033</v>
      </c>
      <c r="T139" s="81" t="n">
        <f aca="false">B139-K139</f>
        <v>0.00402092</v>
      </c>
      <c r="U139" s="81" t="n">
        <f aca="false">C139-L139</f>
        <v>0.0018893</v>
      </c>
      <c r="V139" s="81" t="n">
        <f aca="false">D139-M139</f>
        <v>0.00092034</v>
      </c>
      <c r="W139" s="81" t="n">
        <f aca="false">E139-N139</f>
        <v>-0.00088248</v>
      </c>
      <c r="X139" s="81" t="n">
        <f aca="false">F139-O139</f>
        <v>-0.00173699</v>
      </c>
      <c r="Y139" s="81" t="n">
        <f aca="false">G139-P139</f>
        <v>-0.00339714</v>
      </c>
      <c r="Z139" s="81" t="n">
        <f aca="false">H139-Q139</f>
        <v>-0.00504252</v>
      </c>
    </row>
    <row r="140" customFormat="false" ht="12.75" hidden="false" customHeight="false" outlineLevel="0" collapsed="false">
      <c r="A140" s="81" t="n">
        <v>0.006136</v>
      </c>
      <c r="B140" s="81" t="n">
        <v>0.00383458</v>
      </c>
      <c r="C140" s="81" t="n">
        <v>0.00182067</v>
      </c>
      <c r="D140" s="81" t="n">
        <v>0.00089149</v>
      </c>
      <c r="E140" s="81" t="n">
        <v>-0.00086326</v>
      </c>
      <c r="F140" s="81" t="n">
        <v>-0.00170695</v>
      </c>
      <c r="G140" s="81" t="n">
        <v>-0.00336621</v>
      </c>
      <c r="H140" s="82" t="n">
        <v>-0.00503138</v>
      </c>
      <c r="S140" s="81" t="n">
        <f aca="false">A140-J140</f>
        <v>0.006136</v>
      </c>
      <c r="T140" s="81" t="n">
        <f aca="false">B140-K140</f>
        <v>0.00383458</v>
      </c>
      <c r="U140" s="81" t="n">
        <f aca="false">C140-L140</f>
        <v>0.00182067</v>
      </c>
      <c r="V140" s="81" t="n">
        <f aca="false">D140-M140</f>
        <v>0.00089149</v>
      </c>
      <c r="W140" s="81" t="n">
        <f aca="false">E140-N140</f>
        <v>-0.00086326</v>
      </c>
      <c r="X140" s="81" t="n">
        <f aca="false">F140-O140</f>
        <v>-0.00170695</v>
      </c>
      <c r="Y140" s="81" t="n">
        <f aca="false">G140-P140</f>
        <v>-0.00336621</v>
      </c>
      <c r="Z140" s="81" t="n">
        <f aca="false">H140-Q140</f>
        <v>-0.00503138</v>
      </c>
    </row>
    <row r="141" customFormat="false" ht="12.75" hidden="false" customHeight="false" outlineLevel="0" collapsed="false">
      <c r="A141" s="81" t="n">
        <v>0.00474865</v>
      </c>
      <c r="B141" s="81" t="n">
        <v>0.00302462</v>
      </c>
      <c r="C141" s="81" t="n">
        <v>0.00146785</v>
      </c>
      <c r="D141" s="81" t="n">
        <v>0.00072716</v>
      </c>
      <c r="E141" s="81" t="n">
        <v>-0.00072131</v>
      </c>
      <c r="F141" s="81" t="n">
        <v>-0.00144368</v>
      </c>
      <c r="G141" s="81" t="n">
        <v>-0.00291563</v>
      </c>
      <c r="H141" s="82" t="n">
        <v>-0.00445714</v>
      </c>
      <c r="S141" s="81" t="n">
        <f aca="false">A141-J141</f>
        <v>0.00474865</v>
      </c>
      <c r="T141" s="81" t="n">
        <f aca="false">B141-K141</f>
        <v>0.00302462</v>
      </c>
      <c r="U141" s="81" t="n">
        <f aca="false">C141-L141</f>
        <v>0.00146785</v>
      </c>
      <c r="V141" s="81" t="n">
        <f aca="false">D141-M141</f>
        <v>0.00072716</v>
      </c>
      <c r="W141" s="81" t="n">
        <f aca="false">E141-N141</f>
        <v>-0.00072131</v>
      </c>
      <c r="X141" s="81" t="n">
        <f aca="false">F141-O141</f>
        <v>-0.00144368</v>
      </c>
      <c r="Y141" s="81" t="n">
        <f aca="false">G141-P141</f>
        <v>-0.00291563</v>
      </c>
      <c r="Z141" s="81" t="n">
        <f aca="false">H141-Q141</f>
        <v>-0.00445714</v>
      </c>
    </row>
    <row r="142" customFormat="false" ht="12.75" hidden="false" customHeight="false" outlineLevel="0" collapsed="false">
      <c r="A142" s="81" t="n">
        <v>0.00234886</v>
      </c>
      <c r="B142" s="81" t="n">
        <v>0.00167749</v>
      </c>
      <c r="C142" s="81" t="n">
        <v>0.00090585</v>
      </c>
      <c r="D142" s="81" t="n">
        <v>0.00047145</v>
      </c>
      <c r="E142" s="81" t="n">
        <v>-0.00051136</v>
      </c>
      <c r="F142" s="81" t="n">
        <v>-0.001065</v>
      </c>
      <c r="G142" s="81" t="n">
        <v>-0.00230621</v>
      </c>
      <c r="H142" s="82" t="n">
        <v>-0.00373385</v>
      </c>
      <c r="S142" s="81" t="n">
        <f aca="false">A142-J142</f>
        <v>0.00234886</v>
      </c>
      <c r="T142" s="81" t="n">
        <f aca="false">B142-K142</f>
        <v>0.00167749</v>
      </c>
      <c r="U142" s="81" t="n">
        <f aca="false">C142-L142</f>
        <v>0.00090585</v>
      </c>
      <c r="V142" s="81" t="n">
        <f aca="false">D142-M142</f>
        <v>0.00047145</v>
      </c>
      <c r="W142" s="81" t="n">
        <f aca="false">E142-N142</f>
        <v>-0.00051136</v>
      </c>
      <c r="X142" s="81" t="n">
        <f aca="false">F142-O142</f>
        <v>-0.001065</v>
      </c>
      <c r="Y142" s="81" t="n">
        <f aca="false">G142-P142</f>
        <v>-0.00230621</v>
      </c>
      <c r="Z142" s="81" t="n">
        <f aca="false">H142-Q142</f>
        <v>-0.00373385</v>
      </c>
    </row>
    <row r="143" customFormat="false" ht="12.75" hidden="false" customHeight="false" outlineLevel="0" collapsed="false">
      <c r="A143" s="81" t="n">
        <v>0.00311531</v>
      </c>
      <c r="B143" s="81" t="n">
        <v>0.00210911</v>
      </c>
      <c r="C143" s="81" t="n">
        <v>0.00108493</v>
      </c>
      <c r="D143" s="81" t="n">
        <v>0.00055236</v>
      </c>
      <c r="E143" s="81" t="n">
        <v>-0.00057601</v>
      </c>
      <c r="F143" s="81" t="n">
        <v>-0.00117903</v>
      </c>
      <c r="G143" s="81" t="n">
        <v>-0.00247707</v>
      </c>
      <c r="H143" s="82" t="n">
        <v>-0.00391164</v>
      </c>
      <c r="S143" s="81" t="n">
        <f aca="false">A143-J143</f>
        <v>0.00311531</v>
      </c>
      <c r="T143" s="81" t="n">
        <f aca="false">B143-K143</f>
        <v>0.00210911</v>
      </c>
      <c r="U143" s="81" t="n">
        <f aca="false">C143-L143</f>
        <v>0.00108493</v>
      </c>
      <c r="V143" s="81" t="n">
        <f aca="false">D143-M143</f>
        <v>0.00055236</v>
      </c>
      <c r="W143" s="81" t="n">
        <f aca="false">E143-N143</f>
        <v>-0.00057601</v>
      </c>
      <c r="X143" s="81" t="n">
        <f aca="false">F143-O143</f>
        <v>-0.00117903</v>
      </c>
      <c r="Y143" s="81" t="n">
        <f aca="false">G143-P143</f>
        <v>-0.00247707</v>
      </c>
      <c r="Z143" s="81" t="n">
        <f aca="false">H143-Q143</f>
        <v>-0.00391164</v>
      </c>
    </row>
    <row r="144" customFormat="false" ht="12.75" hidden="false" customHeight="false" outlineLevel="0" collapsed="false">
      <c r="A144" s="81" t="n">
        <v>-0.00360612</v>
      </c>
      <c r="B144" s="81" t="n">
        <v>-0.00219082</v>
      </c>
      <c r="C144" s="81" t="n">
        <v>-0.00097732</v>
      </c>
      <c r="D144" s="81" t="n">
        <v>-0.00045737</v>
      </c>
      <c r="E144" s="81" t="n">
        <v>0.00039195</v>
      </c>
      <c r="F144" s="81" t="n">
        <v>0.00071617</v>
      </c>
      <c r="G144" s="81" t="n">
        <v>0.00115456</v>
      </c>
      <c r="H144" s="82" t="n">
        <v>0.00130578</v>
      </c>
      <c r="S144" s="81" t="n">
        <f aca="false">A144-J144</f>
        <v>-0.00360612</v>
      </c>
      <c r="T144" s="81" t="n">
        <f aca="false">B144-K144</f>
        <v>-0.00219082</v>
      </c>
      <c r="U144" s="81" t="n">
        <f aca="false">C144-L144</f>
        <v>-0.00097732</v>
      </c>
      <c r="V144" s="81" t="n">
        <f aca="false">D144-M144</f>
        <v>-0.00045737</v>
      </c>
      <c r="W144" s="81" t="n">
        <f aca="false">E144-N144</f>
        <v>0.00039195</v>
      </c>
      <c r="X144" s="81" t="n">
        <f aca="false">F144-O144</f>
        <v>0.00071617</v>
      </c>
      <c r="Y144" s="81" t="n">
        <f aca="false">G144-P144</f>
        <v>0.00115456</v>
      </c>
      <c r="Z144" s="81" t="n">
        <f aca="false">H144-Q144</f>
        <v>0.00130578</v>
      </c>
    </row>
    <row r="145" customFormat="false" ht="12.75" hidden="false" customHeight="false" outlineLevel="0" collapsed="false">
      <c r="A145" s="81" t="n">
        <v>0.00878628</v>
      </c>
      <c r="B145" s="81" t="n">
        <v>0.00545724</v>
      </c>
      <c r="C145" s="81" t="n">
        <v>0.00256045</v>
      </c>
      <c r="D145" s="81" t="n">
        <v>0.00124367</v>
      </c>
      <c r="E145" s="81" t="n">
        <v>-0.0011806</v>
      </c>
      <c r="F145" s="81" t="n">
        <v>-0.00230741</v>
      </c>
      <c r="G145" s="81" t="n">
        <v>-0.00443333</v>
      </c>
      <c r="H145" s="82" t="n">
        <v>-0.00643834</v>
      </c>
      <c r="S145" s="81" t="n">
        <f aca="false">A145-J145</f>
        <v>0.00878628</v>
      </c>
      <c r="T145" s="81" t="n">
        <f aca="false">B145-K145</f>
        <v>0.00545724</v>
      </c>
      <c r="U145" s="81" t="n">
        <f aca="false">C145-L145</f>
        <v>0.00256045</v>
      </c>
      <c r="V145" s="81" t="n">
        <f aca="false">D145-M145</f>
        <v>0.00124367</v>
      </c>
      <c r="W145" s="81" t="n">
        <f aca="false">E145-N145</f>
        <v>-0.0011806</v>
      </c>
      <c r="X145" s="81" t="n">
        <f aca="false">F145-O145</f>
        <v>-0.00230741</v>
      </c>
      <c r="Y145" s="81" t="n">
        <f aca="false">G145-P145</f>
        <v>-0.00443333</v>
      </c>
      <c r="Z145" s="81" t="n">
        <f aca="false">H145-Q145</f>
        <v>-0.00643834</v>
      </c>
    </row>
    <row r="146" customFormat="false" ht="12.75" hidden="false" customHeight="false" outlineLevel="0" collapsed="false">
      <c r="A146" s="81" t="n">
        <v>0.01263795</v>
      </c>
      <c r="B146" s="81" t="n">
        <v>0.00786165</v>
      </c>
      <c r="C146" s="81" t="n">
        <v>0.00369216</v>
      </c>
      <c r="D146" s="81" t="n">
        <v>0.00179384</v>
      </c>
      <c r="E146" s="81" t="n">
        <v>-0.00170299</v>
      </c>
      <c r="F146" s="81" t="n">
        <v>-0.00332774</v>
      </c>
      <c r="G146" s="81" t="n">
        <v>-0.00638827</v>
      </c>
      <c r="H146" s="82" t="n">
        <v>-0.0092642</v>
      </c>
      <c r="S146" s="81" t="n">
        <f aca="false">A146-J146</f>
        <v>0.01263795</v>
      </c>
      <c r="T146" s="81" t="n">
        <f aca="false">B146-K146</f>
        <v>0.00786165</v>
      </c>
      <c r="U146" s="81" t="n">
        <f aca="false">C146-L146</f>
        <v>0.00369216</v>
      </c>
      <c r="V146" s="81" t="n">
        <f aca="false">D146-M146</f>
        <v>0.00179384</v>
      </c>
      <c r="W146" s="81" t="n">
        <f aca="false">E146-N146</f>
        <v>-0.00170299</v>
      </c>
      <c r="X146" s="81" t="n">
        <f aca="false">F146-O146</f>
        <v>-0.00332774</v>
      </c>
      <c r="Y146" s="81" t="n">
        <f aca="false">G146-P146</f>
        <v>-0.00638827</v>
      </c>
      <c r="Z146" s="81" t="n">
        <f aca="false">H146-Q146</f>
        <v>-0.0092642</v>
      </c>
    </row>
    <row r="147" customFormat="false" ht="12.75" hidden="false" customHeight="false" outlineLevel="0" collapsed="false">
      <c r="A147" s="81" t="n">
        <v>0.00325479</v>
      </c>
      <c r="B147" s="81" t="n">
        <v>0.00194335</v>
      </c>
      <c r="C147" s="81" t="n">
        <v>0.00088969</v>
      </c>
      <c r="D147" s="81" t="n">
        <v>0.00042966</v>
      </c>
      <c r="E147" s="81" t="n">
        <v>-0.00040887</v>
      </c>
      <c r="F147" s="81" t="n">
        <v>-0.00080572</v>
      </c>
      <c r="G147" s="81" t="n">
        <v>-0.00159464</v>
      </c>
      <c r="H147" s="82" t="n">
        <v>-0.00242202</v>
      </c>
      <c r="S147" s="81" t="n">
        <f aca="false">A147-J147</f>
        <v>0.00325479</v>
      </c>
      <c r="T147" s="81" t="n">
        <f aca="false">B147-K147</f>
        <v>0.00194335</v>
      </c>
      <c r="U147" s="81" t="n">
        <f aca="false">C147-L147</f>
        <v>0.00088969</v>
      </c>
      <c r="V147" s="81" t="n">
        <f aca="false">D147-M147</f>
        <v>0.00042966</v>
      </c>
      <c r="W147" s="81" t="n">
        <f aca="false">E147-N147</f>
        <v>-0.00040887</v>
      </c>
      <c r="X147" s="81" t="n">
        <f aca="false">F147-O147</f>
        <v>-0.00080572</v>
      </c>
      <c r="Y147" s="81" t="n">
        <f aca="false">G147-P147</f>
        <v>-0.00159464</v>
      </c>
      <c r="Z147" s="81" t="n">
        <f aca="false">H147-Q147</f>
        <v>-0.00242202</v>
      </c>
    </row>
    <row r="148" customFormat="false" ht="12.75" hidden="false" customHeight="false" outlineLevel="0" collapsed="false">
      <c r="A148" s="81" t="n">
        <v>0.00194803</v>
      </c>
      <c r="B148" s="81" t="n">
        <v>0.00115686</v>
      </c>
      <c r="C148" s="81" t="n">
        <v>0.00053556</v>
      </c>
      <c r="D148" s="81" t="n">
        <v>0.00026178</v>
      </c>
      <c r="E148" s="81" t="n">
        <v>-0.00025824</v>
      </c>
      <c r="F148" s="81" t="n">
        <v>-0.00052064</v>
      </c>
      <c r="G148" s="81" t="n">
        <v>-0.0010849</v>
      </c>
      <c r="H148" s="82" t="n">
        <v>-0.00174017</v>
      </c>
      <c r="S148" s="81" t="n">
        <f aca="false">A148-J148</f>
        <v>0.00194803</v>
      </c>
      <c r="T148" s="81" t="n">
        <f aca="false">B148-K148</f>
        <v>0.00115686</v>
      </c>
      <c r="U148" s="81" t="n">
        <f aca="false">C148-L148</f>
        <v>0.00053556</v>
      </c>
      <c r="V148" s="81" t="n">
        <f aca="false">D148-M148</f>
        <v>0.00026178</v>
      </c>
      <c r="W148" s="81" t="n">
        <f aca="false">E148-N148</f>
        <v>-0.00025824</v>
      </c>
      <c r="X148" s="81" t="n">
        <f aca="false">F148-O148</f>
        <v>-0.00052064</v>
      </c>
      <c r="Y148" s="81" t="n">
        <f aca="false">G148-P148</f>
        <v>-0.0010849</v>
      </c>
      <c r="Z148" s="81" t="n">
        <f aca="false">H148-Q148</f>
        <v>-0.00174017</v>
      </c>
    </row>
    <row r="149" customFormat="false" ht="12.75" hidden="false" customHeight="false" outlineLevel="0" collapsed="false">
      <c r="A149" s="81" t="n">
        <v>0.00263033</v>
      </c>
      <c r="B149" s="81" t="n">
        <v>0.00159381</v>
      </c>
      <c r="C149" s="81" t="n">
        <v>0.00074515</v>
      </c>
      <c r="D149" s="81" t="n">
        <v>0.00036438</v>
      </c>
      <c r="E149" s="81" t="n">
        <v>-0.00035648</v>
      </c>
      <c r="F149" s="81" t="n">
        <v>-0.00071281</v>
      </c>
      <c r="G149" s="81" t="n">
        <v>-0.00145229</v>
      </c>
      <c r="H149" s="82" t="n">
        <v>-0.00226634</v>
      </c>
      <c r="S149" s="81" t="n">
        <f aca="false">A149-J149</f>
        <v>0.00263033</v>
      </c>
      <c r="T149" s="81" t="n">
        <f aca="false">B149-K149</f>
        <v>0.00159381</v>
      </c>
      <c r="U149" s="81" t="n">
        <f aca="false">C149-L149</f>
        <v>0.00074515</v>
      </c>
      <c r="V149" s="81" t="n">
        <f aca="false">D149-M149</f>
        <v>0.00036438</v>
      </c>
      <c r="W149" s="81" t="n">
        <f aca="false">E149-N149</f>
        <v>-0.00035648</v>
      </c>
      <c r="X149" s="81" t="n">
        <f aca="false">F149-O149</f>
        <v>-0.00071281</v>
      </c>
      <c r="Y149" s="81" t="n">
        <f aca="false">G149-P149</f>
        <v>-0.00145229</v>
      </c>
      <c r="Z149" s="81" t="n">
        <f aca="false">H149-Q149</f>
        <v>-0.00226634</v>
      </c>
    </row>
    <row r="150" customFormat="false" ht="12.75" hidden="false" customHeight="false" outlineLevel="0" collapsed="false">
      <c r="A150" s="81" t="n">
        <v>0.01063535</v>
      </c>
      <c r="B150" s="81" t="n">
        <v>0.00666043</v>
      </c>
      <c r="C150" s="81" t="n">
        <v>0.0031507</v>
      </c>
      <c r="D150" s="81" t="n">
        <v>0.00153653</v>
      </c>
      <c r="E150" s="81" t="n">
        <v>-0.00146992</v>
      </c>
      <c r="F150" s="81" t="n">
        <v>-0.00288346</v>
      </c>
      <c r="G150" s="81" t="n">
        <v>-0.00557813</v>
      </c>
      <c r="H150" s="82" t="n">
        <v>-0.00815009</v>
      </c>
      <c r="S150" s="81" t="n">
        <f aca="false">A150-J150</f>
        <v>0.01063535</v>
      </c>
      <c r="T150" s="81" t="n">
        <f aca="false">B150-K150</f>
        <v>0.00666043</v>
      </c>
      <c r="U150" s="81" t="n">
        <f aca="false">C150-L150</f>
        <v>0.0031507</v>
      </c>
      <c r="V150" s="81" t="n">
        <f aca="false">D150-M150</f>
        <v>0.00153653</v>
      </c>
      <c r="W150" s="81" t="n">
        <f aca="false">E150-N150</f>
        <v>-0.00146992</v>
      </c>
      <c r="X150" s="81" t="n">
        <f aca="false">F150-O150</f>
        <v>-0.00288346</v>
      </c>
      <c r="Y150" s="81" t="n">
        <f aca="false">G150-P150</f>
        <v>-0.00557813</v>
      </c>
      <c r="Z150" s="81" t="n">
        <f aca="false">H150-Q150</f>
        <v>-0.00815009</v>
      </c>
    </row>
    <row r="151" customFormat="false" ht="12.75" hidden="false" customHeight="false" outlineLevel="0" collapsed="false">
      <c r="A151" s="81" t="n">
        <v>0.0067965</v>
      </c>
      <c r="B151" s="81" t="n">
        <v>0.00425538</v>
      </c>
      <c r="C151" s="81" t="n">
        <v>0.00201556</v>
      </c>
      <c r="D151" s="81" t="n">
        <v>0.00098412</v>
      </c>
      <c r="E151" s="81" t="n">
        <v>-0.00094478</v>
      </c>
      <c r="F151" s="81" t="n">
        <v>-0.0018575</v>
      </c>
      <c r="G151" s="81" t="n">
        <v>-0.00361299</v>
      </c>
      <c r="H151" s="82" t="n">
        <v>-0.00531333</v>
      </c>
      <c r="S151" s="81" t="n">
        <f aca="false">A151-J151</f>
        <v>0.0067965</v>
      </c>
      <c r="T151" s="81" t="n">
        <f aca="false">B151-K151</f>
        <v>0.00425538</v>
      </c>
      <c r="U151" s="81" t="n">
        <f aca="false">C151-L151</f>
        <v>0.00201556</v>
      </c>
      <c r="V151" s="81" t="n">
        <f aca="false">D151-M151</f>
        <v>0.00098412</v>
      </c>
      <c r="W151" s="81" t="n">
        <f aca="false">E151-N151</f>
        <v>-0.00094478</v>
      </c>
      <c r="X151" s="81" t="n">
        <f aca="false">F151-O151</f>
        <v>-0.0018575</v>
      </c>
      <c r="Y151" s="81" t="n">
        <f aca="false">G151-P151</f>
        <v>-0.00361299</v>
      </c>
      <c r="Z151" s="81" t="n">
        <f aca="false">H151-Q151</f>
        <v>-0.00531333</v>
      </c>
    </row>
    <row r="152" customFormat="false" ht="12.75" hidden="false" customHeight="false" outlineLevel="0" collapsed="false">
      <c r="A152" s="81" t="n">
        <v>0.00649781</v>
      </c>
      <c r="B152" s="81" t="n">
        <v>0.00409473</v>
      </c>
      <c r="C152" s="81" t="n">
        <v>0.00195195</v>
      </c>
      <c r="D152" s="81" t="n">
        <v>0.00095605</v>
      </c>
      <c r="E152" s="81" t="n">
        <v>-0.00092329</v>
      </c>
      <c r="F152" s="81" t="n">
        <v>-0.00182031</v>
      </c>
      <c r="G152" s="81" t="n">
        <v>-0.00355883</v>
      </c>
      <c r="H152" s="82" t="n">
        <v>-0.00525677</v>
      </c>
      <c r="S152" s="81" t="n">
        <f aca="false">A152-J152</f>
        <v>0.00649781</v>
      </c>
      <c r="T152" s="81" t="n">
        <f aca="false">B152-K152</f>
        <v>0.00409473</v>
      </c>
      <c r="U152" s="81" t="n">
        <f aca="false">C152-L152</f>
        <v>0.00195195</v>
      </c>
      <c r="V152" s="81" t="n">
        <f aca="false">D152-M152</f>
        <v>0.00095605</v>
      </c>
      <c r="W152" s="81" t="n">
        <f aca="false">E152-N152</f>
        <v>-0.00092329</v>
      </c>
      <c r="X152" s="81" t="n">
        <f aca="false">F152-O152</f>
        <v>-0.00182031</v>
      </c>
      <c r="Y152" s="81" t="n">
        <f aca="false">G152-P152</f>
        <v>-0.00355883</v>
      </c>
      <c r="Z152" s="81" t="n">
        <f aca="false">H152-Q152</f>
        <v>-0.00525677</v>
      </c>
    </row>
    <row r="153" customFormat="false" ht="12.75" hidden="false" customHeight="false" outlineLevel="0" collapsed="false">
      <c r="A153" s="81" t="n">
        <v>0.00526322</v>
      </c>
      <c r="B153" s="81" t="n">
        <v>0.00335641</v>
      </c>
      <c r="C153" s="81" t="n">
        <v>0.00162153</v>
      </c>
      <c r="D153" s="81" t="n">
        <v>0.00079988</v>
      </c>
      <c r="E153" s="81" t="n">
        <v>-0.00078394</v>
      </c>
      <c r="F153" s="81" t="n">
        <v>-0.00155728</v>
      </c>
      <c r="G153" s="81" t="n">
        <v>-0.00309089</v>
      </c>
      <c r="H153" s="82" t="n">
        <v>-0.00463365</v>
      </c>
      <c r="S153" s="81" t="n">
        <f aca="false">A153-J153</f>
        <v>0.00526322</v>
      </c>
      <c r="T153" s="81" t="n">
        <f aca="false">B153-K153</f>
        <v>0.00335641</v>
      </c>
      <c r="U153" s="81" t="n">
        <f aca="false">C153-L153</f>
        <v>0.00162153</v>
      </c>
      <c r="V153" s="81" t="n">
        <f aca="false">D153-M153</f>
        <v>0.00079988</v>
      </c>
      <c r="W153" s="81" t="n">
        <f aca="false">E153-N153</f>
        <v>-0.00078394</v>
      </c>
      <c r="X153" s="81" t="n">
        <f aca="false">F153-O153</f>
        <v>-0.00155728</v>
      </c>
      <c r="Y153" s="81" t="n">
        <f aca="false">G153-P153</f>
        <v>-0.00309089</v>
      </c>
      <c r="Z153" s="81" t="n">
        <f aca="false">H153-Q153</f>
        <v>-0.00463365</v>
      </c>
    </row>
    <row r="154" customFormat="false" ht="12.75" hidden="false" customHeight="false" outlineLevel="0" collapsed="false">
      <c r="A154" s="81" t="n">
        <v>0.00280298</v>
      </c>
      <c r="B154" s="81" t="n">
        <v>0.00191519</v>
      </c>
      <c r="C154" s="81" t="n">
        <v>0.00098975</v>
      </c>
      <c r="D154" s="81" t="n">
        <v>0.00050434</v>
      </c>
      <c r="E154" s="81" t="n">
        <v>-0.00052564</v>
      </c>
      <c r="F154" s="81" t="n">
        <v>-0.00107462</v>
      </c>
      <c r="G154" s="81" t="n">
        <v>-0.0022491</v>
      </c>
      <c r="H154" s="82" t="n">
        <v>-0.00353375</v>
      </c>
      <c r="S154" s="81" t="n">
        <f aca="false">A154-J154</f>
        <v>0.00280298</v>
      </c>
      <c r="T154" s="81" t="n">
        <f aca="false">B154-K154</f>
        <v>0.00191519</v>
      </c>
      <c r="U154" s="81" t="n">
        <f aca="false">C154-L154</f>
        <v>0.00098975</v>
      </c>
      <c r="V154" s="81" t="n">
        <f aca="false">D154-M154</f>
        <v>0.00050434</v>
      </c>
      <c r="W154" s="81" t="n">
        <f aca="false">E154-N154</f>
        <v>-0.00052564</v>
      </c>
      <c r="X154" s="81" t="n">
        <f aca="false">F154-O154</f>
        <v>-0.00107462</v>
      </c>
      <c r="Y154" s="81" t="n">
        <f aca="false">G154-P154</f>
        <v>-0.0022491</v>
      </c>
      <c r="Z154" s="81" t="n">
        <f aca="false">H154-Q154</f>
        <v>-0.00353375</v>
      </c>
    </row>
    <row r="155" customFormat="false" ht="12.75" hidden="false" customHeight="false" outlineLevel="0" collapsed="false">
      <c r="A155" s="81" t="n">
        <v>0.0038624</v>
      </c>
      <c r="B155" s="81" t="n">
        <v>0.00254832</v>
      </c>
      <c r="C155" s="81" t="n">
        <v>0.00127182</v>
      </c>
      <c r="D155" s="81" t="n">
        <v>0.00063712</v>
      </c>
      <c r="E155" s="81" t="n">
        <v>-0.00064265</v>
      </c>
      <c r="F155" s="81" t="n">
        <v>-0.00129359</v>
      </c>
      <c r="G155" s="81" t="n">
        <v>-0.00262972</v>
      </c>
      <c r="H155" s="82" t="n">
        <v>-0.00402413</v>
      </c>
      <c r="S155" s="81" t="n">
        <f aca="false">A155-J155</f>
        <v>0.0038624</v>
      </c>
      <c r="T155" s="81" t="n">
        <f aca="false">B155-K155</f>
        <v>0.00254832</v>
      </c>
      <c r="U155" s="81" t="n">
        <f aca="false">C155-L155</f>
        <v>0.00127182</v>
      </c>
      <c r="V155" s="81" t="n">
        <f aca="false">D155-M155</f>
        <v>0.00063712</v>
      </c>
      <c r="W155" s="81" t="n">
        <f aca="false">E155-N155</f>
        <v>-0.00064265</v>
      </c>
      <c r="X155" s="81" t="n">
        <f aca="false">F155-O155</f>
        <v>-0.00129359</v>
      </c>
      <c r="Y155" s="81" t="n">
        <f aca="false">G155-P155</f>
        <v>-0.00262972</v>
      </c>
      <c r="Z155" s="81" t="n">
        <f aca="false">H155-Q155</f>
        <v>-0.00402413</v>
      </c>
    </row>
    <row r="156" customFormat="false" ht="12.75" hidden="false" customHeight="false" outlineLevel="0" collapsed="false">
      <c r="A156" s="81" t="n">
        <v>-0.00203844</v>
      </c>
      <c r="B156" s="81" t="n">
        <v>-0.00122283</v>
      </c>
      <c r="C156" s="81" t="n">
        <v>-0.00053507</v>
      </c>
      <c r="D156" s="81" t="n">
        <v>-0.00024716</v>
      </c>
      <c r="E156" s="81" t="n">
        <v>0.00020426</v>
      </c>
      <c r="F156" s="81" t="n">
        <v>0.00036385</v>
      </c>
      <c r="G156" s="81" t="n">
        <v>0.00054353</v>
      </c>
      <c r="H156" s="82" t="n">
        <v>0.00053097</v>
      </c>
      <c r="S156" s="81" t="n">
        <f aca="false">A156-J156</f>
        <v>-0.00203844</v>
      </c>
      <c r="T156" s="81" t="n">
        <f aca="false">B156-K156</f>
        <v>-0.00122283</v>
      </c>
      <c r="U156" s="81" t="n">
        <f aca="false">C156-L156</f>
        <v>-0.00053507</v>
      </c>
      <c r="V156" s="81" t="n">
        <f aca="false">D156-M156</f>
        <v>-0.00024716</v>
      </c>
      <c r="W156" s="81" t="n">
        <f aca="false">E156-N156</f>
        <v>0.00020426</v>
      </c>
      <c r="X156" s="81" t="n">
        <f aca="false">F156-O156</f>
        <v>0.00036385</v>
      </c>
      <c r="Y156" s="81" t="n">
        <f aca="false">G156-P156</f>
        <v>0.00054353</v>
      </c>
      <c r="Z156" s="81" t="n">
        <f aca="false">H156-Q156</f>
        <v>0.00053097</v>
      </c>
    </row>
    <row r="157" customFormat="false" ht="12.75" hidden="false" customHeight="false" outlineLevel="0" collapsed="false">
      <c r="A157" s="81" t="n">
        <v>0.02211689</v>
      </c>
      <c r="B157" s="81" t="n">
        <v>0.01402942</v>
      </c>
      <c r="C157" s="81" t="n">
        <v>0.00667854</v>
      </c>
      <c r="D157" s="81" t="n">
        <v>0.00325906</v>
      </c>
      <c r="E157" s="81" t="n">
        <v>-0.00310598</v>
      </c>
      <c r="F157" s="81" t="n">
        <v>-0.00606589</v>
      </c>
      <c r="G157" s="81" t="n">
        <v>-0.0115743</v>
      </c>
      <c r="H157" s="82" t="n">
        <v>-0.01657599</v>
      </c>
      <c r="S157" s="81" t="n">
        <f aca="false">A157-J157</f>
        <v>0.02211689</v>
      </c>
      <c r="T157" s="81" t="n">
        <f aca="false">B157-K157</f>
        <v>0.01402942</v>
      </c>
      <c r="U157" s="81" t="n">
        <f aca="false">C157-L157</f>
        <v>0.00667854</v>
      </c>
      <c r="V157" s="81" t="n">
        <f aca="false">D157-M157</f>
        <v>0.00325906</v>
      </c>
      <c r="W157" s="81" t="n">
        <f aca="false">E157-N157</f>
        <v>-0.00310598</v>
      </c>
      <c r="X157" s="81" t="n">
        <f aca="false">F157-O157</f>
        <v>-0.00606589</v>
      </c>
      <c r="Y157" s="81" t="n">
        <f aca="false">G157-P157</f>
        <v>-0.0115743</v>
      </c>
      <c r="Z157" s="81" t="n">
        <f aca="false">H157-Q157</f>
        <v>-0.01657599</v>
      </c>
    </row>
    <row r="158" customFormat="false" ht="12.75" hidden="false" customHeight="false" outlineLevel="0" collapsed="false">
      <c r="A158" s="81" t="n">
        <v>0.03023294</v>
      </c>
      <c r="B158" s="81" t="n">
        <v>0.01918223</v>
      </c>
      <c r="C158" s="81" t="n">
        <v>0.0091335</v>
      </c>
      <c r="D158" s="81" t="n">
        <v>0.00445754</v>
      </c>
      <c r="E158" s="81" t="n">
        <v>-0.004249</v>
      </c>
      <c r="F158" s="81" t="n">
        <v>-0.00829898</v>
      </c>
      <c r="G158" s="81" t="n">
        <v>-0.01583816</v>
      </c>
      <c r="H158" s="82" t="n">
        <v>-0.02268634</v>
      </c>
      <c r="S158" s="81" t="n">
        <f aca="false">A158-J158</f>
        <v>0.03023294</v>
      </c>
      <c r="T158" s="81" t="n">
        <f aca="false">B158-K158</f>
        <v>0.01918223</v>
      </c>
      <c r="U158" s="81" t="n">
        <f aca="false">C158-L158</f>
        <v>0.0091335</v>
      </c>
      <c r="V158" s="81" t="n">
        <f aca="false">D158-M158</f>
        <v>0.00445754</v>
      </c>
      <c r="W158" s="81" t="n">
        <f aca="false">E158-N158</f>
        <v>-0.004249</v>
      </c>
      <c r="X158" s="81" t="n">
        <f aca="false">F158-O158</f>
        <v>-0.00829898</v>
      </c>
      <c r="Y158" s="81" t="n">
        <f aca="false">G158-P158</f>
        <v>-0.01583816</v>
      </c>
      <c r="Z158" s="81" t="n">
        <f aca="false">H158-Q158</f>
        <v>-0.02268634</v>
      </c>
    </row>
    <row r="159" customFormat="false" ht="12.75" hidden="false" customHeight="false" outlineLevel="0" collapsed="false">
      <c r="A159" s="81" t="n">
        <v>0.0213044</v>
      </c>
      <c r="B159" s="81" t="n">
        <v>0.01351981</v>
      </c>
      <c r="C159" s="81" t="n">
        <v>0.00643858</v>
      </c>
      <c r="D159" s="81" t="n">
        <v>0.00314259</v>
      </c>
      <c r="E159" s="81" t="n">
        <v>-0.00299611</v>
      </c>
      <c r="F159" s="81" t="n">
        <v>-0.00585242</v>
      </c>
      <c r="G159" s="81" t="n">
        <v>-0.01117098</v>
      </c>
      <c r="H159" s="82" t="n">
        <v>-0.01600388</v>
      </c>
      <c r="S159" s="81" t="n">
        <f aca="false">A159-J159</f>
        <v>0.0213044</v>
      </c>
      <c r="T159" s="81" t="n">
        <f aca="false">B159-K159</f>
        <v>0.01351981</v>
      </c>
      <c r="U159" s="81" t="n">
        <f aca="false">C159-L159</f>
        <v>0.00643858</v>
      </c>
      <c r="V159" s="81" t="n">
        <f aca="false">D159-M159</f>
        <v>0.00314259</v>
      </c>
      <c r="W159" s="81" t="n">
        <f aca="false">E159-N159</f>
        <v>-0.00299611</v>
      </c>
      <c r="X159" s="81" t="n">
        <f aca="false">F159-O159</f>
        <v>-0.00585242</v>
      </c>
      <c r="Y159" s="81" t="n">
        <f aca="false">G159-P159</f>
        <v>-0.01117098</v>
      </c>
      <c r="Z159" s="81" t="n">
        <f aca="false">H159-Q159</f>
        <v>-0.01600388</v>
      </c>
    </row>
    <row r="160" customFormat="false" ht="12.75" hidden="false" customHeight="false" outlineLevel="0" collapsed="false">
      <c r="A160" s="81" t="n">
        <v>0.01980815</v>
      </c>
      <c r="B160" s="81" t="n">
        <v>0.01257081</v>
      </c>
      <c r="C160" s="81" t="n">
        <v>0.00598703</v>
      </c>
      <c r="D160" s="81" t="n">
        <v>0.00292231</v>
      </c>
      <c r="E160" s="81" t="n">
        <v>-0.00278637</v>
      </c>
      <c r="F160" s="81" t="n">
        <v>-0.00544301</v>
      </c>
      <c r="G160" s="81" t="n">
        <v>-0.01039073</v>
      </c>
      <c r="H160" s="82" t="n">
        <v>-0.01488798</v>
      </c>
      <c r="S160" s="81" t="n">
        <f aca="false">A160-J160</f>
        <v>0.01980815</v>
      </c>
      <c r="T160" s="81" t="n">
        <f aca="false">B160-K160</f>
        <v>0.01257081</v>
      </c>
      <c r="U160" s="81" t="n">
        <f aca="false">C160-L160</f>
        <v>0.00598703</v>
      </c>
      <c r="V160" s="81" t="n">
        <f aca="false">D160-M160</f>
        <v>0.00292231</v>
      </c>
      <c r="W160" s="81" t="n">
        <f aca="false">E160-N160</f>
        <v>-0.00278637</v>
      </c>
      <c r="X160" s="81" t="n">
        <f aca="false">F160-O160</f>
        <v>-0.00544301</v>
      </c>
      <c r="Y160" s="81" t="n">
        <f aca="false">G160-P160</f>
        <v>-0.01039073</v>
      </c>
      <c r="Z160" s="81" t="n">
        <f aca="false">H160-Q160</f>
        <v>-0.01488798</v>
      </c>
    </row>
    <row r="161" customFormat="false" ht="12.75" hidden="false" customHeight="false" outlineLevel="0" collapsed="false">
      <c r="A161" s="81" t="n">
        <v>0.02014097</v>
      </c>
      <c r="B161" s="81" t="n">
        <v>0.01278441</v>
      </c>
      <c r="C161" s="81" t="n">
        <v>0.00608987</v>
      </c>
      <c r="D161" s="81" t="n">
        <v>0.00297278</v>
      </c>
      <c r="E161" s="81" t="n">
        <v>-0.002835</v>
      </c>
      <c r="F161" s="81" t="n">
        <v>-0.00553849</v>
      </c>
      <c r="G161" s="81" t="n">
        <v>-0.01057481</v>
      </c>
      <c r="H161" s="82" t="n">
        <v>-0.01515427</v>
      </c>
      <c r="S161" s="81" t="n">
        <f aca="false">A161-J161</f>
        <v>0.02014097</v>
      </c>
      <c r="T161" s="81" t="n">
        <f aca="false">B161-K161</f>
        <v>0.01278441</v>
      </c>
      <c r="U161" s="81" t="n">
        <f aca="false">C161-L161</f>
        <v>0.00608987</v>
      </c>
      <c r="V161" s="81" t="n">
        <f aca="false">D161-M161</f>
        <v>0.00297278</v>
      </c>
      <c r="W161" s="81" t="n">
        <f aca="false">E161-N161</f>
        <v>-0.002835</v>
      </c>
      <c r="X161" s="81" t="n">
        <f aca="false">F161-O161</f>
        <v>-0.00553849</v>
      </c>
      <c r="Y161" s="81" t="n">
        <f aca="false">G161-P161</f>
        <v>-0.01057481</v>
      </c>
      <c r="Z161" s="81" t="n">
        <f aca="false">H161-Q161</f>
        <v>-0.01515427</v>
      </c>
    </row>
    <row r="162" customFormat="false" ht="12.75" hidden="false" customHeight="false" outlineLevel="0" collapsed="false">
      <c r="A162" s="81" t="n">
        <v>0.02628786</v>
      </c>
      <c r="B162" s="81" t="n">
        <v>0.0166891</v>
      </c>
      <c r="C162" s="81" t="n">
        <v>0.00795125</v>
      </c>
      <c r="D162" s="81" t="n">
        <v>0.00388174</v>
      </c>
      <c r="E162" s="81" t="n">
        <v>-0.00370243</v>
      </c>
      <c r="F162" s="81" t="n">
        <v>-0.0072337</v>
      </c>
      <c r="G162" s="81" t="n">
        <v>-0.0138137</v>
      </c>
      <c r="H162" s="82" t="n">
        <v>-0.01979877</v>
      </c>
      <c r="S162" s="81" t="n">
        <f aca="false">A162-J162</f>
        <v>0.02628786</v>
      </c>
      <c r="T162" s="81" t="n">
        <f aca="false">B162-K162</f>
        <v>0.0166891</v>
      </c>
      <c r="U162" s="81" t="n">
        <f aca="false">C162-L162</f>
        <v>0.00795125</v>
      </c>
      <c r="V162" s="81" t="n">
        <f aca="false">D162-M162</f>
        <v>0.00388174</v>
      </c>
      <c r="W162" s="81" t="n">
        <f aca="false">E162-N162</f>
        <v>-0.00370243</v>
      </c>
      <c r="X162" s="81" t="n">
        <f aca="false">F162-O162</f>
        <v>-0.0072337</v>
      </c>
      <c r="Y162" s="81" t="n">
        <f aca="false">G162-P162</f>
        <v>-0.0138137</v>
      </c>
      <c r="Z162" s="81" t="n">
        <f aca="false">H162-Q162</f>
        <v>-0.01979877</v>
      </c>
    </row>
    <row r="163" customFormat="false" ht="12.75" hidden="false" customHeight="false" outlineLevel="0" collapsed="false">
      <c r="A163" s="81" t="n">
        <v>0.01902873</v>
      </c>
      <c r="B163" s="81" t="n">
        <v>0.01207848</v>
      </c>
      <c r="C163" s="81" t="n">
        <v>0.00575374</v>
      </c>
      <c r="D163" s="81" t="n">
        <v>0.00280875</v>
      </c>
      <c r="E163" s="81" t="n">
        <v>-0.0026787</v>
      </c>
      <c r="F163" s="81" t="n">
        <v>-0.0052333</v>
      </c>
      <c r="G163" s="81" t="n">
        <v>-0.00999276</v>
      </c>
      <c r="H163" s="82" t="n">
        <v>-0.01432125</v>
      </c>
      <c r="S163" s="81" t="n">
        <f aca="false">A163-J163</f>
        <v>0.01902873</v>
      </c>
      <c r="T163" s="81" t="n">
        <f aca="false">B163-K163</f>
        <v>0.01207848</v>
      </c>
      <c r="U163" s="81" t="n">
        <f aca="false">C163-L163</f>
        <v>0.00575374</v>
      </c>
      <c r="V163" s="81" t="n">
        <f aca="false">D163-M163</f>
        <v>0.00280875</v>
      </c>
      <c r="W163" s="81" t="n">
        <f aca="false">E163-N163</f>
        <v>-0.0026787</v>
      </c>
      <c r="X163" s="81" t="n">
        <f aca="false">F163-O163</f>
        <v>-0.0052333</v>
      </c>
      <c r="Y163" s="81" t="n">
        <f aca="false">G163-P163</f>
        <v>-0.00999276</v>
      </c>
      <c r="Z163" s="81" t="n">
        <f aca="false">H163-Q163</f>
        <v>-0.01432125</v>
      </c>
    </row>
    <row r="164" customFormat="false" ht="12.75" hidden="false" customHeight="false" outlineLevel="0" collapsed="false">
      <c r="A164" s="81" t="n">
        <v>0.01793906</v>
      </c>
      <c r="B164" s="81" t="n">
        <v>0.0113904</v>
      </c>
      <c r="C164" s="81" t="n">
        <v>0.00542781</v>
      </c>
      <c r="D164" s="81" t="n">
        <v>0.00265011</v>
      </c>
      <c r="E164" s="81" t="n">
        <v>-0.00252834</v>
      </c>
      <c r="F164" s="81" t="n">
        <v>-0.00494046</v>
      </c>
      <c r="G164" s="81" t="n">
        <v>-0.0094372</v>
      </c>
      <c r="H164" s="82" t="n">
        <v>-0.01353029</v>
      </c>
      <c r="S164" s="81" t="n">
        <f aca="false">A164-J164</f>
        <v>0.01793906</v>
      </c>
      <c r="T164" s="81" t="n">
        <f aca="false">B164-K164</f>
        <v>0.0113904</v>
      </c>
      <c r="U164" s="81" t="n">
        <f aca="false">C164-L164</f>
        <v>0.00542781</v>
      </c>
      <c r="V164" s="81" t="n">
        <f aca="false">D164-M164</f>
        <v>0.00265011</v>
      </c>
      <c r="W164" s="81" t="n">
        <f aca="false">E164-N164</f>
        <v>-0.00252834</v>
      </c>
      <c r="X164" s="81" t="n">
        <f aca="false">F164-O164</f>
        <v>-0.00494046</v>
      </c>
      <c r="Y164" s="81" t="n">
        <f aca="false">G164-P164</f>
        <v>-0.0094372</v>
      </c>
      <c r="Z164" s="81" t="n">
        <f aca="false">H164-Q164</f>
        <v>-0.01353029</v>
      </c>
    </row>
    <row r="165" customFormat="false" ht="12.75" hidden="false" customHeight="false" outlineLevel="0" collapsed="false">
      <c r="A165" s="81" t="n">
        <v>0.01622342</v>
      </c>
      <c r="B165" s="81" t="n">
        <v>0.01030179</v>
      </c>
      <c r="C165" s="81" t="n">
        <v>0.00490955</v>
      </c>
      <c r="D165" s="81" t="n">
        <v>0.00239721</v>
      </c>
      <c r="E165" s="81" t="n">
        <v>-0.00228737</v>
      </c>
      <c r="F165" s="81" t="n">
        <v>-0.00446992</v>
      </c>
      <c r="G165" s="81" t="n">
        <v>-0.00853974</v>
      </c>
      <c r="H165" s="82" t="n">
        <v>-0.01224566</v>
      </c>
      <c r="S165" s="81" t="n">
        <f aca="false">A165-J165</f>
        <v>0.01622342</v>
      </c>
      <c r="T165" s="81" t="n">
        <f aca="false">B165-K165</f>
        <v>0.01030179</v>
      </c>
      <c r="U165" s="81" t="n">
        <f aca="false">C165-L165</f>
        <v>0.00490955</v>
      </c>
      <c r="V165" s="81" t="n">
        <f aca="false">D165-M165</f>
        <v>0.00239721</v>
      </c>
      <c r="W165" s="81" t="n">
        <f aca="false">E165-N165</f>
        <v>-0.00228737</v>
      </c>
      <c r="X165" s="81" t="n">
        <f aca="false">F165-O165</f>
        <v>-0.00446992</v>
      </c>
      <c r="Y165" s="81" t="n">
        <f aca="false">G165-P165</f>
        <v>-0.00853974</v>
      </c>
      <c r="Z165" s="81" t="n">
        <f aca="false">H165-Q165</f>
        <v>-0.01224566</v>
      </c>
    </row>
    <row r="166" customFormat="false" ht="12.75" hidden="false" customHeight="false" outlineLevel="0" collapsed="false">
      <c r="A166" s="81" t="n">
        <v>0.01086045</v>
      </c>
      <c r="B166" s="81" t="n">
        <v>0.00690254</v>
      </c>
      <c r="C166" s="81" t="n">
        <v>0.00329266</v>
      </c>
      <c r="D166" s="81" t="n">
        <v>0.0016085</v>
      </c>
      <c r="E166" s="81" t="n">
        <v>-0.00153629</v>
      </c>
      <c r="F166" s="81" t="n">
        <v>-0.00300368</v>
      </c>
      <c r="G166" s="81" t="n">
        <v>-0.00574424</v>
      </c>
      <c r="H166" s="82" t="n">
        <v>-0.00824527</v>
      </c>
      <c r="S166" s="81" t="n">
        <f aca="false">A166-J166</f>
        <v>0.01086045</v>
      </c>
      <c r="T166" s="81" t="n">
        <f aca="false">B166-K166</f>
        <v>0.00690254</v>
      </c>
      <c r="U166" s="81" t="n">
        <f aca="false">C166-L166</f>
        <v>0.00329266</v>
      </c>
      <c r="V166" s="81" t="n">
        <f aca="false">D166-M166</f>
        <v>0.0016085</v>
      </c>
      <c r="W166" s="81" t="n">
        <f aca="false">E166-N166</f>
        <v>-0.00153629</v>
      </c>
      <c r="X166" s="81" t="n">
        <f aca="false">F166-O166</f>
        <v>-0.00300368</v>
      </c>
      <c r="Y166" s="81" t="n">
        <f aca="false">G166-P166</f>
        <v>-0.00574424</v>
      </c>
      <c r="Z166" s="81" t="n">
        <f aca="false">H166-Q166</f>
        <v>-0.00824527</v>
      </c>
    </row>
    <row r="167" customFormat="false" ht="12.75" hidden="false" customHeight="false" outlineLevel="0" collapsed="false">
      <c r="A167" s="81" t="n">
        <v>0.01163863</v>
      </c>
      <c r="B167" s="81" t="n">
        <v>0.00739836</v>
      </c>
      <c r="C167" s="81" t="n">
        <v>0.00352969</v>
      </c>
      <c r="D167" s="81" t="n">
        <v>0.0017244</v>
      </c>
      <c r="E167" s="81" t="n">
        <v>-0.00164719</v>
      </c>
      <c r="F167" s="81" t="n">
        <v>-0.00322067</v>
      </c>
      <c r="G167" s="81" t="n">
        <v>-0.00615978</v>
      </c>
      <c r="H167" s="82" t="n">
        <v>-0.00884246</v>
      </c>
      <c r="S167" s="81" t="n">
        <f aca="false">A167-J167</f>
        <v>0.01163863</v>
      </c>
      <c r="T167" s="81" t="n">
        <f aca="false">B167-K167</f>
        <v>0.00739836</v>
      </c>
      <c r="U167" s="81" t="n">
        <f aca="false">C167-L167</f>
        <v>0.00352969</v>
      </c>
      <c r="V167" s="81" t="n">
        <f aca="false">D167-M167</f>
        <v>0.0017244</v>
      </c>
      <c r="W167" s="81" t="n">
        <f aca="false">E167-N167</f>
        <v>-0.00164719</v>
      </c>
      <c r="X167" s="81" t="n">
        <f aca="false">F167-O167</f>
        <v>-0.00322067</v>
      </c>
      <c r="Y167" s="81" t="n">
        <f aca="false">G167-P167</f>
        <v>-0.00615978</v>
      </c>
      <c r="Z167" s="81" t="n">
        <f aca="false">H167-Q167</f>
        <v>-0.00884246</v>
      </c>
    </row>
    <row r="168" customFormat="false" ht="12.75" hidden="false" customHeight="false" outlineLevel="0" collapsed="false">
      <c r="A168" s="81" t="n">
        <v>0.00857934</v>
      </c>
      <c r="B168" s="81" t="n">
        <v>0.00545458</v>
      </c>
      <c r="C168" s="81" t="n">
        <v>0.00260269</v>
      </c>
      <c r="D168" s="81" t="n">
        <v>0.0012716</v>
      </c>
      <c r="E168" s="81" t="n">
        <v>-0.00121477</v>
      </c>
      <c r="F168" s="81" t="n">
        <v>-0.00237528</v>
      </c>
      <c r="G168" s="81" t="n">
        <v>-0.0045432</v>
      </c>
      <c r="H168" s="82" t="n">
        <v>-0.00652213</v>
      </c>
      <c r="S168" s="81" t="n">
        <f aca="false">A168-J168</f>
        <v>0.00857934</v>
      </c>
      <c r="T168" s="81" t="n">
        <f aca="false">B168-K168</f>
        <v>0.00545458</v>
      </c>
      <c r="U168" s="81" t="n">
        <f aca="false">C168-L168</f>
        <v>0.00260269</v>
      </c>
      <c r="V168" s="81" t="n">
        <f aca="false">D168-M168</f>
        <v>0.0012716</v>
      </c>
      <c r="W168" s="81" t="n">
        <f aca="false">E168-N168</f>
        <v>-0.00121477</v>
      </c>
      <c r="X168" s="81" t="n">
        <f aca="false">F168-O168</f>
        <v>-0.00237528</v>
      </c>
      <c r="Y168" s="81" t="n">
        <f aca="false">G168-P168</f>
        <v>-0.0045432</v>
      </c>
      <c r="Z168" s="81" t="n">
        <f aca="false">H168-Q168</f>
        <v>-0.00652213</v>
      </c>
    </row>
    <row r="169" customFormat="false" ht="12.75" hidden="false" customHeight="false" outlineLevel="0" collapsed="false">
      <c r="A169" s="81" t="n">
        <v>0.0187038</v>
      </c>
      <c r="B169" s="81" t="n">
        <v>0.01189476</v>
      </c>
      <c r="C169" s="81" t="n">
        <v>0.00567688</v>
      </c>
      <c r="D169" s="81" t="n">
        <v>0.0027738</v>
      </c>
      <c r="E169" s="81" t="n">
        <v>-0.00265024</v>
      </c>
      <c r="F169" s="81" t="n">
        <v>-0.00518239</v>
      </c>
      <c r="G169" s="81" t="n">
        <v>-0.00991324</v>
      </c>
      <c r="H169" s="82" t="n">
        <v>-0.0142321</v>
      </c>
      <c r="S169" s="81" t="n">
        <f aca="false">A169-J169</f>
        <v>0.0187038</v>
      </c>
      <c r="T169" s="81" t="n">
        <f aca="false">B169-K169</f>
        <v>0.01189476</v>
      </c>
      <c r="U169" s="81" t="n">
        <f aca="false">C169-L169</f>
        <v>0.00567688</v>
      </c>
      <c r="V169" s="81" t="n">
        <f aca="false">D169-M169</f>
        <v>0.0027738</v>
      </c>
      <c r="W169" s="81" t="n">
        <f aca="false">E169-N169</f>
        <v>-0.00265024</v>
      </c>
      <c r="X169" s="81" t="n">
        <f aca="false">F169-O169</f>
        <v>-0.00518239</v>
      </c>
      <c r="Y169" s="81" t="n">
        <f aca="false">G169-P169</f>
        <v>-0.00991324</v>
      </c>
      <c r="Z169" s="81" t="n">
        <f aca="false">H169-Q169</f>
        <v>-0.0142321</v>
      </c>
    </row>
    <row r="170" customFormat="false" ht="12.75" hidden="false" customHeight="false" outlineLevel="0" collapsed="false">
      <c r="A170" s="81" t="n">
        <v>0.02550826</v>
      </c>
      <c r="B170" s="81" t="n">
        <v>0.01622508</v>
      </c>
      <c r="C170" s="81" t="n">
        <v>0.00774491</v>
      </c>
      <c r="D170" s="81" t="n">
        <v>0.00378459</v>
      </c>
      <c r="E170" s="81" t="n">
        <v>-0.00361657</v>
      </c>
      <c r="F170" s="81" t="n">
        <v>-0.00707253</v>
      </c>
      <c r="G170" s="81" t="n">
        <v>-0.0135308</v>
      </c>
      <c r="H170" s="82" t="n">
        <v>-0.01942839</v>
      </c>
      <c r="S170" s="81" t="n">
        <f aca="false">A170-J170</f>
        <v>0.02550826</v>
      </c>
      <c r="T170" s="81" t="n">
        <f aca="false">B170-K170</f>
        <v>0.01622508</v>
      </c>
      <c r="U170" s="81" t="n">
        <f aca="false">C170-L170</f>
        <v>0.00774491</v>
      </c>
      <c r="V170" s="81" t="n">
        <f aca="false">D170-M170</f>
        <v>0.00378459</v>
      </c>
      <c r="W170" s="81" t="n">
        <f aca="false">E170-N170</f>
        <v>-0.00361657</v>
      </c>
      <c r="X170" s="81" t="n">
        <f aca="false">F170-O170</f>
        <v>-0.00707253</v>
      </c>
      <c r="Y170" s="81" t="n">
        <f aca="false">G170-P170</f>
        <v>-0.0135308</v>
      </c>
      <c r="Z170" s="81" t="n">
        <f aca="false">H170-Q170</f>
        <v>-0.01942839</v>
      </c>
    </row>
    <row r="171" customFormat="false" ht="12.75" hidden="false" customHeight="false" outlineLevel="0" collapsed="false">
      <c r="A171" s="81" t="n">
        <v>0.01797016</v>
      </c>
      <c r="B171" s="81" t="n">
        <v>0.01143197</v>
      </c>
      <c r="C171" s="81" t="n">
        <v>0.00545774</v>
      </c>
      <c r="D171" s="81" t="n">
        <v>0.00266714</v>
      </c>
      <c r="E171" s="81" t="n">
        <v>-0.00254908</v>
      </c>
      <c r="F171" s="81" t="n">
        <v>-0.0049853</v>
      </c>
      <c r="G171" s="81" t="n">
        <v>-0.00953892</v>
      </c>
      <c r="H171" s="82" t="n">
        <v>-0.01369841</v>
      </c>
      <c r="S171" s="81" t="n">
        <f aca="false">A171-J171</f>
        <v>0.01797016</v>
      </c>
      <c r="T171" s="81" t="n">
        <f aca="false">B171-K171</f>
        <v>0.01143197</v>
      </c>
      <c r="U171" s="81" t="n">
        <f aca="false">C171-L171</f>
        <v>0.00545774</v>
      </c>
      <c r="V171" s="81" t="n">
        <f aca="false">D171-M171</f>
        <v>0.00266714</v>
      </c>
      <c r="W171" s="81" t="n">
        <f aca="false">E171-N171</f>
        <v>-0.00254908</v>
      </c>
      <c r="X171" s="81" t="n">
        <f aca="false">F171-O171</f>
        <v>-0.0049853</v>
      </c>
      <c r="Y171" s="81" t="n">
        <f aca="false">G171-P171</f>
        <v>-0.00953892</v>
      </c>
      <c r="Z171" s="81" t="n">
        <f aca="false">H171-Q171</f>
        <v>-0.01369841</v>
      </c>
    </row>
    <row r="172" customFormat="false" ht="12.75" hidden="false" customHeight="false" outlineLevel="0" collapsed="false">
      <c r="A172" s="81" t="n">
        <v>0.01674206</v>
      </c>
      <c r="B172" s="81" t="n">
        <v>0.01065158</v>
      </c>
      <c r="C172" s="81" t="n">
        <v>0.00508568</v>
      </c>
      <c r="D172" s="81" t="n">
        <v>0.00248546</v>
      </c>
      <c r="E172" s="81" t="n">
        <v>-0.00237574</v>
      </c>
      <c r="F172" s="81" t="n">
        <v>-0.00464658</v>
      </c>
      <c r="G172" s="81" t="n">
        <v>-0.00889201</v>
      </c>
      <c r="H172" s="82" t="n">
        <v>-0.01277123</v>
      </c>
      <c r="S172" s="81" t="n">
        <f aca="false">A172-J172</f>
        <v>0.01674206</v>
      </c>
      <c r="T172" s="81" t="n">
        <f aca="false">B172-K172</f>
        <v>0.01065158</v>
      </c>
      <c r="U172" s="81" t="n">
        <f aca="false">C172-L172</f>
        <v>0.00508568</v>
      </c>
      <c r="V172" s="81" t="n">
        <f aca="false">D172-M172</f>
        <v>0.00248546</v>
      </c>
      <c r="W172" s="81" t="n">
        <f aca="false">E172-N172</f>
        <v>-0.00237574</v>
      </c>
      <c r="X172" s="81" t="n">
        <f aca="false">F172-O172</f>
        <v>-0.00464658</v>
      </c>
      <c r="Y172" s="81" t="n">
        <f aca="false">G172-P172</f>
        <v>-0.00889201</v>
      </c>
      <c r="Z172" s="81" t="n">
        <f aca="false">H172-Q172</f>
        <v>-0.01277123</v>
      </c>
    </row>
    <row r="173" customFormat="false" ht="12.75" hidden="false" customHeight="false" outlineLevel="0" collapsed="false">
      <c r="A173" s="81" t="n">
        <v>0.01702135</v>
      </c>
      <c r="B173" s="81" t="n">
        <v>0.01083097</v>
      </c>
      <c r="C173" s="81" t="n">
        <v>0.00517214</v>
      </c>
      <c r="D173" s="81" t="n">
        <v>0.00252791</v>
      </c>
      <c r="E173" s="81" t="n">
        <v>-0.00241666</v>
      </c>
      <c r="F173" s="81" t="n">
        <v>-0.00472699</v>
      </c>
      <c r="G173" s="81" t="n">
        <v>-0.0090472</v>
      </c>
      <c r="H173" s="82" t="n">
        <v>-0.01299597</v>
      </c>
      <c r="S173" s="81" t="n">
        <f aca="false">A173-J173</f>
        <v>0.01702135</v>
      </c>
      <c r="T173" s="81" t="n">
        <f aca="false">B173-K173</f>
        <v>0.01083097</v>
      </c>
      <c r="U173" s="81" t="n">
        <f aca="false">C173-L173</f>
        <v>0.00517214</v>
      </c>
      <c r="V173" s="81" t="n">
        <f aca="false">D173-M173</f>
        <v>0.00252791</v>
      </c>
      <c r="W173" s="81" t="n">
        <f aca="false">E173-N173</f>
        <v>-0.00241666</v>
      </c>
      <c r="X173" s="81" t="n">
        <f aca="false">F173-O173</f>
        <v>-0.00472699</v>
      </c>
      <c r="Y173" s="81" t="n">
        <f aca="false">G173-P173</f>
        <v>-0.0090472</v>
      </c>
      <c r="Z173" s="81" t="n">
        <f aca="false">H173-Q173</f>
        <v>-0.01299597</v>
      </c>
    </row>
    <row r="174" customFormat="false" ht="12.75" hidden="false" customHeight="false" outlineLevel="0" collapsed="false">
      <c r="A174" s="81" t="n">
        <v>0.02223362</v>
      </c>
      <c r="B174" s="81" t="n">
        <v>0.01414965</v>
      </c>
      <c r="C174" s="81" t="n">
        <v>0.00675785</v>
      </c>
      <c r="D174" s="81" t="n">
        <v>0.00330315</v>
      </c>
      <c r="E174" s="81" t="n">
        <v>-0.00315821</v>
      </c>
      <c r="F174" s="81" t="n">
        <v>-0.00617784</v>
      </c>
      <c r="G174" s="81" t="n">
        <v>-0.01182553</v>
      </c>
      <c r="H174" s="82" t="n">
        <v>-0.01698899</v>
      </c>
      <c r="S174" s="81" t="n">
        <f aca="false">A174-J174</f>
        <v>0.02223362</v>
      </c>
      <c r="T174" s="81" t="n">
        <f aca="false">B174-K174</f>
        <v>0.01414965</v>
      </c>
      <c r="U174" s="81" t="n">
        <f aca="false">C174-L174</f>
        <v>0.00675785</v>
      </c>
      <c r="V174" s="81" t="n">
        <f aca="false">D174-M174</f>
        <v>0.00330315</v>
      </c>
      <c r="W174" s="81" t="n">
        <f aca="false">E174-N174</f>
        <v>-0.00315821</v>
      </c>
      <c r="X174" s="81" t="n">
        <f aca="false">F174-O174</f>
        <v>-0.00617784</v>
      </c>
      <c r="Y174" s="81" t="n">
        <f aca="false">G174-P174</f>
        <v>-0.01182553</v>
      </c>
      <c r="Z174" s="81" t="n">
        <f aca="false">H174-Q174</f>
        <v>-0.01698899</v>
      </c>
    </row>
    <row r="175" customFormat="false" ht="12.75" hidden="false" customHeight="false" outlineLevel="0" collapsed="false">
      <c r="A175" s="81" t="n">
        <v>0.01628336</v>
      </c>
      <c r="B175" s="81" t="n">
        <v>0.01036407</v>
      </c>
      <c r="C175" s="81" t="n">
        <v>0.00495048</v>
      </c>
      <c r="D175" s="81" t="n">
        <v>0.00241989</v>
      </c>
      <c r="E175" s="81" t="n">
        <v>-0.002314</v>
      </c>
      <c r="F175" s="81" t="n">
        <v>-0.00452678</v>
      </c>
      <c r="G175" s="81" t="n">
        <v>-0.00866628</v>
      </c>
      <c r="H175" s="82" t="n">
        <v>-0.01245201</v>
      </c>
      <c r="S175" s="81" t="n">
        <f aca="false">A175-J175</f>
        <v>0.01628336</v>
      </c>
      <c r="T175" s="81" t="n">
        <f aca="false">B175-K175</f>
        <v>0.01036407</v>
      </c>
      <c r="U175" s="81" t="n">
        <f aca="false">C175-L175</f>
        <v>0.00495048</v>
      </c>
      <c r="V175" s="81" t="n">
        <f aca="false">D175-M175</f>
        <v>0.00241989</v>
      </c>
      <c r="W175" s="81" t="n">
        <f aca="false">E175-N175</f>
        <v>-0.002314</v>
      </c>
      <c r="X175" s="81" t="n">
        <f aca="false">F175-O175</f>
        <v>-0.00452678</v>
      </c>
      <c r="Y175" s="81" t="n">
        <f aca="false">G175-P175</f>
        <v>-0.00866628</v>
      </c>
      <c r="Z175" s="81" t="n">
        <f aca="false">H175-Q175</f>
        <v>-0.01245201</v>
      </c>
    </row>
    <row r="176" customFormat="false" ht="12.75" hidden="false" customHeight="false" outlineLevel="0" collapsed="false">
      <c r="A176" s="81" t="n">
        <v>0.01533086</v>
      </c>
      <c r="B176" s="81" t="n">
        <v>0.00975884</v>
      </c>
      <c r="C176" s="81" t="n">
        <v>0.00466199</v>
      </c>
      <c r="D176" s="81" t="n">
        <v>0.00227904</v>
      </c>
      <c r="E176" s="81" t="n">
        <v>-0.00217967</v>
      </c>
      <c r="F176" s="81" t="n">
        <v>-0.00426435</v>
      </c>
      <c r="G176" s="81" t="n">
        <v>-0.00816536</v>
      </c>
      <c r="H176" s="82" t="n">
        <v>-0.01173454</v>
      </c>
      <c r="S176" s="81" t="n">
        <f aca="false">A176-J176</f>
        <v>0.01533086</v>
      </c>
      <c r="T176" s="81" t="n">
        <f aca="false">B176-K176</f>
        <v>0.00975884</v>
      </c>
      <c r="U176" s="81" t="n">
        <f aca="false">C176-L176</f>
        <v>0.00466199</v>
      </c>
      <c r="V176" s="81" t="n">
        <f aca="false">D176-M176</f>
        <v>0.00227904</v>
      </c>
      <c r="W176" s="81" t="n">
        <f aca="false">E176-N176</f>
        <v>-0.00217967</v>
      </c>
      <c r="X176" s="81" t="n">
        <f aca="false">F176-O176</f>
        <v>-0.00426435</v>
      </c>
      <c r="Y176" s="81" t="n">
        <f aca="false">G176-P176</f>
        <v>-0.00816536</v>
      </c>
      <c r="Z176" s="81" t="n">
        <f aca="false">H176-Q176</f>
        <v>-0.01173454</v>
      </c>
    </row>
    <row r="177" customFormat="false" ht="12.75" hidden="false" customHeight="false" outlineLevel="0" collapsed="false">
      <c r="A177" s="81" t="n">
        <v>0.01395645</v>
      </c>
      <c r="B177" s="81" t="n">
        <v>0.00888496</v>
      </c>
      <c r="C177" s="81" t="n">
        <v>0.00424509</v>
      </c>
      <c r="D177" s="81" t="n">
        <v>0.00207538</v>
      </c>
      <c r="E177" s="81" t="n">
        <v>-0.0019852</v>
      </c>
      <c r="F177" s="81" t="n">
        <v>-0.0038842</v>
      </c>
      <c r="G177" s="81" t="n">
        <v>-0.00743873</v>
      </c>
      <c r="H177" s="82" t="n">
        <v>-0.0106922</v>
      </c>
      <c r="S177" s="81" t="n">
        <f aca="false">A177-J177</f>
        <v>0.01395645</v>
      </c>
      <c r="T177" s="81" t="n">
        <f aca="false">B177-K177</f>
        <v>0.00888496</v>
      </c>
      <c r="U177" s="81" t="n">
        <f aca="false">C177-L177</f>
        <v>0.00424509</v>
      </c>
      <c r="V177" s="81" t="n">
        <f aca="false">D177-M177</f>
        <v>0.00207538</v>
      </c>
      <c r="W177" s="81" t="n">
        <f aca="false">E177-N177</f>
        <v>-0.0019852</v>
      </c>
      <c r="X177" s="81" t="n">
        <f aca="false">F177-O177</f>
        <v>-0.0038842</v>
      </c>
      <c r="Y177" s="81" t="n">
        <f aca="false">G177-P177</f>
        <v>-0.00743873</v>
      </c>
      <c r="Z177" s="81" t="n">
        <f aca="false">H177-Q177</f>
        <v>-0.0106922</v>
      </c>
    </row>
    <row r="178" customFormat="false" ht="12.75" hidden="false" customHeight="false" outlineLevel="0" collapsed="false">
      <c r="A178" s="81" t="n">
        <v>0.00947594</v>
      </c>
      <c r="B178" s="81" t="n">
        <v>0.00603863</v>
      </c>
      <c r="C178" s="81" t="n">
        <v>0.00288811</v>
      </c>
      <c r="D178" s="81" t="n">
        <v>0.0014127</v>
      </c>
      <c r="E178" s="81" t="n">
        <v>-0.00135273</v>
      </c>
      <c r="F178" s="81" t="n">
        <v>-0.0026481</v>
      </c>
      <c r="G178" s="81" t="n">
        <v>-0.00507673</v>
      </c>
      <c r="H178" s="82" t="n">
        <v>-0.00730469</v>
      </c>
      <c r="S178" s="81" t="n">
        <f aca="false">A178-J178</f>
        <v>0.00947594</v>
      </c>
      <c r="T178" s="81" t="n">
        <f aca="false">B178-K178</f>
        <v>0.00603863</v>
      </c>
      <c r="U178" s="81" t="n">
        <f aca="false">C178-L178</f>
        <v>0.00288811</v>
      </c>
      <c r="V178" s="81" t="n">
        <f aca="false">D178-M178</f>
        <v>0.0014127</v>
      </c>
      <c r="W178" s="81" t="n">
        <f aca="false">E178-N178</f>
        <v>-0.00135273</v>
      </c>
      <c r="X178" s="81" t="n">
        <f aca="false">F178-O178</f>
        <v>-0.0026481</v>
      </c>
      <c r="Y178" s="81" t="n">
        <f aca="false">G178-P178</f>
        <v>-0.00507673</v>
      </c>
      <c r="Z178" s="81" t="n">
        <f aca="false">H178-Q178</f>
        <v>-0.00730469</v>
      </c>
    </row>
    <row r="179" customFormat="false" ht="12.75" hidden="false" customHeight="false" outlineLevel="0" collapsed="false">
      <c r="A179" s="81" t="n">
        <v>0.01008445</v>
      </c>
      <c r="B179" s="81" t="n">
        <v>0.00642696</v>
      </c>
      <c r="C179" s="81" t="n">
        <v>0.00307406</v>
      </c>
      <c r="D179" s="81" t="n">
        <v>0.0015037</v>
      </c>
      <c r="E179" s="81" t="n">
        <v>-0.00143993</v>
      </c>
      <c r="F179" s="81" t="n">
        <v>-0.00281888</v>
      </c>
      <c r="G179" s="81" t="n">
        <v>-0.00540433</v>
      </c>
      <c r="H179" s="82" t="n">
        <v>-0.00777628</v>
      </c>
      <c r="S179" s="81" t="n">
        <f aca="false">A179-J179</f>
        <v>0.01008445</v>
      </c>
      <c r="T179" s="81" t="n">
        <f aca="false">B179-K179</f>
        <v>0.00642696</v>
      </c>
      <c r="U179" s="81" t="n">
        <f aca="false">C179-L179</f>
        <v>0.00307406</v>
      </c>
      <c r="V179" s="81" t="n">
        <f aca="false">D179-M179</f>
        <v>0.0015037</v>
      </c>
      <c r="W179" s="81" t="n">
        <f aca="false">E179-N179</f>
        <v>-0.00143993</v>
      </c>
      <c r="X179" s="81" t="n">
        <f aca="false">F179-O179</f>
        <v>-0.00281888</v>
      </c>
      <c r="Y179" s="81" t="n">
        <f aca="false">G179-P179</f>
        <v>-0.00540433</v>
      </c>
      <c r="Z179" s="81" t="n">
        <f aca="false">H179-Q179</f>
        <v>-0.00777628</v>
      </c>
    </row>
    <row r="180" customFormat="false" ht="12.75" hidden="false" customHeight="false" outlineLevel="0" collapsed="false">
      <c r="A180" s="81" t="n">
        <v>0.00737474</v>
      </c>
      <c r="B180" s="81" t="n">
        <v>0.00470039</v>
      </c>
      <c r="C180" s="81" t="n">
        <v>0.00224835</v>
      </c>
      <c r="D180" s="81" t="n">
        <v>0.00109982</v>
      </c>
      <c r="E180" s="81" t="n">
        <v>-0.00105322</v>
      </c>
      <c r="F180" s="81" t="n">
        <v>-0.00206184</v>
      </c>
      <c r="G180" s="81" t="n">
        <v>-0.00395295</v>
      </c>
      <c r="H180" s="82" t="n">
        <v>-0.00568786</v>
      </c>
      <c r="S180" s="81" t="n">
        <f aca="false">A180-J180</f>
        <v>0.00737474</v>
      </c>
      <c r="T180" s="81" t="n">
        <f aca="false">B180-K180</f>
        <v>0.00470039</v>
      </c>
      <c r="U180" s="81" t="n">
        <f aca="false">C180-L180</f>
        <v>0.00224835</v>
      </c>
      <c r="V180" s="81" t="n">
        <f aca="false">D180-M180</f>
        <v>0.00109982</v>
      </c>
      <c r="W180" s="81" t="n">
        <f aca="false">E180-N180</f>
        <v>-0.00105322</v>
      </c>
      <c r="X180" s="81" t="n">
        <f aca="false">F180-O180</f>
        <v>-0.00206184</v>
      </c>
      <c r="Y180" s="81" t="n">
        <f aca="false">G180-P180</f>
        <v>-0.00395295</v>
      </c>
      <c r="Z180" s="81" t="n">
        <f aca="false">H180-Q180</f>
        <v>-0.00568786</v>
      </c>
    </row>
    <row r="181" customFormat="false" ht="12.75" hidden="false" customHeight="false" outlineLevel="0" collapsed="false">
      <c r="A181" s="81" t="n">
        <v>0.01591957</v>
      </c>
      <c r="B181" s="81" t="n">
        <v>0.01014789</v>
      </c>
      <c r="C181" s="81" t="n">
        <v>0.00485451</v>
      </c>
      <c r="D181" s="81" t="n">
        <v>0.00237475</v>
      </c>
      <c r="E181" s="81" t="n">
        <v>-0.00227421</v>
      </c>
      <c r="F181" s="81" t="n">
        <v>-0.00445218</v>
      </c>
      <c r="G181" s="81" t="n">
        <v>-0.00853575</v>
      </c>
      <c r="H181" s="82" t="n">
        <v>-0.0122818</v>
      </c>
      <c r="S181" s="81" t="n">
        <f aca="false">A181-J181</f>
        <v>0.01591957</v>
      </c>
      <c r="T181" s="81" t="n">
        <f aca="false">B181-K181</f>
        <v>0.01014789</v>
      </c>
      <c r="U181" s="81" t="n">
        <f aca="false">C181-L181</f>
        <v>0.00485451</v>
      </c>
      <c r="V181" s="81" t="n">
        <f aca="false">D181-M181</f>
        <v>0.00237475</v>
      </c>
      <c r="W181" s="81" t="n">
        <f aca="false">E181-N181</f>
        <v>-0.00227421</v>
      </c>
      <c r="X181" s="81" t="n">
        <f aca="false">F181-O181</f>
        <v>-0.00445218</v>
      </c>
      <c r="Y181" s="81" t="n">
        <f aca="false">G181-P181</f>
        <v>-0.00853575</v>
      </c>
      <c r="Z181" s="81" t="n">
        <f aca="false">H181-Q181</f>
        <v>-0.0122818</v>
      </c>
    </row>
    <row r="182" customFormat="false" ht="12.75" hidden="false" customHeight="false" outlineLevel="0" collapsed="false">
      <c r="A182" s="81" t="n">
        <v>0.02166978</v>
      </c>
      <c r="B182" s="81" t="n">
        <v>0.01381531</v>
      </c>
      <c r="C182" s="81" t="n">
        <v>0.0066098</v>
      </c>
      <c r="D182" s="81" t="n">
        <v>0.00323361</v>
      </c>
      <c r="E182" s="81" t="n">
        <v>-0.00309709</v>
      </c>
      <c r="F182" s="81" t="n">
        <v>-0.00606348</v>
      </c>
      <c r="G182" s="81" t="n">
        <v>-0.01162627</v>
      </c>
      <c r="H182" s="82" t="n">
        <v>-0.01673044</v>
      </c>
      <c r="S182" s="81" t="n">
        <f aca="false">A182-J182</f>
        <v>0.02166978</v>
      </c>
      <c r="T182" s="81" t="n">
        <f aca="false">B182-K182</f>
        <v>0.01381531</v>
      </c>
      <c r="U182" s="81" t="n">
        <f aca="false">C182-L182</f>
        <v>0.0066098</v>
      </c>
      <c r="V182" s="81" t="n">
        <f aca="false">D182-M182</f>
        <v>0.00323361</v>
      </c>
      <c r="W182" s="81" t="n">
        <f aca="false">E182-N182</f>
        <v>-0.00309709</v>
      </c>
      <c r="X182" s="81" t="n">
        <f aca="false">F182-O182</f>
        <v>-0.00606348</v>
      </c>
      <c r="Y182" s="81" t="n">
        <f aca="false">G182-P182</f>
        <v>-0.01162627</v>
      </c>
      <c r="Z182" s="81" t="n">
        <f aca="false">H182-Q182</f>
        <v>-0.01673044</v>
      </c>
    </row>
    <row r="183" customFormat="false" ht="12.75" hidden="false" customHeight="false" outlineLevel="0" collapsed="false">
      <c r="A183" s="81" t="n">
        <v>0.01525532</v>
      </c>
      <c r="B183" s="81" t="n">
        <v>0.00972701</v>
      </c>
      <c r="C183" s="81" t="n">
        <v>0.00465435</v>
      </c>
      <c r="D183" s="81" t="n">
        <v>0.00227711</v>
      </c>
      <c r="E183" s="81" t="n">
        <v>-0.00218122</v>
      </c>
      <c r="F183" s="81" t="n">
        <v>-0.00427063</v>
      </c>
      <c r="G183" s="81" t="n">
        <v>-0.00818953</v>
      </c>
      <c r="H183" s="82" t="n">
        <v>-0.01178621</v>
      </c>
      <c r="S183" s="81" t="n">
        <f aca="false">A183-J183</f>
        <v>0.01525532</v>
      </c>
      <c r="T183" s="81" t="n">
        <f aca="false">B183-K183</f>
        <v>0.00972701</v>
      </c>
      <c r="U183" s="81" t="n">
        <f aca="false">C183-L183</f>
        <v>0.00465435</v>
      </c>
      <c r="V183" s="81" t="n">
        <f aca="false">D183-M183</f>
        <v>0.00227711</v>
      </c>
      <c r="W183" s="81" t="n">
        <f aca="false">E183-N183</f>
        <v>-0.00218122</v>
      </c>
      <c r="X183" s="81" t="n">
        <f aca="false">F183-O183</f>
        <v>-0.00427063</v>
      </c>
      <c r="Y183" s="81" t="n">
        <f aca="false">G183-P183</f>
        <v>-0.00818953</v>
      </c>
      <c r="Z183" s="81" t="n">
        <f aca="false">H183-Q183</f>
        <v>-0.01178621</v>
      </c>
    </row>
    <row r="184" customFormat="false" ht="12.75" hidden="false" customHeight="false" outlineLevel="0" collapsed="false">
      <c r="A184" s="81" t="n">
        <v>0.01423915</v>
      </c>
      <c r="B184" s="81" t="n">
        <v>0.0090801</v>
      </c>
      <c r="C184" s="81" t="n">
        <v>0.00434534</v>
      </c>
      <c r="D184" s="81" t="n">
        <v>0.00212607</v>
      </c>
      <c r="E184" s="81" t="n">
        <v>-0.00203682</v>
      </c>
      <c r="F184" s="81" t="n">
        <v>-0.0039882</v>
      </c>
      <c r="G184" s="81" t="n">
        <v>-0.00764906</v>
      </c>
      <c r="H184" s="82" t="n">
        <v>-0.01101004</v>
      </c>
      <c r="S184" s="81" t="n">
        <f aca="false">A184-J184</f>
        <v>0.01423915</v>
      </c>
      <c r="T184" s="81" t="n">
        <f aca="false">B184-K184</f>
        <v>0.0090801</v>
      </c>
      <c r="U184" s="81" t="n">
        <f aca="false">C184-L184</f>
        <v>0.00434534</v>
      </c>
      <c r="V184" s="81" t="n">
        <f aca="false">D184-M184</f>
        <v>0.00212607</v>
      </c>
      <c r="W184" s="81" t="n">
        <f aca="false">E184-N184</f>
        <v>-0.00203682</v>
      </c>
      <c r="X184" s="81" t="n">
        <f aca="false">F184-O184</f>
        <v>-0.0039882</v>
      </c>
      <c r="Y184" s="81" t="n">
        <f aca="false">G184-P184</f>
        <v>-0.00764906</v>
      </c>
      <c r="Z184" s="81" t="n">
        <f aca="false">H184-Q184</f>
        <v>-0.01101004</v>
      </c>
    </row>
    <row r="185" customFormat="false" ht="12.75" hidden="false" customHeight="false" outlineLevel="0" collapsed="false">
      <c r="A185" s="81" t="n">
        <v>0.01447481</v>
      </c>
      <c r="B185" s="81" t="n">
        <v>0.00923161</v>
      </c>
      <c r="C185" s="81" t="n">
        <v>0.00441843</v>
      </c>
      <c r="D185" s="81" t="n">
        <v>0.00216197</v>
      </c>
      <c r="E185" s="81" t="n">
        <v>-0.00207149</v>
      </c>
      <c r="F185" s="81" t="n">
        <v>-0.00405633</v>
      </c>
      <c r="G185" s="81" t="n">
        <v>-0.0077807</v>
      </c>
      <c r="H185" s="82" t="n">
        <v>-0.01120088</v>
      </c>
      <c r="S185" s="81" t="n">
        <f aca="false">A185-J185</f>
        <v>0.01447481</v>
      </c>
      <c r="T185" s="81" t="n">
        <f aca="false">B185-K185</f>
        <v>0.00923161</v>
      </c>
      <c r="U185" s="81" t="n">
        <f aca="false">C185-L185</f>
        <v>0.00441843</v>
      </c>
      <c r="V185" s="81" t="n">
        <f aca="false">D185-M185</f>
        <v>0.00216197</v>
      </c>
      <c r="W185" s="81" t="n">
        <f aca="false">E185-N185</f>
        <v>-0.00207149</v>
      </c>
      <c r="X185" s="81" t="n">
        <f aca="false">F185-O185</f>
        <v>-0.00405633</v>
      </c>
      <c r="Y185" s="81" t="n">
        <f aca="false">G185-P185</f>
        <v>-0.0077807</v>
      </c>
      <c r="Z185" s="81" t="n">
        <f aca="false">H185-Q185</f>
        <v>-0.01120088</v>
      </c>
    </row>
    <row r="186" customFormat="false" ht="12.75" hidden="false" customHeight="false" outlineLevel="0" collapsed="false">
      <c r="A186" s="81" t="n">
        <v>0.01891609</v>
      </c>
      <c r="B186" s="81" t="n">
        <v>0.01206555</v>
      </c>
      <c r="C186" s="81" t="n">
        <v>0.00577546</v>
      </c>
      <c r="D186" s="81" t="n">
        <v>0.00282613</v>
      </c>
      <c r="E186" s="81" t="n">
        <v>-0.00270814</v>
      </c>
      <c r="F186" s="81" t="n">
        <v>-0.00530328</v>
      </c>
      <c r="G186" s="81" t="n">
        <v>-0.01017359</v>
      </c>
      <c r="H186" s="82" t="n">
        <v>-0.01464708</v>
      </c>
      <c r="S186" s="81" t="n">
        <f aca="false">A186-J186</f>
        <v>0.01891609</v>
      </c>
      <c r="T186" s="81" t="n">
        <f aca="false">B186-K186</f>
        <v>0.01206555</v>
      </c>
      <c r="U186" s="81" t="n">
        <f aca="false">C186-L186</f>
        <v>0.00577546</v>
      </c>
      <c r="V186" s="81" t="n">
        <f aca="false">D186-M186</f>
        <v>0.00282613</v>
      </c>
      <c r="W186" s="81" t="n">
        <f aca="false">E186-N186</f>
        <v>-0.00270814</v>
      </c>
      <c r="X186" s="81" t="n">
        <f aca="false">F186-O186</f>
        <v>-0.00530328</v>
      </c>
      <c r="Y186" s="81" t="n">
        <f aca="false">G186-P186</f>
        <v>-0.01017359</v>
      </c>
      <c r="Z186" s="81" t="n">
        <f aca="false">H186-Q186</f>
        <v>-0.01464708</v>
      </c>
    </row>
    <row r="187" customFormat="false" ht="12.75" hidden="false" customHeight="false" outlineLevel="0" collapsed="false">
      <c r="A187" s="81" t="n">
        <v>0.01387279</v>
      </c>
      <c r="B187" s="81" t="n">
        <v>0.00884981</v>
      </c>
      <c r="C187" s="81" t="n">
        <v>0.00423672</v>
      </c>
      <c r="D187" s="81" t="n">
        <v>0.00207331</v>
      </c>
      <c r="E187" s="81" t="n">
        <v>-0.00198703</v>
      </c>
      <c r="F187" s="81" t="n">
        <v>-0.00389141</v>
      </c>
      <c r="G187" s="81" t="n">
        <v>-0.00746614</v>
      </c>
      <c r="H187" s="82" t="n">
        <v>-0.01075059</v>
      </c>
      <c r="S187" s="81" t="n">
        <f aca="false">A187-J187</f>
        <v>0.01387279</v>
      </c>
      <c r="T187" s="81" t="n">
        <f aca="false">B187-K187</f>
        <v>0.00884981</v>
      </c>
      <c r="U187" s="81" t="n">
        <f aca="false">C187-L187</f>
        <v>0.00423672</v>
      </c>
      <c r="V187" s="81" t="n">
        <f aca="false">D187-M187</f>
        <v>0.00207331</v>
      </c>
      <c r="W187" s="81" t="n">
        <f aca="false">E187-N187</f>
        <v>-0.00198703</v>
      </c>
      <c r="X187" s="81" t="n">
        <f aca="false">F187-O187</f>
        <v>-0.00389141</v>
      </c>
      <c r="Y187" s="81" t="n">
        <f aca="false">G187-P187</f>
        <v>-0.00746614</v>
      </c>
      <c r="Z187" s="81" t="n">
        <f aca="false">H187-Q187</f>
        <v>-0.01075059</v>
      </c>
    </row>
    <row r="188" customFormat="false" ht="12.75" hidden="false" customHeight="false" outlineLevel="0" collapsed="false">
      <c r="A188" s="81" t="n">
        <v>0.01317333</v>
      </c>
      <c r="B188" s="81" t="n">
        <v>0.00840473</v>
      </c>
      <c r="C188" s="81" t="n">
        <v>0.00402426</v>
      </c>
      <c r="D188" s="81" t="n">
        <v>0.0019695</v>
      </c>
      <c r="E188" s="81" t="n">
        <v>-0.00188785</v>
      </c>
      <c r="F188" s="81" t="n">
        <v>-0.00369751</v>
      </c>
      <c r="G188" s="81" t="n">
        <v>-0.00709542</v>
      </c>
      <c r="H188" s="82" t="n">
        <v>-0.01021875</v>
      </c>
      <c r="S188" s="81" t="n">
        <f aca="false">A188-J188</f>
        <v>0.01317333</v>
      </c>
      <c r="T188" s="81" t="n">
        <f aca="false">B188-K188</f>
        <v>0.00840473</v>
      </c>
      <c r="U188" s="81" t="n">
        <f aca="false">C188-L188</f>
        <v>0.00402426</v>
      </c>
      <c r="V188" s="81" t="n">
        <f aca="false">D188-M188</f>
        <v>0.0019695</v>
      </c>
      <c r="W188" s="81" t="n">
        <f aca="false">E188-N188</f>
        <v>-0.00188785</v>
      </c>
      <c r="X188" s="81" t="n">
        <f aca="false">F188-O188</f>
        <v>-0.00369751</v>
      </c>
      <c r="Y188" s="81" t="n">
        <f aca="false">G188-P188</f>
        <v>-0.00709542</v>
      </c>
      <c r="Z188" s="81" t="n">
        <f aca="false">H188-Q188</f>
        <v>-0.01021875</v>
      </c>
    </row>
    <row r="189" customFormat="false" ht="12.75" hidden="false" customHeight="false" outlineLevel="0" collapsed="false">
      <c r="A189" s="81" t="n">
        <v>0.01205909</v>
      </c>
      <c r="B189" s="81" t="n">
        <v>0.00769496</v>
      </c>
      <c r="C189" s="81" t="n">
        <v>0.003685</v>
      </c>
      <c r="D189" s="81" t="n">
        <v>0.00180362</v>
      </c>
      <c r="E189" s="81" t="n">
        <v>-0.00172914</v>
      </c>
      <c r="F189" s="81" t="n">
        <v>-0.00338698</v>
      </c>
      <c r="G189" s="81" t="n">
        <v>-0.00650072</v>
      </c>
      <c r="H189" s="82" t="n">
        <v>-0.00936403</v>
      </c>
      <c r="S189" s="81" t="n">
        <f aca="false">A189-J189</f>
        <v>0.01205909</v>
      </c>
      <c r="T189" s="81" t="n">
        <f aca="false">B189-K189</f>
        <v>0.00769496</v>
      </c>
      <c r="U189" s="81" t="n">
        <f aca="false">C189-L189</f>
        <v>0.003685</v>
      </c>
      <c r="V189" s="81" t="n">
        <f aca="false">D189-M189</f>
        <v>0.00180362</v>
      </c>
      <c r="W189" s="81" t="n">
        <f aca="false">E189-N189</f>
        <v>-0.00172914</v>
      </c>
      <c r="X189" s="81" t="n">
        <f aca="false">F189-O189</f>
        <v>-0.00338698</v>
      </c>
      <c r="Y189" s="81" t="n">
        <f aca="false">G189-P189</f>
        <v>-0.00650072</v>
      </c>
      <c r="Z189" s="81" t="n">
        <f aca="false">H189-Q189</f>
        <v>-0.00936403</v>
      </c>
    </row>
    <row r="190" customFormat="false" ht="12.75" hidden="false" customHeight="false" outlineLevel="0" collapsed="false">
      <c r="A190" s="81" t="n">
        <v>0.00828936</v>
      </c>
      <c r="B190" s="81" t="n">
        <v>0.00529497</v>
      </c>
      <c r="C190" s="81" t="n">
        <v>0.00253833</v>
      </c>
      <c r="D190" s="81" t="n">
        <v>0.00124303</v>
      </c>
      <c r="E190" s="81" t="n">
        <v>-0.00119295</v>
      </c>
      <c r="F190" s="81" t="n">
        <v>-0.00233793</v>
      </c>
      <c r="G190" s="81" t="n">
        <v>-0.00449191</v>
      </c>
      <c r="H190" s="82" t="n">
        <v>-0.00647706</v>
      </c>
      <c r="S190" s="81" t="n">
        <f aca="false">A190-J190</f>
        <v>0.00828936</v>
      </c>
      <c r="T190" s="81" t="n">
        <f aca="false">B190-K190</f>
        <v>0.00529497</v>
      </c>
      <c r="U190" s="81" t="n">
        <f aca="false">C190-L190</f>
        <v>0.00253833</v>
      </c>
      <c r="V190" s="81" t="n">
        <f aca="false">D190-M190</f>
        <v>0.00124303</v>
      </c>
      <c r="W190" s="81" t="n">
        <f aca="false">E190-N190</f>
        <v>-0.00119295</v>
      </c>
      <c r="X190" s="81" t="n">
        <f aca="false">F190-O190</f>
        <v>-0.00233793</v>
      </c>
      <c r="Y190" s="81" t="n">
        <f aca="false">G190-P190</f>
        <v>-0.00449191</v>
      </c>
      <c r="Z190" s="81" t="n">
        <f aca="false">H190-Q190</f>
        <v>-0.00647706</v>
      </c>
    </row>
    <row r="191" customFormat="false" ht="12.75" hidden="false" customHeight="false" outlineLevel="0" collapsed="false">
      <c r="A191" s="81" t="n">
        <v>0.00876368</v>
      </c>
      <c r="B191" s="81" t="n">
        <v>0.00559814</v>
      </c>
      <c r="C191" s="81" t="n">
        <v>0.00268373</v>
      </c>
      <c r="D191" s="81" t="n">
        <v>0.00131425</v>
      </c>
      <c r="E191" s="81" t="n">
        <v>-0.00126132</v>
      </c>
      <c r="F191" s="81" t="n">
        <v>-0.00247191</v>
      </c>
      <c r="G191" s="81" t="n">
        <v>-0.00474935</v>
      </c>
      <c r="H191" s="82" t="n">
        <v>-0.00684825</v>
      </c>
      <c r="S191" s="81" t="n">
        <f aca="false">A191-J191</f>
        <v>0.00876368</v>
      </c>
      <c r="T191" s="81" t="n">
        <f aca="false">B191-K191</f>
        <v>0.00559814</v>
      </c>
      <c r="U191" s="81" t="n">
        <f aca="false">C191-L191</f>
        <v>0.00268373</v>
      </c>
      <c r="V191" s="81" t="n">
        <f aca="false">D191-M191</f>
        <v>0.00131425</v>
      </c>
      <c r="W191" s="81" t="n">
        <f aca="false">E191-N191</f>
        <v>-0.00126132</v>
      </c>
      <c r="X191" s="81" t="n">
        <f aca="false">F191-O191</f>
        <v>-0.00247191</v>
      </c>
      <c r="Y191" s="81" t="n">
        <f aca="false">G191-P191</f>
        <v>-0.00474935</v>
      </c>
      <c r="Z191" s="81" t="n">
        <f aca="false">H191-Q191</f>
        <v>-0.00684825</v>
      </c>
    </row>
    <row r="192" customFormat="false" ht="12.75" hidden="false" customHeight="false" outlineLevel="0" collapsed="false">
      <c r="A192" s="81" t="n">
        <v>0.00636155</v>
      </c>
      <c r="B192" s="81" t="n">
        <v>0.00406375</v>
      </c>
      <c r="C192" s="81" t="n">
        <v>0.00194815</v>
      </c>
      <c r="D192" s="81" t="n">
        <v>0.00095402</v>
      </c>
      <c r="E192" s="81" t="n">
        <v>-0.00091559</v>
      </c>
      <c r="F192" s="81" t="n">
        <v>-0.00179433</v>
      </c>
      <c r="G192" s="81" t="n">
        <v>-0.00344737</v>
      </c>
      <c r="H192" s="82" t="n">
        <v>-0.00497067</v>
      </c>
      <c r="S192" s="81" t="n">
        <f aca="false">A192-J192</f>
        <v>0.00636155</v>
      </c>
      <c r="T192" s="81" t="n">
        <f aca="false">B192-K192</f>
        <v>0.00406375</v>
      </c>
      <c r="U192" s="81" t="n">
        <f aca="false">C192-L192</f>
        <v>0.00194815</v>
      </c>
      <c r="V192" s="81" t="n">
        <f aca="false">D192-M192</f>
        <v>0.00095402</v>
      </c>
      <c r="W192" s="81" t="n">
        <f aca="false">E192-N192</f>
        <v>-0.00091559</v>
      </c>
      <c r="X192" s="81" t="n">
        <f aca="false">F192-O192</f>
        <v>-0.00179433</v>
      </c>
      <c r="Y192" s="81" t="n">
        <f aca="false">G192-P192</f>
        <v>-0.00344737</v>
      </c>
      <c r="Z192" s="81" t="n">
        <f aca="false">H192-Q192</f>
        <v>-0.00497067</v>
      </c>
    </row>
    <row r="193" customFormat="false" ht="12.75" hidden="false" customHeight="false" outlineLevel="0" collapsed="false">
      <c r="A193" s="81" t="n">
        <v>0.01360269</v>
      </c>
      <c r="B193" s="81" t="n">
        <v>0.0086897</v>
      </c>
      <c r="C193" s="81" t="n">
        <v>0.00416585</v>
      </c>
      <c r="D193" s="81" t="n">
        <v>0.00204003</v>
      </c>
      <c r="E193" s="81" t="n">
        <v>-0.00195778</v>
      </c>
      <c r="F193" s="81" t="n">
        <v>-0.00383672</v>
      </c>
      <c r="G193" s="81" t="n">
        <v>-0.00737096</v>
      </c>
      <c r="H193" s="82" t="n">
        <v>-0.01062732</v>
      </c>
      <c r="S193" s="81" t="n">
        <f aca="false">A193-J193</f>
        <v>0.01360269</v>
      </c>
      <c r="T193" s="81" t="n">
        <f aca="false">B193-K193</f>
        <v>0.0086897</v>
      </c>
      <c r="U193" s="81" t="n">
        <f aca="false">C193-L193</f>
        <v>0.00416585</v>
      </c>
      <c r="V193" s="81" t="n">
        <f aca="false">D193-M193</f>
        <v>0.00204003</v>
      </c>
      <c r="W193" s="81" t="n">
        <f aca="false">E193-N193</f>
        <v>-0.00195778</v>
      </c>
      <c r="X193" s="81" t="n">
        <f aca="false">F193-O193</f>
        <v>-0.00383672</v>
      </c>
      <c r="Y193" s="81" t="n">
        <f aca="false">G193-P193</f>
        <v>-0.00737096</v>
      </c>
      <c r="Z193" s="81" t="n">
        <f aca="false">H193-Q193</f>
        <v>-0.01062732</v>
      </c>
    </row>
    <row r="194" customFormat="false" ht="12.75" hidden="false" customHeight="false" outlineLevel="0" collapsed="false">
      <c r="A194" s="81" t="n">
        <v>0.01849689</v>
      </c>
      <c r="B194" s="81" t="n">
        <v>0.01181738</v>
      </c>
      <c r="C194" s="81" t="n">
        <v>0.00566579</v>
      </c>
      <c r="D194" s="81" t="n">
        <v>0.00277468</v>
      </c>
      <c r="E194" s="81" t="n">
        <v>-0.00266303</v>
      </c>
      <c r="F194" s="81" t="n">
        <v>-0.00521902</v>
      </c>
      <c r="G194" s="81" t="n">
        <v>-0.01002738</v>
      </c>
      <c r="H194" s="82" t="n">
        <v>-0.01445835</v>
      </c>
      <c r="S194" s="81" t="n">
        <f aca="false">A194-J194</f>
        <v>0.01849689</v>
      </c>
      <c r="T194" s="81" t="n">
        <f aca="false">B194-K194</f>
        <v>0.01181738</v>
      </c>
      <c r="U194" s="81" t="n">
        <f aca="false">C194-L194</f>
        <v>0.00566579</v>
      </c>
      <c r="V194" s="81" t="n">
        <f aca="false">D194-M194</f>
        <v>0.00277468</v>
      </c>
      <c r="W194" s="81" t="n">
        <f aca="false">E194-N194</f>
        <v>-0.00266303</v>
      </c>
      <c r="X194" s="81" t="n">
        <f aca="false">F194-O194</f>
        <v>-0.00521902</v>
      </c>
      <c r="Y194" s="81" t="n">
        <f aca="false">G194-P194</f>
        <v>-0.01002738</v>
      </c>
      <c r="Z194" s="81" t="n">
        <f aca="false">H194-Q194</f>
        <v>-0.01445835</v>
      </c>
    </row>
    <row r="195" customFormat="false" ht="12.75" hidden="false" customHeight="false" outlineLevel="0" collapsed="false">
      <c r="A195" s="81" t="n">
        <v>0.00858498</v>
      </c>
      <c r="B195" s="81" t="n">
        <v>0.00548538</v>
      </c>
      <c r="C195" s="81" t="n">
        <v>0.00263021</v>
      </c>
      <c r="D195" s="81" t="n">
        <v>0.00128815</v>
      </c>
      <c r="E195" s="81" t="n">
        <v>-0.00123644</v>
      </c>
      <c r="F195" s="81" t="n">
        <v>-0.0024233</v>
      </c>
      <c r="G195" s="81" t="n">
        <v>-0.00465637</v>
      </c>
      <c r="H195" s="82" t="n">
        <v>-0.00671461</v>
      </c>
      <c r="S195" s="81" t="n">
        <f aca="false">A195-J195</f>
        <v>0.00858498</v>
      </c>
      <c r="T195" s="81" t="n">
        <f aca="false">B195-K195</f>
        <v>0.00548538</v>
      </c>
      <c r="U195" s="81" t="n">
        <f aca="false">C195-L195</f>
        <v>0.00263021</v>
      </c>
      <c r="V195" s="81" t="n">
        <f aca="false">D195-M195</f>
        <v>0.00128815</v>
      </c>
      <c r="W195" s="81" t="n">
        <f aca="false">E195-N195</f>
        <v>-0.00123644</v>
      </c>
      <c r="X195" s="81" t="n">
        <f aca="false">F195-O195</f>
        <v>-0.0024233</v>
      </c>
      <c r="Y195" s="81" t="n">
        <f aca="false">G195-P195</f>
        <v>-0.00465637</v>
      </c>
      <c r="Z195" s="81" t="n">
        <f aca="false">H195-Q195</f>
        <v>-0.00671461</v>
      </c>
    </row>
    <row r="196" customFormat="false" ht="12.75" hidden="false" customHeight="false" outlineLevel="0" collapsed="false">
      <c r="A196" s="81" t="n">
        <v>0.01180103</v>
      </c>
      <c r="B196" s="81" t="n">
        <v>0.00754132</v>
      </c>
      <c r="C196" s="81" t="n">
        <v>0.00361656</v>
      </c>
      <c r="D196" s="81" t="n">
        <v>0.00177134</v>
      </c>
      <c r="E196" s="81" t="n">
        <v>-0.00170051</v>
      </c>
      <c r="F196" s="81" t="n">
        <v>-0.0033331</v>
      </c>
      <c r="G196" s="81" t="n">
        <v>-0.00640559</v>
      </c>
      <c r="H196" s="82" t="n">
        <v>-0.00923855</v>
      </c>
      <c r="S196" s="81" t="n">
        <f aca="false">A196-J196</f>
        <v>0.01180103</v>
      </c>
      <c r="T196" s="81" t="n">
        <f aca="false">B196-K196</f>
        <v>0.00754132</v>
      </c>
      <c r="U196" s="81" t="n">
        <f aca="false">C196-L196</f>
        <v>0.00361656</v>
      </c>
      <c r="V196" s="81" t="n">
        <f aca="false">D196-M196</f>
        <v>0.00177134</v>
      </c>
      <c r="W196" s="81" t="n">
        <f aca="false">E196-N196</f>
        <v>-0.00170051</v>
      </c>
      <c r="X196" s="81" t="n">
        <f aca="false">F196-O196</f>
        <v>-0.0033331</v>
      </c>
      <c r="Y196" s="81" t="n">
        <f aca="false">G196-P196</f>
        <v>-0.00640559</v>
      </c>
      <c r="Z196" s="81" t="n">
        <f aca="false">H196-Q196</f>
        <v>-0.00923855</v>
      </c>
    </row>
    <row r="197" customFormat="false" ht="12.75" hidden="false" customHeight="false" outlineLevel="0" collapsed="false">
      <c r="A197" s="81" t="n">
        <v>0.01236977</v>
      </c>
      <c r="B197" s="81" t="n">
        <v>0.00790556</v>
      </c>
      <c r="C197" s="81" t="n">
        <v>0.00379161</v>
      </c>
      <c r="D197" s="81" t="n">
        <v>0.00185717</v>
      </c>
      <c r="E197" s="81" t="n">
        <v>-0.00178308</v>
      </c>
      <c r="F197" s="81" t="n">
        <v>-0.00349511</v>
      </c>
      <c r="G197" s="81" t="n">
        <v>-0.00671756</v>
      </c>
      <c r="H197" s="82" t="n">
        <v>-0.00968938</v>
      </c>
      <c r="S197" s="81" t="n">
        <f aca="false">A197-J197</f>
        <v>0.01236977</v>
      </c>
      <c r="T197" s="81" t="n">
        <f aca="false">B197-K197</f>
        <v>0.00790556</v>
      </c>
      <c r="U197" s="81" t="n">
        <f aca="false">C197-L197</f>
        <v>0.00379161</v>
      </c>
      <c r="V197" s="81" t="n">
        <f aca="false">D197-M197</f>
        <v>0.00185717</v>
      </c>
      <c r="W197" s="81" t="n">
        <f aca="false">E197-N197</f>
        <v>-0.00178308</v>
      </c>
      <c r="X197" s="81" t="n">
        <f aca="false">F197-O197</f>
        <v>-0.00349511</v>
      </c>
      <c r="Y197" s="81" t="n">
        <f aca="false">G197-P197</f>
        <v>-0.00671756</v>
      </c>
      <c r="Z197" s="81" t="n">
        <f aca="false">H197-Q197</f>
        <v>-0.00968938</v>
      </c>
    </row>
    <row r="198" customFormat="false" ht="12.75" hidden="false" customHeight="false" outlineLevel="0" collapsed="false">
      <c r="A198" s="81" t="n">
        <v>0.01615637</v>
      </c>
      <c r="B198" s="81" t="n">
        <v>0.01032672</v>
      </c>
      <c r="C198" s="81" t="n">
        <v>0.00495335</v>
      </c>
      <c r="D198" s="81" t="n">
        <v>0.00242634</v>
      </c>
      <c r="E198" s="81" t="n">
        <v>-0.00232977</v>
      </c>
      <c r="F198" s="81" t="n">
        <v>-0.00456692</v>
      </c>
      <c r="G198" s="81" t="n">
        <v>-0.00877844</v>
      </c>
      <c r="H198" s="82" t="n">
        <v>-0.01266317</v>
      </c>
      <c r="S198" s="81" t="n">
        <f aca="false">A198-J198</f>
        <v>0.01615637</v>
      </c>
      <c r="T198" s="81" t="n">
        <f aca="false">B198-K198</f>
        <v>0.01032672</v>
      </c>
      <c r="U198" s="81" t="n">
        <f aca="false">C198-L198</f>
        <v>0.00495335</v>
      </c>
      <c r="V198" s="81" t="n">
        <f aca="false">D198-M198</f>
        <v>0.00242634</v>
      </c>
      <c r="W198" s="81" t="n">
        <f aca="false">E198-N198</f>
        <v>-0.00232977</v>
      </c>
      <c r="X198" s="81" t="n">
        <f aca="false">F198-O198</f>
        <v>-0.00456692</v>
      </c>
      <c r="Y198" s="81" t="n">
        <f aca="false">G198-P198</f>
        <v>-0.00877844</v>
      </c>
      <c r="Z198" s="81" t="n">
        <f aca="false">H198-Q198</f>
        <v>-0.01266317</v>
      </c>
    </row>
    <row r="199" customFormat="false" ht="12.75" hidden="false" customHeight="false" outlineLevel="0" collapsed="false">
      <c r="A199" s="81" t="n">
        <v>0.01152564</v>
      </c>
      <c r="B199" s="81" t="n">
        <v>0.00736774</v>
      </c>
      <c r="C199" s="81" t="n">
        <v>0.00353446</v>
      </c>
      <c r="D199" s="81" t="n">
        <v>0.00173141</v>
      </c>
      <c r="E199" s="81" t="n">
        <v>-0.0016627</v>
      </c>
      <c r="F199" s="81" t="n">
        <v>-0.00325951</v>
      </c>
      <c r="G199" s="81" t="n">
        <v>-0.00626613</v>
      </c>
      <c r="H199" s="82" t="n">
        <v>-0.00904019</v>
      </c>
      <c r="S199" s="81" t="n">
        <f aca="false">A199-J199</f>
        <v>0.01152564</v>
      </c>
      <c r="T199" s="81" t="n">
        <f aca="false">B199-K199</f>
        <v>0.00736774</v>
      </c>
      <c r="U199" s="81" t="n">
        <f aca="false">C199-L199</f>
        <v>0.00353446</v>
      </c>
      <c r="V199" s="81" t="n">
        <f aca="false">D199-M199</f>
        <v>0.00173141</v>
      </c>
      <c r="W199" s="81" t="n">
        <f aca="false">E199-N199</f>
        <v>-0.0016627</v>
      </c>
      <c r="X199" s="81" t="n">
        <f aca="false">F199-O199</f>
        <v>-0.00325951</v>
      </c>
      <c r="Y199" s="81" t="n">
        <f aca="false">G199-P199</f>
        <v>-0.00626613</v>
      </c>
      <c r="Z199" s="81" t="n">
        <f aca="false">H199-Q199</f>
        <v>-0.00904019</v>
      </c>
    </row>
    <row r="200" customFormat="false" ht="12.75" hidden="false" customHeight="false" outlineLevel="0" collapsed="false">
      <c r="A200" s="81" t="n">
        <v>0.00749547</v>
      </c>
      <c r="B200" s="81" t="n">
        <v>0.00479221</v>
      </c>
      <c r="C200" s="81" t="n">
        <v>0.0022993</v>
      </c>
      <c r="D200" s="81" t="n">
        <v>0.00112645</v>
      </c>
      <c r="E200" s="81" t="n">
        <v>-0.00108194</v>
      </c>
      <c r="F200" s="81" t="n">
        <v>-0.0021212</v>
      </c>
      <c r="G200" s="81" t="n">
        <v>-0.00407858</v>
      </c>
      <c r="H200" s="82" t="n">
        <v>-0.00588531</v>
      </c>
      <c r="S200" s="81" t="n">
        <f aca="false">A200-J200</f>
        <v>0.00749547</v>
      </c>
      <c r="T200" s="81" t="n">
        <f aca="false">B200-K200</f>
        <v>0.00479221</v>
      </c>
      <c r="U200" s="81" t="n">
        <f aca="false">C200-L200</f>
        <v>0.0022993</v>
      </c>
      <c r="V200" s="81" t="n">
        <f aca="false">D200-M200</f>
        <v>0.00112645</v>
      </c>
      <c r="W200" s="81" t="n">
        <f aca="false">E200-N200</f>
        <v>-0.00108194</v>
      </c>
      <c r="X200" s="81" t="n">
        <f aca="false">F200-O200</f>
        <v>-0.0021212</v>
      </c>
      <c r="Y200" s="81" t="n">
        <f aca="false">G200-P200</f>
        <v>-0.00407858</v>
      </c>
      <c r="Z200" s="81" t="n">
        <f aca="false">H200-Q200</f>
        <v>-0.00588531</v>
      </c>
    </row>
    <row r="201" customFormat="false" ht="12.75" hidden="false" customHeight="false" outlineLevel="0" collapsed="false">
      <c r="A201" s="81" t="n">
        <v>0.00759952</v>
      </c>
      <c r="B201" s="81" t="n">
        <v>0.0048596</v>
      </c>
      <c r="C201" s="81" t="n">
        <v>0.00233207</v>
      </c>
      <c r="D201" s="81" t="n">
        <v>0.00114261</v>
      </c>
      <c r="E201" s="81" t="n">
        <v>-0.00109768</v>
      </c>
      <c r="F201" s="81" t="n">
        <v>-0.00215227</v>
      </c>
      <c r="G201" s="81" t="n">
        <v>-0.00413914</v>
      </c>
      <c r="H201" s="82" t="n">
        <v>-0.00597391</v>
      </c>
      <c r="S201" s="81" t="n">
        <f aca="false">A201-J201</f>
        <v>0.00759952</v>
      </c>
      <c r="T201" s="81" t="n">
        <f aca="false">B201-K201</f>
        <v>0.0048596</v>
      </c>
      <c r="U201" s="81" t="n">
        <f aca="false">C201-L201</f>
        <v>0.00233207</v>
      </c>
      <c r="V201" s="81" t="n">
        <f aca="false">D201-M201</f>
        <v>0.00114261</v>
      </c>
      <c r="W201" s="81" t="n">
        <f aca="false">E201-N201</f>
        <v>-0.00109768</v>
      </c>
      <c r="X201" s="81" t="n">
        <f aca="false">F201-O201</f>
        <v>-0.00215227</v>
      </c>
      <c r="Y201" s="81" t="n">
        <f aca="false">G201-P201</f>
        <v>-0.00413914</v>
      </c>
      <c r="Z201" s="81" t="n">
        <f aca="false">H201-Q201</f>
        <v>-0.00597391</v>
      </c>
    </row>
    <row r="202" customFormat="false" ht="12.75" hidden="false" customHeight="false" outlineLevel="0" collapsed="false">
      <c r="A202" s="81" t="n">
        <v>0.00726611</v>
      </c>
      <c r="B202" s="81" t="n">
        <v>0.0046512</v>
      </c>
      <c r="C202" s="81" t="n">
        <v>0.00223438</v>
      </c>
      <c r="D202" s="81" t="n">
        <v>0.00109531</v>
      </c>
      <c r="E202" s="81" t="n">
        <v>-0.00105333</v>
      </c>
      <c r="F202" s="81" t="n">
        <v>-0.00206635</v>
      </c>
      <c r="G202" s="81" t="n">
        <v>-0.00397792</v>
      </c>
      <c r="H202" s="82" t="n">
        <v>-0.00574693</v>
      </c>
      <c r="S202" s="81" t="n">
        <f aca="false">A202-J202</f>
        <v>0.00726611</v>
      </c>
      <c r="T202" s="81" t="n">
        <f aca="false">B202-K202</f>
        <v>0.0046512</v>
      </c>
      <c r="U202" s="81" t="n">
        <f aca="false">C202-L202</f>
        <v>0.00223438</v>
      </c>
      <c r="V202" s="81" t="n">
        <f aca="false">D202-M202</f>
        <v>0.00109531</v>
      </c>
      <c r="W202" s="81" t="n">
        <f aca="false">E202-N202</f>
        <v>-0.00105333</v>
      </c>
      <c r="X202" s="81" t="n">
        <f aca="false">F202-O202</f>
        <v>-0.00206635</v>
      </c>
      <c r="Y202" s="81" t="n">
        <f aca="false">G202-P202</f>
        <v>-0.00397792</v>
      </c>
      <c r="Z202" s="81" t="n">
        <f aca="false">H202-Q202</f>
        <v>-0.00574693</v>
      </c>
    </row>
    <row r="203" customFormat="false" ht="12.75" hidden="false" customHeight="false" outlineLevel="0" collapsed="false">
      <c r="A203" s="81" t="n">
        <v>0.00763307</v>
      </c>
      <c r="B203" s="81" t="n">
        <v>0.00488614</v>
      </c>
      <c r="C203" s="81" t="n">
        <v>0.00234723</v>
      </c>
      <c r="D203" s="81" t="n">
        <v>0.00115063</v>
      </c>
      <c r="E203" s="81" t="n">
        <v>-0.00110651</v>
      </c>
      <c r="F203" s="81" t="n">
        <v>-0.00217068</v>
      </c>
      <c r="G203" s="81" t="n">
        <v>-0.00417871</v>
      </c>
      <c r="H203" s="82" t="n">
        <v>-0.00603691</v>
      </c>
      <c r="S203" s="81" t="n">
        <f aca="false">A203-J203</f>
        <v>0.00763307</v>
      </c>
      <c r="T203" s="81" t="n">
        <f aca="false">B203-K203</f>
        <v>0.00488614</v>
      </c>
      <c r="U203" s="81" t="n">
        <f aca="false">C203-L203</f>
        <v>0.00234723</v>
      </c>
      <c r="V203" s="81" t="n">
        <f aca="false">D203-M203</f>
        <v>0.00115063</v>
      </c>
      <c r="W203" s="81" t="n">
        <f aca="false">E203-N203</f>
        <v>-0.00110651</v>
      </c>
      <c r="X203" s="81" t="n">
        <f aca="false">F203-O203</f>
        <v>-0.00217068</v>
      </c>
      <c r="Y203" s="81" t="n">
        <f aca="false">G203-P203</f>
        <v>-0.00417871</v>
      </c>
      <c r="Z203" s="81" t="n">
        <f aca="false">H203-Q203</f>
        <v>-0.00603691</v>
      </c>
    </row>
    <row r="204" customFormat="false" ht="12.75" hidden="false" customHeight="false" outlineLevel="0" collapsed="false">
      <c r="A204" s="81" t="n">
        <v>0.00550606</v>
      </c>
      <c r="B204" s="81" t="n">
        <v>0.00352445</v>
      </c>
      <c r="C204" s="81" t="n">
        <v>0.00169302</v>
      </c>
      <c r="D204" s="81" t="n">
        <v>0.00082991</v>
      </c>
      <c r="E204" s="81" t="n">
        <v>-0.00079803</v>
      </c>
      <c r="F204" s="81" t="n">
        <v>-0.00156548</v>
      </c>
      <c r="G204" s="81" t="n">
        <v>-0.00301346</v>
      </c>
      <c r="H204" s="82" t="n">
        <v>-0.00435319</v>
      </c>
      <c r="S204" s="81" t="n">
        <f aca="false">A204-J204</f>
        <v>0.00550606</v>
      </c>
      <c r="T204" s="81" t="n">
        <f aca="false">B204-K204</f>
        <v>0.00352445</v>
      </c>
      <c r="U204" s="81" t="n">
        <f aca="false">C204-L204</f>
        <v>0.00169302</v>
      </c>
      <c r="V204" s="81" t="n">
        <f aca="false">D204-M204</f>
        <v>0.00082991</v>
      </c>
      <c r="W204" s="81" t="n">
        <f aca="false">E204-N204</f>
        <v>-0.00079803</v>
      </c>
      <c r="X204" s="81" t="n">
        <f aca="false">F204-O204</f>
        <v>-0.00156548</v>
      </c>
      <c r="Y204" s="81" t="n">
        <f aca="false">G204-P204</f>
        <v>-0.00301346</v>
      </c>
      <c r="Z204" s="81" t="n">
        <f aca="false">H204-Q204</f>
        <v>-0.00435319</v>
      </c>
    </row>
    <row r="205" customFormat="false" ht="12.75" hidden="false" customHeight="false" outlineLevel="0" collapsed="false">
      <c r="A205" s="81" t="n">
        <v>0.01167946</v>
      </c>
      <c r="B205" s="81" t="n">
        <v>0.00747575</v>
      </c>
      <c r="C205" s="81" t="n">
        <v>0.00359086</v>
      </c>
      <c r="D205" s="81" t="n">
        <v>0.00176015</v>
      </c>
      <c r="E205" s="81" t="n">
        <v>-0.00169242</v>
      </c>
      <c r="F205" s="81" t="n">
        <v>-0.00331981</v>
      </c>
      <c r="G205" s="81" t="n">
        <v>-0.00638979</v>
      </c>
      <c r="H205" s="82" t="n">
        <v>-0.00922956</v>
      </c>
      <c r="S205" s="81" t="n">
        <f aca="false">A205-J205</f>
        <v>0.01167946</v>
      </c>
      <c r="T205" s="81" t="n">
        <f aca="false">B205-K205</f>
        <v>0.00747575</v>
      </c>
      <c r="U205" s="81" t="n">
        <f aca="false">C205-L205</f>
        <v>0.00359086</v>
      </c>
      <c r="V205" s="81" t="n">
        <f aca="false">D205-M205</f>
        <v>0.00176015</v>
      </c>
      <c r="W205" s="81" t="n">
        <f aca="false">E205-N205</f>
        <v>-0.00169242</v>
      </c>
      <c r="X205" s="81" t="n">
        <f aca="false">F205-O205</f>
        <v>-0.00331981</v>
      </c>
      <c r="Y205" s="81" t="n">
        <f aca="false">G205-P205</f>
        <v>-0.00638979</v>
      </c>
      <c r="Z205" s="81" t="n">
        <f aca="false">H205-Q205</f>
        <v>-0.00922956</v>
      </c>
    </row>
    <row r="206" customFormat="false" ht="12.75" hidden="false" customHeight="false" outlineLevel="0" collapsed="false">
      <c r="A206" s="81" t="n">
        <v>0.01585984</v>
      </c>
      <c r="B206" s="81" t="n">
        <v>0.01015223</v>
      </c>
      <c r="C206" s="81" t="n">
        <v>0.00487679</v>
      </c>
      <c r="D206" s="81" t="n">
        <v>0.00239056</v>
      </c>
      <c r="E206" s="81" t="n">
        <v>-0.00229871</v>
      </c>
      <c r="F206" s="81" t="n">
        <v>-0.00450923</v>
      </c>
      <c r="G206" s="81" t="n">
        <v>-0.00867962</v>
      </c>
      <c r="H206" s="82" t="n">
        <v>-0.01253772</v>
      </c>
      <c r="S206" s="81" t="n">
        <f aca="false">A206-J206</f>
        <v>0.01585984</v>
      </c>
      <c r="T206" s="81" t="n">
        <f aca="false">B206-K206</f>
        <v>0.01015223</v>
      </c>
      <c r="U206" s="81" t="n">
        <f aca="false">C206-L206</f>
        <v>0.00487679</v>
      </c>
      <c r="V206" s="81" t="n">
        <f aca="false">D206-M206</f>
        <v>0.00239056</v>
      </c>
      <c r="W206" s="81" t="n">
        <f aca="false">E206-N206</f>
        <v>-0.00229871</v>
      </c>
      <c r="X206" s="81" t="n">
        <f aca="false">F206-O206</f>
        <v>-0.00450923</v>
      </c>
      <c r="Y206" s="81" t="n">
        <f aca="false">G206-P206</f>
        <v>-0.00867962</v>
      </c>
      <c r="Z206" s="81" t="n">
        <f aca="false">H206-Q206</f>
        <v>-0.01253772</v>
      </c>
    </row>
    <row r="207" customFormat="false" ht="12.75" hidden="false" customHeight="false" outlineLevel="0" collapsed="false">
      <c r="A207" s="81" t="n">
        <v>0.00735341</v>
      </c>
      <c r="B207" s="81" t="n">
        <v>0.00470753</v>
      </c>
      <c r="C207" s="81" t="n">
        <v>0.00226155</v>
      </c>
      <c r="D207" s="81" t="n">
        <v>0.00110865</v>
      </c>
      <c r="E207" s="81" t="n">
        <v>-0.00106614</v>
      </c>
      <c r="F207" s="81" t="n">
        <v>-0.00209148</v>
      </c>
      <c r="G207" s="81" t="n">
        <v>-0.00402616</v>
      </c>
      <c r="H207" s="82" t="n">
        <v>-0.00581631</v>
      </c>
      <c r="S207" s="81" t="n">
        <f aca="false">A207-J207</f>
        <v>0.00735341</v>
      </c>
      <c r="T207" s="81" t="n">
        <f aca="false">B207-K207</f>
        <v>0.00470753</v>
      </c>
      <c r="U207" s="81" t="n">
        <f aca="false">C207-L207</f>
        <v>0.00226155</v>
      </c>
      <c r="V207" s="81" t="n">
        <f aca="false">D207-M207</f>
        <v>0.00110865</v>
      </c>
      <c r="W207" s="81" t="n">
        <f aca="false">E207-N207</f>
        <v>-0.00106614</v>
      </c>
      <c r="X207" s="81" t="n">
        <f aca="false">F207-O207</f>
        <v>-0.00209148</v>
      </c>
      <c r="Y207" s="81" t="n">
        <f aca="false">G207-P207</f>
        <v>-0.00402616</v>
      </c>
      <c r="Z207" s="81" t="n">
        <f aca="false">H207-Q207</f>
        <v>-0.00581631</v>
      </c>
    </row>
    <row r="208" customFormat="false" ht="12.75" hidden="false" customHeight="false" outlineLevel="0" collapsed="false">
      <c r="A208" s="81" t="n">
        <v>0.01147212</v>
      </c>
      <c r="B208" s="81" t="n">
        <v>0.00734534</v>
      </c>
      <c r="C208" s="81" t="n">
        <v>0.00352933</v>
      </c>
      <c r="D208" s="81" t="n">
        <v>0.00173027</v>
      </c>
      <c r="E208" s="81" t="n">
        <v>-0.00166421</v>
      </c>
      <c r="F208" s="81" t="n">
        <v>-0.00326497</v>
      </c>
      <c r="G208" s="81" t="n">
        <v>-0.00628619</v>
      </c>
      <c r="H208" s="82" t="n">
        <v>-0.0090827</v>
      </c>
      <c r="S208" s="81" t="n">
        <f aca="false">A208-J208</f>
        <v>0.01147212</v>
      </c>
      <c r="T208" s="81" t="n">
        <f aca="false">B208-K208</f>
        <v>0.00734534</v>
      </c>
      <c r="U208" s="81" t="n">
        <f aca="false">C208-L208</f>
        <v>0.00352933</v>
      </c>
      <c r="V208" s="81" t="n">
        <f aca="false">D208-M208</f>
        <v>0.00173027</v>
      </c>
      <c r="W208" s="81" t="n">
        <f aca="false">E208-N208</f>
        <v>-0.00166421</v>
      </c>
      <c r="X208" s="81" t="n">
        <f aca="false">F208-O208</f>
        <v>-0.00326497</v>
      </c>
      <c r="Y208" s="81" t="n">
        <f aca="false">G208-P208</f>
        <v>-0.00628619</v>
      </c>
      <c r="Z208" s="81" t="n">
        <f aca="false">H208-Q208</f>
        <v>-0.0090827</v>
      </c>
    </row>
    <row r="209" customFormat="false" ht="12.75" hidden="false" customHeight="false" outlineLevel="0" collapsed="false">
      <c r="A209" s="81" t="n">
        <v>0.0106126</v>
      </c>
      <c r="B209" s="81" t="n">
        <v>0.0067956</v>
      </c>
      <c r="C209" s="81" t="n">
        <v>0.00326547</v>
      </c>
      <c r="D209" s="81" t="n">
        <v>0.00160097</v>
      </c>
      <c r="E209" s="81" t="n">
        <v>-0.00153997</v>
      </c>
      <c r="F209" s="81" t="n">
        <v>-0.00302137</v>
      </c>
      <c r="G209" s="81" t="n">
        <v>-0.00581764</v>
      </c>
      <c r="H209" s="82" t="n">
        <v>-0.00840637</v>
      </c>
      <c r="S209" s="81" t="n">
        <f aca="false">A209-J209</f>
        <v>0.0106126</v>
      </c>
      <c r="T209" s="81" t="n">
        <f aca="false">B209-K209</f>
        <v>0.0067956</v>
      </c>
      <c r="U209" s="81" t="n">
        <f aca="false">C209-L209</f>
        <v>0.00326547</v>
      </c>
      <c r="V209" s="81" t="n">
        <f aca="false">D209-M209</f>
        <v>0.00160097</v>
      </c>
      <c r="W209" s="81" t="n">
        <f aca="false">E209-N209</f>
        <v>-0.00153997</v>
      </c>
      <c r="X209" s="81" t="n">
        <f aca="false">F209-O209</f>
        <v>-0.00302137</v>
      </c>
      <c r="Y209" s="81" t="n">
        <f aca="false">G209-P209</f>
        <v>-0.00581764</v>
      </c>
      <c r="Z209" s="81" t="n">
        <f aca="false">H209-Q209</f>
        <v>-0.00840637</v>
      </c>
    </row>
    <row r="210" customFormat="false" ht="12.75" hidden="false" customHeight="false" outlineLevel="0" collapsed="false">
      <c r="A210" s="81" t="n">
        <v>0.01386643</v>
      </c>
      <c r="B210" s="81" t="n">
        <v>0.00887992</v>
      </c>
      <c r="C210" s="81" t="n">
        <v>0.00426741</v>
      </c>
      <c r="D210" s="81" t="n">
        <v>0.00209229</v>
      </c>
      <c r="E210" s="81" t="n">
        <v>-0.00201274</v>
      </c>
      <c r="F210" s="81" t="n">
        <v>-0.00394907</v>
      </c>
      <c r="G210" s="81" t="n">
        <v>-0.00760454</v>
      </c>
      <c r="H210" s="82" t="n">
        <v>-0.01098924</v>
      </c>
      <c r="S210" s="81" t="n">
        <f aca="false">A210-J210</f>
        <v>0.01386643</v>
      </c>
      <c r="T210" s="81" t="n">
        <f aca="false">B210-K210</f>
        <v>0.00887992</v>
      </c>
      <c r="U210" s="81" t="n">
        <f aca="false">C210-L210</f>
        <v>0.00426741</v>
      </c>
      <c r="V210" s="81" t="n">
        <f aca="false">D210-M210</f>
        <v>0.00209229</v>
      </c>
      <c r="W210" s="81" t="n">
        <f aca="false">E210-N210</f>
        <v>-0.00201274</v>
      </c>
      <c r="X210" s="81" t="n">
        <f aca="false">F210-O210</f>
        <v>-0.00394907</v>
      </c>
      <c r="Y210" s="81" t="n">
        <f aca="false">G210-P210</f>
        <v>-0.00760454</v>
      </c>
      <c r="Z210" s="81" t="n">
        <f aca="false">H210-Q210</f>
        <v>-0.01098924</v>
      </c>
    </row>
    <row r="211" customFormat="false" ht="12.75" hidden="false" customHeight="false" outlineLevel="0" collapsed="false">
      <c r="A211" s="81" t="n">
        <v>0.00990966</v>
      </c>
      <c r="B211" s="81" t="n">
        <v>0.00634674</v>
      </c>
      <c r="C211" s="81" t="n">
        <v>0.00305039</v>
      </c>
      <c r="D211" s="81" t="n">
        <v>0.00149567</v>
      </c>
      <c r="E211" s="81" t="n">
        <v>-0.00143896</v>
      </c>
      <c r="F211" s="81" t="n">
        <v>-0.00282345</v>
      </c>
      <c r="G211" s="81" t="n">
        <v>-0.0054376</v>
      </c>
      <c r="H211" s="82" t="n">
        <v>-0.00785871</v>
      </c>
      <c r="S211" s="81" t="n">
        <f aca="false">A211-J211</f>
        <v>0.00990966</v>
      </c>
      <c r="T211" s="81" t="n">
        <f aca="false">B211-K211</f>
        <v>0.00634674</v>
      </c>
      <c r="U211" s="81" t="n">
        <f aca="false">C211-L211</f>
        <v>0.00305039</v>
      </c>
      <c r="V211" s="81" t="n">
        <f aca="false">D211-M211</f>
        <v>0.00149567</v>
      </c>
      <c r="W211" s="81" t="n">
        <f aca="false">E211-N211</f>
        <v>-0.00143896</v>
      </c>
      <c r="X211" s="81" t="n">
        <f aca="false">F211-O211</f>
        <v>-0.00282345</v>
      </c>
      <c r="Y211" s="81" t="n">
        <f aca="false">G211-P211</f>
        <v>-0.0054376</v>
      </c>
      <c r="Z211" s="81" t="n">
        <f aca="false">H211-Q211</f>
        <v>-0.00785871</v>
      </c>
    </row>
    <row r="212" customFormat="false" ht="12.75" hidden="false" customHeight="false" outlineLevel="0" collapsed="false">
      <c r="A212" s="81" t="n">
        <v>0.00648508</v>
      </c>
      <c r="B212" s="81" t="n">
        <v>0.00415415</v>
      </c>
      <c r="C212" s="81" t="n">
        <v>0.00199693</v>
      </c>
      <c r="D212" s="81" t="n">
        <v>0.00097922</v>
      </c>
      <c r="E212" s="81" t="n">
        <v>-0.00094228</v>
      </c>
      <c r="F212" s="81" t="n">
        <v>-0.00184906</v>
      </c>
      <c r="G212" s="81" t="n">
        <v>-0.00356171</v>
      </c>
      <c r="H212" s="82" t="n">
        <v>-0.00514854</v>
      </c>
      <c r="S212" s="81" t="n">
        <f aca="false">A212-J212</f>
        <v>0.00648508</v>
      </c>
      <c r="T212" s="81" t="n">
        <f aca="false">B212-K212</f>
        <v>0.00415415</v>
      </c>
      <c r="U212" s="81" t="n">
        <f aca="false">C212-L212</f>
        <v>0.00199693</v>
      </c>
      <c r="V212" s="81" t="n">
        <f aca="false">D212-M212</f>
        <v>0.00097922</v>
      </c>
      <c r="W212" s="81" t="n">
        <f aca="false">E212-N212</f>
        <v>-0.00094228</v>
      </c>
      <c r="X212" s="81" t="n">
        <f aca="false">F212-O212</f>
        <v>-0.00184906</v>
      </c>
      <c r="Y212" s="81" t="n">
        <f aca="false">G212-P212</f>
        <v>-0.00356171</v>
      </c>
      <c r="Z212" s="81" t="n">
        <f aca="false">H212-Q212</f>
        <v>-0.00514854</v>
      </c>
    </row>
    <row r="213" customFormat="false" ht="12.75" hidden="false" customHeight="false" outlineLevel="0" collapsed="false">
      <c r="A213" s="81" t="n">
        <v>0.00660672</v>
      </c>
      <c r="B213" s="81" t="n">
        <v>0.00423285</v>
      </c>
      <c r="C213" s="81" t="n">
        <v>0.00203515</v>
      </c>
      <c r="D213" s="81" t="n">
        <v>0.00099807</v>
      </c>
      <c r="E213" s="81" t="n">
        <v>-0.00096058</v>
      </c>
      <c r="F213" s="81" t="n">
        <v>-0.00188518</v>
      </c>
      <c r="G213" s="81" t="n">
        <v>-0.003632</v>
      </c>
      <c r="H213" s="82" t="n">
        <v>-0.00525118</v>
      </c>
      <c r="S213" s="81" t="n">
        <f aca="false">A213-J213</f>
        <v>0.00660672</v>
      </c>
      <c r="T213" s="81" t="n">
        <f aca="false">B213-K213</f>
        <v>0.00423285</v>
      </c>
      <c r="U213" s="81" t="n">
        <f aca="false">C213-L213</f>
        <v>0.00203515</v>
      </c>
      <c r="V213" s="81" t="n">
        <f aca="false">D213-M213</f>
        <v>0.00099807</v>
      </c>
      <c r="W213" s="81" t="n">
        <f aca="false">E213-N213</f>
        <v>-0.00096058</v>
      </c>
      <c r="X213" s="81" t="n">
        <f aca="false">F213-O213</f>
        <v>-0.00188518</v>
      </c>
      <c r="Y213" s="81" t="n">
        <f aca="false">G213-P213</f>
        <v>-0.003632</v>
      </c>
      <c r="Z213" s="81" t="n">
        <f aca="false">H213-Q213</f>
        <v>-0.00525118</v>
      </c>
    </row>
    <row r="214" customFormat="false" ht="12.75" hidden="false" customHeight="false" outlineLevel="0" collapsed="false">
      <c r="S214" s="81" t="n">
        <f aca="false">A214-J214</f>
        <v>0</v>
      </c>
      <c r="T214" s="81" t="n">
        <f aca="false">B214-K214</f>
        <v>0</v>
      </c>
      <c r="U214" s="81" t="n">
        <f aca="false">C214-L214</f>
        <v>0</v>
      </c>
      <c r="V214" s="81" t="n">
        <f aca="false">D214-M214</f>
        <v>0</v>
      </c>
      <c r="W214" s="81" t="n">
        <f aca="false">E214-N214</f>
        <v>0</v>
      </c>
      <c r="X214" s="81" t="n">
        <f aca="false">F214-O214</f>
        <v>0</v>
      </c>
      <c r="Y214" s="81" t="n">
        <f aca="false">G214-P214</f>
        <v>0</v>
      </c>
      <c r="Z214" s="81" t="n">
        <f aca="false">H214-Q214</f>
        <v>0</v>
      </c>
    </row>
  </sheetData>
  <mergeCells count="3">
    <mergeCell ref="A2:H2"/>
    <mergeCell ref="J2:Q2"/>
    <mergeCell ref="S2:Z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E62"/>
  <sheetViews>
    <sheetView showFormulas="false" showGridLines="true" showRowColHeaders="true" showZeros="true" rightToLeft="false" tabSelected="false" showOutlineSymbols="true" defaultGridColor="true" view="normal" topLeftCell="AS1" colorId="64" zoomScale="100" zoomScaleNormal="100" zoomScalePageLayoutView="100" workbookViewId="0">
      <selection pane="topLeft" activeCell="BF17" activeCellId="0" sqref="BF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7" width="9.14"/>
    <col collapsed="false" customWidth="true" hidden="false" outlineLevel="0" max="40" min="2" style="83" width="9.14"/>
    <col collapsed="false" customWidth="true" hidden="false" outlineLevel="0" max="82" min="41" style="84" width="9.14"/>
  </cols>
  <sheetData>
    <row r="3" customFormat="false" ht="12.75" hidden="false" customHeight="false" outlineLevel="0" collapsed="false">
      <c r="B3" s="83" t="n">
        <v>-0.4</v>
      </c>
      <c r="C3" s="83" t="n">
        <f aca="false">B3+0.01</f>
        <v>-0.39</v>
      </c>
      <c r="D3" s="83" t="n">
        <f aca="false">C3+0.01</f>
        <v>-0.38</v>
      </c>
      <c r="E3" s="83" t="n">
        <f aca="false">D3+0.01</f>
        <v>-0.37</v>
      </c>
      <c r="F3" s="83" t="n">
        <f aca="false">E3+0.01</f>
        <v>-0.36</v>
      </c>
      <c r="G3" s="83" t="n">
        <f aca="false">F3+0.01</f>
        <v>-0.35</v>
      </c>
      <c r="H3" s="83" t="n">
        <f aca="false">G3+0.01</f>
        <v>-0.34</v>
      </c>
      <c r="I3" s="83" t="n">
        <f aca="false">H3+0.01</f>
        <v>-0.33</v>
      </c>
      <c r="J3" s="83" t="n">
        <f aca="false">I3+0.01</f>
        <v>-0.32</v>
      </c>
      <c r="K3" s="83" t="n">
        <f aca="false">J3+0.01</f>
        <v>-0.31</v>
      </c>
      <c r="L3" s="83" t="n">
        <f aca="false">K3+0.01</f>
        <v>-0.3</v>
      </c>
      <c r="M3" s="83" t="n">
        <f aca="false">L3+0.01</f>
        <v>-0.29</v>
      </c>
      <c r="N3" s="83" t="n">
        <f aca="false">M3+0.01</f>
        <v>-0.28</v>
      </c>
      <c r="O3" s="83" t="n">
        <f aca="false">N3+0.01</f>
        <v>-0.27</v>
      </c>
      <c r="P3" s="83" t="n">
        <f aca="false">O3+0.01</f>
        <v>-0.26</v>
      </c>
      <c r="Q3" s="83" t="n">
        <f aca="false">P3+0.01</f>
        <v>-0.25</v>
      </c>
      <c r="R3" s="83" t="n">
        <f aca="false">Q3+0.01</f>
        <v>-0.24</v>
      </c>
      <c r="S3" s="83" t="n">
        <f aca="false">R3+0.01</f>
        <v>-0.23</v>
      </c>
      <c r="T3" s="83" t="n">
        <f aca="false">S3+0.01</f>
        <v>-0.22</v>
      </c>
      <c r="U3" s="83" t="n">
        <f aca="false">T3+0.01</f>
        <v>-0.21</v>
      </c>
      <c r="V3" s="83" t="n">
        <f aca="false">U3+0.01</f>
        <v>-0.2</v>
      </c>
      <c r="W3" s="83" t="n">
        <f aca="false">V3+0.01</f>
        <v>-0.19</v>
      </c>
      <c r="X3" s="83" t="n">
        <f aca="false">W3+0.01</f>
        <v>-0.18</v>
      </c>
      <c r="Y3" s="83" t="n">
        <f aca="false">X3+0.01</f>
        <v>-0.17</v>
      </c>
      <c r="Z3" s="83" t="n">
        <f aca="false">Y3+0.01</f>
        <v>-0.16</v>
      </c>
      <c r="AA3" s="83" t="n">
        <f aca="false">Z3+0.01</f>
        <v>-0.15</v>
      </c>
      <c r="AB3" s="83" t="n">
        <f aca="false">AA3+0.01</f>
        <v>-0.14</v>
      </c>
      <c r="AC3" s="83" t="n">
        <f aca="false">AB3+0.01</f>
        <v>-0.13</v>
      </c>
      <c r="AD3" s="83" t="n">
        <f aca="false">AC3+0.01</f>
        <v>-0.12</v>
      </c>
      <c r="AE3" s="83" t="n">
        <f aca="false">AD3+0.01</f>
        <v>-0.11</v>
      </c>
      <c r="AF3" s="83" t="n">
        <f aca="false">AE3+0.01</f>
        <v>-0.0999999999999998</v>
      </c>
      <c r="AG3" s="83" t="n">
        <f aca="false">AF3+0.01</f>
        <v>-0.0899999999999998</v>
      </c>
      <c r="AH3" s="83" t="n">
        <f aca="false">AG3+0.01</f>
        <v>-0.0799999999999998</v>
      </c>
      <c r="AI3" s="83" t="n">
        <f aca="false">AH3+0.01</f>
        <v>-0.0699999999999998</v>
      </c>
      <c r="AJ3" s="83" t="n">
        <f aca="false">AI3+0.01</f>
        <v>-0.0599999999999998</v>
      </c>
      <c r="AK3" s="83" t="n">
        <f aca="false">AJ3+0.01</f>
        <v>-0.0499999999999998</v>
      </c>
      <c r="AL3" s="83" t="n">
        <f aca="false">AK3+0.01</f>
        <v>-0.0399999999999998</v>
      </c>
      <c r="AM3" s="83" t="n">
        <f aca="false">AL3+0.01</f>
        <v>-0.0299999999999998</v>
      </c>
      <c r="AN3" s="83" t="n">
        <f aca="false">AM3+0.01</f>
        <v>-0.0199999999999998</v>
      </c>
      <c r="AO3" s="83" t="n">
        <f aca="false">AN3+0.01</f>
        <v>-0.0099999999999998</v>
      </c>
      <c r="AP3" s="83" t="n">
        <v>0</v>
      </c>
      <c r="AQ3" s="83" t="n">
        <f aca="false">AP3+0.01</f>
        <v>0.01</v>
      </c>
      <c r="AR3" s="83" t="n">
        <f aca="false">AQ3+0.01</f>
        <v>0.02</v>
      </c>
      <c r="AS3" s="83" t="n">
        <f aca="false">AR3+0.01</f>
        <v>0.03</v>
      </c>
      <c r="AT3" s="83" t="n">
        <f aca="false">AS3+0.01</f>
        <v>0.04</v>
      </c>
      <c r="AU3" s="83" t="n">
        <f aca="false">AT3+0.01</f>
        <v>0.05</v>
      </c>
      <c r="AV3" s="83" t="n">
        <f aca="false">AU3+0.01</f>
        <v>0.06</v>
      </c>
      <c r="AW3" s="83" t="n">
        <f aca="false">AV3+0.01</f>
        <v>0.07</v>
      </c>
      <c r="AX3" s="83" t="n">
        <f aca="false">AW3+0.01</f>
        <v>0.08</v>
      </c>
      <c r="AY3" s="83" t="n">
        <f aca="false">AX3+0.01</f>
        <v>0.09</v>
      </c>
      <c r="AZ3" s="83" t="n">
        <f aca="false">AY3+0.01</f>
        <v>0.1</v>
      </c>
      <c r="BA3" s="83" t="n">
        <f aca="false">AZ3+0.01</f>
        <v>0.11</v>
      </c>
      <c r="BB3" s="83" t="n">
        <f aca="false">BA3+0.01</f>
        <v>0.12</v>
      </c>
      <c r="BC3" s="83" t="n">
        <f aca="false">BB3+0.01</f>
        <v>0.13</v>
      </c>
      <c r="BD3" s="83" t="n">
        <f aca="false">BC3+0.01</f>
        <v>0.14</v>
      </c>
      <c r="BE3" s="83" t="n">
        <f aca="false">BD3+0.01</f>
        <v>0.15</v>
      </c>
      <c r="BF3" s="83" t="n">
        <f aca="false">BE3+0.01</f>
        <v>0.16</v>
      </c>
      <c r="BG3" s="83" t="n">
        <f aca="false">BF3+0.01</f>
        <v>0.17</v>
      </c>
      <c r="BH3" s="83" t="n">
        <f aca="false">BG3+0.01</f>
        <v>0.18</v>
      </c>
      <c r="BI3" s="83" t="n">
        <f aca="false">BH3+0.01</f>
        <v>0.19</v>
      </c>
      <c r="BJ3" s="83" t="n">
        <f aca="false">BI3+0.01</f>
        <v>0.2</v>
      </c>
      <c r="BK3" s="83" t="n">
        <f aca="false">BJ3+0.01</f>
        <v>0.21</v>
      </c>
      <c r="BL3" s="83" t="n">
        <f aca="false">BK3+0.01</f>
        <v>0.22</v>
      </c>
      <c r="BM3" s="83" t="n">
        <f aca="false">BL3+0.01</f>
        <v>0.23</v>
      </c>
      <c r="BN3" s="83" t="n">
        <f aca="false">BM3+0.01</f>
        <v>0.24</v>
      </c>
      <c r="BO3" s="83" t="n">
        <f aca="false">BN3+0.01</f>
        <v>0.25</v>
      </c>
      <c r="BP3" s="83" t="n">
        <f aca="false">BO3+0.01</f>
        <v>0.26</v>
      </c>
      <c r="BQ3" s="83" t="n">
        <f aca="false">BP3+0.01</f>
        <v>0.27</v>
      </c>
      <c r="BR3" s="83" t="n">
        <f aca="false">BQ3+0.01</f>
        <v>0.28</v>
      </c>
      <c r="BS3" s="83" t="n">
        <f aca="false">BR3+0.01</f>
        <v>0.29</v>
      </c>
      <c r="BT3" s="83" t="n">
        <f aca="false">BS3+0.01</f>
        <v>0.3</v>
      </c>
      <c r="BU3" s="83" t="n">
        <f aca="false">BT3+0.01</f>
        <v>0.31</v>
      </c>
      <c r="BV3" s="83" t="n">
        <f aca="false">BU3+0.01</f>
        <v>0.32</v>
      </c>
      <c r="BW3" s="83" t="n">
        <f aca="false">BV3+0.01</f>
        <v>0.33</v>
      </c>
      <c r="BX3" s="83" t="n">
        <f aca="false">BW3+0.01</f>
        <v>0.34</v>
      </c>
      <c r="BY3" s="83" t="n">
        <f aca="false">BX3+0.01</f>
        <v>0.35</v>
      </c>
      <c r="BZ3" s="83" t="n">
        <f aca="false">BY3+0.01</f>
        <v>0.36</v>
      </c>
      <c r="CA3" s="83" t="n">
        <f aca="false">BZ3+0.01</f>
        <v>0.37</v>
      </c>
      <c r="CB3" s="83" t="n">
        <f aca="false">CA3+0.01</f>
        <v>0.38</v>
      </c>
      <c r="CC3" s="83" t="n">
        <f aca="false">CB3+0.01</f>
        <v>0.39</v>
      </c>
      <c r="CD3" s="83" t="n">
        <f aca="false">CC3+0.01</f>
        <v>0.4</v>
      </c>
      <c r="CE3" s="27"/>
    </row>
    <row r="4" customFormat="false" ht="12.75" hidden="false" customHeight="false" outlineLevel="0" collapsed="false">
      <c r="A4" s="10" t="n">
        <v>36708</v>
      </c>
      <c r="L4" s="83" t="n">
        <f aca="false">VLOOKUP($A4,GAMMAGRIDS,11,FALSE())</f>
        <v>-210.99823012</v>
      </c>
      <c r="M4" s="83" t="n">
        <f aca="false">((L4-V4)*0.9)+V4</f>
        <v>-202.953004715</v>
      </c>
      <c r="N4" s="83" t="n">
        <f aca="false">((L4-V4)*0.8)+V4</f>
        <v>-194.90777931</v>
      </c>
      <c r="O4" s="83" t="n">
        <f aca="false">((L4-V4)*0.7)+V4</f>
        <v>-186.862553905</v>
      </c>
      <c r="P4" s="83" t="n">
        <f aca="false">((L4-V4)*0.6)+V4</f>
        <v>-178.8173285</v>
      </c>
      <c r="Q4" s="83" t="n">
        <f aca="false">((L4-V4)*0.5)+V4</f>
        <v>-170.772103095</v>
      </c>
      <c r="R4" s="83" t="n">
        <f aca="false">((L4-V4)*0.4)+V4</f>
        <v>-162.72687769</v>
      </c>
      <c r="S4" s="83" t="n">
        <f aca="false">((L4-V4)*0.3)+V4</f>
        <v>-154.681652285</v>
      </c>
      <c r="T4" s="83" t="n">
        <f aca="false">((L4-V4)*0.2)+V4</f>
        <v>-146.63642688</v>
      </c>
      <c r="U4" s="83" t="n">
        <f aca="false">((L4-V4)*0.1)+V4</f>
        <v>-138.591201475</v>
      </c>
      <c r="V4" s="83" t="n">
        <f aca="false">VLOOKUP($A4,GAMMAGRIDS,12,FALSE())</f>
        <v>-130.54597607</v>
      </c>
      <c r="W4" s="83" t="n">
        <f aca="false">((V4-AF4)*0.9)+AF4</f>
        <v>-123.527513063</v>
      </c>
      <c r="X4" s="83" t="n">
        <f aca="false">((V4-AF4)*0.8)+AF4</f>
        <v>-116.509050056</v>
      </c>
      <c r="Y4" s="83" t="n">
        <f aca="false">((V4-AF4)*0.7)+AF4</f>
        <v>-109.490587049</v>
      </c>
      <c r="Z4" s="83" t="n">
        <f aca="false">((V4-AF4)*0.6)+AF4</f>
        <v>-102.472124042</v>
      </c>
      <c r="AA4" s="83" t="n">
        <f aca="false">((V4-AF4)*0.5)+AF4</f>
        <v>-95.453661035</v>
      </c>
      <c r="AB4" s="83" t="n">
        <f aca="false">((V4-AF4)*0.4)+AF4</f>
        <v>-88.435198028</v>
      </c>
      <c r="AC4" s="83" t="n">
        <f aca="false">((V4-AF4)*0.3)+AF4</f>
        <v>-81.416735021</v>
      </c>
      <c r="AD4" s="83" t="n">
        <f aca="false">((V4-AF4)*0.2)+AF4</f>
        <v>-74.398272014</v>
      </c>
      <c r="AE4" s="83" t="n">
        <f aca="false">((V4-AF4)*0.1)+AF4</f>
        <v>-67.379809007</v>
      </c>
      <c r="AF4" s="83" t="n">
        <f aca="false">VLOOKUP($A4,GAMMAGRIDS,13,FALSE())</f>
        <v>-60.361346</v>
      </c>
      <c r="AK4" s="83" t="n">
        <f aca="false">VLOOKUP($A4,GAMMAGRIDS,14,FALSE())</f>
        <v>-28.99289308</v>
      </c>
      <c r="AP4" s="84" t="n">
        <v>0</v>
      </c>
      <c r="AU4" s="83" t="n">
        <f aca="false">VLOOKUP($A4,GAMMAGRIDS,15,FALSE())</f>
        <v>26.72060555</v>
      </c>
      <c r="AV4" s="83" t="n">
        <f aca="false">(($AZ4-$AU4)*0.1)+$AU4</f>
        <v>29.176830539</v>
      </c>
      <c r="AW4" s="83" t="n">
        <f aca="false">(($AZ4-$AU4)*0.2)+$AU4</f>
        <v>31.633055528</v>
      </c>
      <c r="AX4" s="83" t="n">
        <f aca="false">(($AZ4-$AU4)*0.3)+$AU4</f>
        <v>34.089280517</v>
      </c>
      <c r="AY4" s="83" t="n">
        <f aca="false">(($AZ4-$AU4)*0.4)+$AU4</f>
        <v>36.545505506</v>
      </c>
      <c r="AZ4" s="83" t="n">
        <f aca="false">VLOOKUP($A4,GAMMAGRIDS,16,FALSE())</f>
        <v>51.28285544</v>
      </c>
      <c r="BA4" s="83" t="n">
        <f aca="false">((BJ4-AZ4)*0.1)+AZ4</f>
        <v>55.596976701</v>
      </c>
      <c r="BB4" s="83" t="n">
        <f aca="false">((BJ4-AZ4)*0.2)+AZ4</f>
        <v>59.911097962</v>
      </c>
      <c r="BC4" s="83" t="n">
        <f aca="false">((BJ4-AZ4)*0.3)+AZ4</f>
        <v>64.225219223</v>
      </c>
      <c r="BD4" s="83" t="n">
        <f aca="false">((BJ4-AZ4)*0.4)+AZ4</f>
        <v>68.539340484</v>
      </c>
      <c r="BE4" s="83" t="n">
        <f aca="false">((BJ4-AZ4)*0.5)+AZ4</f>
        <v>72.853461745</v>
      </c>
      <c r="BF4" s="83" t="n">
        <f aca="false">((BJ4-AZ4)*0.6)+AZ4</f>
        <v>77.167583006</v>
      </c>
      <c r="BG4" s="83" t="n">
        <f aca="false">((BJ4-AZ4)*0.7)+AZ4</f>
        <v>81.481704267</v>
      </c>
      <c r="BH4" s="83" t="n">
        <f aca="false">((BJ4-AZ4)*0.8)+AZ4</f>
        <v>85.795825528</v>
      </c>
      <c r="BI4" s="83" t="n">
        <f aca="false">((BJ4-AZ4)*0.9)+AZ4</f>
        <v>90.109946789</v>
      </c>
      <c r="BJ4" s="83" t="n">
        <f aca="false">VLOOKUP($A4,GAMMAGRIDS,17,FALSE())</f>
        <v>94.42406805</v>
      </c>
      <c r="BK4" s="83" t="n">
        <f aca="false">((BT4-BJ4)*0.1)+BJ4</f>
        <v>98.028112712</v>
      </c>
      <c r="BL4" s="83" t="n">
        <f aca="false">((BT4-BJ4)*0.2)+BJ4</f>
        <v>101.632157374</v>
      </c>
      <c r="BM4" s="83" t="n">
        <f aca="false">((BT4-BJ4)*0.3)+BJ4</f>
        <v>105.236202036</v>
      </c>
      <c r="BN4" s="83" t="n">
        <f aca="false">((BT4-BJ4)*0.4)+BJ4</f>
        <v>108.840246698</v>
      </c>
      <c r="BO4" s="83" t="n">
        <f aca="false">((BT4-BJ4)*0.5)+BJ4</f>
        <v>112.44429136</v>
      </c>
      <c r="BP4" s="83" t="n">
        <f aca="false">((BT4-BJ4)*0.6)+BJ4</f>
        <v>116.048336022</v>
      </c>
      <c r="BQ4" s="83" t="n">
        <f aca="false">((BT4-BJ4)*0.7)+BJ4</f>
        <v>119.652380684</v>
      </c>
      <c r="BR4" s="83" t="n">
        <f aca="false">((BT4-BJ4)*0.8)+BJ4</f>
        <v>123.256425346</v>
      </c>
      <c r="BS4" s="83" t="n">
        <f aca="false">((BT4-BJ4)*0.9)+BJ4</f>
        <v>126.860470008</v>
      </c>
      <c r="BT4" s="83" t="n">
        <f aca="false">VLOOKUP($A4,GAMMAGRIDS,18,FALSE())</f>
        <v>130.46451467</v>
      </c>
    </row>
    <row r="5" customFormat="false" ht="12.75" hidden="false" customHeight="false" outlineLevel="0" collapsed="false">
      <c r="A5" s="10" t="n">
        <v>36739</v>
      </c>
    </row>
    <row r="6" customFormat="false" ht="12.75" hidden="false" customHeight="false" outlineLevel="0" collapsed="false">
      <c r="A6" s="10" t="n">
        <v>36770</v>
      </c>
    </row>
    <row r="7" customFormat="false" ht="12.75" hidden="false" customHeight="false" outlineLevel="0" collapsed="false">
      <c r="A7" s="10" t="n">
        <v>36800</v>
      </c>
    </row>
    <row r="8" customFormat="false" ht="12.75" hidden="false" customHeight="false" outlineLevel="0" collapsed="false">
      <c r="A8" s="10" t="n">
        <v>36831</v>
      </c>
    </row>
    <row r="9" customFormat="false" ht="12.75" hidden="false" customHeight="false" outlineLevel="0" collapsed="false">
      <c r="A9" s="10" t="n">
        <v>36861</v>
      </c>
    </row>
    <row r="10" customFormat="false" ht="12.75" hidden="false" customHeight="false" outlineLevel="0" collapsed="false">
      <c r="A10" s="10" t="n">
        <v>36892</v>
      </c>
    </row>
    <row r="11" customFormat="false" ht="12.75" hidden="false" customHeight="false" outlineLevel="0" collapsed="false">
      <c r="A11" s="10" t="n">
        <v>36923</v>
      </c>
    </row>
    <row r="12" customFormat="false" ht="12.75" hidden="false" customHeight="false" outlineLevel="0" collapsed="false">
      <c r="A12" s="10" t="n">
        <v>36951</v>
      </c>
    </row>
    <row r="13" customFormat="false" ht="12.75" hidden="false" customHeight="false" outlineLevel="0" collapsed="false">
      <c r="A13" s="10" t="n">
        <v>36982</v>
      </c>
    </row>
    <row r="14" customFormat="false" ht="12.75" hidden="false" customHeight="false" outlineLevel="0" collapsed="false">
      <c r="A14" s="10" t="n">
        <v>37012</v>
      </c>
    </row>
    <row r="15" customFormat="false" ht="12.75" hidden="false" customHeight="false" outlineLevel="0" collapsed="false">
      <c r="A15" s="10" t="n">
        <v>37043</v>
      </c>
    </row>
    <row r="16" customFormat="false" ht="12.75" hidden="false" customHeight="false" outlineLevel="0" collapsed="false">
      <c r="A16" s="10" t="n">
        <v>37073</v>
      </c>
    </row>
    <row r="17" customFormat="false" ht="12.75" hidden="false" customHeight="false" outlineLevel="0" collapsed="false">
      <c r="A17" s="10" t="n">
        <v>37104</v>
      </c>
    </row>
    <row r="18" customFormat="false" ht="12.75" hidden="false" customHeight="false" outlineLevel="0" collapsed="false">
      <c r="A18" s="10" t="n">
        <v>37135</v>
      </c>
    </row>
    <row r="19" customFormat="false" ht="12.75" hidden="false" customHeight="false" outlineLevel="0" collapsed="false">
      <c r="A19" s="10" t="n">
        <v>37165</v>
      </c>
    </row>
    <row r="20" customFormat="false" ht="12.75" hidden="false" customHeight="false" outlineLevel="0" collapsed="false">
      <c r="A20" s="10" t="n">
        <v>37196</v>
      </c>
    </row>
    <row r="21" customFormat="false" ht="12.75" hidden="false" customHeight="false" outlineLevel="0" collapsed="false">
      <c r="A21" s="10" t="n">
        <v>37226</v>
      </c>
    </row>
    <row r="22" customFormat="false" ht="12.75" hidden="false" customHeight="false" outlineLevel="0" collapsed="false">
      <c r="A22" s="10" t="n">
        <v>37257</v>
      </c>
    </row>
    <row r="23" customFormat="false" ht="12.75" hidden="false" customHeight="false" outlineLevel="0" collapsed="false">
      <c r="A23" s="10" t="n">
        <v>37288</v>
      </c>
    </row>
    <row r="24" customFormat="false" ht="12.75" hidden="false" customHeight="false" outlineLevel="0" collapsed="false">
      <c r="A24" s="10" t="n">
        <v>37316</v>
      </c>
    </row>
    <row r="25" customFormat="false" ht="12.75" hidden="false" customHeight="false" outlineLevel="0" collapsed="false">
      <c r="A25" s="10" t="n">
        <v>37347</v>
      </c>
    </row>
    <row r="26" customFormat="false" ht="12.75" hidden="false" customHeight="false" outlineLevel="0" collapsed="false">
      <c r="A26" s="10" t="n">
        <v>37377</v>
      </c>
    </row>
    <row r="27" customFormat="false" ht="12.75" hidden="false" customHeight="false" outlineLevel="0" collapsed="false">
      <c r="A27" s="10" t="n">
        <v>37408</v>
      </c>
    </row>
    <row r="28" customFormat="false" ht="12.75" hidden="false" customHeight="false" outlineLevel="0" collapsed="false">
      <c r="A28" s="10" t="n">
        <v>37438</v>
      </c>
    </row>
    <row r="29" customFormat="false" ht="12.75" hidden="false" customHeight="false" outlineLevel="0" collapsed="false">
      <c r="A29" s="10" t="n">
        <v>37469</v>
      </c>
    </row>
    <row r="30" customFormat="false" ht="12.75" hidden="false" customHeight="false" outlineLevel="0" collapsed="false">
      <c r="A30" s="10" t="n">
        <v>37500</v>
      </c>
    </row>
    <row r="31" customFormat="false" ht="12.75" hidden="false" customHeight="false" outlineLevel="0" collapsed="false">
      <c r="A31" s="10" t="n">
        <v>37530</v>
      </c>
    </row>
    <row r="32" customFormat="false" ht="12.75" hidden="false" customHeight="false" outlineLevel="0" collapsed="false">
      <c r="A32" s="10" t="n">
        <v>37561</v>
      </c>
    </row>
    <row r="33" customFormat="false" ht="12.75" hidden="false" customHeight="false" outlineLevel="0" collapsed="false">
      <c r="A33" s="10" t="n">
        <v>37591</v>
      </c>
    </row>
    <row r="34" customFormat="false" ht="12.75" hidden="false" customHeight="false" outlineLevel="0" collapsed="false">
      <c r="A34" s="10" t="n">
        <v>37622</v>
      </c>
    </row>
    <row r="35" customFormat="false" ht="12.75" hidden="false" customHeight="false" outlineLevel="0" collapsed="false">
      <c r="A35" s="10" t="n">
        <v>37653</v>
      </c>
    </row>
    <row r="36" customFormat="false" ht="12.75" hidden="false" customHeight="false" outlineLevel="0" collapsed="false">
      <c r="A36" s="10" t="n">
        <v>37681</v>
      </c>
    </row>
    <row r="37" customFormat="false" ht="12.75" hidden="false" customHeight="false" outlineLevel="0" collapsed="false">
      <c r="A37" s="10" t="n">
        <v>37712</v>
      </c>
    </row>
    <row r="38" customFormat="false" ht="12.75" hidden="false" customHeight="false" outlineLevel="0" collapsed="false">
      <c r="A38" s="10" t="n">
        <v>37742</v>
      </c>
    </row>
    <row r="39" customFormat="false" ht="12.75" hidden="false" customHeight="false" outlineLevel="0" collapsed="false">
      <c r="A39" s="10" t="n">
        <v>37773</v>
      </c>
    </row>
    <row r="40" customFormat="false" ht="12.75" hidden="false" customHeight="false" outlineLevel="0" collapsed="false">
      <c r="A40" s="10" t="n">
        <v>37803</v>
      </c>
    </row>
    <row r="41" customFormat="false" ht="12.75" hidden="false" customHeight="false" outlineLevel="0" collapsed="false">
      <c r="A41" s="10" t="n">
        <v>37834</v>
      </c>
    </row>
    <row r="42" customFormat="false" ht="12.75" hidden="false" customHeight="false" outlineLevel="0" collapsed="false">
      <c r="A42" s="10" t="n">
        <v>37865</v>
      </c>
    </row>
    <row r="43" customFormat="false" ht="12.75" hidden="false" customHeight="false" outlineLevel="0" collapsed="false">
      <c r="A43" s="10" t="n">
        <v>37895</v>
      </c>
    </row>
    <row r="44" customFormat="false" ht="12.75" hidden="false" customHeight="false" outlineLevel="0" collapsed="false">
      <c r="A44" s="10" t="n">
        <v>37926</v>
      </c>
    </row>
    <row r="45" customFormat="false" ht="12.75" hidden="false" customHeight="false" outlineLevel="0" collapsed="false">
      <c r="A45" s="10" t="n">
        <v>37956</v>
      </c>
    </row>
    <row r="46" customFormat="false" ht="12.75" hidden="false" customHeight="false" outlineLevel="0" collapsed="false">
      <c r="A46" s="10" t="n">
        <v>37987</v>
      </c>
    </row>
    <row r="47" customFormat="false" ht="12.75" hidden="false" customHeight="false" outlineLevel="0" collapsed="false">
      <c r="A47" s="10" t="n">
        <v>38018</v>
      </c>
    </row>
    <row r="48" customFormat="false" ht="12.75" hidden="false" customHeight="false" outlineLevel="0" collapsed="false">
      <c r="A48" s="10" t="n">
        <v>38047</v>
      </c>
    </row>
    <row r="49" customFormat="false" ht="12.75" hidden="false" customHeight="false" outlineLevel="0" collapsed="false">
      <c r="A49" s="10" t="n">
        <v>38078</v>
      </c>
    </row>
    <row r="50" customFormat="false" ht="12.75" hidden="false" customHeight="false" outlineLevel="0" collapsed="false">
      <c r="A50" s="10" t="n">
        <v>38108</v>
      </c>
    </row>
    <row r="51" customFormat="false" ht="12.75" hidden="false" customHeight="false" outlineLevel="0" collapsed="false">
      <c r="A51" s="10" t="n">
        <v>38139</v>
      </c>
    </row>
    <row r="52" customFormat="false" ht="12.75" hidden="false" customHeight="false" outlineLevel="0" collapsed="false">
      <c r="A52" s="10" t="n">
        <v>38169</v>
      </c>
    </row>
    <row r="53" customFormat="false" ht="12.75" hidden="false" customHeight="false" outlineLevel="0" collapsed="false">
      <c r="A53" s="10" t="n">
        <v>38200</v>
      </c>
    </row>
    <row r="54" customFormat="false" ht="12.75" hidden="false" customHeight="false" outlineLevel="0" collapsed="false">
      <c r="A54" s="10" t="n">
        <v>38231</v>
      </c>
    </row>
    <row r="55" customFormat="false" ht="12.75" hidden="false" customHeight="false" outlineLevel="0" collapsed="false">
      <c r="A55" s="10" t="n">
        <v>38261</v>
      </c>
    </row>
    <row r="56" customFormat="false" ht="12.75" hidden="false" customHeight="false" outlineLevel="0" collapsed="false">
      <c r="A56" s="10" t="n">
        <v>38292</v>
      </c>
    </row>
    <row r="57" customFormat="false" ht="12.75" hidden="false" customHeight="false" outlineLevel="0" collapsed="false">
      <c r="A57" s="10" t="n">
        <v>38322</v>
      </c>
    </row>
    <row r="58" customFormat="false" ht="12.75" hidden="false" customHeight="false" outlineLevel="0" collapsed="false">
      <c r="A58" s="10" t="n">
        <v>38353</v>
      </c>
    </row>
    <row r="59" customFormat="false" ht="12.75" hidden="false" customHeight="false" outlineLevel="0" collapsed="false">
      <c r="A59" s="10" t="n">
        <v>38384</v>
      </c>
    </row>
    <row r="60" customFormat="false" ht="12.75" hidden="false" customHeight="false" outlineLevel="0" collapsed="false">
      <c r="A60" s="10" t="n">
        <v>38412</v>
      </c>
    </row>
    <row r="61" customFormat="false" ht="12.75" hidden="false" customHeight="false" outlineLevel="0" collapsed="false">
      <c r="A61" s="10" t="n">
        <v>38443</v>
      </c>
    </row>
    <row r="62" customFormat="false" ht="12.75" hidden="false" customHeight="false" outlineLevel="0" collapsed="false">
      <c r="A62" s="10" t="n">
        <v>38443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D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2" activeCellId="0" sqref="D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0" min="1" style="27" width="9.14"/>
  </cols>
  <sheetData>
    <row r="3" customFormat="false" ht="12.75" hidden="false" customHeight="false" outlineLevel="0" collapsed="false">
      <c r="B3" s="27" t="n">
        <v>-0.4</v>
      </c>
      <c r="C3" s="27" t="n">
        <f aca="false">B3+0.01</f>
        <v>-0.39</v>
      </c>
      <c r="D3" s="27" t="n">
        <f aca="false">C3+0.01</f>
        <v>-0.38</v>
      </c>
      <c r="E3" s="27" t="n">
        <f aca="false">D3+0.01</f>
        <v>-0.37</v>
      </c>
      <c r="F3" s="27" t="n">
        <f aca="false">E3+0.01</f>
        <v>-0.36</v>
      </c>
      <c r="G3" s="27" t="n">
        <f aca="false">F3+0.01</f>
        <v>-0.35</v>
      </c>
      <c r="H3" s="27" t="n">
        <f aca="false">G3+0.01</f>
        <v>-0.34</v>
      </c>
      <c r="I3" s="27" t="n">
        <f aca="false">H3+0.01</f>
        <v>-0.33</v>
      </c>
      <c r="J3" s="27" t="n">
        <f aca="false">I3+0.01</f>
        <v>-0.32</v>
      </c>
      <c r="K3" s="27" t="n">
        <f aca="false">J3+0.01</f>
        <v>-0.31</v>
      </c>
      <c r="L3" s="27" t="n">
        <f aca="false">K3+0.01</f>
        <v>-0.3</v>
      </c>
      <c r="M3" s="27" t="n">
        <f aca="false">L3+0.01</f>
        <v>-0.29</v>
      </c>
      <c r="N3" s="27" t="n">
        <f aca="false">M3+0.01</f>
        <v>-0.28</v>
      </c>
      <c r="O3" s="27" t="n">
        <f aca="false">N3+0.01</f>
        <v>-0.27</v>
      </c>
      <c r="P3" s="27" t="n">
        <f aca="false">O3+0.01</f>
        <v>-0.26</v>
      </c>
      <c r="Q3" s="27" t="n">
        <f aca="false">P3+0.01</f>
        <v>-0.25</v>
      </c>
      <c r="R3" s="27" t="n">
        <f aca="false">Q3+0.01</f>
        <v>-0.24</v>
      </c>
      <c r="S3" s="27" t="n">
        <f aca="false">R3+0.01</f>
        <v>-0.23</v>
      </c>
      <c r="T3" s="27" t="n">
        <f aca="false">S3+0.01</f>
        <v>-0.22</v>
      </c>
      <c r="U3" s="27" t="n">
        <f aca="false">T3+0.01</f>
        <v>-0.21</v>
      </c>
      <c r="V3" s="27" t="n">
        <f aca="false">U3+0.01</f>
        <v>-0.2</v>
      </c>
      <c r="W3" s="27" t="n">
        <f aca="false">V3+0.01</f>
        <v>-0.19</v>
      </c>
      <c r="X3" s="27" t="n">
        <f aca="false">W3+0.01</f>
        <v>-0.18</v>
      </c>
      <c r="Y3" s="27" t="n">
        <f aca="false">X3+0.01</f>
        <v>-0.17</v>
      </c>
      <c r="Z3" s="27" t="n">
        <f aca="false">Y3+0.01</f>
        <v>-0.16</v>
      </c>
      <c r="AA3" s="27" t="n">
        <f aca="false">Z3+0.01</f>
        <v>-0.15</v>
      </c>
      <c r="AB3" s="27" t="n">
        <f aca="false">AA3+0.01</f>
        <v>-0.14</v>
      </c>
      <c r="AC3" s="27" t="n">
        <f aca="false">AB3+0.01</f>
        <v>-0.13</v>
      </c>
      <c r="AD3" s="27" t="n">
        <f aca="false">AC3+0.01</f>
        <v>-0.12</v>
      </c>
      <c r="AE3" s="27" t="n">
        <f aca="false">AD3+0.01</f>
        <v>-0.11</v>
      </c>
      <c r="AF3" s="27" t="n">
        <f aca="false">AE3+0.01</f>
        <v>-0.0999999999999998</v>
      </c>
      <c r="AG3" s="27" t="n">
        <f aca="false">AF3+0.01</f>
        <v>-0.0899999999999998</v>
      </c>
      <c r="AH3" s="27" t="n">
        <f aca="false">AG3+0.01</f>
        <v>-0.0799999999999998</v>
      </c>
      <c r="AI3" s="27" t="n">
        <f aca="false">AH3+0.01</f>
        <v>-0.0699999999999998</v>
      </c>
      <c r="AJ3" s="27" t="n">
        <f aca="false">AI3+0.01</f>
        <v>-0.0599999999999998</v>
      </c>
      <c r="AK3" s="27" t="n">
        <f aca="false">AJ3+0.01</f>
        <v>-0.0499999999999998</v>
      </c>
      <c r="AL3" s="27" t="n">
        <f aca="false">AK3+0.01</f>
        <v>-0.0399999999999998</v>
      </c>
      <c r="AM3" s="27" t="n">
        <f aca="false">AL3+0.01</f>
        <v>-0.0299999999999998</v>
      </c>
      <c r="AN3" s="27" t="n">
        <f aca="false">AM3+0.01</f>
        <v>-0.0199999999999998</v>
      </c>
      <c r="AO3" s="27" t="n">
        <f aca="false">AN3+0.01</f>
        <v>-0.0099999999999998</v>
      </c>
      <c r="AP3" s="27" t="n">
        <v>0</v>
      </c>
      <c r="AQ3" s="27" t="n">
        <f aca="false">AP3+0.01</f>
        <v>0.01</v>
      </c>
      <c r="AR3" s="27" t="n">
        <f aca="false">AQ3+0.01</f>
        <v>0.02</v>
      </c>
      <c r="AS3" s="27" t="n">
        <f aca="false">AR3+0.01</f>
        <v>0.03</v>
      </c>
      <c r="AT3" s="27" t="n">
        <f aca="false">AS3+0.01</f>
        <v>0.04</v>
      </c>
      <c r="AU3" s="27" t="n">
        <f aca="false">AT3+0.01</f>
        <v>0.05</v>
      </c>
      <c r="AV3" s="27" t="n">
        <f aca="false">AU3+0.01</f>
        <v>0.06</v>
      </c>
      <c r="AW3" s="27" t="n">
        <f aca="false">AV3+0.01</f>
        <v>0.07</v>
      </c>
      <c r="AX3" s="27" t="n">
        <f aca="false">AW3+0.01</f>
        <v>0.08</v>
      </c>
      <c r="AY3" s="27" t="n">
        <f aca="false">AX3+0.01</f>
        <v>0.09</v>
      </c>
      <c r="AZ3" s="27" t="n">
        <f aca="false">AY3+0.01</f>
        <v>0.1</v>
      </c>
      <c r="BA3" s="27" t="n">
        <f aca="false">AZ3+0.01</f>
        <v>0.11</v>
      </c>
      <c r="BB3" s="27" t="n">
        <f aca="false">BA3+0.01</f>
        <v>0.12</v>
      </c>
      <c r="BC3" s="27" t="n">
        <f aca="false">BB3+0.01</f>
        <v>0.13</v>
      </c>
      <c r="BD3" s="27" t="n">
        <f aca="false">BC3+0.01</f>
        <v>0.14</v>
      </c>
      <c r="BE3" s="27" t="n">
        <f aca="false">BD3+0.01</f>
        <v>0.15</v>
      </c>
      <c r="BF3" s="27" t="n">
        <f aca="false">BE3+0.01</f>
        <v>0.16</v>
      </c>
      <c r="BG3" s="27" t="n">
        <f aca="false">BF3+0.01</f>
        <v>0.17</v>
      </c>
      <c r="BH3" s="27" t="n">
        <f aca="false">BG3+0.01</f>
        <v>0.18</v>
      </c>
      <c r="BI3" s="27" t="n">
        <f aca="false">BH3+0.01</f>
        <v>0.19</v>
      </c>
      <c r="BJ3" s="27" t="n">
        <f aca="false">BI3+0.01</f>
        <v>0.2</v>
      </c>
      <c r="BK3" s="27" t="n">
        <f aca="false">BJ3+0.01</f>
        <v>0.21</v>
      </c>
      <c r="BL3" s="27" t="n">
        <f aca="false">BK3+0.01</f>
        <v>0.22</v>
      </c>
      <c r="BM3" s="27" t="n">
        <f aca="false">BL3+0.01</f>
        <v>0.23</v>
      </c>
      <c r="BN3" s="27" t="n">
        <f aca="false">BM3+0.01</f>
        <v>0.24</v>
      </c>
      <c r="BO3" s="27" t="n">
        <f aca="false">BN3+0.01</f>
        <v>0.25</v>
      </c>
      <c r="BP3" s="27" t="n">
        <f aca="false">BO3+0.01</f>
        <v>0.26</v>
      </c>
      <c r="BQ3" s="27" t="n">
        <f aca="false">BP3+0.01</f>
        <v>0.27</v>
      </c>
      <c r="BR3" s="27" t="n">
        <f aca="false">BQ3+0.01</f>
        <v>0.28</v>
      </c>
      <c r="BS3" s="27" t="n">
        <f aca="false">BR3+0.01</f>
        <v>0.29</v>
      </c>
      <c r="BT3" s="27" t="n">
        <f aca="false">BS3+0.01</f>
        <v>0.3</v>
      </c>
      <c r="BU3" s="27" t="n">
        <f aca="false">BT3+0.01</f>
        <v>0.31</v>
      </c>
      <c r="BV3" s="27" t="n">
        <f aca="false">BU3+0.01</f>
        <v>0.32</v>
      </c>
      <c r="BW3" s="27" t="n">
        <f aca="false">BV3+0.01</f>
        <v>0.33</v>
      </c>
      <c r="BX3" s="27" t="n">
        <f aca="false">BW3+0.01</f>
        <v>0.34</v>
      </c>
      <c r="BY3" s="27" t="n">
        <f aca="false">BX3+0.01</f>
        <v>0.35</v>
      </c>
      <c r="BZ3" s="27" t="n">
        <f aca="false">BY3+0.01</f>
        <v>0.36</v>
      </c>
      <c r="CA3" s="27" t="n">
        <f aca="false">BZ3+0.01</f>
        <v>0.37</v>
      </c>
      <c r="CB3" s="27" t="n">
        <f aca="false">CA3+0.01</f>
        <v>0.38</v>
      </c>
      <c r="CC3" s="27" t="n">
        <f aca="false">CB3+0.01</f>
        <v>0.39</v>
      </c>
      <c r="CD3" s="27" t="n">
        <f aca="false">CC3+0.01</f>
        <v>0.4</v>
      </c>
    </row>
    <row r="4" customFormat="false" ht="12.75" hidden="false" customHeight="false" outlineLevel="0" collapsed="false">
      <c r="A4" s="10" t="n">
        <v>36708</v>
      </c>
    </row>
    <row r="5" customFormat="false" ht="12.75" hidden="false" customHeight="false" outlineLevel="0" collapsed="false">
      <c r="A5" s="10" t="n">
        <v>36739</v>
      </c>
    </row>
    <row r="6" customFormat="false" ht="12.75" hidden="false" customHeight="false" outlineLevel="0" collapsed="false">
      <c r="A6" s="10" t="n">
        <v>36770</v>
      </c>
    </row>
    <row r="7" customFormat="false" ht="12.75" hidden="false" customHeight="false" outlineLevel="0" collapsed="false">
      <c r="A7" s="10" t="n">
        <v>36800</v>
      </c>
    </row>
    <row r="8" customFormat="false" ht="12.75" hidden="false" customHeight="false" outlineLevel="0" collapsed="false">
      <c r="A8" s="10" t="n">
        <v>36831</v>
      </c>
    </row>
    <row r="9" customFormat="false" ht="12.75" hidden="false" customHeight="false" outlineLevel="0" collapsed="false">
      <c r="A9" s="10" t="n">
        <v>36861</v>
      </c>
    </row>
    <row r="10" customFormat="false" ht="12.75" hidden="false" customHeight="false" outlineLevel="0" collapsed="false">
      <c r="A10" s="10" t="n">
        <v>36892</v>
      </c>
    </row>
    <row r="11" customFormat="false" ht="12.75" hidden="false" customHeight="false" outlineLevel="0" collapsed="false">
      <c r="A11" s="10" t="n">
        <v>36923</v>
      </c>
    </row>
    <row r="12" customFormat="false" ht="12.75" hidden="false" customHeight="false" outlineLevel="0" collapsed="false">
      <c r="A12" s="10" t="n">
        <v>36951</v>
      </c>
    </row>
    <row r="13" customFormat="false" ht="12.75" hidden="false" customHeight="false" outlineLevel="0" collapsed="false">
      <c r="A13" s="10" t="n">
        <v>36982</v>
      </c>
    </row>
    <row r="14" customFormat="false" ht="12.75" hidden="false" customHeight="false" outlineLevel="0" collapsed="false">
      <c r="A14" s="10" t="n">
        <v>37012</v>
      </c>
    </row>
    <row r="15" customFormat="false" ht="12.75" hidden="false" customHeight="false" outlineLevel="0" collapsed="false">
      <c r="A15" s="10" t="n">
        <v>37043</v>
      </c>
    </row>
    <row r="16" customFormat="false" ht="12.75" hidden="false" customHeight="false" outlineLevel="0" collapsed="false">
      <c r="A16" s="10" t="n">
        <v>37073</v>
      </c>
    </row>
    <row r="17" customFormat="false" ht="12.75" hidden="false" customHeight="false" outlineLevel="0" collapsed="false">
      <c r="A17" s="10" t="n">
        <v>37104</v>
      </c>
    </row>
    <row r="18" customFormat="false" ht="12.75" hidden="false" customHeight="false" outlineLevel="0" collapsed="false">
      <c r="A18" s="10" t="n">
        <v>37135</v>
      </c>
    </row>
    <row r="19" customFormat="false" ht="12.75" hidden="false" customHeight="false" outlineLevel="0" collapsed="false">
      <c r="A19" s="10" t="n">
        <v>37165</v>
      </c>
    </row>
    <row r="20" customFormat="false" ht="12.75" hidden="false" customHeight="false" outlineLevel="0" collapsed="false">
      <c r="A20" s="10" t="n">
        <v>37196</v>
      </c>
    </row>
    <row r="21" customFormat="false" ht="12.75" hidden="false" customHeight="false" outlineLevel="0" collapsed="false">
      <c r="A21" s="10" t="n">
        <v>37226</v>
      </c>
    </row>
    <row r="22" customFormat="false" ht="12.75" hidden="false" customHeight="false" outlineLevel="0" collapsed="false">
      <c r="A22" s="10" t="n">
        <v>37257</v>
      </c>
    </row>
    <row r="23" customFormat="false" ht="12.75" hidden="false" customHeight="false" outlineLevel="0" collapsed="false">
      <c r="A23" s="10" t="n">
        <v>37288</v>
      </c>
    </row>
    <row r="24" customFormat="false" ht="12.75" hidden="false" customHeight="false" outlineLevel="0" collapsed="false">
      <c r="A24" s="10" t="n">
        <v>37316</v>
      </c>
    </row>
    <row r="25" customFormat="false" ht="12.75" hidden="false" customHeight="false" outlineLevel="0" collapsed="false">
      <c r="A25" s="10" t="n">
        <v>37347</v>
      </c>
    </row>
    <row r="26" customFormat="false" ht="12.75" hidden="false" customHeight="false" outlineLevel="0" collapsed="false">
      <c r="A26" s="10" t="n">
        <v>37377</v>
      </c>
    </row>
    <row r="27" customFormat="false" ht="12.75" hidden="false" customHeight="false" outlineLevel="0" collapsed="false">
      <c r="A27" s="10" t="n">
        <v>37408</v>
      </c>
    </row>
    <row r="28" customFormat="false" ht="12.75" hidden="false" customHeight="false" outlineLevel="0" collapsed="false">
      <c r="A28" s="10" t="n">
        <v>37438</v>
      </c>
    </row>
    <row r="29" customFormat="false" ht="12.75" hidden="false" customHeight="false" outlineLevel="0" collapsed="false">
      <c r="A29" s="10" t="n">
        <v>37469</v>
      </c>
    </row>
    <row r="30" customFormat="false" ht="12.75" hidden="false" customHeight="false" outlineLevel="0" collapsed="false">
      <c r="A30" s="10" t="n">
        <v>37500</v>
      </c>
    </row>
    <row r="31" customFormat="false" ht="12.75" hidden="false" customHeight="false" outlineLevel="0" collapsed="false">
      <c r="A31" s="10" t="n">
        <v>37530</v>
      </c>
    </row>
    <row r="32" customFormat="false" ht="12.75" hidden="false" customHeight="false" outlineLevel="0" collapsed="false">
      <c r="A32" s="10" t="n">
        <v>37561</v>
      </c>
    </row>
    <row r="33" customFormat="false" ht="12.75" hidden="false" customHeight="false" outlineLevel="0" collapsed="false">
      <c r="A33" s="10" t="n">
        <v>37591</v>
      </c>
    </row>
    <row r="34" customFormat="false" ht="12.75" hidden="false" customHeight="false" outlineLevel="0" collapsed="false">
      <c r="A34" s="10" t="n">
        <v>37622</v>
      </c>
    </row>
    <row r="35" customFormat="false" ht="12.75" hidden="false" customHeight="false" outlineLevel="0" collapsed="false">
      <c r="A35" s="10" t="n">
        <v>37653</v>
      </c>
    </row>
    <row r="36" customFormat="false" ht="12.75" hidden="false" customHeight="false" outlineLevel="0" collapsed="false">
      <c r="A36" s="10" t="n">
        <v>37681</v>
      </c>
    </row>
    <row r="37" customFormat="false" ht="12.75" hidden="false" customHeight="false" outlineLevel="0" collapsed="false">
      <c r="A37" s="10" t="n">
        <v>37712</v>
      </c>
    </row>
    <row r="38" customFormat="false" ht="12.75" hidden="false" customHeight="false" outlineLevel="0" collapsed="false">
      <c r="A38" s="10" t="n">
        <v>37742</v>
      </c>
    </row>
    <row r="39" customFormat="false" ht="12.75" hidden="false" customHeight="false" outlineLevel="0" collapsed="false">
      <c r="A39" s="10" t="n">
        <v>37773</v>
      </c>
    </row>
    <row r="40" customFormat="false" ht="12.75" hidden="false" customHeight="false" outlineLevel="0" collapsed="false">
      <c r="A40" s="10" t="n">
        <v>37803</v>
      </c>
    </row>
    <row r="41" customFormat="false" ht="12.75" hidden="false" customHeight="false" outlineLevel="0" collapsed="false">
      <c r="A41" s="10" t="n">
        <v>37834</v>
      </c>
    </row>
    <row r="42" customFormat="false" ht="12.75" hidden="false" customHeight="false" outlineLevel="0" collapsed="false">
      <c r="A42" s="10" t="n">
        <v>37865</v>
      </c>
    </row>
    <row r="43" customFormat="false" ht="12.75" hidden="false" customHeight="false" outlineLevel="0" collapsed="false">
      <c r="A43" s="10" t="n">
        <v>37895</v>
      </c>
    </row>
    <row r="44" customFormat="false" ht="12.75" hidden="false" customHeight="false" outlineLevel="0" collapsed="false">
      <c r="A44" s="10" t="n">
        <v>37926</v>
      </c>
    </row>
    <row r="45" customFormat="false" ht="12.75" hidden="false" customHeight="false" outlineLevel="0" collapsed="false">
      <c r="A45" s="10" t="n">
        <v>37956</v>
      </c>
    </row>
    <row r="46" customFormat="false" ht="12.75" hidden="false" customHeight="false" outlineLevel="0" collapsed="false">
      <c r="A46" s="10" t="n">
        <v>37987</v>
      </c>
    </row>
    <row r="47" customFormat="false" ht="12.75" hidden="false" customHeight="false" outlineLevel="0" collapsed="false">
      <c r="A47" s="10" t="n">
        <v>38018</v>
      </c>
    </row>
    <row r="48" customFormat="false" ht="12.75" hidden="false" customHeight="false" outlineLevel="0" collapsed="false">
      <c r="A48" s="10" t="n">
        <v>38047</v>
      </c>
    </row>
    <row r="49" customFormat="false" ht="12.75" hidden="false" customHeight="false" outlineLevel="0" collapsed="false">
      <c r="A49" s="10" t="n">
        <v>38078</v>
      </c>
    </row>
    <row r="50" customFormat="false" ht="12.75" hidden="false" customHeight="false" outlineLevel="0" collapsed="false">
      <c r="A50" s="10" t="n">
        <v>38108</v>
      </c>
    </row>
    <row r="51" customFormat="false" ht="12.75" hidden="false" customHeight="false" outlineLevel="0" collapsed="false">
      <c r="A51" s="10" t="n">
        <v>38139</v>
      </c>
    </row>
    <row r="52" customFormat="false" ht="12.75" hidden="false" customHeight="false" outlineLevel="0" collapsed="false">
      <c r="A52" s="10" t="n">
        <v>38169</v>
      </c>
    </row>
    <row r="53" customFormat="false" ht="12.75" hidden="false" customHeight="false" outlineLevel="0" collapsed="false">
      <c r="A53" s="10" t="n">
        <v>38200</v>
      </c>
    </row>
    <row r="54" customFormat="false" ht="12.75" hidden="false" customHeight="false" outlineLevel="0" collapsed="false">
      <c r="A54" s="10" t="n">
        <v>38231</v>
      </c>
    </row>
    <row r="55" customFormat="false" ht="12.75" hidden="false" customHeight="false" outlineLevel="0" collapsed="false">
      <c r="A55" s="10" t="n">
        <v>38261</v>
      </c>
    </row>
    <row r="56" customFormat="false" ht="12.75" hidden="false" customHeight="false" outlineLevel="0" collapsed="false">
      <c r="A56" s="10" t="n">
        <v>38292</v>
      </c>
    </row>
    <row r="57" customFormat="false" ht="12.75" hidden="false" customHeight="false" outlineLevel="0" collapsed="false">
      <c r="A57" s="10" t="n">
        <v>38322</v>
      </c>
    </row>
    <row r="58" customFormat="false" ht="12.75" hidden="false" customHeight="false" outlineLevel="0" collapsed="false">
      <c r="A58" s="10" t="n">
        <v>38353</v>
      </c>
    </row>
    <row r="59" customFormat="false" ht="12.75" hidden="false" customHeight="false" outlineLevel="0" collapsed="false">
      <c r="A59" s="10" t="n">
        <v>38384</v>
      </c>
    </row>
    <row r="60" customFormat="false" ht="12.75" hidden="false" customHeight="false" outlineLevel="0" collapsed="false">
      <c r="A60" s="10" t="n">
        <v>38412</v>
      </c>
    </row>
    <row r="61" customFormat="false" ht="12.75" hidden="false" customHeight="false" outlineLevel="0" collapsed="false">
      <c r="A61" s="10" t="n">
        <v>38443</v>
      </c>
    </row>
    <row r="62" customFormat="false" ht="12.75" hidden="false" customHeight="false" outlineLevel="0" collapsed="false">
      <c r="A62" s="10" t="n">
        <v>38443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H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:R8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5" width="9.7"/>
    <col collapsed="false" customWidth="true" hidden="false" outlineLevel="0" max="18" min="2" style="81" width="7.7"/>
    <col collapsed="false" customWidth="true" hidden="false" outlineLevel="0" max="19" min="19" style="86" width="17.99"/>
    <col collapsed="false" customWidth="true" hidden="false" outlineLevel="0" max="190" min="20" style="87" width="8.7"/>
  </cols>
  <sheetData>
    <row r="1" customFormat="false" ht="16.5" hidden="false" customHeight="false" outlineLevel="0" collapsed="false">
      <c r="A1" s="88" t="s">
        <v>170</v>
      </c>
      <c r="B1" s="88"/>
      <c r="C1" s="88"/>
      <c r="D1" s="88"/>
      <c r="E1" s="88"/>
      <c r="F1" s="88"/>
      <c r="G1" s="88"/>
      <c r="H1" s="88"/>
      <c r="I1" s="89" t="s">
        <v>171</v>
      </c>
      <c r="J1" s="89"/>
      <c r="K1" s="89"/>
      <c r="L1" s="89"/>
      <c r="M1" s="89"/>
      <c r="N1" s="89"/>
      <c r="O1" s="89"/>
      <c r="P1" s="89"/>
      <c r="Q1" s="89"/>
      <c r="R1" s="89"/>
      <c r="S1" s="90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</row>
    <row r="2" customFormat="false" ht="12.75" hidden="false" customHeight="false" outlineLevel="0" collapsed="false">
      <c r="A2" s="92" t="s">
        <v>172</v>
      </c>
      <c r="B2" s="92" t="s">
        <v>173</v>
      </c>
      <c r="C2" s="92"/>
      <c r="D2" s="92"/>
      <c r="E2" s="92" t="s">
        <v>174</v>
      </c>
      <c r="F2" s="92" t="s">
        <v>175</v>
      </c>
      <c r="G2" s="92" t="s">
        <v>176</v>
      </c>
      <c r="H2" s="92" t="s">
        <v>176</v>
      </c>
      <c r="I2" s="93" t="s">
        <v>177</v>
      </c>
      <c r="J2" s="94"/>
      <c r="K2" s="77" t="s">
        <v>169</v>
      </c>
      <c r="L2" s="77"/>
      <c r="M2" s="77"/>
      <c r="N2" s="77"/>
      <c r="O2" s="77"/>
      <c r="P2" s="77"/>
      <c r="Q2" s="77"/>
      <c r="R2" s="77"/>
      <c r="S2" s="90" t="n">
        <v>-0.3</v>
      </c>
      <c r="T2" s="91" t="n">
        <v>-0.2</v>
      </c>
      <c r="U2" s="91" t="n">
        <v>-0.1</v>
      </c>
      <c r="V2" s="91" t="n">
        <v>-0.05</v>
      </c>
      <c r="W2" s="91" t="n">
        <v>0.05</v>
      </c>
      <c r="X2" s="91" t="n">
        <v>0.1</v>
      </c>
      <c r="Y2" s="91" t="n">
        <v>0.2</v>
      </c>
      <c r="Z2" s="91" t="n">
        <v>0.3</v>
      </c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</row>
    <row r="3" customFormat="false" ht="13.5" hidden="false" customHeight="false" outlineLevel="0" collapsed="false">
      <c r="A3" s="95" t="s">
        <v>178</v>
      </c>
      <c r="B3" s="96" t="s">
        <v>179</v>
      </c>
      <c r="C3" s="96" t="s">
        <v>180</v>
      </c>
      <c r="D3" s="96" t="s">
        <v>181</v>
      </c>
      <c r="E3" s="96" t="s">
        <v>182</v>
      </c>
      <c r="F3" s="96" t="s">
        <v>174</v>
      </c>
      <c r="G3" s="96" t="s">
        <v>183</v>
      </c>
      <c r="H3" s="97" t="s">
        <v>184</v>
      </c>
      <c r="I3" s="98" t="s">
        <v>182</v>
      </c>
      <c r="J3" s="96" t="s">
        <v>185</v>
      </c>
      <c r="K3" s="78" t="n">
        <v>-0.3</v>
      </c>
      <c r="L3" s="79" t="n">
        <v>-0.2</v>
      </c>
      <c r="M3" s="79" t="n">
        <v>-0.1</v>
      </c>
      <c r="N3" s="79" t="n">
        <v>-0.05</v>
      </c>
      <c r="O3" s="79" t="n">
        <v>0.05</v>
      </c>
      <c r="P3" s="79" t="n">
        <v>0.1</v>
      </c>
      <c r="Q3" s="79" t="n">
        <v>0.2</v>
      </c>
      <c r="R3" s="80" t="n">
        <v>0.3</v>
      </c>
      <c r="S3" s="99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</row>
    <row r="4" customFormat="false" ht="12.75" hidden="false" customHeight="false" outlineLevel="0" collapsed="false">
      <c r="A4" s="100" t="n">
        <v>36647</v>
      </c>
      <c r="B4" s="101" t="n">
        <v>0</v>
      </c>
      <c r="C4" s="101" t="n">
        <v>0</v>
      </c>
      <c r="D4" s="101" t="n">
        <v>0</v>
      </c>
      <c r="E4" s="101" t="n">
        <v>0</v>
      </c>
      <c r="F4" s="101" t="n">
        <v>0</v>
      </c>
      <c r="G4" s="101" t="n">
        <v>0</v>
      </c>
      <c r="H4" s="102" t="n">
        <v>0</v>
      </c>
      <c r="I4" s="103" t="n">
        <v>0</v>
      </c>
      <c r="J4" s="81" t="n">
        <v>0</v>
      </c>
      <c r="K4" s="81" t="n">
        <v>0</v>
      </c>
      <c r="L4" s="81" t="n">
        <v>0</v>
      </c>
      <c r="M4" s="81" t="n">
        <v>0</v>
      </c>
      <c r="N4" s="81" t="n">
        <v>0</v>
      </c>
      <c r="O4" s="81" t="n">
        <v>0</v>
      </c>
      <c r="P4" s="81" t="n">
        <v>0</v>
      </c>
      <c r="Q4" s="81" t="n">
        <v>0</v>
      </c>
      <c r="R4" s="82" t="n">
        <v>0</v>
      </c>
      <c r="S4" s="90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</row>
    <row r="5" customFormat="false" ht="12.75" hidden="false" customHeight="false" outlineLevel="0" collapsed="false">
      <c r="A5" s="100" t="n">
        <v>36708</v>
      </c>
      <c r="B5" s="101" t="n">
        <v>-698.15737278</v>
      </c>
      <c r="C5" s="101" t="n">
        <v>0</v>
      </c>
      <c r="D5" s="101" t="n">
        <v>62.80625425</v>
      </c>
      <c r="E5" s="101" t="n">
        <v>-760.96362703</v>
      </c>
      <c r="F5" s="101" t="n">
        <v>-760.96362703</v>
      </c>
      <c r="G5" s="101" t="n">
        <v>0</v>
      </c>
      <c r="H5" s="82" t="n">
        <v>0</v>
      </c>
      <c r="I5" s="103" t="n">
        <v>3.4235716375</v>
      </c>
      <c r="J5" s="81" t="n">
        <v>-3.77337248</v>
      </c>
      <c r="K5" s="81" t="n">
        <v>145.72421201</v>
      </c>
      <c r="L5" s="81" t="n">
        <v>88.71075584</v>
      </c>
      <c r="M5" s="81" t="n">
        <v>40.25704609</v>
      </c>
      <c r="N5" s="81" t="n">
        <v>19.1433289</v>
      </c>
      <c r="O5" s="81" t="n">
        <v>-17.27408409</v>
      </c>
      <c r="P5" s="81" t="n">
        <v>-32.79307192</v>
      </c>
      <c r="Q5" s="81" t="n">
        <v>-59.06056046</v>
      </c>
      <c r="R5" s="82" t="n">
        <v>-79.81603867</v>
      </c>
      <c r="S5" s="90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</row>
    <row r="6" customFormat="false" ht="12.75" hidden="false" customHeight="false" outlineLevel="0" collapsed="false">
      <c r="A6" s="100" t="n">
        <v>36739</v>
      </c>
      <c r="B6" s="101" t="n">
        <v>-637.97576801</v>
      </c>
      <c r="C6" s="101" t="n">
        <v>0</v>
      </c>
      <c r="D6" s="101" t="n">
        <v>72.32500338</v>
      </c>
      <c r="E6" s="101" t="n">
        <v>-710.30077139</v>
      </c>
      <c r="F6" s="101" t="n">
        <v>-710.30077139</v>
      </c>
      <c r="G6" s="101" t="n">
        <v>0</v>
      </c>
      <c r="H6" s="82" t="n">
        <v>0</v>
      </c>
      <c r="I6" s="103" t="n">
        <v>3.3801397235</v>
      </c>
      <c r="J6" s="81" t="n">
        <v>-1.85132692</v>
      </c>
      <c r="K6" s="81" t="n">
        <v>128.16331891</v>
      </c>
      <c r="L6" s="81" t="n">
        <v>80.85197794</v>
      </c>
      <c r="M6" s="81" t="n">
        <v>38.14053169</v>
      </c>
      <c r="N6" s="81" t="n">
        <v>18.50584251</v>
      </c>
      <c r="O6" s="81" t="n">
        <v>-17.39937788</v>
      </c>
      <c r="P6" s="81" t="n">
        <v>-33.72049378</v>
      </c>
      <c r="Q6" s="81" t="n">
        <v>-63.26411399</v>
      </c>
      <c r="R6" s="82" t="n">
        <v>-88.9375771</v>
      </c>
      <c r="S6" s="90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</row>
    <row r="7" customFormat="false" ht="12.75" hidden="false" customHeight="false" outlineLevel="0" collapsed="false">
      <c r="A7" s="100" t="n">
        <v>36770</v>
      </c>
      <c r="B7" s="101" t="n">
        <v>-532.42533723</v>
      </c>
      <c r="C7" s="101" t="n">
        <v>0</v>
      </c>
      <c r="D7" s="101" t="n">
        <v>71.54548625</v>
      </c>
      <c r="E7" s="101" t="n">
        <v>-603.97082348</v>
      </c>
      <c r="F7" s="101" t="n">
        <v>-603.97082348</v>
      </c>
      <c r="G7" s="101" t="n">
        <v>0</v>
      </c>
      <c r="H7" s="82" t="n">
        <v>0</v>
      </c>
      <c r="I7" s="103" t="n">
        <v>3.205704207</v>
      </c>
      <c r="J7" s="81" t="n">
        <v>-1.14056864</v>
      </c>
      <c r="K7" s="81" t="n">
        <v>106.97682396</v>
      </c>
      <c r="L7" s="81" t="n">
        <v>68.02052369</v>
      </c>
      <c r="M7" s="81" t="n">
        <v>32.39277464</v>
      </c>
      <c r="N7" s="81" t="n">
        <v>15.79957934</v>
      </c>
      <c r="O7" s="81" t="n">
        <v>-15.02408949</v>
      </c>
      <c r="P7" s="81" t="n">
        <v>-29.29279276</v>
      </c>
      <c r="Q7" s="81" t="n">
        <v>-55.6523403</v>
      </c>
      <c r="R7" s="82" t="n">
        <v>-79.26678868</v>
      </c>
      <c r="S7" s="90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</row>
    <row r="8" customFormat="false" ht="12.75" hidden="false" customHeight="false" outlineLevel="0" collapsed="false">
      <c r="A8" s="100" t="n">
        <v>36800</v>
      </c>
      <c r="B8" s="101" t="n">
        <v>-532.18477394</v>
      </c>
      <c r="C8" s="101" t="n">
        <v>0</v>
      </c>
      <c r="D8" s="101" t="n">
        <v>71.4719646</v>
      </c>
      <c r="E8" s="101" t="n">
        <v>-603.65673854</v>
      </c>
      <c r="F8" s="101" t="n">
        <v>-603.65673854</v>
      </c>
      <c r="G8" s="101" t="n">
        <v>0</v>
      </c>
      <c r="H8" s="82" t="n">
        <v>0</v>
      </c>
      <c r="I8" s="103" t="n">
        <v>2.1436597979</v>
      </c>
      <c r="J8" s="81" t="n">
        <v>-0.63556969</v>
      </c>
      <c r="K8" s="81" t="n">
        <v>90.56989007</v>
      </c>
      <c r="L8" s="81" t="n">
        <v>58.12539907</v>
      </c>
      <c r="M8" s="81" t="n">
        <v>27.94448135</v>
      </c>
      <c r="N8" s="81" t="n">
        <v>13.6955251</v>
      </c>
      <c r="O8" s="81" t="n">
        <v>-13.14985061</v>
      </c>
      <c r="P8" s="81" t="n">
        <v>-25.76320795</v>
      </c>
      <c r="Q8" s="81" t="n">
        <v>-49.4231862</v>
      </c>
      <c r="R8" s="82" t="n">
        <v>-71.07508114</v>
      </c>
      <c r="S8" s="90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</row>
    <row r="9" customFormat="false" ht="12.75" hidden="false" customHeight="false" outlineLevel="0" collapsed="false">
      <c r="A9" s="100" t="n">
        <v>36831</v>
      </c>
      <c r="B9" s="101" t="n">
        <v>-108.03514224</v>
      </c>
      <c r="C9" s="101" t="n">
        <v>0</v>
      </c>
      <c r="D9" s="101" t="n">
        <v>38.38832491</v>
      </c>
      <c r="E9" s="101" t="n">
        <v>-146.42346715</v>
      </c>
      <c r="F9" s="101" t="n">
        <v>-146.42346715</v>
      </c>
      <c r="G9" s="101" t="n">
        <v>0</v>
      </c>
      <c r="H9" s="82" t="n">
        <v>0</v>
      </c>
      <c r="I9" s="103" t="n">
        <v>0.7787613081</v>
      </c>
      <c r="J9" s="81" t="n">
        <v>-0.18023524</v>
      </c>
      <c r="K9" s="81" t="n">
        <v>21.20153857</v>
      </c>
      <c r="L9" s="81" t="n">
        <v>13.54109526</v>
      </c>
      <c r="M9" s="81" t="n">
        <v>6.48342417</v>
      </c>
      <c r="N9" s="81" t="n">
        <v>3.17182497</v>
      </c>
      <c r="O9" s="81" t="n">
        <v>-3.03599929</v>
      </c>
      <c r="P9" s="81" t="n">
        <v>-5.94021334</v>
      </c>
      <c r="Q9" s="81" t="n">
        <v>-11.3697452</v>
      </c>
      <c r="R9" s="82" t="n">
        <v>-16.32177979</v>
      </c>
      <c r="S9" s="90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</row>
    <row r="10" customFormat="false" ht="12.75" hidden="false" customHeight="false" outlineLevel="0" collapsed="false">
      <c r="A10" s="100" t="n">
        <v>36861</v>
      </c>
      <c r="B10" s="101" t="n">
        <v>-109.0797596</v>
      </c>
      <c r="C10" s="101" t="n">
        <v>0</v>
      </c>
      <c r="D10" s="101" t="n">
        <v>38.27193619</v>
      </c>
      <c r="E10" s="101" t="n">
        <v>-147.35169579</v>
      </c>
      <c r="F10" s="101" t="n">
        <v>-147.35169579</v>
      </c>
      <c r="G10" s="101" t="n">
        <v>0</v>
      </c>
      <c r="H10" s="82" t="n">
        <v>0</v>
      </c>
      <c r="I10" s="103" t="n">
        <v>0.749096578</v>
      </c>
      <c r="J10" s="81" t="n">
        <v>-0.14881052</v>
      </c>
      <c r="K10" s="81" t="n">
        <v>18.10675283</v>
      </c>
      <c r="L10" s="81" t="n">
        <v>11.59318933</v>
      </c>
      <c r="M10" s="81" t="n">
        <v>5.56601972</v>
      </c>
      <c r="N10" s="81" t="n">
        <v>2.72698349</v>
      </c>
      <c r="O10" s="81" t="n">
        <v>-2.61821221</v>
      </c>
      <c r="P10" s="81" t="n">
        <v>-5.13095233</v>
      </c>
      <c r="Q10" s="81" t="n">
        <v>-9.85321885</v>
      </c>
      <c r="R10" s="82" t="n">
        <v>-14.19304646</v>
      </c>
      <c r="S10" s="90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</row>
    <row r="11" customFormat="false" ht="12.75" hidden="false" customHeight="false" outlineLevel="0" collapsed="false">
      <c r="A11" s="100" t="n">
        <v>36892</v>
      </c>
      <c r="B11" s="101" t="n">
        <v>-140.4619974</v>
      </c>
      <c r="C11" s="101" t="n">
        <v>0</v>
      </c>
      <c r="D11" s="101" t="n">
        <v>93.79231923</v>
      </c>
      <c r="E11" s="101" t="n">
        <v>-234.25431663</v>
      </c>
      <c r="F11" s="101" t="n">
        <v>-234.25431663</v>
      </c>
      <c r="G11" s="101" t="n">
        <v>0</v>
      </c>
      <c r="H11" s="82" t="n">
        <v>0</v>
      </c>
      <c r="I11" s="103" t="n">
        <v>0.617968124</v>
      </c>
      <c r="J11" s="81" t="n">
        <v>-0.1318059</v>
      </c>
      <c r="K11" s="81" t="n">
        <v>20.11105183</v>
      </c>
      <c r="L11" s="81" t="n">
        <v>12.95855019</v>
      </c>
      <c r="M11" s="81" t="n">
        <v>6.2603178</v>
      </c>
      <c r="N11" s="81" t="n">
        <v>3.07651837</v>
      </c>
      <c r="O11" s="81" t="n">
        <v>-2.97155458</v>
      </c>
      <c r="P11" s="81" t="n">
        <v>-5.84053811</v>
      </c>
      <c r="Q11" s="81" t="n">
        <v>-11.28064805</v>
      </c>
      <c r="R11" s="82" t="n">
        <v>-16.34042474</v>
      </c>
      <c r="S11" s="90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</row>
    <row r="12" customFormat="false" ht="12.75" hidden="false" customHeight="false" outlineLevel="0" collapsed="false">
      <c r="A12" s="100" t="n">
        <v>36923</v>
      </c>
      <c r="B12" s="101" t="n">
        <v>-124.47258026</v>
      </c>
      <c r="C12" s="101" t="n">
        <v>0</v>
      </c>
      <c r="D12" s="101" t="n">
        <v>92.97274887</v>
      </c>
      <c r="E12" s="101" t="n">
        <v>-217.44532913</v>
      </c>
      <c r="F12" s="101" t="n">
        <v>-217.44532913</v>
      </c>
      <c r="G12" s="101" t="n">
        <v>0</v>
      </c>
      <c r="H12" s="82" t="n">
        <v>0</v>
      </c>
      <c r="I12" s="103" t="n">
        <v>0.3453679576</v>
      </c>
      <c r="J12" s="81" t="n">
        <v>-0.08350687</v>
      </c>
      <c r="K12" s="81" t="n">
        <v>21.8650542</v>
      </c>
      <c r="L12" s="81" t="n">
        <v>14.14238146</v>
      </c>
      <c r="M12" s="81" t="n">
        <v>6.85730715</v>
      </c>
      <c r="N12" s="81" t="n">
        <v>3.37590817</v>
      </c>
      <c r="O12" s="81" t="n">
        <v>-3.2720536</v>
      </c>
      <c r="P12" s="81" t="n">
        <v>-6.44201442</v>
      </c>
      <c r="Q12" s="81" t="n">
        <v>-12.48322789</v>
      </c>
      <c r="R12" s="82" t="n">
        <v>-18.1396086</v>
      </c>
      <c r="S12" s="90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</row>
    <row r="13" customFormat="false" ht="12.75" hidden="false" customHeight="false" outlineLevel="0" collapsed="false">
      <c r="A13" s="100" t="n">
        <v>36951</v>
      </c>
      <c r="B13" s="101" t="n">
        <v>-109.4421649</v>
      </c>
      <c r="C13" s="101" t="n">
        <v>0</v>
      </c>
      <c r="D13" s="101" t="n">
        <v>92.20766813</v>
      </c>
      <c r="E13" s="101" t="n">
        <v>-201.64983303</v>
      </c>
      <c r="F13" s="101" t="n">
        <v>-201.64983303</v>
      </c>
      <c r="G13" s="101" t="n">
        <v>0</v>
      </c>
      <c r="H13" s="82" t="n">
        <v>0</v>
      </c>
      <c r="I13" s="103" t="n">
        <v>0.1553580575</v>
      </c>
      <c r="J13" s="81" t="n">
        <v>-0.05502967</v>
      </c>
      <c r="K13" s="81" t="n">
        <v>25.66894743</v>
      </c>
      <c r="L13" s="81" t="n">
        <v>16.63856061</v>
      </c>
      <c r="M13" s="81" t="n">
        <v>8.08220152</v>
      </c>
      <c r="N13" s="81" t="n">
        <v>3.98203663</v>
      </c>
      <c r="O13" s="81" t="n">
        <v>-3.86469183</v>
      </c>
      <c r="P13" s="81" t="n">
        <v>-7.61308486</v>
      </c>
      <c r="Q13" s="81" t="n">
        <v>-14.76630498</v>
      </c>
      <c r="R13" s="82" t="n">
        <v>-21.47225662</v>
      </c>
      <c r="S13" s="90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</row>
    <row r="14" customFormat="false" ht="12.75" hidden="false" customHeight="false" outlineLevel="0" collapsed="false">
      <c r="A14" s="100" t="n">
        <v>36982</v>
      </c>
      <c r="B14" s="101" t="n">
        <v>-16.19416262</v>
      </c>
      <c r="C14" s="101" t="n">
        <v>0</v>
      </c>
      <c r="D14" s="101" t="n">
        <v>53.8278879</v>
      </c>
      <c r="E14" s="101" t="n">
        <v>-70.02205052</v>
      </c>
      <c r="F14" s="101" t="n">
        <v>-70.02205052</v>
      </c>
      <c r="G14" s="101" t="n">
        <v>0</v>
      </c>
      <c r="H14" s="82" t="n">
        <v>0</v>
      </c>
      <c r="I14" s="103" t="n">
        <v>-0.4284436018</v>
      </c>
      <c r="J14" s="81" t="n">
        <v>0.0160049</v>
      </c>
      <c r="K14" s="81" t="n">
        <v>3.67851478</v>
      </c>
      <c r="L14" s="81" t="n">
        <v>2.53834653</v>
      </c>
      <c r="M14" s="81" t="n">
        <v>1.30176097</v>
      </c>
      <c r="N14" s="81" t="n">
        <v>0.65722224</v>
      </c>
      <c r="O14" s="81" t="n">
        <v>-0.66660221</v>
      </c>
      <c r="P14" s="81" t="n">
        <v>-1.33952773</v>
      </c>
      <c r="Q14" s="81" t="n">
        <v>-2.69333968</v>
      </c>
      <c r="R14" s="82" t="n">
        <v>-4.0417702</v>
      </c>
      <c r="S14" s="90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</row>
    <row r="15" customFormat="false" ht="12.75" hidden="false" customHeight="false" outlineLevel="0" collapsed="false">
      <c r="A15" s="100" t="n">
        <v>37012</v>
      </c>
      <c r="B15" s="101" t="n">
        <v>-12.44129825</v>
      </c>
      <c r="C15" s="101" t="n">
        <v>0</v>
      </c>
      <c r="D15" s="101" t="n">
        <v>53.38134315</v>
      </c>
      <c r="E15" s="101" t="n">
        <v>-65.8226414</v>
      </c>
      <c r="F15" s="101" t="n">
        <v>-65.8226414</v>
      </c>
      <c r="G15" s="101" t="n">
        <v>0</v>
      </c>
      <c r="H15" s="82" t="n">
        <v>0</v>
      </c>
      <c r="I15" s="103" t="n">
        <v>-0.5957513909</v>
      </c>
      <c r="J15" s="81" t="n">
        <v>0.01941193</v>
      </c>
      <c r="K15" s="81" t="n">
        <v>4.11486522</v>
      </c>
      <c r="L15" s="81" t="n">
        <v>2.91439566</v>
      </c>
      <c r="M15" s="81" t="n">
        <v>1.52455083</v>
      </c>
      <c r="N15" s="81" t="n">
        <v>0.77611549</v>
      </c>
      <c r="O15" s="81" t="n">
        <v>-0.79821593</v>
      </c>
      <c r="P15" s="81" t="n">
        <v>-1.61330654</v>
      </c>
      <c r="Q15" s="81" t="n">
        <v>-3.27505914</v>
      </c>
      <c r="R15" s="82" t="n">
        <v>-4.95090845</v>
      </c>
      <c r="S15" s="90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</row>
    <row r="16" customFormat="false" ht="12.75" hidden="false" customHeight="false" outlineLevel="0" collapsed="false">
      <c r="A16" s="100" t="n">
        <v>37043</v>
      </c>
      <c r="B16" s="101" t="n">
        <v>-11.93174476</v>
      </c>
      <c r="C16" s="101" t="n">
        <v>0</v>
      </c>
      <c r="D16" s="101" t="n">
        <v>53.03841226</v>
      </c>
      <c r="E16" s="101" t="n">
        <v>-64.97015702</v>
      </c>
      <c r="F16" s="101" t="n">
        <v>-64.97015702</v>
      </c>
      <c r="G16" s="101" t="n">
        <v>0</v>
      </c>
      <c r="H16" s="82" t="n">
        <v>0</v>
      </c>
      <c r="I16" s="103" t="n">
        <v>-0.6448430997</v>
      </c>
      <c r="J16" s="81" t="n">
        <v>0.01748976</v>
      </c>
      <c r="K16" s="81" t="n">
        <v>3.9647271</v>
      </c>
      <c r="L16" s="81" t="n">
        <v>2.82729356</v>
      </c>
      <c r="M16" s="81" t="n">
        <v>1.48694323</v>
      </c>
      <c r="N16" s="81" t="n">
        <v>0.75868646</v>
      </c>
      <c r="O16" s="81" t="n">
        <v>-0.78339587</v>
      </c>
      <c r="P16" s="81" t="n">
        <v>-1.5861224</v>
      </c>
      <c r="Q16" s="81" t="n">
        <v>-3.22986653</v>
      </c>
      <c r="R16" s="82" t="n">
        <v>-4.89556072</v>
      </c>
      <c r="S16" s="90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</row>
    <row r="17" customFormat="false" ht="12.75" hidden="false" customHeight="false" outlineLevel="0" collapsed="false">
      <c r="A17" s="100" t="n">
        <v>37073</v>
      </c>
      <c r="B17" s="101" t="n">
        <v>-12.39182161</v>
      </c>
      <c r="C17" s="101" t="n">
        <v>0</v>
      </c>
      <c r="D17" s="101" t="n">
        <v>52.70826876</v>
      </c>
      <c r="E17" s="101" t="n">
        <v>-65.10009037</v>
      </c>
      <c r="F17" s="101" t="n">
        <v>-65.10009037</v>
      </c>
      <c r="G17" s="101" t="n">
        <v>0</v>
      </c>
      <c r="H17" s="82" t="n">
        <v>0</v>
      </c>
      <c r="I17" s="103" t="n">
        <v>-0.6472870474</v>
      </c>
      <c r="J17" s="81" t="n">
        <v>0.0148481</v>
      </c>
      <c r="K17" s="81" t="n">
        <v>3.757351</v>
      </c>
      <c r="L17" s="81" t="n">
        <v>2.67586486</v>
      </c>
      <c r="M17" s="81" t="n">
        <v>1.4062232</v>
      </c>
      <c r="N17" s="81" t="n">
        <v>0.71735617</v>
      </c>
      <c r="O17" s="81" t="n">
        <v>-0.74060763</v>
      </c>
      <c r="P17" s="81" t="n">
        <v>-1.49954045</v>
      </c>
      <c r="Q17" s="81" t="n">
        <v>-3.05432227</v>
      </c>
      <c r="R17" s="82" t="n">
        <v>-4.63159832</v>
      </c>
      <c r="S17" s="90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</row>
    <row r="18" customFormat="false" ht="12.75" hidden="false" customHeight="false" outlineLevel="0" collapsed="false">
      <c r="A18" s="100" t="n">
        <v>37104</v>
      </c>
      <c r="B18" s="101" t="n">
        <v>-13.2585772</v>
      </c>
      <c r="C18" s="101" t="n">
        <v>0</v>
      </c>
      <c r="D18" s="101" t="n">
        <v>52.37123555</v>
      </c>
      <c r="E18" s="101" t="n">
        <v>-65.62981275</v>
      </c>
      <c r="F18" s="101" t="n">
        <v>-65.62981275</v>
      </c>
      <c r="G18" s="101" t="n">
        <v>0</v>
      </c>
      <c r="H18" s="82" t="n">
        <v>0</v>
      </c>
      <c r="I18" s="103" t="n">
        <v>-0.6291058971</v>
      </c>
      <c r="J18" s="81" t="n">
        <v>0.01198406</v>
      </c>
      <c r="K18" s="81" t="n">
        <v>3.51247751</v>
      </c>
      <c r="L18" s="81" t="n">
        <v>2.48966936</v>
      </c>
      <c r="M18" s="81" t="n">
        <v>1.30412326</v>
      </c>
      <c r="N18" s="81" t="n">
        <v>0.66446183</v>
      </c>
      <c r="O18" s="81" t="n">
        <v>-0.68473436</v>
      </c>
      <c r="P18" s="81" t="n">
        <v>-1.38548751</v>
      </c>
      <c r="Q18" s="81" t="n">
        <v>-2.81946352</v>
      </c>
      <c r="R18" s="82" t="n">
        <v>-4.2736516</v>
      </c>
      <c r="S18" s="90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</row>
    <row r="19" customFormat="false" ht="12.75" hidden="false" customHeight="false" outlineLevel="0" collapsed="false">
      <c r="A19" s="100" t="n">
        <v>37135</v>
      </c>
      <c r="B19" s="101" t="n">
        <v>-14.00002029</v>
      </c>
      <c r="C19" s="101" t="n">
        <v>0</v>
      </c>
      <c r="D19" s="101" t="n">
        <v>52.03509344</v>
      </c>
      <c r="E19" s="101" t="n">
        <v>-66.03511373</v>
      </c>
      <c r="F19" s="101" t="n">
        <v>-66.03511373</v>
      </c>
      <c r="G19" s="101" t="n">
        <v>0</v>
      </c>
      <c r="H19" s="82" t="n">
        <v>0</v>
      </c>
      <c r="I19" s="103" t="n">
        <v>-0.6174904317</v>
      </c>
      <c r="J19" s="81" t="n">
        <v>0.00973842</v>
      </c>
      <c r="K19" s="81" t="n">
        <v>3.18014294</v>
      </c>
      <c r="L19" s="81" t="n">
        <v>2.25108999</v>
      </c>
      <c r="M19" s="81" t="n">
        <v>1.17855397</v>
      </c>
      <c r="N19" s="81" t="n">
        <v>0.60045107</v>
      </c>
      <c r="O19" s="81" t="n">
        <v>-0.61891231</v>
      </c>
      <c r="P19" s="81" t="n">
        <v>-1.25263102</v>
      </c>
      <c r="Q19" s="81" t="n">
        <v>-2.55106932</v>
      </c>
      <c r="R19" s="82" t="n">
        <v>-3.87090283</v>
      </c>
      <c r="S19" s="90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</row>
    <row r="20" customFormat="false" ht="12.75" hidden="false" customHeight="false" outlineLevel="0" collapsed="false">
      <c r="A20" s="100" t="n">
        <v>37165</v>
      </c>
      <c r="B20" s="101" t="n">
        <v>-14.96611609</v>
      </c>
      <c r="C20" s="101" t="n">
        <v>0</v>
      </c>
      <c r="D20" s="101" t="n">
        <v>51.71197387</v>
      </c>
      <c r="E20" s="101" t="n">
        <v>-66.67808996</v>
      </c>
      <c r="F20" s="101" t="n">
        <v>-66.67808996</v>
      </c>
      <c r="G20" s="101" t="n">
        <v>0</v>
      </c>
      <c r="H20" s="82" t="n">
        <v>0</v>
      </c>
      <c r="I20" s="103" t="n">
        <v>-0.5869624348</v>
      </c>
      <c r="J20" s="81" t="n">
        <v>0.00734363</v>
      </c>
      <c r="K20" s="81" t="n">
        <v>2.9950146</v>
      </c>
      <c r="L20" s="81" t="n">
        <v>2.10579778</v>
      </c>
      <c r="M20" s="81" t="n">
        <v>1.09717495</v>
      </c>
      <c r="N20" s="81" t="n">
        <v>0.55788719</v>
      </c>
      <c r="O20" s="81" t="n">
        <v>-0.57319076</v>
      </c>
      <c r="P20" s="81" t="n">
        <v>-1.15859319</v>
      </c>
      <c r="Q20" s="81" t="n">
        <v>-2.35470409</v>
      </c>
      <c r="R20" s="82" t="n">
        <v>-3.56774303</v>
      </c>
      <c r="S20" s="90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</row>
    <row r="21" customFormat="false" ht="12.75" hidden="false" customHeight="false" outlineLevel="0" collapsed="false">
      <c r="A21" s="100" t="n">
        <v>37196</v>
      </c>
      <c r="B21" s="101" t="n">
        <v>-29.32111795</v>
      </c>
      <c r="C21" s="101" t="n">
        <v>0</v>
      </c>
      <c r="D21" s="101" t="n">
        <v>69.64052051</v>
      </c>
      <c r="E21" s="101" t="n">
        <v>-98.96163846</v>
      </c>
      <c r="F21" s="101" t="n">
        <v>-98.96163846</v>
      </c>
      <c r="G21" s="101" t="n">
        <v>0</v>
      </c>
      <c r="H21" s="82" t="n">
        <v>0</v>
      </c>
      <c r="I21" s="103" t="n">
        <v>-0.4409782676</v>
      </c>
      <c r="J21" s="81" t="n">
        <v>-0.0054663</v>
      </c>
      <c r="K21" s="81" t="n">
        <v>7.1731977</v>
      </c>
      <c r="L21" s="81" t="n">
        <v>4.75924465</v>
      </c>
      <c r="M21" s="81" t="n">
        <v>2.3605199</v>
      </c>
      <c r="N21" s="81" t="n">
        <v>1.17421081</v>
      </c>
      <c r="O21" s="81" t="n">
        <v>-1.15987858</v>
      </c>
      <c r="P21" s="81" t="n">
        <v>-2.3034303</v>
      </c>
      <c r="Q21" s="81" t="n">
        <v>-4.53470593</v>
      </c>
      <c r="R21" s="82" t="n">
        <v>-6.68222881</v>
      </c>
      <c r="S21" s="90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</row>
    <row r="22" customFormat="false" ht="12.75" hidden="false" customHeight="false" outlineLevel="0" collapsed="false">
      <c r="A22" s="100" t="n">
        <v>37226</v>
      </c>
      <c r="B22" s="101" t="n">
        <v>-32.10285625</v>
      </c>
      <c r="C22" s="101" t="n">
        <v>0</v>
      </c>
      <c r="D22" s="101" t="n">
        <v>68.8715276</v>
      </c>
      <c r="E22" s="101" t="n">
        <v>-100.97438385</v>
      </c>
      <c r="F22" s="101" t="n">
        <v>-100.97438385</v>
      </c>
      <c r="G22" s="101" t="n">
        <v>0</v>
      </c>
      <c r="H22" s="82" t="n">
        <v>0</v>
      </c>
      <c r="I22" s="103" t="n">
        <v>-0.3519616649</v>
      </c>
      <c r="J22" s="81" t="n">
        <v>-0.0094504</v>
      </c>
      <c r="K22" s="81" t="n">
        <v>6.67175332</v>
      </c>
      <c r="L22" s="81" t="n">
        <v>4.40554789</v>
      </c>
      <c r="M22" s="81" t="n">
        <v>2.17612977</v>
      </c>
      <c r="N22" s="81" t="n">
        <v>1.08050548</v>
      </c>
      <c r="O22" s="81" t="n">
        <v>-1.06383992</v>
      </c>
      <c r="P22" s="81" t="n">
        <v>-2.10965534</v>
      </c>
      <c r="Q22" s="81" t="n">
        <v>-4.1426519</v>
      </c>
      <c r="R22" s="82" t="n">
        <v>-6.09146649</v>
      </c>
      <c r="S22" s="90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</row>
    <row r="23" customFormat="false" ht="12.75" hidden="false" customHeight="false" outlineLevel="0" collapsed="false">
      <c r="A23" s="100" t="n">
        <v>37257</v>
      </c>
      <c r="B23" s="101" t="n">
        <v>-13.99099439</v>
      </c>
      <c r="C23" s="101" t="n">
        <v>0</v>
      </c>
      <c r="D23" s="101" t="n">
        <v>17.01465732</v>
      </c>
      <c r="E23" s="101" t="n">
        <v>-31.00565171</v>
      </c>
      <c r="F23" s="101" t="n">
        <v>-31.00565171</v>
      </c>
      <c r="G23" s="101" t="n">
        <v>0</v>
      </c>
      <c r="H23" s="82" t="n">
        <v>0</v>
      </c>
      <c r="I23" s="103" t="n">
        <v>0.0357851375</v>
      </c>
      <c r="J23" s="81" t="n">
        <v>-0.00742059</v>
      </c>
      <c r="K23" s="81" t="n">
        <v>3.42840358</v>
      </c>
      <c r="L23" s="81" t="n">
        <v>2.21762922</v>
      </c>
      <c r="M23" s="81" t="n">
        <v>1.07499565</v>
      </c>
      <c r="N23" s="81" t="n">
        <v>0.52910306</v>
      </c>
      <c r="O23" s="81" t="n">
        <v>-0.51248262</v>
      </c>
      <c r="P23" s="81" t="n">
        <v>-1.00854805</v>
      </c>
      <c r="Q23" s="81" t="n">
        <v>-1.95238739</v>
      </c>
      <c r="R23" s="82" t="n">
        <v>-2.83368137</v>
      </c>
      <c r="S23" s="90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</row>
    <row r="24" customFormat="false" ht="12.75" hidden="false" customHeight="false" outlineLevel="0" collapsed="false">
      <c r="A24" s="100" t="n">
        <v>37288</v>
      </c>
      <c r="B24" s="101" t="n">
        <v>-12.66290654</v>
      </c>
      <c r="C24" s="101" t="n">
        <v>0</v>
      </c>
      <c r="D24" s="101" t="n">
        <v>16.67700109</v>
      </c>
      <c r="E24" s="101" t="n">
        <v>-29.33990763</v>
      </c>
      <c r="F24" s="101" t="n">
        <v>-29.33990763</v>
      </c>
      <c r="G24" s="101" t="n">
        <v>0</v>
      </c>
      <c r="H24" s="82" t="n">
        <v>0</v>
      </c>
      <c r="I24" s="103" t="n">
        <v>-0.0084073698</v>
      </c>
      <c r="J24" s="81" t="n">
        <v>-0.00576173</v>
      </c>
      <c r="K24" s="81" t="n">
        <v>3.62684074</v>
      </c>
      <c r="L24" s="81" t="n">
        <v>2.35181003</v>
      </c>
      <c r="M24" s="81" t="n">
        <v>1.14269116</v>
      </c>
      <c r="N24" s="81" t="n">
        <v>0.56304433</v>
      </c>
      <c r="O24" s="81" t="n">
        <v>-0.54650689</v>
      </c>
      <c r="P24" s="81" t="n">
        <v>-1.07658443</v>
      </c>
      <c r="Q24" s="81" t="n">
        <v>-2.08807307</v>
      </c>
      <c r="R24" s="82" t="n">
        <v>-3.03603129</v>
      </c>
      <c r="S24" s="90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</row>
    <row r="25" customFormat="false" ht="12.75" hidden="false" customHeight="false" outlineLevel="0" collapsed="false">
      <c r="A25" s="100" t="n">
        <v>37316</v>
      </c>
      <c r="B25" s="101" t="n">
        <v>-10.99699639</v>
      </c>
      <c r="C25" s="101" t="n">
        <v>0</v>
      </c>
      <c r="D25" s="101" t="n">
        <v>16.12430928</v>
      </c>
      <c r="E25" s="101" t="n">
        <v>-27.12130567</v>
      </c>
      <c r="F25" s="101" t="n">
        <v>-27.12130567</v>
      </c>
      <c r="G25" s="101" t="n">
        <v>0</v>
      </c>
      <c r="H25" s="82" t="n">
        <v>0</v>
      </c>
      <c r="I25" s="103" t="n">
        <v>-0.0641581328</v>
      </c>
      <c r="J25" s="81" t="n">
        <v>-0.00393212</v>
      </c>
      <c r="K25" s="81" t="n">
        <v>4.12857035</v>
      </c>
      <c r="L25" s="81" t="n">
        <v>2.68650188</v>
      </c>
      <c r="M25" s="81" t="n">
        <v>1.30925912</v>
      </c>
      <c r="N25" s="81" t="n">
        <v>0.64598731</v>
      </c>
      <c r="O25" s="81" t="n">
        <v>-0.62851143</v>
      </c>
      <c r="P25" s="81" t="n">
        <v>-1.23942684</v>
      </c>
      <c r="Q25" s="81" t="n">
        <v>-2.40831233</v>
      </c>
      <c r="R25" s="82" t="n">
        <v>-3.50691227</v>
      </c>
      <c r="S25" s="90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</row>
    <row r="26" customFormat="false" ht="12.75" hidden="false" customHeight="false" outlineLevel="0" collapsed="false">
      <c r="A26" s="100" t="n">
        <v>37347</v>
      </c>
      <c r="B26" s="101" t="n">
        <v>-1.80750268</v>
      </c>
      <c r="C26" s="101" t="n">
        <v>0</v>
      </c>
      <c r="D26" s="101" t="n">
        <v>-1.80750268</v>
      </c>
      <c r="E26" s="101" t="n">
        <v>0</v>
      </c>
      <c r="F26" s="101" t="n">
        <v>0</v>
      </c>
      <c r="G26" s="101" t="n">
        <v>0</v>
      </c>
      <c r="H26" s="82" t="n">
        <v>0</v>
      </c>
      <c r="I26" s="103" t="n">
        <v>0</v>
      </c>
      <c r="J26" s="81" t="n">
        <v>0</v>
      </c>
      <c r="K26" s="81" t="n">
        <v>0</v>
      </c>
      <c r="L26" s="81" t="n">
        <v>0</v>
      </c>
      <c r="M26" s="81" t="n">
        <v>0</v>
      </c>
      <c r="N26" s="81" t="n">
        <v>0</v>
      </c>
      <c r="O26" s="81" t="n">
        <v>0</v>
      </c>
      <c r="P26" s="81" t="n">
        <v>0</v>
      </c>
      <c r="Q26" s="81" t="n">
        <v>0</v>
      </c>
      <c r="R26" s="82" t="n">
        <v>0</v>
      </c>
      <c r="S26" s="90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</row>
    <row r="27" customFormat="false" ht="12.75" hidden="false" customHeight="false" outlineLevel="0" collapsed="false">
      <c r="A27" s="100" t="n">
        <v>37377</v>
      </c>
      <c r="B27" s="101" t="n">
        <v>-2.03127949</v>
      </c>
      <c r="C27" s="101" t="n">
        <v>0</v>
      </c>
      <c r="D27" s="101" t="n">
        <v>-2.03127949</v>
      </c>
      <c r="E27" s="101" t="n">
        <v>0</v>
      </c>
      <c r="F27" s="101" t="n">
        <v>0</v>
      </c>
      <c r="G27" s="101" t="n">
        <v>0</v>
      </c>
      <c r="H27" s="82" t="n">
        <v>0</v>
      </c>
      <c r="I27" s="103" t="n">
        <v>0</v>
      </c>
      <c r="J27" s="81" t="n">
        <v>0</v>
      </c>
      <c r="K27" s="81" t="n">
        <v>0</v>
      </c>
      <c r="L27" s="81" t="n">
        <v>0</v>
      </c>
      <c r="M27" s="81" t="n">
        <v>0</v>
      </c>
      <c r="N27" s="81" t="n">
        <v>0</v>
      </c>
      <c r="O27" s="81" t="n">
        <v>0</v>
      </c>
      <c r="P27" s="81" t="n">
        <v>0</v>
      </c>
      <c r="Q27" s="81" t="n">
        <v>0</v>
      </c>
      <c r="R27" s="82" t="n">
        <v>0</v>
      </c>
      <c r="S27" s="90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</row>
    <row r="28" customFormat="false" ht="12.75" hidden="false" customHeight="false" outlineLevel="0" collapsed="false">
      <c r="A28" s="100" t="n">
        <v>37408</v>
      </c>
      <c r="B28" s="101" t="n">
        <v>-2.02878454</v>
      </c>
      <c r="C28" s="101" t="n">
        <v>0</v>
      </c>
      <c r="D28" s="101" t="n">
        <v>-2.02878454</v>
      </c>
      <c r="E28" s="101" t="n">
        <v>0</v>
      </c>
      <c r="F28" s="101" t="n">
        <v>0</v>
      </c>
      <c r="G28" s="101" t="n">
        <v>0</v>
      </c>
      <c r="H28" s="82" t="n">
        <v>0</v>
      </c>
      <c r="I28" s="103" t="n">
        <v>0</v>
      </c>
      <c r="J28" s="81" t="n">
        <v>0</v>
      </c>
      <c r="K28" s="81" t="n">
        <v>0</v>
      </c>
      <c r="L28" s="81" t="n">
        <v>0</v>
      </c>
      <c r="M28" s="81" t="n">
        <v>0</v>
      </c>
      <c r="N28" s="81" t="n">
        <v>0</v>
      </c>
      <c r="O28" s="81" t="n">
        <v>0</v>
      </c>
      <c r="P28" s="81" t="n">
        <v>0</v>
      </c>
      <c r="Q28" s="81" t="n">
        <v>0</v>
      </c>
      <c r="R28" s="82" t="n">
        <v>0</v>
      </c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</row>
    <row r="29" customFormat="false" ht="12.75" hidden="false" customHeight="false" outlineLevel="0" collapsed="false">
      <c r="A29" s="100" t="n">
        <v>37438</v>
      </c>
      <c r="B29" s="101" t="n">
        <v>-1.91414149</v>
      </c>
      <c r="C29" s="101" t="n">
        <v>0</v>
      </c>
      <c r="D29" s="101" t="n">
        <v>-1.91414149</v>
      </c>
      <c r="E29" s="101" t="n">
        <v>0</v>
      </c>
      <c r="F29" s="101" t="n">
        <v>0</v>
      </c>
      <c r="G29" s="101" t="n">
        <v>0</v>
      </c>
      <c r="H29" s="82" t="n">
        <v>0</v>
      </c>
      <c r="I29" s="103" t="n">
        <v>0</v>
      </c>
      <c r="J29" s="81" t="n">
        <v>0</v>
      </c>
      <c r="K29" s="81" t="n">
        <v>0</v>
      </c>
      <c r="L29" s="81" t="n">
        <v>0</v>
      </c>
      <c r="M29" s="81" t="n">
        <v>0</v>
      </c>
      <c r="N29" s="81" t="n">
        <v>0</v>
      </c>
      <c r="O29" s="81" t="n">
        <v>0</v>
      </c>
      <c r="P29" s="81" t="n">
        <v>0</v>
      </c>
      <c r="Q29" s="81" t="n">
        <v>0</v>
      </c>
      <c r="R29" s="82" t="n">
        <v>0</v>
      </c>
      <c r="S29" s="90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</row>
    <row r="30" customFormat="false" ht="12.75" hidden="false" customHeight="false" outlineLevel="0" collapsed="false">
      <c r="A30" s="100" t="n">
        <v>37469</v>
      </c>
      <c r="B30" s="101" t="n">
        <v>-1.91186084</v>
      </c>
      <c r="C30" s="101" t="n">
        <v>0</v>
      </c>
      <c r="D30" s="101" t="n">
        <v>-1.91186084</v>
      </c>
      <c r="E30" s="101" t="n">
        <v>0</v>
      </c>
      <c r="F30" s="101" t="n">
        <v>0</v>
      </c>
      <c r="G30" s="101" t="n">
        <v>0</v>
      </c>
      <c r="H30" s="82" t="n">
        <v>0</v>
      </c>
      <c r="I30" s="103" t="n">
        <v>0</v>
      </c>
      <c r="J30" s="81" t="n">
        <v>0</v>
      </c>
      <c r="K30" s="81" t="n">
        <v>0</v>
      </c>
      <c r="L30" s="81" t="n">
        <v>0</v>
      </c>
      <c r="M30" s="81" t="n">
        <v>0</v>
      </c>
      <c r="N30" s="81" t="n">
        <v>0</v>
      </c>
      <c r="O30" s="81" t="n">
        <v>0</v>
      </c>
      <c r="P30" s="81" t="n">
        <v>0</v>
      </c>
      <c r="Q30" s="81" t="n">
        <v>0</v>
      </c>
      <c r="R30" s="82" t="n">
        <v>0</v>
      </c>
      <c r="S30" s="90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</row>
    <row r="31" customFormat="false" ht="12.75" hidden="false" customHeight="false" outlineLevel="0" collapsed="false">
      <c r="A31" s="100" t="n">
        <v>37500</v>
      </c>
      <c r="B31" s="101" t="n">
        <v>-1.797222</v>
      </c>
      <c r="C31" s="101" t="n">
        <v>0</v>
      </c>
      <c r="D31" s="101" t="n">
        <v>-1.797222</v>
      </c>
      <c r="E31" s="101" t="n">
        <v>0</v>
      </c>
      <c r="F31" s="101" t="n">
        <v>0</v>
      </c>
      <c r="G31" s="101" t="n">
        <v>0</v>
      </c>
      <c r="H31" s="82" t="n">
        <v>0</v>
      </c>
      <c r="I31" s="103" t="n">
        <v>0</v>
      </c>
      <c r="J31" s="81" t="n">
        <v>0</v>
      </c>
      <c r="K31" s="81" t="n">
        <v>0</v>
      </c>
      <c r="L31" s="81" t="n">
        <v>0</v>
      </c>
      <c r="M31" s="81" t="n">
        <v>0</v>
      </c>
      <c r="N31" s="81" t="n">
        <v>0</v>
      </c>
      <c r="O31" s="81" t="n">
        <v>0</v>
      </c>
      <c r="P31" s="81" t="n">
        <v>0</v>
      </c>
      <c r="Q31" s="81" t="n">
        <v>0</v>
      </c>
      <c r="R31" s="82" t="n">
        <v>0</v>
      </c>
      <c r="S31" s="90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</row>
    <row r="32" customFormat="false" ht="12.75" hidden="false" customHeight="false" outlineLevel="0" collapsed="false">
      <c r="A32" s="100" t="n">
        <v>37530</v>
      </c>
      <c r="B32" s="101" t="n">
        <v>-1.90780794</v>
      </c>
      <c r="C32" s="101" t="n">
        <v>0</v>
      </c>
      <c r="D32" s="101" t="n">
        <v>-1.90780794</v>
      </c>
      <c r="E32" s="101" t="n">
        <v>0</v>
      </c>
      <c r="F32" s="101" t="n">
        <v>0</v>
      </c>
      <c r="G32" s="101" t="n">
        <v>0</v>
      </c>
      <c r="H32" s="82" t="n">
        <v>0</v>
      </c>
      <c r="I32" s="103" t="n">
        <v>0</v>
      </c>
      <c r="J32" s="81" t="n">
        <v>0</v>
      </c>
      <c r="K32" s="81" t="n">
        <v>0</v>
      </c>
      <c r="L32" s="81" t="n">
        <v>0</v>
      </c>
      <c r="M32" s="81" t="n">
        <v>0</v>
      </c>
      <c r="N32" s="81" t="n">
        <v>0</v>
      </c>
      <c r="O32" s="81" t="n">
        <v>0</v>
      </c>
      <c r="P32" s="81" t="n">
        <v>0</v>
      </c>
      <c r="Q32" s="81" t="n">
        <v>0</v>
      </c>
      <c r="R32" s="82" t="n">
        <v>0</v>
      </c>
      <c r="S32" s="90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</row>
    <row r="33" customFormat="false" ht="12.75" hidden="false" customHeight="false" outlineLevel="0" collapsed="false">
      <c r="A33" s="100" t="n">
        <v>37561</v>
      </c>
      <c r="B33" s="101" t="n">
        <v>-1.45721849</v>
      </c>
      <c r="C33" s="101" t="n">
        <v>0</v>
      </c>
      <c r="D33" s="101" t="n">
        <v>-1.45721849</v>
      </c>
      <c r="E33" s="101" t="n">
        <v>0</v>
      </c>
      <c r="F33" s="101" t="n">
        <v>0</v>
      </c>
      <c r="G33" s="101" t="n">
        <v>0</v>
      </c>
      <c r="H33" s="82" t="n">
        <v>0</v>
      </c>
      <c r="I33" s="103" t="n">
        <v>0</v>
      </c>
      <c r="J33" s="81" t="n">
        <v>0</v>
      </c>
      <c r="K33" s="81" t="n">
        <v>0</v>
      </c>
      <c r="L33" s="81" t="n">
        <v>0</v>
      </c>
      <c r="M33" s="81" t="n">
        <v>0</v>
      </c>
      <c r="N33" s="81" t="n">
        <v>0</v>
      </c>
      <c r="O33" s="81" t="n">
        <v>0</v>
      </c>
      <c r="P33" s="81" t="n">
        <v>0</v>
      </c>
      <c r="Q33" s="81" t="n">
        <v>0</v>
      </c>
      <c r="R33" s="82" t="n">
        <v>0</v>
      </c>
      <c r="S33" s="90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</row>
    <row r="34" customFormat="false" ht="12.75" hidden="false" customHeight="false" outlineLevel="0" collapsed="false">
      <c r="A34" s="100" t="n">
        <v>37591</v>
      </c>
      <c r="B34" s="101" t="n">
        <v>-1.23198902</v>
      </c>
      <c r="C34" s="101" t="n">
        <v>0</v>
      </c>
      <c r="D34" s="101" t="n">
        <v>-1.23198902</v>
      </c>
      <c r="E34" s="101" t="n">
        <v>0</v>
      </c>
      <c r="F34" s="101" t="n">
        <v>0</v>
      </c>
      <c r="G34" s="101" t="n">
        <v>0</v>
      </c>
      <c r="H34" s="82" t="n">
        <v>0</v>
      </c>
      <c r="I34" s="103" t="n">
        <v>0</v>
      </c>
      <c r="J34" s="81" t="n">
        <v>0</v>
      </c>
      <c r="K34" s="81" t="n">
        <v>0</v>
      </c>
      <c r="L34" s="81" t="n">
        <v>0</v>
      </c>
      <c r="M34" s="81" t="n">
        <v>0</v>
      </c>
      <c r="N34" s="81" t="n">
        <v>0</v>
      </c>
      <c r="O34" s="81" t="n">
        <v>0</v>
      </c>
      <c r="P34" s="81" t="n">
        <v>0</v>
      </c>
      <c r="Q34" s="81" t="n">
        <v>0</v>
      </c>
      <c r="R34" s="82" t="n">
        <v>0</v>
      </c>
      <c r="S34" s="90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</row>
    <row r="35" customFormat="false" ht="12.75" hidden="false" customHeight="false" outlineLevel="0" collapsed="false">
      <c r="A35" s="100" t="n">
        <v>37622</v>
      </c>
      <c r="B35" s="101" t="n">
        <v>-1.00688709</v>
      </c>
      <c r="C35" s="101" t="n">
        <v>0</v>
      </c>
      <c r="D35" s="101" t="n">
        <v>-1.00688709</v>
      </c>
      <c r="E35" s="101" t="n">
        <v>0</v>
      </c>
      <c r="F35" s="101" t="n">
        <v>0</v>
      </c>
      <c r="G35" s="101" t="n">
        <v>0</v>
      </c>
      <c r="H35" s="82" t="n">
        <v>0</v>
      </c>
      <c r="I35" s="103" t="n">
        <v>0</v>
      </c>
      <c r="J35" s="81" t="n">
        <v>0</v>
      </c>
      <c r="K35" s="81" t="n">
        <v>0</v>
      </c>
      <c r="L35" s="81" t="n">
        <v>0</v>
      </c>
      <c r="M35" s="81" t="n">
        <v>0</v>
      </c>
      <c r="N35" s="81" t="n">
        <v>0</v>
      </c>
      <c r="O35" s="81" t="n">
        <v>0</v>
      </c>
      <c r="P35" s="81" t="n">
        <v>0</v>
      </c>
      <c r="Q35" s="81" t="n">
        <v>0</v>
      </c>
      <c r="R35" s="82" t="n">
        <v>0</v>
      </c>
      <c r="S35" s="90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</row>
    <row r="36" customFormat="false" ht="12.75" hidden="false" customHeight="false" outlineLevel="0" collapsed="false">
      <c r="A36" s="100" t="n">
        <v>37653</v>
      </c>
      <c r="B36" s="101" t="n">
        <v>-1.2291082</v>
      </c>
      <c r="C36" s="101" t="n">
        <v>0</v>
      </c>
      <c r="D36" s="101" t="n">
        <v>-1.2291082</v>
      </c>
      <c r="E36" s="101" t="n">
        <v>0</v>
      </c>
      <c r="F36" s="101" t="n">
        <v>0</v>
      </c>
      <c r="G36" s="101" t="n">
        <v>0</v>
      </c>
      <c r="H36" s="82" t="n">
        <v>0</v>
      </c>
      <c r="I36" s="103" t="n">
        <v>0</v>
      </c>
      <c r="J36" s="81" t="n">
        <v>0</v>
      </c>
      <c r="K36" s="81" t="n">
        <v>0</v>
      </c>
      <c r="L36" s="81" t="n">
        <v>0</v>
      </c>
      <c r="M36" s="81" t="n">
        <v>0</v>
      </c>
      <c r="N36" s="81" t="n">
        <v>0</v>
      </c>
      <c r="O36" s="81" t="n">
        <v>0</v>
      </c>
      <c r="P36" s="81" t="n">
        <v>0</v>
      </c>
      <c r="Q36" s="81" t="n">
        <v>0</v>
      </c>
      <c r="R36" s="82" t="n">
        <v>0</v>
      </c>
      <c r="S36" s="90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</row>
    <row r="37" customFormat="false" ht="12.75" hidden="false" customHeight="false" outlineLevel="0" collapsed="false">
      <c r="A37" s="100" t="n">
        <v>37681</v>
      </c>
      <c r="B37" s="101" t="n">
        <v>-1.67497013</v>
      </c>
      <c r="C37" s="101" t="n">
        <v>0</v>
      </c>
      <c r="D37" s="101" t="n">
        <v>-1.67497013</v>
      </c>
      <c r="E37" s="101" t="n">
        <v>0</v>
      </c>
      <c r="F37" s="101" t="n">
        <v>0</v>
      </c>
      <c r="G37" s="101" t="n">
        <v>0</v>
      </c>
      <c r="H37" s="82" t="n">
        <v>0</v>
      </c>
      <c r="I37" s="103" t="n">
        <v>0</v>
      </c>
      <c r="J37" s="81" t="n">
        <v>0</v>
      </c>
      <c r="K37" s="81" t="n">
        <v>0</v>
      </c>
      <c r="L37" s="81" t="n">
        <v>0</v>
      </c>
      <c r="M37" s="81" t="n">
        <v>0</v>
      </c>
      <c r="N37" s="81" t="n">
        <v>0</v>
      </c>
      <c r="O37" s="81" t="n">
        <v>0</v>
      </c>
      <c r="P37" s="81" t="n">
        <v>0</v>
      </c>
      <c r="Q37" s="81" t="n">
        <v>0</v>
      </c>
      <c r="R37" s="82" t="n">
        <v>0</v>
      </c>
      <c r="S37" s="90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</row>
    <row r="38" customFormat="false" ht="12.75" hidden="false" customHeight="false" outlineLevel="0" collapsed="false">
      <c r="A38" s="100" t="n">
        <v>37712</v>
      </c>
      <c r="B38" s="101" t="n">
        <v>-2.00757298</v>
      </c>
      <c r="C38" s="101" t="n">
        <v>0</v>
      </c>
      <c r="D38" s="101" t="n">
        <v>-2.00757298</v>
      </c>
      <c r="E38" s="101" t="n">
        <v>0</v>
      </c>
      <c r="F38" s="101" t="n">
        <v>0</v>
      </c>
      <c r="G38" s="101" t="n">
        <v>0</v>
      </c>
      <c r="H38" s="82" t="n">
        <v>0</v>
      </c>
      <c r="I38" s="103" t="n">
        <v>0</v>
      </c>
      <c r="J38" s="81" t="n">
        <v>0</v>
      </c>
      <c r="K38" s="81" t="n">
        <v>0</v>
      </c>
      <c r="L38" s="81" t="n">
        <v>0</v>
      </c>
      <c r="M38" s="81" t="n">
        <v>0</v>
      </c>
      <c r="N38" s="81" t="n">
        <v>0</v>
      </c>
      <c r="O38" s="81" t="n">
        <v>0</v>
      </c>
      <c r="P38" s="81" t="n">
        <v>0</v>
      </c>
      <c r="Q38" s="81" t="n">
        <v>0</v>
      </c>
      <c r="R38" s="82" t="n">
        <v>0</v>
      </c>
      <c r="S38" s="90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</row>
    <row r="39" customFormat="false" ht="12.75" hidden="false" customHeight="false" outlineLevel="0" collapsed="false">
      <c r="A39" s="100" t="n">
        <v>37742</v>
      </c>
      <c r="B39" s="101" t="n">
        <v>-2.22858552</v>
      </c>
      <c r="C39" s="101" t="n">
        <v>0</v>
      </c>
      <c r="D39" s="101" t="n">
        <v>-2.22858552</v>
      </c>
      <c r="E39" s="101" t="n">
        <v>0</v>
      </c>
      <c r="F39" s="101" t="n">
        <v>0</v>
      </c>
      <c r="G39" s="101" t="n">
        <v>0</v>
      </c>
      <c r="H39" s="82" t="n">
        <v>0</v>
      </c>
      <c r="I39" s="103" t="n">
        <v>0</v>
      </c>
      <c r="J39" s="81" t="n">
        <v>0</v>
      </c>
      <c r="K39" s="81" t="n">
        <v>0</v>
      </c>
      <c r="L39" s="81" t="n">
        <v>0</v>
      </c>
      <c r="M39" s="81" t="n">
        <v>0</v>
      </c>
      <c r="N39" s="81" t="n">
        <v>0</v>
      </c>
      <c r="O39" s="81" t="n">
        <v>0</v>
      </c>
      <c r="P39" s="81" t="n">
        <v>0</v>
      </c>
      <c r="Q39" s="81" t="n">
        <v>0</v>
      </c>
      <c r="R39" s="82" t="n">
        <v>0</v>
      </c>
      <c r="S39" s="90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</row>
    <row r="40" customFormat="false" ht="12.75" hidden="false" customHeight="false" outlineLevel="0" collapsed="false">
      <c r="A40" s="100" t="n">
        <v>37773</v>
      </c>
      <c r="B40" s="101" t="n">
        <v>-2.11485575</v>
      </c>
      <c r="C40" s="101" t="n">
        <v>0</v>
      </c>
      <c r="D40" s="101" t="n">
        <v>-2.11485575</v>
      </c>
      <c r="E40" s="101" t="n">
        <v>0</v>
      </c>
      <c r="F40" s="101" t="n">
        <v>0</v>
      </c>
      <c r="G40" s="101" t="n">
        <v>0</v>
      </c>
      <c r="H40" s="82" t="n">
        <v>0</v>
      </c>
      <c r="I40" s="103" t="n">
        <v>0</v>
      </c>
      <c r="J40" s="81" t="n">
        <v>0</v>
      </c>
      <c r="K40" s="81" t="n">
        <v>0</v>
      </c>
      <c r="L40" s="81" t="n">
        <v>0</v>
      </c>
      <c r="M40" s="81" t="n">
        <v>0</v>
      </c>
      <c r="N40" s="81" t="n">
        <v>0</v>
      </c>
      <c r="O40" s="81" t="n">
        <v>0</v>
      </c>
      <c r="P40" s="81" t="n">
        <v>0</v>
      </c>
      <c r="Q40" s="81" t="n">
        <v>0</v>
      </c>
      <c r="R40" s="82" t="n">
        <v>0</v>
      </c>
      <c r="S40" s="90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</row>
    <row r="41" customFormat="false" ht="12.75" hidden="false" customHeight="false" outlineLevel="0" collapsed="false">
      <c r="A41" s="100" t="n">
        <v>37803</v>
      </c>
      <c r="B41" s="101" t="n">
        <v>-2.11298702</v>
      </c>
      <c r="C41" s="101" t="n">
        <v>0</v>
      </c>
      <c r="D41" s="101" t="n">
        <v>-2.11298702</v>
      </c>
      <c r="E41" s="101" t="n">
        <v>0</v>
      </c>
      <c r="F41" s="101" t="n">
        <v>0</v>
      </c>
      <c r="G41" s="101" t="n">
        <v>0</v>
      </c>
      <c r="H41" s="82" t="n">
        <v>0</v>
      </c>
      <c r="I41" s="103" t="n">
        <v>0</v>
      </c>
      <c r="J41" s="81" t="n">
        <v>0</v>
      </c>
      <c r="K41" s="81" t="n">
        <v>0</v>
      </c>
      <c r="L41" s="81" t="n">
        <v>0</v>
      </c>
      <c r="M41" s="81" t="n">
        <v>0</v>
      </c>
      <c r="N41" s="81" t="n">
        <v>0</v>
      </c>
      <c r="O41" s="81" t="n">
        <v>0</v>
      </c>
      <c r="P41" s="81" t="n">
        <v>0</v>
      </c>
      <c r="Q41" s="81" t="n">
        <v>0</v>
      </c>
      <c r="R41" s="82" t="n">
        <v>0</v>
      </c>
      <c r="S41" s="90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</row>
    <row r="42" customFormat="false" ht="12.75" hidden="false" customHeight="false" outlineLevel="0" collapsed="false">
      <c r="A42" s="100" t="n">
        <v>37834</v>
      </c>
      <c r="B42" s="101" t="n">
        <v>-2.11071153</v>
      </c>
      <c r="C42" s="101" t="n">
        <v>0</v>
      </c>
      <c r="D42" s="101" t="n">
        <v>-2.11071153</v>
      </c>
      <c r="E42" s="101" t="n">
        <v>0</v>
      </c>
      <c r="F42" s="101" t="n">
        <v>0</v>
      </c>
      <c r="G42" s="101" t="n">
        <v>0</v>
      </c>
      <c r="H42" s="82" t="n">
        <v>0</v>
      </c>
      <c r="I42" s="103" t="n">
        <v>0</v>
      </c>
      <c r="J42" s="81" t="n">
        <v>0</v>
      </c>
      <c r="K42" s="81" t="n">
        <v>0</v>
      </c>
      <c r="L42" s="81" t="n">
        <v>0</v>
      </c>
      <c r="M42" s="81" t="n">
        <v>0</v>
      </c>
      <c r="N42" s="81" t="n">
        <v>0</v>
      </c>
      <c r="O42" s="81" t="n">
        <v>0</v>
      </c>
      <c r="P42" s="81" t="n">
        <v>0</v>
      </c>
      <c r="Q42" s="81" t="n">
        <v>0</v>
      </c>
      <c r="R42" s="82" t="n">
        <v>0</v>
      </c>
      <c r="S42" s="90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</row>
    <row r="43" customFormat="false" ht="12.75" hidden="false" customHeight="false" outlineLevel="0" collapsed="false">
      <c r="A43" s="100" t="n">
        <v>37865</v>
      </c>
      <c r="B43" s="101" t="n">
        <v>-1.99746932</v>
      </c>
      <c r="C43" s="101" t="n">
        <v>0</v>
      </c>
      <c r="D43" s="101" t="n">
        <v>-1.99746932</v>
      </c>
      <c r="E43" s="101" t="n">
        <v>0</v>
      </c>
      <c r="F43" s="101" t="n">
        <v>0</v>
      </c>
      <c r="G43" s="101" t="n">
        <v>0</v>
      </c>
      <c r="H43" s="82" t="n">
        <v>0</v>
      </c>
      <c r="I43" s="103" t="n">
        <v>0</v>
      </c>
      <c r="J43" s="81" t="n">
        <v>0</v>
      </c>
      <c r="K43" s="81" t="n">
        <v>0</v>
      </c>
      <c r="L43" s="81" t="n">
        <v>0</v>
      </c>
      <c r="M43" s="81" t="n">
        <v>0</v>
      </c>
      <c r="N43" s="81" t="n">
        <v>0</v>
      </c>
      <c r="O43" s="81" t="n">
        <v>0</v>
      </c>
      <c r="P43" s="81" t="n">
        <v>0</v>
      </c>
      <c r="Q43" s="81" t="n">
        <v>0</v>
      </c>
      <c r="R43" s="82" t="n">
        <v>0</v>
      </c>
      <c r="S43" s="90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</row>
    <row r="44" customFormat="false" ht="12.75" hidden="false" customHeight="false" outlineLevel="0" collapsed="false">
      <c r="A44" s="100" t="n">
        <v>37895</v>
      </c>
      <c r="B44" s="101" t="n">
        <v>-1.99570755</v>
      </c>
      <c r="C44" s="101" t="n">
        <v>0</v>
      </c>
      <c r="D44" s="101" t="n">
        <v>-1.99570755</v>
      </c>
      <c r="E44" s="101" t="n">
        <v>0</v>
      </c>
      <c r="F44" s="101" t="n">
        <v>0</v>
      </c>
      <c r="G44" s="101" t="n">
        <v>0</v>
      </c>
      <c r="H44" s="82" t="n">
        <v>0</v>
      </c>
      <c r="I44" s="103" t="n">
        <v>0</v>
      </c>
      <c r="J44" s="81" t="n">
        <v>0</v>
      </c>
      <c r="K44" s="81" t="n">
        <v>0</v>
      </c>
      <c r="L44" s="81" t="n">
        <v>0</v>
      </c>
      <c r="M44" s="81" t="n">
        <v>0</v>
      </c>
      <c r="N44" s="81" t="n">
        <v>0</v>
      </c>
      <c r="O44" s="81" t="n">
        <v>0</v>
      </c>
      <c r="P44" s="81" t="n">
        <v>0</v>
      </c>
      <c r="Q44" s="81" t="n">
        <v>0</v>
      </c>
      <c r="R44" s="82" t="n">
        <v>0</v>
      </c>
      <c r="S44" s="90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</row>
    <row r="45" customFormat="false" ht="12.75" hidden="false" customHeight="false" outlineLevel="0" collapsed="false">
      <c r="A45" s="100" t="n">
        <v>37926</v>
      </c>
      <c r="B45" s="101" t="n">
        <v>-1.55068704</v>
      </c>
      <c r="C45" s="101" t="n">
        <v>0</v>
      </c>
      <c r="D45" s="101" t="n">
        <v>-1.55068704</v>
      </c>
      <c r="E45" s="101" t="n">
        <v>0</v>
      </c>
      <c r="F45" s="101" t="n">
        <v>0</v>
      </c>
      <c r="G45" s="101" t="n">
        <v>0</v>
      </c>
      <c r="H45" s="82" t="n">
        <v>0</v>
      </c>
      <c r="I45" s="103" t="n">
        <v>0</v>
      </c>
      <c r="J45" s="81" t="n">
        <v>0</v>
      </c>
      <c r="K45" s="81" t="n">
        <v>0</v>
      </c>
      <c r="L45" s="81" t="n">
        <v>0</v>
      </c>
      <c r="M45" s="81" t="n">
        <v>0</v>
      </c>
      <c r="N45" s="81" t="n">
        <v>0</v>
      </c>
      <c r="O45" s="81" t="n">
        <v>0</v>
      </c>
      <c r="P45" s="81" t="n">
        <v>0</v>
      </c>
      <c r="Q45" s="81" t="n">
        <v>0</v>
      </c>
      <c r="R45" s="82" t="n">
        <v>0</v>
      </c>
      <c r="S45" s="90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</row>
    <row r="46" customFormat="false" ht="12.75" hidden="false" customHeight="false" outlineLevel="0" collapsed="false">
      <c r="A46" s="100" t="n">
        <v>37956</v>
      </c>
      <c r="B46" s="101" t="n">
        <v>-0.8853523</v>
      </c>
      <c r="C46" s="101" t="n">
        <v>0</v>
      </c>
      <c r="D46" s="101" t="n">
        <v>-0.8853523</v>
      </c>
      <c r="E46" s="101" t="n">
        <v>0</v>
      </c>
      <c r="F46" s="101" t="n">
        <v>0</v>
      </c>
      <c r="G46" s="101" t="n">
        <v>0</v>
      </c>
      <c r="H46" s="82" t="n">
        <v>0</v>
      </c>
      <c r="I46" s="103" t="n">
        <v>0</v>
      </c>
      <c r="J46" s="81" t="n">
        <v>0</v>
      </c>
      <c r="K46" s="81" t="n">
        <v>0</v>
      </c>
      <c r="L46" s="81" t="n">
        <v>0</v>
      </c>
      <c r="M46" s="81" t="n">
        <v>0</v>
      </c>
      <c r="N46" s="81" t="n">
        <v>0</v>
      </c>
      <c r="O46" s="81" t="n">
        <v>0</v>
      </c>
      <c r="P46" s="81" t="n">
        <v>0</v>
      </c>
      <c r="Q46" s="81" t="n">
        <v>0</v>
      </c>
      <c r="R46" s="82" t="n">
        <v>0</v>
      </c>
      <c r="S46" s="90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</row>
    <row r="47" customFormat="false" ht="12.75" hidden="false" customHeight="false" outlineLevel="0" collapsed="false">
      <c r="A47" s="100" t="n">
        <v>37987</v>
      </c>
      <c r="B47" s="101" t="n">
        <v>-0.77393012</v>
      </c>
      <c r="C47" s="101" t="n">
        <v>0</v>
      </c>
      <c r="D47" s="101" t="n">
        <v>-0.77393012</v>
      </c>
      <c r="E47" s="101" t="n">
        <v>0</v>
      </c>
      <c r="F47" s="101" t="n">
        <v>0</v>
      </c>
      <c r="G47" s="101" t="n">
        <v>0</v>
      </c>
      <c r="H47" s="82" t="n">
        <v>0</v>
      </c>
      <c r="I47" s="103" t="n">
        <v>0</v>
      </c>
      <c r="J47" s="81" t="n">
        <v>0</v>
      </c>
      <c r="K47" s="81" t="n">
        <v>0</v>
      </c>
      <c r="L47" s="81" t="n">
        <v>0</v>
      </c>
      <c r="M47" s="81" t="n">
        <v>0</v>
      </c>
      <c r="N47" s="81" t="n">
        <v>0</v>
      </c>
      <c r="O47" s="81" t="n">
        <v>0</v>
      </c>
      <c r="P47" s="81" t="n">
        <v>0</v>
      </c>
      <c r="Q47" s="81" t="n">
        <v>0</v>
      </c>
      <c r="R47" s="82" t="n">
        <v>0</v>
      </c>
      <c r="S47" s="90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</row>
    <row r="48" customFormat="false" ht="12.75" hidden="false" customHeight="false" outlineLevel="0" collapsed="false">
      <c r="A48" s="100" t="n">
        <v>38018</v>
      </c>
      <c r="B48" s="101" t="n">
        <v>-0.99388834</v>
      </c>
      <c r="C48" s="101" t="n">
        <v>0</v>
      </c>
      <c r="D48" s="101" t="n">
        <v>-0.99388834</v>
      </c>
      <c r="E48" s="101" t="n">
        <v>0</v>
      </c>
      <c r="F48" s="101" t="n">
        <v>0</v>
      </c>
      <c r="G48" s="101" t="n">
        <v>0</v>
      </c>
      <c r="H48" s="82" t="n">
        <v>0</v>
      </c>
      <c r="I48" s="103" t="n">
        <v>0</v>
      </c>
      <c r="J48" s="81" t="n">
        <v>0</v>
      </c>
      <c r="K48" s="81" t="n">
        <v>0</v>
      </c>
      <c r="L48" s="81" t="n">
        <v>0</v>
      </c>
      <c r="M48" s="81" t="n">
        <v>0</v>
      </c>
      <c r="N48" s="81" t="n">
        <v>0</v>
      </c>
      <c r="O48" s="81" t="n">
        <v>0</v>
      </c>
      <c r="P48" s="81" t="n">
        <v>0</v>
      </c>
      <c r="Q48" s="81" t="n">
        <v>0</v>
      </c>
      <c r="R48" s="82" t="n">
        <v>0</v>
      </c>
      <c r="S48" s="90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</row>
    <row r="49" customFormat="false" ht="12.75" hidden="false" customHeight="false" outlineLevel="0" collapsed="false">
      <c r="A49" s="100" t="n">
        <v>38047</v>
      </c>
      <c r="B49" s="101" t="n">
        <v>-1.21384769</v>
      </c>
      <c r="C49" s="101" t="n">
        <v>0</v>
      </c>
      <c r="D49" s="101" t="n">
        <v>-1.21384769</v>
      </c>
      <c r="E49" s="101" t="n">
        <v>0</v>
      </c>
      <c r="F49" s="101" t="n">
        <v>0</v>
      </c>
      <c r="G49" s="101" t="n">
        <v>0</v>
      </c>
      <c r="H49" s="82" t="n">
        <v>0</v>
      </c>
      <c r="I49" s="103" t="n">
        <v>0</v>
      </c>
      <c r="J49" s="81" t="n">
        <v>0</v>
      </c>
      <c r="K49" s="81" t="n">
        <v>0</v>
      </c>
      <c r="L49" s="81" t="n">
        <v>0</v>
      </c>
      <c r="M49" s="81" t="n">
        <v>0</v>
      </c>
      <c r="N49" s="81" t="n">
        <v>0</v>
      </c>
      <c r="O49" s="81" t="n">
        <v>0</v>
      </c>
      <c r="P49" s="81" t="n">
        <v>0</v>
      </c>
      <c r="Q49" s="81" t="n">
        <v>0</v>
      </c>
      <c r="R49" s="82" t="n">
        <v>0</v>
      </c>
      <c r="S49" s="90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</row>
    <row r="50" customFormat="false" ht="12.75" hidden="false" customHeight="false" outlineLevel="0" collapsed="false">
      <c r="A50" s="100" t="n">
        <v>38078</v>
      </c>
      <c r="B50" s="101" t="n">
        <v>-1.43297619</v>
      </c>
      <c r="C50" s="101" t="n">
        <v>0</v>
      </c>
      <c r="D50" s="101" t="n">
        <v>-1.43297619</v>
      </c>
      <c r="E50" s="101" t="n">
        <v>0</v>
      </c>
      <c r="F50" s="101" t="n">
        <v>0</v>
      </c>
      <c r="G50" s="101" t="n">
        <v>0</v>
      </c>
      <c r="H50" s="82" t="n">
        <v>0</v>
      </c>
      <c r="I50" s="103" t="n">
        <v>0</v>
      </c>
      <c r="J50" s="81" t="n">
        <v>0</v>
      </c>
      <c r="K50" s="81" t="n">
        <v>0</v>
      </c>
      <c r="L50" s="81" t="n">
        <v>0</v>
      </c>
      <c r="M50" s="81" t="n">
        <v>0</v>
      </c>
      <c r="N50" s="81" t="n">
        <v>0</v>
      </c>
      <c r="O50" s="81" t="n">
        <v>0</v>
      </c>
      <c r="P50" s="81" t="n">
        <v>0</v>
      </c>
      <c r="Q50" s="81" t="n">
        <v>0</v>
      </c>
      <c r="R50" s="82" t="n">
        <v>0</v>
      </c>
      <c r="S50" s="90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</row>
    <row r="51" customFormat="false" ht="12.75" hidden="false" customHeight="false" outlineLevel="0" collapsed="false">
      <c r="A51" s="100" t="n">
        <v>38108</v>
      </c>
      <c r="B51" s="101" t="n">
        <v>-1.54201834</v>
      </c>
      <c r="C51" s="101" t="n">
        <v>0</v>
      </c>
      <c r="D51" s="101" t="n">
        <v>-1.54201834</v>
      </c>
      <c r="E51" s="101" t="n">
        <v>0</v>
      </c>
      <c r="F51" s="101" t="n">
        <v>0</v>
      </c>
      <c r="G51" s="101" t="n">
        <v>0</v>
      </c>
      <c r="H51" s="82" t="n">
        <v>0</v>
      </c>
      <c r="I51" s="103" t="n">
        <v>0</v>
      </c>
      <c r="J51" s="81" t="n">
        <v>0</v>
      </c>
      <c r="K51" s="81" t="n">
        <v>0</v>
      </c>
      <c r="L51" s="81" t="n">
        <v>0</v>
      </c>
      <c r="M51" s="81" t="n">
        <v>0</v>
      </c>
      <c r="N51" s="81" t="n">
        <v>0</v>
      </c>
      <c r="O51" s="81" t="n">
        <v>0</v>
      </c>
      <c r="P51" s="81" t="n">
        <v>0</v>
      </c>
      <c r="Q51" s="81" t="n">
        <v>0</v>
      </c>
      <c r="R51" s="82" t="n">
        <v>0</v>
      </c>
      <c r="S51" s="90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</row>
    <row r="52" customFormat="false" ht="12.75" hidden="false" customHeight="false" outlineLevel="0" collapsed="false">
      <c r="A52" s="100" t="n">
        <v>38139</v>
      </c>
      <c r="B52" s="101" t="n">
        <v>-1.54051084</v>
      </c>
      <c r="C52" s="101" t="n">
        <v>0</v>
      </c>
      <c r="D52" s="101" t="n">
        <v>-1.54051084</v>
      </c>
      <c r="E52" s="101" t="n">
        <v>0</v>
      </c>
      <c r="F52" s="101" t="n">
        <v>0</v>
      </c>
      <c r="G52" s="101" t="n">
        <v>0</v>
      </c>
      <c r="H52" s="82" t="n">
        <v>0</v>
      </c>
      <c r="I52" s="103" t="n">
        <v>0</v>
      </c>
      <c r="J52" s="81" t="n">
        <v>0</v>
      </c>
      <c r="K52" s="81" t="n">
        <v>0</v>
      </c>
      <c r="L52" s="81" t="n">
        <v>0</v>
      </c>
      <c r="M52" s="81" t="n">
        <v>0</v>
      </c>
      <c r="N52" s="81" t="n">
        <v>0</v>
      </c>
      <c r="O52" s="81" t="n">
        <v>0</v>
      </c>
      <c r="P52" s="81" t="n">
        <v>0</v>
      </c>
      <c r="Q52" s="81" t="n">
        <v>0</v>
      </c>
      <c r="R52" s="82" t="n">
        <v>0</v>
      </c>
      <c r="S52" s="90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</row>
    <row r="53" customFormat="false" ht="12.75" hidden="false" customHeight="false" outlineLevel="0" collapsed="false">
      <c r="A53" s="100" t="n">
        <v>38169</v>
      </c>
      <c r="B53" s="101" t="n">
        <v>-1.53934875</v>
      </c>
      <c r="C53" s="101" t="n">
        <v>0</v>
      </c>
      <c r="D53" s="101" t="n">
        <v>-1.53934875</v>
      </c>
      <c r="E53" s="101" t="n">
        <v>0</v>
      </c>
      <c r="F53" s="101" t="n">
        <v>0</v>
      </c>
      <c r="G53" s="101" t="n">
        <v>0</v>
      </c>
      <c r="H53" s="82" t="n">
        <v>0</v>
      </c>
      <c r="I53" s="103" t="n">
        <v>0</v>
      </c>
      <c r="J53" s="81" t="n">
        <v>0</v>
      </c>
      <c r="K53" s="81" t="n">
        <v>0</v>
      </c>
      <c r="L53" s="81" t="n">
        <v>0</v>
      </c>
      <c r="M53" s="81" t="n">
        <v>0</v>
      </c>
      <c r="N53" s="81" t="n">
        <v>0</v>
      </c>
      <c r="O53" s="81" t="n">
        <v>0</v>
      </c>
      <c r="P53" s="81" t="n">
        <v>0</v>
      </c>
      <c r="Q53" s="81" t="n">
        <v>0</v>
      </c>
      <c r="R53" s="82" t="n">
        <v>0</v>
      </c>
      <c r="S53" s="90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</row>
    <row r="54" customFormat="false" ht="12.75" hidden="false" customHeight="false" outlineLevel="0" collapsed="false">
      <c r="A54" s="100" t="n">
        <v>38200</v>
      </c>
      <c r="B54" s="101" t="n">
        <v>-1.4279769</v>
      </c>
      <c r="C54" s="101" t="n">
        <v>0</v>
      </c>
      <c r="D54" s="101" t="n">
        <v>-1.4279769</v>
      </c>
      <c r="E54" s="101" t="n">
        <v>0</v>
      </c>
      <c r="F54" s="101" t="n">
        <v>0</v>
      </c>
      <c r="G54" s="101" t="n">
        <v>0</v>
      </c>
      <c r="H54" s="82" t="n">
        <v>0</v>
      </c>
      <c r="I54" s="103" t="n">
        <v>0</v>
      </c>
      <c r="J54" s="81" t="n">
        <v>0</v>
      </c>
      <c r="K54" s="81" t="n">
        <v>0</v>
      </c>
      <c r="L54" s="81" t="n">
        <v>0</v>
      </c>
      <c r="M54" s="81" t="n">
        <v>0</v>
      </c>
      <c r="N54" s="81" t="n">
        <v>0</v>
      </c>
      <c r="O54" s="81" t="n">
        <v>0</v>
      </c>
      <c r="P54" s="81" t="n">
        <v>0</v>
      </c>
      <c r="Q54" s="81" t="n">
        <v>0</v>
      </c>
      <c r="R54" s="82" t="n">
        <v>0</v>
      </c>
      <c r="S54" s="90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</row>
    <row r="55" customFormat="false" ht="12.75" hidden="false" customHeight="false" outlineLevel="0" collapsed="false">
      <c r="A55" s="100" t="n">
        <v>38231</v>
      </c>
      <c r="B55" s="101" t="n">
        <v>-1.42667532</v>
      </c>
      <c r="C55" s="101" t="n">
        <v>0</v>
      </c>
      <c r="D55" s="101" t="n">
        <v>-1.42667532</v>
      </c>
      <c r="E55" s="101" t="n">
        <v>0</v>
      </c>
      <c r="F55" s="101" t="n">
        <v>0</v>
      </c>
      <c r="G55" s="101" t="n">
        <v>0</v>
      </c>
      <c r="H55" s="82" t="n">
        <v>0</v>
      </c>
      <c r="I55" s="103" t="n">
        <v>0</v>
      </c>
      <c r="J55" s="81" t="n">
        <v>0</v>
      </c>
      <c r="K55" s="81" t="n">
        <v>0</v>
      </c>
      <c r="L55" s="81" t="n">
        <v>0</v>
      </c>
      <c r="M55" s="81" t="n">
        <v>0</v>
      </c>
      <c r="N55" s="81" t="n">
        <v>0</v>
      </c>
      <c r="O55" s="81" t="n">
        <v>0</v>
      </c>
      <c r="P55" s="81" t="n">
        <v>0</v>
      </c>
      <c r="Q55" s="81" t="n">
        <v>0</v>
      </c>
      <c r="R55" s="82" t="n">
        <v>0</v>
      </c>
      <c r="S55" s="90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</row>
    <row r="56" customFormat="false" ht="12.75" hidden="false" customHeight="false" outlineLevel="0" collapsed="false">
      <c r="A56" s="100" t="n">
        <v>38261</v>
      </c>
      <c r="B56" s="101" t="n">
        <v>-1.42562342</v>
      </c>
      <c r="C56" s="101" t="n">
        <v>0</v>
      </c>
      <c r="D56" s="101" t="n">
        <v>-1.42562342</v>
      </c>
      <c r="E56" s="101" t="n">
        <v>0</v>
      </c>
      <c r="F56" s="101" t="n">
        <v>0</v>
      </c>
      <c r="G56" s="101" t="n">
        <v>0</v>
      </c>
      <c r="H56" s="82" t="n">
        <v>0</v>
      </c>
      <c r="I56" s="103" t="n">
        <v>0</v>
      </c>
      <c r="J56" s="81" t="n">
        <v>0</v>
      </c>
      <c r="K56" s="81" t="n">
        <v>0</v>
      </c>
      <c r="L56" s="81" t="n">
        <v>0</v>
      </c>
      <c r="M56" s="81" t="n">
        <v>0</v>
      </c>
      <c r="N56" s="81" t="n">
        <v>0</v>
      </c>
      <c r="O56" s="81" t="n">
        <v>0</v>
      </c>
      <c r="P56" s="81" t="n">
        <v>0</v>
      </c>
      <c r="Q56" s="81" t="n">
        <v>0</v>
      </c>
      <c r="R56" s="82" t="n">
        <v>0</v>
      </c>
      <c r="S56" s="90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</row>
    <row r="57" customFormat="false" ht="12.75" hidden="false" customHeight="false" outlineLevel="0" collapsed="false">
      <c r="A57" s="100" t="n">
        <v>38292</v>
      </c>
      <c r="B57" s="101" t="n">
        <v>-1.09564017</v>
      </c>
      <c r="C57" s="101" t="n">
        <v>0</v>
      </c>
      <c r="D57" s="101" t="n">
        <v>-1.09564017</v>
      </c>
      <c r="E57" s="101" t="n">
        <v>0</v>
      </c>
      <c r="F57" s="101" t="n">
        <v>0</v>
      </c>
      <c r="G57" s="101" t="n">
        <v>0</v>
      </c>
      <c r="H57" s="82" t="n">
        <v>0</v>
      </c>
      <c r="I57" s="103" t="n">
        <v>0</v>
      </c>
      <c r="J57" s="81" t="n">
        <v>0</v>
      </c>
      <c r="K57" s="81" t="n">
        <v>0</v>
      </c>
      <c r="L57" s="81" t="n">
        <v>0</v>
      </c>
      <c r="M57" s="81" t="n">
        <v>0</v>
      </c>
      <c r="N57" s="81" t="n">
        <v>0</v>
      </c>
      <c r="O57" s="81" t="n">
        <v>0</v>
      </c>
      <c r="P57" s="81" t="n">
        <v>0</v>
      </c>
      <c r="Q57" s="81" t="n">
        <v>0</v>
      </c>
      <c r="R57" s="82" t="n">
        <v>0</v>
      </c>
      <c r="S57" s="90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</row>
    <row r="58" customFormat="false" ht="12.75" hidden="false" customHeight="false" outlineLevel="0" collapsed="false">
      <c r="A58" s="100" t="n">
        <v>38322</v>
      </c>
      <c r="B58" s="101" t="n">
        <v>-0.98545419</v>
      </c>
      <c r="C58" s="101" t="n">
        <v>0</v>
      </c>
      <c r="D58" s="101" t="n">
        <v>-0.98545419</v>
      </c>
      <c r="E58" s="101" t="n">
        <v>0</v>
      </c>
      <c r="F58" s="101" t="n">
        <v>0</v>
      </c>
      <c r="G58" s="101" t="n">
        <v>0</v>
      </c>
      <c r="H58" s="82" t="n">
        <v>0</v>
      </c>
      <c r="I58" s="103" t="n">
        <v>0</v>
      </c>
      <c r="J58" s="81" t="n">
        <v>0</v>
      </c>
      <c r="K58" s="81" t="n">
        <v>0</v>
      </c>
      <c r="L58" s="81" t="n">
        <v>0</v>
      </c>
      <c r="M58" s="81" t="n">
        <v>0</v>
      </c>
      <c r="N58" s="81" t="n">
        <v>0</v>
      </c>
      <c r="O58" s="81" t="n">
        <v>0</v>
      </c>
      <c r="P58" s="81" t="n">
        <v>0</v>
      </c>
      <c r="Q58" s="81" t="n">
        <v>0</v>
      </c>
      <c r="R58" s="82" t="n">
        <v>0</v>
      </c>
      <c r="S58" s="90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</row>
    <row r="59" customFormat="false" ht="12.75" hidden="false" customHeight="false" outlineLevel="0" collapsed="false">
      <c r="A59" s="100" t="n">
        <v>38353</v>
      </c>
      <c r="B59" s="101" t="n">
        <v>-0.87521411</v>
      </c>
      <c r="C59" s="101" t="n">
        <v>0</v>
      </c>
      <c r="D59" s="101" t="n">
        <v>-0.87521411</v>
      </c>
      <c r="E59" s="101" t="n">
        <v>0</v>
      </c>
      <c r="F59" s="101" t="n">
        <v>0</v>
      </c>
      <c r="G59" s="101" t="n">
        <v>0</v>
      </c>
      <c r="H59" s="82" t="n">
        <v>0</v>
      </c>
      <c r="I59" s="103" t="n">
        <v>0</v>
      </c>
      <c r="J59" s="81" t="n">
        <v>0</v>
      </c>
      <c r="K59" s="81" t="n">
        <v>0</v>
      </c>
      <c r="L59" s="81" t="n">
        <v>0</v>
      </c>
      <c r="M59" s="81" t="n">
        <v>0</v>
      </c>
      <c r="N59" s="81" t="n">
        <v>0</v>
      </c>
      <c r="O59" s="81" t="n">
        <v>0</v>
      </c>
      <c r="P59" s="81" t="n">
        <v>0</v>
      </c>
      <c r="Q59" s="81" t="n">
        <v>0</v>
      </c>
      <c r="R59" s="82" t="n">
        <v>0</v>
      </c>
      <c r="S59" s="90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</row>
    <row r="60" customFormat="false" ht="12.75" hidden="false" customHeight="false" outlineLevel="0" collapsed="false">
      <c r="A60" s="100" t="n">
        <v>38384</v>
      </c>
      <c r="B60" s="101" t="n">
        <v>-0.98361347</v>
      </c>
      <c r="C60" s="101" t="n">
        <v>0</v>
      </c>
      <c r="D60" s="101" t="n">
        <v>-0.98361347</v>
      </c>
      <c r="E60" s="101" t="n">
        <v>0</v>
      </c>
      <c r="F60" s="101" t="n">
        <v>0</v>
      </c>
      <c r="G60" s="101" t="n">
        <v>0</v>
      </c>
      <c r="H60" s="82" t="n">
        <v>0</v>
      </c>
      <c r="I60" s="103" t="n">
        <v>0</v>
      </c>
      <c r="J60" s="81" t="n">
        <v>0</v>
      </c>
      <c r="K60" s="81" t="n">
        <v>0</v>
      </c>
      <c r="L60" s="81" t="n">
        <v>0</v>
      </c>
      <c r="M60" s="81" t="n">
        <v>0</v>
      </c>
      <c r="N60" s="81" t="n">
        <v>0</v>
      </c>
      <c r="O60" s="81" t="n">
        <v>0</v>
      </c>
      <c r="P60" s="81" t="n">
        <v>0</v>
      </c>
      <c r="Q60" s="81" t="n">
        <v>0</v>
      </c>
      <c r="R60" s="82" t="n">
        <v>0</v>
      </c>
      <c r="S60" s="90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</row>
    <row r="61" customFormat="false" ht="12.75" hidden="false" customHeight="false" outlineLevel="0" collapsed="false">
      <c r="A61" s="100" t="n">
        <v>38412</v>
      </c>
      <c r="B61" s="101" t="n">
        <v>-1.31098728</v>
      </c>
      <c r="C61" s="101" t="n">
        <v>0</v>
      </c>
      <c r="D61" s="101" t="n">
        <v>-1.31098728</v>
      </c>
      <c r="E61" s="101" t="n">
        <v>0</v>
      </c>
      <c r="F61" s="101" t="n">
        <v>0</v>
      </c>
      <c r="G61" s="101" t="n">
        <v>0</v>
      </c>
      <c r="H61" s="82" t="n">
        <v>0</v>
      </c>
      <c r="I61" s="103" t="n">
        <v>0</v>
      </c>
      <c r="J61" s="81" t="n">
        <v>0</v>
      </c>
      <c r="K61" s="81" t="n">
        <v>0</v>
      </c>
      <c r="L61" s="81" t="n">
        <v>0</v>
      </c>
      <c r="M61" s="81" t="n">
        <v>0</v>
      </c>
      <c r="N61" s="81" t="n">
        <v>0</v>
      </c>
      <c r="O61" s="81" t="n">
        <v>0</v>
      </c>
      <c r="P61" s="81" t="n">
        <v>0</v>
      </c>
      <c r="Q61" s="81" t="n">
        <v>0</v>
      </c>
      <c r="R61" s="82" t="n">
        <v>0</v>
      </c>
      <c r="S61" s="90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</row>
    <row r="62" customFormat="false" ht="12.75" hidden="false" customHeight="false" outlineLevel="0" collapsed="false">
      <c r="A62" s="100" t="n">
        <v>38443</v>
      </c>
      <c r="B62" s="101" t="n">
        <v>-1.41881509</v>
      </c>
      <c r="C62" s="101" t="n">
        <v>0</v>
      </c>
      <c r="D62" s="101" t="n">
        <v>-1.41881509</v>
      </c>
      <c r="E62" s="101" t="n">
        <v>0</v>
      </c>
      <c r="F62" s="101" t="n">
        <v>0</v>
      </c>
      <c r="G62" s="101" t="n">
        <v>0</v>
      </c>
      <c r="H62" s="82" t="n">
        <v>0</v>
      </c>
      <c r="I62" s="103" t="n">
        <v>0</v>
      </c>
      <c r="J62" s="81" t="n">
        <v>0</v>
      </c>
      <c r="K62" s="81" t="n">
        <v>0</v>
      </c>
      <c r="L62" s="81" t="n">
        <v>0</v>
      </c>
      <c r="M62" s="81" t="n">
        <v>0</v>
      </c>
      <c r="N62" s="81" t="n">
        <v>0</v>
      </c>
      <c r="O62" s="81" t="n">
        <v>0</v>
      </c>
      <c r="P62" s="81" t="n">
        <v>0</v>
      </c>
      <c r="Q62" s="81" t="n">
        <v>0</v>
      </c>
      <c r="R62" s="82" t="n">
        <v>0</v>
      </c>
      <c r="S62" s="90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</row>
    <row r="63" customFormat="false" ht="12.75" hidden="false" customHeight="false" outlineLevel="0" collapsed="false">
      <c r="A63" s="100" t="n">
        <v>38473</v>
      </c>
      <c r="B63" s="101" t="n">
        <v>-1.52684988</v>
      </c>
      <c r="C63" s="101" t="n">
        <v>0</v>
      </c>
      <c r="D63" s="101" t="n">
        <v>-1.52684988</v>
      </c>
      <c r="E63" s="101" t="n">
        <v>0</v>
      </c>
      <c r="F63" s="101" t="n">
        <v>0</v>
      </c>
      <c r="G63" s="101" t="n">
        <v>0</v>
      </c>
      <c r="H63" s="82" t="n">
        <v>0</v>
      </c>
      <c r="I63" s="103" t="n">
        <v>0</v>
      </c>
      <c r="J63" s="81" t="n">
        <v>0</v>
      </c>
      <c r="K63" s="81" t="n">
        <v>0</v>
      </c>
      <c r="L63" s="81" t="n">
        <v>0</v>
      </c>
      <c r="M63" s="81" t="n">
        <v>0</v>
      </c>
      <c r="N63" s="81" t="n">
        <v>0</v>
      </c>
      <c r="O63" s="81" t="n">
        <v>0</v>
      </c>
      <c r="P63" s="81" t="n">
        <v>0</v>
      </c>
      <c r="Q63" s="81" t="n">
        <v>0</v>
      </c>
      <c r="R63" s="82" t="n">
        <v>0</v>
      </c>
      <c r="S63" s="90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</row>
    <row r="64" customFormat="false" ht="12.75" hidden="false" customHeight="false" outlineLevel="0" collapsed="false">
      <c r="A64" s="100" t="n">
        <v>38504</v>
      </c>
      <c r="B64" s="101" t="n">
        <v>-1.52551969</v>
      </c>
      <c r="C64" s="101" t="n">
        <v>0</v>
      </c>
      <c r="D64" s="101" t="n">
        <v>-1.52551969</v>
      </c>
      <c r="E64" s="101" t="n">
        <v>0</v>
      </c>
      <c r="F64" s="101" t="n">
        <v>0</v>
      </c>
      <c r="G64" s="101" t="n">
        <v>0</v>
      </c>
      <c r="H64" s="82" t="n">
        <v>0</v>
      </c>
      <c r="I64" s="103" t="n">
        <v>0</v>
      </c>
      <c r="J64" s="81" t="n">
        <v>0</v>
      </c>
      <c r="K64" s="81" t="n">
        <v>0</v>
      </c>
      <c r="L64" s="81" t="n">
        <v>0</v>
      </c>
      <c r="M64" s="81" t="n">
        <v>0</v>
      </c>
      <c r="N64" s="81" t="n">
        <v>0</v>
      </c>
      <c r="O64" s="81" t="n">
        <v>0</v>
      </c>
      <c r="P64" s="81" t="n">
        <v>0</v>
      </c>
      <c r="Q64" s="81" t="n">
        <v>0</v>
      </c>
      <c r="R64" s="82" t="n">
        <v>0</v>
      </c>
      <c r="S64" s="90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</row>
    <row r="65" customFormat="false" ht="12.75" hidden="false" customHeight="false" outlineLevel="0" collapsed="false">
      <c r="A65" s="100" t="n">
        <v>38534</v>
      </c>
      <c r="B65" s="101" t="n">
        <v>-1.52416537</v>
      </c>
      <c r="C65" s="101" t="n">
        <v>0</v>
      </c>
      <c r="D65" s="101" t="n">
        <v>-1.52416537</v>
      </c>
      <c r="E65" s="101" t="n">
        <v>0</v>
      </c>
      <c r="F65" s="101" t="n">
        <v>0</v>
      </c>
      <c r="G65" s="101" t="n">
        <v>0</v>
      </c>
      <c r="H65" s="82" t="n">
        <v>0</v>
      </c>
      <c r="I65" s="103" t="n">
        <v>0</v>
      </c>
      <c r="J65" s="81" t="n">
        <v>0</v>
      </c>
      <c r="K65" s="81" t="n">
        <v>0</v>
      </c>
      <c r="L65" s="81" t="n">
        <v>0</v>
      </c>
      <c r="M65" s="81" t="n">
        <v>0</v>
      </c>
      <c r="N65" s="81" t="n">
        <v>0</v>
      </c>
      <c r="O65" s="81" t="n">
        <v>0</v>
      </c>
      <c r="P65" s="81" t="n">
        <v>0</v>
      </c>
      <c r="Q65" s="81" t="n">
        <v>0</v>
      </c>
      <c r="R65" s="82" t="n">
        <v>0</v>
      </c>
      <c r="S65" s="90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</row>
    <row r="66" customFormat="false" ht="12.75" hidden="false" customHeight="false" outlineLevel="0" collapsed="false">
      <c r="A66" s="100" t="n">
        <v>38565</v>
      </c>
      <c r="B66" s="101" t="n">
        <v>-1.41372568</v>
      </c>
      <c r="C66" s="101" t="n">
        <v>0</v>
      </c>
      <c r="D66" s="101" t="n">
        <v>-1.41372568</v>
      </c>
      <c r="E66" s="101" t="n">
        <v>0</v>
      </c>
      <c r="F66" s="101" t="n">
        <v>0</v>
      </c>
      <c r="G66" s="101" t="n">
        <v>0</v>
      </c>
      <c r="H66" s="82" t="n">
        <v>0</v>
      </c>
      <c r="I66" s="103" t="n">
        <v>0</v>
      </c>
      <c r="J66" s="81" t="n">
        <v>0</v>
      </c>
      <c r="K66" s="81" t="n">
        <v>0</v>
      </c>
      <c r="L66" s="81" t="n">
        <v>0</v>
      </c>
      <c r="M66" s="81" t="n">
        <v>0</v>
      </c>
      <c r="N66" s="81" t="n">
        <v>0</v>
      </c>
      <c r="O66" s="81" t="n">
        <v>0</v>
      </c>
      <c r="P66" s="81" t="n">
        <v>0</v>
      </c>
      <c r="Q66" s="81" t="n">
        <v>0</v>
      </c>
      <c r="R66" s="82" t="n">
        <v>0</v>
      </c>
      <c r="S66" s="90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</row>
    <row r="67" customFormat="false" ht="12.75" hidden="false" customHeight="false" outlineLevel="0" collapsed="false">
      <c r="A67" s="100" t="n">
        <v>38596</v>
      </c>
      <c r="B67" s="101" t="n">
        <v>-1.41212348</v>
      </c>
      <c r="C67" s="101" t="n">
        <v>0</v>
      </c>
      <c r="D67" s="101" t="n">
        <v>-1.41212348</v>
      </c>
      <c r="E67" s="101" t="n">
        <v>0</v>
      </c>
      <c r="F67" s="101" t="n">
        <v>0</v>
      </c>
      <c r="G67" s="101" t="n">
        <v>0</v>
      </c>
      <c r="H67" s="82" t="n">
        <v>0</v>
      </c>
      <c r="I67" s="103" t="n">
        <v>0</v>
      </c>
      <c r="J67" s="81" t="n">
        <v>0</v>
      </c>
      <c r="K67" s="81" t="n">
        <v>0</v>
      </c>
      <c r="L67" s="81" t="n">
        <v>0</v>
      </c>
      <c r="M67" s="81" t="n">
        <v>0</v>
      </c>
      <c r="N67" s="81" t="n">
        <v>0</v>
      </c>
      <c r="O67" s="81" t="n">
        <v>0</v>
      </c>
      <c r="P67" s="81" t="n">
        <v>0</v>
      </c>
      <c r="Q67" s="81" t="n">
        <v>0</v>
      </c>
      <c r="R67" s="82" t="n">
        <v>0</v>
      </c>
      <c r="S67" s="90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</row>
    <row r="68" customFormat="false" ht="12.75" hidden="false" customHeight="false" outlineLevel="0" collapsed="false">
      <c r="A68" s="100" t="n">
        <v>38626</v>
      </c>
      <c r="B68" s="101" t="n">
        <v>-1.41090329</v>
      </c>
      <c r="C68" s="101" t="n">
        <v>0</v>
      </c>
      <c r="D68" s="101" t="n">
        <v>-1.41090329</v>
      </c>
      <c r="E68" s="101" t="n">
        <v>0</v>
      </c>
      <c r="F68" s="101" t="n">
        <v>0</v>
      </c>
      <c r="G68" s="101" t="n">
        <v>0</v>
      </c>
      <c r="H68" s="82" t="n">
        <v>0</v>
      </c>
      <c r="I68" s="103" t="n">
        <v>0</v>
      </c>
      <c r="J68" s="81" t="n">
        <v>0</v>
      </c>
      <c r="K68" s="81" t="n">
        <v>0</v>
      </c>
      <c r="L68" s="81" t="n">
        <v>0</v>
      </c>
      <c r="M68" s="81" t="n">
        <v>0</v>
      </c>
      <c r="N68" s="81" t="n">
        <v>0</v>
      </c>
      <c r="O68" s="81" t="n">
        <v>0</v>
      </c>
      <c r="P68" s="81" t="n">
        <v>0</v>
      </c>
      <c r="Q68" s="81" t="n">
        <v>0</v>
      </c>
      <c r="R68" s="82" t="n">
        <v>0</v>
      </c>
      <c r="S68" s="90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</row>
    <row r="69" customFormat="false" ht="12.75" hidden="false" customHeight="false" outlineLevel="0" collapsed="false">
      <c r="A69" s="100" t="n">
        <v>38657</v>
      </c>
      <c r="B69" s="101" t="n">
        <v>-1.19260761</v>
      </c>
      <c r="C69" s="101" t="n">
        <v>0</v>
      </c>
      <c r="D69" s="101" t="n">
        <v>-1.19260761</v>
      </c>
      <c r="E69" s="101" t="n">
        <v>0</v>
      </c>
      <c r="F69" s="101" t="n">
        <v>0</v>
      </c>
      <c r="G69" s="101" t="n">
        <v>0</v>
      </c>
      <c r="H69" s="82" t="n">
        <v>0</v>
      </c>
      <c r="I69" s="103" t="n">
        <v>0</v>
      </c>
      <c r="J69" s="81" t="n">
        <v>0</v>
      </c>
      <c r="K69" s="81" t="n">
        <v>0</v>
      </c>
      <c r="L69" s="81" t="n">
        <v>0</v>
      </c>
      <c r="M69" s="81" t="n">
        <v>0</v>
      </c>
      <c r="N69" s="81" t="n">
        <v>0</v>
      </c>
      <c r="O69" s="81" t="n">
        <v>0</v>
      </c>
      <c r="P69" s="81" t="n">
        <v>0</v>
      </c>
      <c r="Q69" s="81" t="n">
        <v>0</v>
      </c>
      <c r="R69" s="82" t="n">
        <v>0</v>
      </c>
      <c r="S69" s="90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</row>
    <row r="70" customFormat="false" ht="12.75" hidden="false" customHeight="false" outlineLevel="0" collapsed="false">
      <c r="A70" s="100" t="n">
        <v>38687</v>
      </c>
      <c r="B70" s="101" t="n">
        <v>-0.97492704</v>
      </c>
      <c r="C70" s="101" t="n">
        <v>0</v>
      </c>
      <c r="D70" s="101" t="n">
        <v>-0.97492704</v>
      </c>
      <c r="E70" s="101" t="n">
        <v>0</v>
      </c>
      <c r="F70" s="101" t="n">
        <v>0</v>
      </c>
      <c r="G70" s="101" t="n">
        <v>0</v>
      </c>
      <c r="H70" s="82" t="n">
        <v>0</v>
      </c>
      <c r="I70" s="103" t="n">
        <v>0</v>
      </c>
      <c r="J70" s="81" t="n">
        <v>0</v>
      </c>
      <c r="K70" s="81" t="n">
        <v>0</v>
      </c>
      <c r="L70" s="81" t="n">
        <v>0</v>
      </c>
      <c r="M70" s="81" t="n">
        <v>0</v>
      </c>
      <c r="N70" s="81" t="n">
        <v>0</v>
      </c>
      <c r="O70" s="81" t="n">
        <v>0</v>
      </c>
      <c r="P70" s="81" t="n">
        <v>0</v>
      </c>
      <c r="Q70" s="81" t="n">
        <v>0</v>
      </c>
      <c r="R70" s="82" t="n">
        <v>0</v>
      </c>
      <c r="S70" s="90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</row>
    <row r="71" customFormat="false" ht="12.75" hidden="false" customHeight="false" outlineLevel="0" collapsed="false">
      <c r="A71" s="100" t="n">
        <v>38718</v>
      </c>
      <c r="B71" s="101" t="n">
        <v>-0.86576881</v>
      </c>
      <c r="C71" s="101" t="n">
        <v>0</v>
      </c>
      <c r="D71" s="101" t="n">
        <v>-0.86576881</v>
      </c>
      <c r="E71" s="101" t="n">
        <v>0</v>
      </c>
      <c r="F71" s="101" t="n">
        <v>0</v>
      </c>
      <c r="G71" s="101" t="n">
        <v>0</v>
      </c>
      <c r="H71" s="82" t="n">
        <v>0</v>
      </c>
      <c r="I71" s="103" t="n">
        <v>0</v>
      </c>
      <c r="J71" s="81" t="n">
        <v>0</v>
      </c>
      <c r="K71" s="81" t="n">
        <v>0</v>
      </c>
      <c r="L71" s="81" t="n">
        <v>0</v>
      </c>
      <c r="M71" s="81" t="n">
        <v>0</v>
      </c>
      <c r="N71" s="81" t="n">
        <v>0</v>
      </c>
      <c r="O71" s="81" t="n">
        <v>0</v>
      </c>
      <c r="P71" s="81" t="n">
        <v>0</v>
      </c>
      <c r="Q71" s="81" t="n">
        <v>0</v>
      </c>
      <c r="R71" s="82" t="n">
        <v>0</v>
      </c>
      <c r="S71" s="90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</row>
    <row r="72" customFormat="false" ht="12.75" hidden="false" customHeight="false" outlineLevel="0" collapsed="false">
      <c r="A72" s="100" t="n">
        <v>38749</v>
      </c>
      <c r="B72" s="101" t="n">
        <v>-0.97277474</v>
      </c>
      <c r="C72" s="101" t="n">
        <v>0</v>
      </c>
      <c r="D72" s="101" t="n">
        <v>-0.97277474</v>
      </c>
      <c r="E72" s="101" t="n">
        <v>0</v>
      </c>
      <c r="F72" s="101" t="n">
        <v>0</v>
      </c>
      <c r="G72" s="101" t="n">
        <v>0</v>
      </c>
      <c r="H72" s="82" t="n">
        <v>0</v>
      </c>
      <c r="I72" s="103" t="n">
        <v>0</v>
      </c>
      <c r="J72" s="81" t="n">
        <v>0</v>
      </c>
      <c r="K72" s="81" t="n">
        <v>0</v>
      </c>
      <c r="L72" s="81" t="n">
        <v>0</v>
      </c>
      <c r="M72" s="81" t="n">
        <v>0</v>
      </c>
      <c r="N72" s="81" t="n">
        <v>0</v>
      </c>
      <c r="O72" s="81" t="n">
        <v>0</v>
      </c>
      <c r="P72" s="81" t="n">
        <v>0</v>
      </c>
      <c r="Q72" s="81" t="n">
        <v>0</v>
      </c>
      <c r="R72" s="82" t="n">
        <v>0</v>
      </c>
      <c r="S72" s="90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</row>
    <row r="73" customFormat="false" ht="12.75" hidden="false" customHeight="false" outlineLevel="0" collapsed="false">
      <c r="A73" s="100" t="n">
        <v>38777</v>
      </c>
      <c r="B73" s="101" t="n">
        <v>-1.29626952</v>
      </c>
      <c r="C73" s="101" t="n">
        <v>0</v>
      </c>
      <c r="D73" s="101" t="n">
        <v>-1.29626952</v>
      </c>
      <c r="E73" s="101" t="n">
        <v>0</v>
      </c>
      <c r="F73" s="101" t="n">
        <v>0</v>
      </c>
      <c r="G73" s="101" t="n">
        <v>0</v>
      </c>
      <c r="H73" s="82" t="n">
        <v>0</v>
      </c>
      <c r="I73" s="103" t="n">
        <v>0</v>
      </c>
      <c r="J73" s="81" t="n">
        <v>0</v>
      </c>
      <c r="K73" s="81" t="n">
        <v>0</v>
      </c>
      <c r="L73" s="81" t="n">
        <v>0</v>
      </c>
      <c r="M73" s="81" t="n">
        <v>0</v>
      </c>
      <c r="N73" s="81" t="n">
        <v>0</v>
      </c>
      <c r="O73" s="81" t="n">
        <v>0</v>
      </c>
      <c r="P73" s="81" t="n">
        <v>0</v>
      </c>
      <c r="Q73" s="81" t="n">
        <v>0</v>
      </c>
      <c r="R73" s="82" t="n">
        <v>0</v>
      </c>
      <c r="S73" s="90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</row>
    <row r="74" customFormat="false" ht="12.75" hidden="false" customHeight="false" outlineLevel="0" collapsed="false">
      <c r="A74" s="100" t="n">
        <v>38808</v>
      </c>
      <c r="B74" s="101" t="n">
        <v>-1.40266222</v>
      </c>
      <c r="C74" s="101" t="n">
        <v>0</v>
      </c>
      <c r="D74" s="101" t="n">
        <v>-1.40266222</v>
      </c>
      <c r="E74" s="101" t="n">
        <v>0</v>
      </c>
      <c r="F74" s="101" t="n">
        <v>0</v>
      </c>
      <c r="G74" s="101" t="n">
        <v>0</v>
      </c>
      <c r="H74" s="82" t="n">
        <v>0</v>
      </c>
      <c r="I74" s="103" t="n">
        <v>0</v>
      </c>
      <c r="J74" s="81" t="n">
        <v>0</v>
      </c>
      <c r="K74" s="81" t="n">
        <v>0</v>
      </c>
      <c r="L74" s="81" t="n">
        <v>0</v>
      </c>
      <c r="M74" s="81" t="n">
        <v>0</v>
      </c>
      <c r="N74" s="81" t="n">
        <v>0</v>
      </c>
      <c r="O74" s="81" t="n">
        <v>0</v>
      </c>
      <c r="P74" s="81" t="n">
        <v>0</v>
      </c>
      <c r="Q74" s="81" t="n">
        <v>0</v>
      </c>
      <c r="R74" s="82" t="n">
        <v>0</v>
      </c>
      <c r="S74" s="90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</row>
    <row r="75" customFormat="false" ht="12.75" hidden="false" customHeight="false" outlineLevel="0" collapsed="false">
      <c r="A75" s="100" t="n">
        <v>38838</v>
      </c>
      <c r="B75" s="101" t="n">
        <v>-1.50912996</v>
      </c>
      <c r="C75" s="101" t="n">
        <v>0</v>
      </c>
      <c r="D75" s="101" t="n">
        <v>-1.50912996</v>
      </c>
      <c r="E75" s="101" t="n">
        <v>0</v>
      </c>
      <c r="F75" s="101" t="n">
        <v>0</v>
      </c>
      <c r="G75" s="101" t="n">
        <v>0</v>
      </c>
      <c r="H75" s="82" t="n">
        <v>0</v>
      </c>
      <c r="I75" s="103" t="n">
        <v>0</v>
      </c>
      <c r="J75" s="81" t="n">
        <v>0</v>
      </c>
      <c r="K75" s="81" t="n">
        <v>0</v>
      </c>
      <c r="L75" s="81" t="n">
        <v>0</v>
      </c>
      <c r="M75" s="81" t="n">
        <v>0</v>
      </c>
      <c r="N75" s="81" t="n">
        <v>0</v>
      </c>
      <c r="O75" s="81" t="n">
        <v>0</v>
      </c>
      <c r="P75" s="81" t="n">
        <v>0</v>
      </c>
      <c r="Q75" s="81" t="n">
        <v>0</v>
      </c>
      <c r="R75" s="82" t="n">
        <v>0</v>
      </c>
      <c r="S75" s="90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</row>
    <row r="76" customFormat="false" ht="12.75" hidden="false" customHeight="false" outlineLevel="0" collapsed="false">
      <c r="A76" s="100" t="n">
        <v>38869</v>
      </c>
      <c r="B76" s="101" t="n">
        <v>-1.39977247</v>
      </c>
      <c r="C76" s="101" t="n">
        <v>0</v>
      </c>
      <c r="D76" s="101" t="n">
        <v>-1.39977247</v>
      </c>
      <c r="E76" s="101" t="n">
        <v>0</v>
      </c>
      <c r="F76" s="101" t="n">
        <v>0</v>
      </c>
      <c r="G76" s="101" t="n">
        <v>0</v>
      </c>
      <c r="H76" s="82" t="n">
        <v>0</v>
      </c>
      <c r="I76" s="103" t="n">
        <v>0</v>
      </c>
      <c r="J76" s="81" t="n">
        <v>0</v>
      </c>
      <c r="K76" s="81" t="n">
        <v>0</v>
      </c>
      <c r="L76" s="81" t="n">
        <v>0</v>
      </c>
      <c r="M76" s="81" t="n">
        <v>0</v>
      </c>
      <c r="N76" s="81" t="n">
        <v>0</v>
      </c>
      <c r="O76" s="81" t="n">
        <v>0</v>
      </c>
      <c r="P76" s="81" t="n">
        <v>0</v>
      </c>
      <c r="Q76" s="81" t="n">
        <v>0</v>
      </c>
      <c r="R76" s="82" t="n">
        <v>0</v>
      </c>
      <c r="S76" s="90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</row>
    <row r="77" customFormat="false" ht="12.75" hidden="false" customHeight="false" outlineLevel="0" collapsed="false">
      <c r="A77" s="100" t="n">
        <v>38899</v>
      </c>
      <c r="B77" s="101" t="n">
        <v>-1.39850537</v>
      </c>
      <c r="C77" s="101" t="n">
        <v>0</v>
      </c>
      <c r="D77" s="101" t="n">
        <v>-1.39850537</v>
      </c>
      <c r="E77" s="101" t="n">
        <v>0</v>
      </c>
      <c r="F77" s="101" t="n">
        <v>0</v>
      </c>
      <c r="G77" s="101" t="n">
        <v>0</v>
      </c>
      <c r="H77" s="82" t="n">
        <v>0</v>
      </c>
      <c r="I77" s="103" t="n">
        <v>0</v>
      </c>
      <c r="J77" s="81" t="n">
        <v>0</v>
      </c>
      <c r="K77" s="81" t="n">
        <v>0</v>
      </c>
      <c r="L77" s="81" t="n">
        <v>0</v>
      </c>
      <c r="M77" s="81" t="n">
        <v>0</v>
      </c>
      <c r="N77" s="81" t="n">
        <v>0</v>
      </c>
      <c r="O77" s="81" t="n">
        <v>0</v>
      </c>
      <c r="P77" s="81" t="n">
        <v>0</v>
      </c>
      <c r="Q77" s="81" t="n">
        <v>0</v>
      </c>
      <c r="R77" s="82" t="n">
        <v>0</v>
      </c>
      <c r="S77" s="90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</row>
    <row r="78" customFormat="false" ht="12.75" hidden="false" customHeight="false" outlineLevel="0" collapsed="false">
      <c r="A78" s="100" t="n">
        <v>38930</v>
      </c>
      <c r="B78" s="101" t="n">
        <v>-1.39691051</v>
      </c>
      <c r="C78" s="101" t="n">
        <v>0</v>
      </c>
      <c r="D78" s="101" t="n">
        <v>-1.39691051</v>
      </c>
      <c r="E78" s="101" t="n">
        <v>0</v>
      </c>
      <c r="F78" s="101" t="n">
        <v>0</v>
      </c>
      <c r="G78" s="101" t="n">
        <v>0</v>
      </c>
      <c r="H78" s="82" t="n">
        <v>0</v>
      </c>
      <c r="I78" s="103" t="n">
        <v>0</v>
      </c>
      <c r="J78" s="81" t="n">
        <v>0</v>
      </c>
      <c r="K78" s="81" t="n">
        <v>0</v>
      </c>
      <c r="L78" s="81" t="n">
        <v>0</v>
      </c>
      <c r="M78" s="81" t="n">
        <v>0</v>
      </c>
      <c r="N78" s="81" t="n">
        <v>0</v>
      </c>
      <c r="O78" s="81" t="n">
        <v>0</v>
      </c>
      <c r="P78" s="81" t="n">
        <v>0</v>
      </c>
      <c r="Q78" s="81" t="n">
        <v>0</v>
      </c>
      <c r="R78" s="82" t="n">
        <v>0</v>
      </c>
      <c r="S78" s="90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</row>
    <row r="79" customFormat="false" ht="12.75" hidden="false" customHeight="false" outlineLevel="0" collapsed="false">
      <c r="A79" s="100" t="n">
        <v>38961</v>
      </c>
      <c r="B79" s="101" t="n">
        <v>-1.39533812</v>
      </c>
      <c r="C79" s="101" t="n">
        <v>0</v>
      </c>
      <c r="D79" s="101" t="n">
        <v>-1.39533812</v>
      </c>
      <c r="E79" s="101" t="n">
        <v>0</v>
      </c>
      <c r="F79" s="101" t="n">
        <v>0</v>
      </c>
      <c r="G79" s="101" t="n">
        <v>0</v>
      </c>
      <c r="H79" s="82" t="n">
        <v>0</v>
      </c>
      <c r="I79" s="103" t="n">
        <v>0</v>
      </c>
      <c r="J79" s="81" t="n">
        <v>0</v>
      </c>
      <c r="K79" s="81" t="n">
        <v>0</v>
      </c>
      <c r="L79" s="81" t="n">
        <v>0</v>
      </c>
      <c r="M79" s="81" t="n">
        <v>0</v>
      </c>
      <c r="N79" s="81" t="n">
        <v>0</v>
      </c>
      <c r="O79" s="81" t="n">
        <v>0</v>
      </c>
      <c r="P79" s="81" t="n">
        <v>0</v>
      </c>
      <c r="Q79" s="81" t="n">
        <v>0</v>
      </c>
      <c r="R79" s="82" t="n">
        <v>0</v>
      </c>
      <c r="S79" s="90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</row>
    <row r="80" customFormat="false" ht="12.75" hidden="false" customHeight="false" outlineLevel="0" collapsed="false">
      <c r="A80" s="100" t="n">
        <v>38991</v>
      </c>
      <c r="B80" s="101" t="n">
        <v>-1.39413623</v>
      </c>
      <c r="C80" s="101" t="n">
        <v>0</v>
      </c>
      <c r="D80" s="101" t="n">
        <v>-1.39413623</v>
      </c>
      <c r="E80" s="101" t="n">
        <v>0</v>
      </c>
      <c r="F80" s="101" t="n">
        <v>0</v>
      </c>
      <c r="G80" s="101" t="n">
        <v>0</v>
      </c>
      <c r="H80" s="82" t="n">
        <v>0</v>
      </c>
      <c r="I80" s="103" t="n">
        <v>0</v>
      </c>
      <c r="J80" s="81" t="n">
        <v>0</v>
      </c>
      <c r="K80" s="81" t="n">
        <v>0</v>
      </c>
      <c r="L80" s="81" t="n">
        <v>0</v>
      </c>
      <c r="M80" s="81" t="n">
        <v>0</v>
      </c>
      <c r="N80" s="81" t="n">
        <v>0</v>
      </c>
      <c r="O80" s="81" t="n">
        <v>0</v>
      </c>
      <c r="P80" s="81" t="n">
        <v>0</v>
      </c>
      <c r="Q80" s="81" t="n">
        <v>0</v>
      </c>
      <c r="R80" s="82" t="n">
        <v>0</v>
      </c>
      <c r="S80" s="90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</row>
    <row r="81" customFormat="false" ht="12.75" hidden="false" customHeight="false" outlineLevel="0" collapsed="false">
      <c r="A81" s="100" t="n">
        <v>39022</v>
      </c>
      <c r="B81" s="101" t="n">
        <v>-1.17839754</v>
      </c>
      <c r="C81" s="101" t="n">
        <v>0</v>
      </c>
      <c r="D81" s="101" t="n">
        <v>-1.17839754</v>
      </c>
      <c r="E81" s="101" t="n">
        <v>0</v>
      </c>
      <c r="F81" s="101" t="n">
        <v>0</v>
      </c>
      <c r="G81" s="101" t="n">
        <v>0</v>
      </c>
      <c r="H81" s="82" t="n">
        <v>0</v>
      </c>
      <c r="I81" s="103" t="n">
        <v>0</v>
      </c>
      <c r="J81" s="81" t="n">
        <v>0</v>
      </c>
      <c r="K81" s="81" t="n">
        <v>0</v>
      </c>
      <c r="L81" s="81" t="n">
        <v>0</v>
      </c>
      <c r="M81" s="81" t="n">
        <v>0</v>
      </c>
      <c r="N81" s="81" t="n">
        <v>0</v>
      </c>
      <c r="O81" s="81" t="n">
        <v>0</v>
      </c>
      <c r="P81" s="81" t="n">
        <v>0</v>
      </c>
      <c r="Q81" s="81" t="n">
        <v>0</v>
      </c>
      <c r="R81" s="82" t="n">
        <v>0</v>
      </c>
      <c r="S81" s="90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</row>
    <row r="82" customFormat="false" ht="12.75" hidden="false" customHeight="false" outlineLevel="0" collapsed="false">
      <c r="A82" s="100" t="n">
        <v>39022</v>
      </c>
      <c r="B82" s="101" t="n">
        <v>-1.16493002</v>
      </c>
      <c r="C82" s="101" t="n">
        <v>0</v>
      </c>
      <c r="D82" s="101" t="n">
        <v>-1.16493002</v>
      </c>
      <c r="E82" s="101" t="n">
        <v>0</v>
      </c>
      <c r="F82" s="101" t="n">
        <v>0</v>
      </c>
      <c r="G82" s="101" t="n">
        <v>0</v>
      </c>
      <c r="H82" s="82" t="n">
        <v>0</v>
      </c>
      <c r="I82" s="103" t="n">
        <v>0</v>
      </c>
      <c r="J82" s="81" t="n">
        <v>0</v>
      </c>
      <c r="K82" s="81" t="n">
        <v>0</v>
      </c>
      <c r="L82" s="81" t="n">
        <v>0</v>
      </c>
      <c r="M82" s="81" t="n">
        <v>0</v>
      </c>
      <c r="N82" s="81" t="n">
        <v>0</v>
      </c>
      <c r="O82" s="81" t="n">
        <v>0</v>
      </c>
      <c r="P82" s="81" t="n">
        <v>0</v>
      </c>
      <c r="Q82" s="81" t="n">
        <v>0</v>
      </c>
      <c r="R82" s="82" t="n">
        <v>0</v>
      </c>
      <c r="S82" s="90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</row>
    <row r="83" customFormat="false" ht="12.75" hidden="false" customHeight="false" outlineLevel="0" collapsed="false">
      <c r="A83" s="100"/>
      <c r="B83" s="101"/>
      <c r="C83" s="101"/>
      <c r="D83" s="101"/>
      <c r="E83" s="101"/>
      <c r="F83" s="101"/>
      <c r="G83" s="101"/>
      <c r="H83" s="82"/>
      <c r="I83" s="103"/>
      <c r="R83" s="82"/>
      <c r="S83" s="90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</row>
    <row r="84" customFormat="false" ht="12.75" hidden="false" customHeight="false" outlineLevel="0" collapsed="false">
      <c r="A84" s="100"/>
      <c r="B84" s="101"/>
      <c r="C84" s="101"/>
      <c r="D84" s="101"/>
      <c r="E84" s="101"/>
      <c r="F84" s="101"/>
      <c r="G84" s="101"/>
      <c r="H84" s="82"/>
      <c r="I84" s="103"/>
      <c r="R84" s="82"/>
      <c r="S84" s="90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</row>
    <row r="85" customFormat="false" ht="12.75" hidden="false" customHeight="false" outlineLevel="0" collapsed="false">
      <c r="A85" s="100"/>
      <c r="B85" s="101"/>
      <c r="C85" s="101"/>
      <c r="D85" s="101"/>
      <c r="E85" s="101"/>
      <c r="F85" s="101"/>
      <c r="G85" s="101"/>
      <c r="H85" s="82"/>
      <c r="I85" s="103"/>
      <c r="R85" s="82"/>
      <c r="S85" s="90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</row>
    <row r="86" customFormat="false" ht="12.75" hidden="false" customHeight="false" outlineLevel="0" collapsed="false">
      <c r="A86" s="100"/>
      <c r="B86" s="101"/>
      <c r="C86" s="101"/>
      <c r="D86" s="101"/>
      <c r="E86" s="101"/>
      <c r="F86" s="101"/>
      <c r="G86" s="101"/>
      <c r="H86" s="82"/>
      <c r="I86" s="103"/>
      <c r="R86" s="82"/>
      <c r="S86" s="90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</row>
    <row r="87" customFormat="false" ht="12.75" hidden="false" customHeight="false" outlineLevel="0" collapsed="false">
      <c r="A87" s="100"/>
      <c r="B87" s="101"/>
      <c r="C87" s="101"/>
      <c r="D87" s="101"/>
      <c r="E87" s="101"/>
      <c r="F87" s="101"/>
      <c r="G87" s="101"/>
      <c r="H87" s="82"/>
      <c r="I87" s="103"/>
      <c r="R87" s="82"/>
      <c r="S87" s="90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</row>
    <row r="88" customFormat="false" ht="12.75" hidden="false" customHeight="false" outlineLevel="0" collapsed="false">
      <c r="A88" s="100"/>
      <c r="B88" s="101"/>
      <c r="C88" s="101"/>
      <c r="D88" s="101"/>
      <c r="E88" s="101"/>
      <c r="F88" s="101"/>
      <c r="G88" s="101"/>
      <c r="H88" s="82"/>
      <c r="I88" s="103"/>
      <c r="R88" s="82"/>
      <c r="S88" s="90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</row>
    <row r="89" customFormat="false" ht="12.75" hidden="false" customHeight="false" outlineLevel="0" collapsed="false">
      <c r="A89" s="100"/>
      <c r="B89" s="101"/>
      <c r="C89" s="101"/>
      <c r="D89" s="101"/>
      <c r="E89" s="101"/>
      <c r="F89" s="101"/>
      <c r="G89" s="101"/>
      <c r="H89" s="82"/>
      <c r="I89" s="103"/>
      <c r="R89" s="82"/>
      <c r="S89" s="90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</row>
    <row r="90" customFormat="false" ht="12.75" hidden="false" customHeight="false" outlineLevel="0" collapsed="false">
      <c r="A90" s="100"/>
      <c r="B90" s="101"/>
      <c r="C90" s="101"/>
      <c r="D90" s="101"/>
      <c r="E90" s="101"/>
      <c r="F90" s="101"/>
      <c r="G90" s="101"/>
      <c r="H90" s="82"/>
      <c r="I90" s="103"/>
      <c r="R90" s="82"/>
      <c r="S90" s="90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</row>
    <row r="91" customFormat="false" ht="12.75" hidden="false" customHeight="false" outlineLevel="0" collapsed="false">
      <c r="A91" s="100"/>
      <c r="B91" s="101"/>
      <c r="C91" s="101"/>
      <c r="D91" s="101"/>
      <c r="E91" s="101"/>
      <c r="F91" s="101"/>
      <c r="G91" s="101"/>
      <c r="H91" s="82"/>
      <c r="I91" s="103"/>
      <c r="R91" s="82"/>
      <c r="S91" s="90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</row>
    <row r="92" customFormat="false" ht="12.75" hidden="false" customHeight="false" outlineLevel="0" collapsed="false">
      <c r="A92" s="100"/>
      <c r="B92" s="101"/>
      <c r="C92" s="101"/>
      <c r="D92" s="101"/>
      <c r="E92" s="101"/>
      <c r="F92" s="101"/>
      <c r="G92" s="101"/>
      <c r="H92" s="82"/>
      <c r="I92" s="103"/>
      <c r="R92" s="82"/>
      <c r="S92" s="90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</row>
    <row r="93" customFormat="false" ht="12.75" hidden="false" customHeight="false" outlineLevel="0" collapsed="false">
      <c r="A93" s="100"/>
      <c r="B93" s="101"/>
      <c r="C93" s="101"/>
      <c r="D93" s="101"/>
      <c r="E93" s="101"/>
      <c r="F93" s="101"/>
      <c r="G93" s="101"/>
      <c r="H93" s="82"/>
      <c r="I93" s="103"/>
      <c r="R93" s="82"/>
      <c r="S93" s="90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</row>
    <row r="94" customFormat="false" ht="12.75" hidden="false" customHeight="false" outlineLevel="0" collapsed="false">
      <c r="A94" s="100"/>
      <c r="B94" s="101"/>
      <c r="C94" s="101"/>
      <c r="D94" s="101"/>
      <c r="E94" s="101"/>
      <c r="F94" s="101"/>
      <c r="G94" s="101"/>
      <c r="H94" s="82"/>
      <c r="I94" s="103"/>
      <c r="R94" s="82"/>
      <c r="S94" s="90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</row>
    <row r="95" customFormat="false" ht="12.75" hidden="false" customHeight="false" outlineLevel="0" collapsed="false">
      <c r="A95" s="100"/>
      <c r="B95" s="101"/>
      <c r="C95" s="101"/>
      <c r="D95" s="101"/>
      <c r="E95" s="101"/>
      <c r="F95" s="101"/>
      <c r="G95" s="101"/>
      <c r="H95" s="82"/>
      <c r="I95" s="103"/>
      <c r="R95" s="82"/>
      <c r="S95" s="90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</row>
    <row r="96" customFormat="false" ht="12.75" hidden="false" customHeight="false" outlineLevel="0" collapsed="false">
      <c r="A96" s="100"/>
      <c r="B96" s="101"/>
      <c r="C96" s="101"/>
      <c r="D96" s="101"/>
      <c r="E96" s="101"/>
      <c r="F96" s="101"/>
      <c r="G96" s="101"/>
      <c r="H96" s="82"/>
      <c r="I96" s="103"/>
      <c r="R96" s="82"/>
      <c r="S96" s="90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</row>
    <row r="97" customFormat="false" ht="12.75" hidden="false" customHeight="false" outlineLevel="0" collapsed="false">
      <c r="A97" s="100"/>
      <c r="B97" s="101"/>
      <c r="C97" s="101"/>
      <c r="D97" s="101"/>
      <c r="E97" s="101"/>
      <c r="F97" s="101"/>
      <c r="G97" s="101"/>
      <c r="H97" s="82"/>
      <c r="I97" s="103"/>
      <c r="R97" s="82"/>
      <c r="S97" s="90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</row>
    <row r="98" customFormat="false" ht="12.75" hidden="false" customHeight="false" outlineLevel="0" collapsed="false">
      <c r="A98" s="100"/>
      <c r="B98" s="101"/>
      <c r="C98" s="101"/>
      <c r="D98" s="101"/>
      <c r="E98" s="101"/>
      <c r="F98" s="101"/>
      <c r="G98" s="101"/>
      <c r="H98" s="82"/>
      <c r="I98" s="103"/>
      <c r="R98" s="82"/>
      <c r="S98" s="90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</row>
    <row r="99" customFormat="false" ht="12.75" hidden="false" customHeight="false" outlineLevel="0" collapsed="false">
      <c r="A99" s="100"/>
      <c r="B99" s="101"/>
      <c r="C99" s="101"/>
      <c r="D99" s="101"/>
      <c r="E99" s="101"/>
      <c r="F99" s="101"/>
      <c r="G99" s="101"/>
      <c r="H99" s="82"/>
      <c r="I99" s="103"/>
      <c r="R99" s="82"/>
      <c r="S99" s="90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</row>
    <row r="100" customFormat="false" ht="12.75" hidden="false" customHeight="false" outlineLevel="0" collapsed="false">
      <c r="A100" s="100"/>
      <c r="B100" s="101"/>
      <c r="C100" s="101"/>
      <c r="D100" s="101"/>
      <c r="E100" s="101"/>
      <c r="F100" s="101"/>
      <c r="G100" s="101"/>
      <c r="H100" s="82"/>
      <c r="I100" s="103"/>
      <c r="R100" s="82"/>
      <c r="S100" s="90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</row>
    <row r="101" customFormat="false" ht="12.75" hidden="false" customHeight="false" outlineLevel="0" collapsed="false">
      <c r="A101" s="100"/>
      <c r="B101" s="101"/>
      <c r="C101" s="101"/>
      <c r="D101" s="101"/>
      <c r="E101" s="101"/>
      <c r="F101" s="101"/>
      <c r="G101" s="101"/>
      <c r="H101" s="82"/>
      <c r="I101" s="103"/>
      <c r="R101" s="82"/>
      <c r="S101" s="90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</row>
    <row r="102" customFormat="false" ht="12.75" hidden="false" customHeight="false" outlineLevel="0" collapsed="false">
      <c r="A102" s="100"/>
      <c r="B102" s="101"/>
      <c r="C102" s="101"/>
      <c r="D102" s="101"/>
      <c r="E102" s="101"/>
      <c r="F102" s="101"/>
      <c r="G102" s="101"/>
      <c r="H102" s="82"/>
      <c r="I102" s="103"/>
      <c r="R102" s="82"/>
      <c r="S102" s="90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</row>
    <row r="103" customFormat="false" ht="12.75" hidden="false" customHeight="false" outlineLevel="0" collapsed="false">
      <c r="A103" s="100"/>
      <c r="B103" s="101"/>
      <c r="C103" s="101"/>
      <c r="D103" s="101"/>
      <c r="E103" s="101"/>
      <c r="F103" s="101"/>
      <c r="G103" s="101"/>
      <c r="H103" s="82"/>
      <c r="I103" s="103"/>
      <c r="R103" s="82"/>
      <c r="S103" s="90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</row>
    <row r="104" customFormat="false" ht="12.75" hidden="false" customHeight="false" outlineLevel="0" collapsed="false">
      <c r="A104" s="100"/>
      <c r="B104" s="101"/>
      <c r="C104" s="101"/>
      <c r="D104" s="101"/>
      <c r="E104" s="101"/>
      <c r="F104" s="101"/>
      <c r="G104" s="101"/>
      <c r="H104" s="82"/>
      <c r="I104" s="103"/>
      <c r="R104" s="82"/>
      <c r="S104" s="90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</row>
    <row r="105" customFormat="false" ht="12.75" hidden="false" customHeight="false" outlineLevel="0" collapsed="false">
      <c r="A105" s="100"/>
      <c r="B105" s="101"/>
      <c r="C105" s="101"/>
      <c r="D105" s="101"/>
      <c r="E105" s="101"/>
      <c r="F105" s="101"/>
      <c r="G105" s="101"/>
      <c r="H105" s="82"/>
      <c r="I105" s="103"/>
      <c r="R105" s="82"/>
      <c r="S105" s="90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</row>
    <row r="106" customFormat="false" ht="12.75" hidden="false" customHeight="false" outlineLevel="0" collapsed="false">
      <c r="A106" s="100"/>
      <c r="B106" s="101"/>
      <c r="C106" s="101"/>
      <c r="D106" s="101"/>
      <c r="E106" s="101"/>
      <c r="F106" s="101"/>
      <c r="G106" s="101"/>
      <c r="H106" s="82"/>
      <c r="I106" s="103"/>
      <c r="R106" s="82"/>
      <c r="S106" s="90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</row>
    <row r="107" customFormat="false" ht="12.75" hidden="false" customHeight="false" outlineLevel="0" collapsed="false">
      <c r="A107" s="100"/>
      <c r="B107" s="101"/>
      <c r="C107" s="101"/>
      <c r="D107" s="101"/>
      <c r="E107" s="101"/>
      <c r="F107" s="101"/>
      <c r="G107" s="101"/>
      <c r="H107" s="82"/>
      <c r="I107" s="103"/>
      <c r="R107" s="82"/>
      <c r="S107" s="90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</row>
    <row r="108" customFormat="false" ht="12.75" hidden="false" customHeight="false" outlineLevel="0" collapsed="false">
      <c r="A108" s="100"/>
      <c r="B108" s="101"/>
      <c r="C108" s="101"/>
      <c r="D108" s="101"/>
      <c r="E108" s="101"/>
      <c r="F108" s="101"/>
      <c r="G108" s="101"/>
      <c r="H108" s="82"/>
      <c r="I108" s="103"/>
      <c r="R108" s="82"/>
      <c r="S108" s="90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</row>
    <row r="109" customFormat="false" ht="12.75" hidden="false" customHeight="false" outlineLevel="0" collapsed="false">
      <c r="A109" s="100"/>
      <c r="B109" s="101"/>
      <c r="C109" s="101"/>
      <c r="D109" s="101"/>
      <c r="E109" s="101"/>
      <c r="F109" s="101"/>
      <c r="G109" s="101"/>
      <c r="H109" s="82"/>
      <c r="I109" s="103"/>
      <c r="R109" s="82"/>
      <c r="S109" s="90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</row>
    <row r="110" customFormat="false" ht="12.75" hidden="false" customHeight="false" outlineLevel="0" collapsed="false">
      <c r="A110" s="100"/>
      <c r="B110" s="101"/>
      <c r="C110" s="101"/>
      <c r="D110" s="101"/>
      <c r="E110" s="101"/>
      <c r="F110" s="101"/>
      <c r="G110" s="101"/>
      <c r="H110" s="82"/>
      <c r="I110" s="103"/>
      <c r="R110" s="82"/>
      <c r="S110" s="90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</row>
    <row r="111" customFormat="false" ht="12.75" hidden="false" customHeight="false" outlineLevel="0" collapsed="false">
      <c r="A111" s="100"/>
      <c r="B111" s="101"/>
      <c r="C111" s="101"/>
      <c r="D111" s="101"/>
      <c r="E111" s="101"/>
      <c r="F111" s="101"/>
      <c r="G111" s="101"/>
      <c r="H111" s="82"/>
      <c r="I111" s="103"/>
      <c r="R111" s="82"/>
      <c r="S111" s="90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</row>
    <row r="112" customFormat="false" ht="12.75" hidden="false" customHeight="false" outlineLevel="0" collapsed="false">
      <c r="A112" s="100"/>
      <c r="B112" s="101"/>
      <c r="C112" s="101"/>
      <c r="D112" s="101"/>
      <c r="E112" s="101"/>
      <c r="F112" s="101"/>
      <c r="G112" s="101"/>
      <c r="H112" s="82"/>
      <c r="I112" s="103"/>
      <c r="R112" s="82"/>
      <c r="S112" s="90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</row>
    <row r="113" customFormat="false" ht="12.75" hidden="false" customHeight="false" outlineLevel="0" collapsed="false">
      <c r="A113" s="100"/>
      <c r="B113" s="101"/>
      <c r="C113" s="101"/>
      <c r="D113" s="101"/>
      <c r="E113" s="101"/>
      <c r="F113" s="101"/>
      <c r="G113" s="101"/>
      <c r="H113" s="82"/>
      <c r="I113" s="103"/>
      <c r="R113" s="82"/>
      <c r="S113" s="90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</row>
    <row r="114" customFormat="false" ht="12.75" hidden="false" customHeight="false" outlineLevel="0" collapsed="false">
      <c r="A114" s="100"/>
      <c r="B114" s="101"/>
      <c r="C114" s="101"/>
      <c r="D114" s="101"/>
      <c r="E114" s="101"/>
      <c r="F114" s="101"/>
      <c r="G114" s="101"/>
      <c r="H114" s="82"/>
      <c r="I114" s="103"/>
      <c r="R114" s="82"/>
      <c r="S114" s="90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</row>
    <row r="115" customFormat="false" ht="12.75" hidden="false" customHeight="false" outlineLevel="0" collapsed="false">
      <c r="A115" s="100"/>
      <c r="B115" s="101"/>
      <c r="C115" s="101"/>
      <c r="D115" s="101"/>
      <c r="E115" s="101"/>
      <c r="F115" s="101"/>
      <c r="G115" s="101"/>
      <c r="H115" s="82"/>
      <c r="I115" s="103"/>
      <c r="R115" s="82"/>
      <c r="S115" s="90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</row>
    <row r="116" customFormat="false" ht="12.75" hidden="false" customHeight="false" outlineLevel="0" collapsed="false">
      <c r="A116" s="100"/>
      <c r="B116" s="101"/>
      <c r="C116" s="101"/>
      <c r="D116" s="101"/>
      <c r="E116" s="101"/>
      <c r="F116" s="101"/>
      <c r="G116" s="101"/>
      <c r="H116" s="82"/>
      <c r="I116" s="103"/>
      <c r="R116" s="82"/>
      <c r="S116" s="90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</row>
    <row r="117" customFormat="false" ht="12.75" hidden="false" customHeight="false" outlineLevel="0" collapsed="false">
      <c r="A117" s="100"/>
      <c r="B117" s="101"/>
      <c r="C117" s="101"/>
      <c r="D117" s="101"/>
      <c r="E117" s="101"/>
      <c r="F117" s="101"/>
      <c r="G117" s="101"/>
      <c r="H117" s="82"/>
      <c r="I117" s="103"/>
      <c r="R117" s="82"/>
      <c r="S117" s="90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</row>
    <row r="118" customFormat="false" ht="12.75" hidden="false" customHeight="false" outlineLevel="0" collapsed="false">
      <c r="A118" s="100"/>
      <c r="B118" s="101"/>
      <c r="C118" s="101"/>
      <c r="D118" s="101"/>
      <c r="E118" s="101"/>
      <c r="F118" s="101"/>
      <c r="G118" s="101"/>
      <c r="H118" s="82"/>
      <c r="I118" s="103"/>
      <c r="R118" s="82"/>
      <c r="S118" s="90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</row>
    <row r="119" customFormat="false" ht="12.75" hidden="false" customHeight="false" outlineLevel="0" collapsed="false">
      <c r="A119" s="100"/>
      <c r="B119" s="101"/>
      <c r="C119" s="101"/>
      <c r="D119" s="101"/>
      <c r="E119" s="101"/>
      <c r="F119" s="101"/>
      <c r="G119" s="101"/>
      <c r="H119" s="82"/>
      <c r="I119" s="103"/>
      <c r="R119" s="82"/>
      <c r="S119" s="90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</row>
    <row r="120" customFormat="false" ht="12.75" hidden="false" customHeight="false" outlineLevel="0" collapsed="false">
      <c r="A120" s="100"/>
      <c r="B120" s="101"/>
      <c r="C120" s="101"/>
      <c r="D120" s="101"/>
      <c r="E120" s="101"/>
      <c r="F120" s="101"/>
      <c r="G120" s="101"/>
      <c r="H120" s="82"/>
      <c r="I120" s="103"/>
      <c r="R120" s="82"/>
      <c r="S120" s="90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</row>
    <row r="121" customFormat="false" ht="12.75" hidden="false" customHeight="false" outlineLevel="0" collapsed="false">
      <c r="A121" s="100"/>
      <c r="B121" s="101"/>
      <c r="C121" s="101"/>
      <c r="D121" s="101"/>
      <c r="E121" s="101"/>
      <c r="F121" s="101"/>
      <c r="G121" s="101"/>
      <c r="H121" s="82"/>
      <c r="I121" s="103"/>
      <c r="R121" s="82"/>
      <c r="S121" s="90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</row>
    <row r="122" customFormat="false" ht="12.75" hidden="false" customHeight="false" outlineLevel="0" collapsed="false">
      <c r="A122" s="100"/>
      <c r="B122" s="101"/>
      <c r="C122" s="101"/>
      <c r="D122" s="101"/>
      <c r="E122" s="101"/>
      <c r="F122" s="101"/>
      <c r="G122" s="101"/>
      <c r="H122" s="82"/>
      <c r="I122" s="103"/>
      <c r="R122" s="82"/>
      <c r="S122" s="90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</row>
    <row r="123" customFormat="false" ht="12.75" hidden="false" customHeight="false" outlineLevel="0" collapsed="false">
      <c r="A123" s="100"/>
      <c r="B123" s="101"/>
      <c r="C123" s="101"/>
      <c r="D123" s="101"/>
      <c r="E123" s="101"/>
      <c r="F123" s="101"/>
      <c r="G123" s="101"/>
      <c r="H123" s="82"/>
      <c r="I123" s="103"/>
      <c r="R123" s="82"/>
      <c r="S123" s="90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</row>
    <row r="124" customFormat="false" ht="12.75" hidden="false" customHeight="false" outlineLevel="0" collapsed="false">
      <c r="A124" s="100"/>
      <c r="B124" s="101"/>
      <c r="C124" s="101"/>
      <c r="D124" s="101"/>
      <c r="E124" s="101"/>
      <c r="F124" s="101"/>
      <c r="G124" s="101"/>
      <c r="H124" s="82"/>
      <c r="I124" s="103"/>
      <c r="R124" s="82"/>
      <c r="S124" s="90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</row>
    <row r="125" customFormat="false" ht="12.75" hidden="false" customHeight="false" outlineLevel="0" collapsed="false">
      <c r="A125" s="100"/>
      <c r="B125" s="101"/>
      <c r="C125" s="101"/>
      <c r="D125" s="101"/>
      <c r="E125" s="101"/>
      <c r="F125" s="101"/>
      <c r="G125" s="101"/>
      <c r="H125" s="82"/>
      <c r="I125" s="103"/>
      <c r="R125" s="82"/>
      <c r="S125" s="90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</row>
    <row r="126" customFormat="false" ht="12.75" hidden="false" customHeight="false" outlineLevel="0" collapsed="false">
      <c r="A126" s="100"/>
      <c r="B126" s="101"/>
      <c r="C126" s="101"/>
      <c r="D126" s="101"/>
      <c r="E126" s="101"/>
      <c r="F126" s="101"/>
      <c r="G126" s="101"/>
      <c r="H126" s="82"/>
      <c r="I126" s="103"/>
      <c r="R126" s="82"/>
      <c r="S126" s="90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</row>
    <row r="127" customFormat="false" ht="12.75" hidden="false" customHeight="false" outlineLevel="0" collapsed="false">
      <c r="A127" s="100"/>
      <c r="B127" s="101"/>
      <c r="C127" s="101"/>
      <c r="D127" s="101"/>
      <c r="E127" s="101"/>
      <c r="F127" s="101"/>
      <c r="G127" s="101"/>
      <c r="H127" s="82"/>
      <c r="I127" s="103"/>
      <c r="R127" s="82"/>
      <c r="S127" s="90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</row>
    <row r="128" customFormat="false" ht="12.75" hidden="false" customHeight="false" outlineLevel="0" collapsed="false">
      <c r="A128" s="100"/>
      <c r="B128" s="101"/>
      <c r="C128" s="101"/>
      <c r="D128" s="101"/>
      <c r="E128" s="101"/>
      <c r="F128" s="101"/>
      <c r="G128" s="101"/>
      <c r="H128" s="82"/>
      <c r="I128" s="103"/>
      <c r="R128" s="82"/>
      <c r="S128" s="90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</row>
    <row r="129" customFormat="false" ht="12.75" hidden="false" customHeight="false" outlineLevel="0" collapsed="false">
      <c r="A129" s="100"/>
      <c r="B129" s="101"/>
      <c r="C129" s="101"/>
      <c r="D129" s="101"/>
      <c r="E129" s="101"/>
      <c r="F129" s="101"/>
      <c r="G129" s="101"/>
      <c r="H129" s="82"/>
      <c r="I129" s="103"/>
      <c r="R129" s="82"/>
      <c r="S129" s="90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</row>
    <row r="130" customFormat="false" ht="12.75" hidden="false" customHeight="false" outlineLevel="0" collapsed="false">
      <c r="A130" s="100"/>
      <c r="B130" s="101"/>
      <c r="C130" s="101"/>
      <c r="D130" s="101"/>
      <c r="E130" s="101"/>
      <c r="F130" s="101"/>
      <c r="G130" s="101"/>
      <c r="H130" s="82"/>
      <c r="I130" s="103"/>
      <c r="R130" s="82"/>
      <c r="S130" s="90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</row>
    <row r="131" customFormat="false" ht="12.75" hidden="false" customHeight="false" outlineLevel="0" collapsed="false">
      <c r="A131" s="100"/>
      <c r="B131" s="101"/>
      <c r="C131" s="101"/>
      <c r="D131" s="101"/>
      <c r="E131" s="101"/>
      <c r="F131" s="101"/>
      <c r="G131" s="101"/>
      <c r="H131" s="82"/>
      <c r="I131" s="103"/>
      <c r="R131" s="82"/>
      <c r="S131" s="90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</row>
    <row r="132" customFormat="false" ht="12.75" hidden="false" customHeight="false" outlineLevel="0" collapsed="false">
      <c r="A132" s="100"/>
      <c r="B132" s="101"/>
      <c r="C132" s="101"/>
      <c r="D132" s="101"/>
      <c r="E132" s="101"/>
      <c r="F132" s="101"/>
      <c r="G132" s="101"/>
      <c r="H132" s="82"/>
      <c r="I132" s="103"/>
      <c r="R132" s="82"/>
      <c r="S132" s="90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</row>
    <row r="133" customFormat="false" ht="12.75" hidden="false" customHeight="false" outlineLevel="0" collapsed="false">
      <c r="A133" s="100"/>
      <c r="B133" s="101"/>
      <c r="C133" s="101"/>
      <c r="D133" s="101"/>
      <c r="E133" s="101"/>
      <c r="F133" s="101"/>
      <c r="G133" s="101"/>
      <c r="H133" s="82"/>
      <c r="I133" s="103"/>
      <c r="R133" s="82"/>
      <c r="S133" s="90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</row>
    <row r="134" customFormat="false" ht="12.75" hidden="false" customHeight="false" outlineLevel="0" collapsed="false">
      <c r="A134" s="100"/>
      <c r="B134" s="101"/>
      <c r="C134" s="101"/>
      <c r="D134" s="101"/>
      <c r="E134" s="101"/>
      <c r="F134" s="101"/>
      <c r="G134" s="101"/>
      <c r="H134" s="82"/>
      <c r="I134" s="103"/>
      <c r="R134" s="82"/>
      <c r="S134" s="90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</row>
    <row r="135" customFormat="false" ht="12.75" hidden="false" customHeight="false" outlineLevel="0" collapsed="false">
      <c r="A135" s="100"/>
      <c r="B135" s="101"/>
      <c r="C135" s="101"/>
      <c r="D135" s="101"/>
      <c r="E135" s="101"/>
      <c r="F135" s="101"/>
      <c r="G135" s="101"/>
      <c r="H135" s="82"/>
      <c r="I135" s="103"/>
      <c r="R135" s="82"/>
      <c r="S135" s="90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</row>
    <row r="136" customFormat="false" ht="12.75" hidden="false" customHeight="false" outlineLevel="0" collapsed="false">
      <c r="A136" s="100"/>
      <c r="B136" s="101"/>
      <c r="C136" s="101"/>
      <c r="D136" s="101"/>
      <c r="E136" s="101"/>
      <c r="F136" s="101"/>
      <c r="G136" s="101"/>
      <c r="H136" s="82"/>
      <c r="I136" s="103"/>
      <c r="R136" s="82"/>
      <c r="S136" s="90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</row>
    <row r="137" customFormat="false" ht="12.75" hidden="false" customHeight="false" outlineLevel="0" collapsed="false">
      <c r="A137" s="100"/>
      <c r="B137" s="101"/>
      <c r="C137" s="101"/>
      <c r="D137" s="101"/>
      <c r="E137" s="101"/>
      <c r="F137" s="101"/>
      <c r="G137" s="101"/>
      <c r="H137" s="82"/>
      <c r="I137" s="103"/>
      <c r="R137" s="82"/>
      <c r="S137" s="90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</row>
    <row r="138" customFormat="false" ht="12.75" hidden="false" customHeight="false" outlineLevel="0" collapsed="false">
      <c r="A138" s="100"/>
      <c r="B138" s="101"/>
      <c r="C138" s="101"/>
      <c r="D138" s="101"/>
      <c r="E138" s="101"/>
      <c r="F138" s="101"/>
      <c r="G138" s="101"/>
      <c r="H138" s="82"/>
      <c r="I138" s="103"/>
      <c r="R138" s="82"/>
      <c r="S138" s="90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</row>
    <row r="139" customFormat="false" ht="12.75" hidden="false" customHeight="false" outlineLevel="0" collapsed="false">
      <c r="A139" s="100"/>
      <c r="B139" s="101"/>
      <c r="C139" s="101"/>
      <c r="D139" s="101"/>
      <c r="E139" s="101"/>
      <c r="F139" s="101"/>
      <c r="G139" s="101"/>
      <c r="H139" s="82"/>
      <c r="I139" s="103"/>
      <c r="R139" s="82"/>
      <c r="S139" s="90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</row>
    <row r="140" customFormat="false" ht="12.75" hidden="false" customHeight="false" outlineLevel="0" collapsed="false">
      <c r="A140" s="100"/>
      <c r="B140" s="101"/>
      <c r="C140" s="101"/>
      <c r="D140" s="101"/>
      <c r="E140" s="101"/>
      <c r="F140" s="101"/>
      <c r="G140" s="101"/>
      <c r="H140" s="82"/>
      <c r="I140" s="103"/>
      <c r="R140" s="82"/>
      <c r="S140" s="90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</row>
    <row r="141" customFormat="false" ht="12.75" hidden="false" customHeight="false" outlineLevel="0" collapsed="false">
      <c r="A141" s="100"/>
      <c r="B141" s="101"/>
      <c r="C141" s="101"/>
      <c r="D141" s="101"/>
      <c r="E141" s="101"/>
      <c r="F141" s="101"/>
      <c r="G141" s="101"/>
      <c r="H141" s="82"/>
      <c r="I141" s="103"/>
      <c r="R141" s="82"/>
      <c r="S141" s="90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</row>
    <row r="142" customFormat="false" ht="12.75" hidden="false" customHeight="false" outlineLevel="0" collapsed="false">
      <c r="A142" s="100"/>
      <c r="B142" s="101"/>
      <c r="C142" s="101"/>
      <c r="D142" s="101"/>
      <c r="E142" s="101"/>
      <c r="F142" s="101"/>
      <c r="G142" s="101"/>
      <c r="H142" s="82"/>
      <c r="I142" s="103"/>
      <c r="R142" s="82"/>
      <c r="S142" s="90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</row>
    <row r="143" customFormat="false" ht="12.75" hidden="false" customHeight="false" outlineLevel="0" collapsed="false">
      <c r="A143" s="100"/>
      <c r="B143" s="101"/>
      <c r="C143" s="101"/>
      <c r="D143" s="101"/>
      <c r="E143" s="101"/>
      <c r="F143" s="101"/>
      <c r="G143" s="101"/>
      <c r="H143" s="82"/>
      <c r="I143" s="103"/>
      <c r="R143" s="82"/>
      <c r="S143" s="90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</row>
    <row r="144" customFormat="false" ht="12.75" hidden="false" customHeight="false" outlineLevel="0" collapsed="false">
      <c r="A144" s="100"/>
      <c r="B144" s="101"/>
      <c r="C144" s="101"/>
      <c r="D144" s="101"/>
      <c r="E144" s="101"/>
      <c r="F144" s="101"/>
      <c r="G144" s="101"/>
      <c r="H144" s="82"/>
      <c r="I144" s="103"/>
      <c r="R144" s="82"/>
      <c r="S144" s="90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</row>
    <row r="145" customFormat="false" ht="12.75" hidden="false" customHeight="false" outlineLevel="0" collapsed="false">
      <c r="A145" s="100"/>
      <c r="B145" s="101"/>
      <c r="C145" s="101"/>
      <c r="D145" s="101"/>
      <c r="E145" s="101"/>
      <c r="F145" s="101"/>
      <c r="G145" s="101"/>
      <c r="H145" s="82"/>
      <c r="I145" s="103"/>
      <c r="R145" s="82"/>
      <c r="S145" s="90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</row>
    <row r="146" customFormat="false" ht="12.75" hidden="false" customHeight="false" outlineLevel="0" collapsed="false">
      <c r="A146" s="100"/>
      <c r="B146" s="101"/>
      <c r="C146" s="101"/>
      <c r="D146" s="101"/>
      <c r="E146" s="101"/>
      <c r="F146" s="101"/>
      <c r="G146" s="101"/>
      <c r="H146" s="82"/>
      <c r="I146" s="103"/>
      <c r="R146" s="82"/>
      <c r="S146" s="90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</row>
    <row r="147" customFormat="false" ht="12.75" hidden="false" customHeight="false" outlineLevel="0" collapsed="false">
      <c r="A147" s="100"/>
      <c r="B147" s="101"/>
      <c r="C147" s="101"/>
      <c r="D147" s="101"/>
      <c r="E147" s="101"/>
      <c r="F147" s="101"/>
      <c r="G147" s="101"/>
      <c r="H147" s="82"/>
      <c r="I147" s="103"/>
      <c r="R147" s="82"/>
      <c r="S147" s="90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</row>
    <row r="148" customFormat="false" ht="12.75" hidden="false" customHeight="false" outlineLevel="0" collapsed="false">
      <c r="A148" s="100"/>
      <c r="B148" s="101"/>
      <c r="C148" s="101"/>
      <c r="D148" s="101"/>
      <c r="E148" s="101"/>
      <c r="F148" s="101"/>
      <c r="G148" s="101"/>
      <c r="H148" s="82"/>
      <c r="I148" s="103"/>
      <c r="R148" s="82"/>
      <c r="S148" s="90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</row>
    <row r="149" customFormat="false" ht="12.75" hidden="false" customHeight="false" outlineLevel="0" collapsed="false">
      <c r="A149" s="100"/>
      <c r="B149" s="101"/>
      <c r="C149" s="101"/>
      <c r="D149" s="101"/>
      <c r="E149" s="101"/>
      <c r="F149" s="101"/>
      <c r="G149" s="101"/>
      <c r="H149" s="82"/>
      <c r="I149" s="103"/>
      <c r="R149" s="82"/>
      <c r="S149" s="90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</row>
    <row r="150" customFormat="false" ht="12.75" hidden="false" customHeight="false" outlineLevel="0" collapsed="false">
      <c r="A150" s="100"/>
      <c r="B150" s="101"/>
      <c r="C150" s="101"/>
      <c r="D150" s="101"/>
      <c r="E150" s="101"/>
      <c r="F150" s="101"/>
      <c r="G150" s="101"/>
      <c r="H150" s="82"/>
      <c r="I150" s="103"/>
      <c r="R150" s="82"/>
      <c r="S150" s="90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</row>
    <row r="151" customFormat="false" ht="12.75" hidden="false" customHeight="false" outlineLevel="0" collapsed="false">
      <c r="A151" s="100"/>
      <c r="B151" s="101"/>
      <c r="C151" s="101"/>
      <c r="D151" s="101"/>
      <c r="E151" s="101"/>
      <c r="F151" s="101"/>
      <c r="G151" s="101"/>
      <c r="H151" s="82"/>
      <c r="I151" s="103"/>
      <c r="R151" s="82"/>
      <c r="S151" s="90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</row>
    <row r="152" customFormat="false" ht="12.75" hidden="false" customHeight="false" outlineLevel="0" collapsed="false">
      <c r="A152" s="100"/>
      <c r="B152" s="101"/>
      <c r="C152" s="101"/>
      <c r="D152" s="101"/>
      <c r="E152" s="101"/>
      <c r="F152" s="101"/>
      <c r="G152" s="101"/>
      <c r="H152" s="82"/>
      <c r="I152" s="103"/>
      <c r="R152" s="82"/>
      <c r="S152" s="90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</row>
    <row r="153" customFormat="false" ht="12.75" hidden="false" customHeight="false" outlineLevel="0" collapsed="false">
      <c r="A153" s="100"/>
      <c r="B153" s="101"/>
      <c r="C153" s="101"/>
      <c r="D153" s="101"/>
      <c r="E153" s="101"/>
      <c r="F153" s="101"/>
      <c r="G153" s="101"/>
      <c r="H153" s="82"/>
      <c r="I153" s="103"/>
      <c r="R153" s="82"/>
      <c r="S153" s="90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</row>
    <row r="154" customFormat="false" ht="12.75" hidden="false" customHeight="false" outlineLevel="0" collapsed="false">
      <c r="A154" s="100"/>
      <c r="B154" s="101"/>
      <c r="C154" s="101"/>
      <c r="D154" s="101"/>
      <c r="E154" s="101"/>
      <c r="F154" s="101"/>
      <c r="G154" s="101"/>
      <c r="H154" s="82"/>
      <c r="I154" s="103"/>
      <c r="R154" s="82"/>
      <c r="S154" s="90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</row>
    <row r="155" customFormat="false" ht="12.75" hidden="false" customHeight="false" outlineLevel="0" collapsed="false">
      <c r="A155" s="100"/>
      <c r="B155" s="101"/>
      <c r="C155" s="101"/>
      <c r="D155" s="101"/>
      <c r="E155" s="101"/>
      <c r="F155" s="101"/>
      <c r="G155" s="101"/>
      <c r="H155" s="82"/>
      <c r="I155" s="103"/>
      <c r="R155" s="82"/>
      <c r="S155" s="90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</row>
    <row r="156" customFormat="false" ht="12.75" hidden="false" customHeight="false" outlineLevel="0" collapsed="false">
      <c r="A156" s="100"/>
      <c r="B156" s="101"/>
      <c r="C156" s="101"/>
      <c r="D156" s="101"/>
      <c r="E156" s="101"/>
      <c r="F156" s="101"/>
      <c r="G156" s="101"/>
      <c r="H156" s="82"/>
      <c r="I156" s="103"/>
      <c r="R156" s="82"/>
      <c r="S156" s="90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</row>
    <row r="157" customFormat="false" ht="12.75" hidden="false" customHeight="false" outlineLevel="0" collapsed="false">
      <c r="A157" s="100"/>
      <c r="B157" s="101"/>
      <c r="C157" s="101"/>
      <c r="D157" s="101"/>
      <c r="E157" s="101"/>
      <c r="F157" s="101"/>
      <c r="G157" s="101"/>
      <c r="H157" s="82"/>
      <c r="I157" s="103"/>
      <c r="R157" s="82"/>
      <c r="S157" s="90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</row>
    <row r="158" customFormat="false" ht="12.75" hidden="false" customHeight="false" outlineLevel="0" collapsed="false">
      <c r="A158" s="100"/>
      <c r="B158" s="101"/>
      <c r="C158" s="101"/>
      <c r="D158" s="101"/>
      <c r="E158" s="101"/>
      <c r="F158" s="101"/>
      <c r="G158" s="101"/>
      <c r="H158" s="82"/>
      <c r="I158" s="103"/>
      <c r="R158" s="82"/>
      <c r="S158" s="90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</row>
    <row r="159" customFormat="false" ht="12.75" hidden="false" customHeight="false" outlineLevel="0" collapsed="false">
      <c r="A159" s="100"/>
      <c r="B159" s="101"/>
      <c r="C159" s="101"/>
      <c r="D159" s="101"/>
      <c r="E159" s="101"/>
      <c r="F159" s="101"/>
      <c r="G159" s="101"/>
      <c r="H159" s="82"/>
      <c r="I159" s="103"/>
      <c r="R159" s="82"/>
      <c r="S159" s="90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</row>
    <row r="160" customFormat="false" ht="12.75" hidden="false" customHeight="false" outlineLevel="0" collapsed="false">
      <c r="A160" s="100"/>
      <c r="B160" s="101"/>
      <c r="C160" s="101"/>
      <c r="D160" s="101"/>
      <c r="E160" s="101"/>
      <c r="F160" s="101"/>
      <c r="G160" s="101"/>
      <c r="H160" s="82"/>
      <c r="I160" s="103"/>
      <c r="R160" s="82"/>
      <c r="S160" s="90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</row>
    <row r="161" customFormat="false" ht="12.75" hidden="false" customHeight="false" outlineLevel="0" collapsed="false">
      <c r="A161" s="100"/>
      <c r="B161" s="101"/>
      <c r="C161" s="101"/>
      <c r="D161" s="101"/>
      <c r="E161" s="101"/>
      <c r="F161" s="101"/>
      <c r="G161" s="101"/>
      <c r="H161" s="82"/>
      <c r="I161" s="103"/>
      <c r="R161" s="82"/>
      <c r="S161" s="90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</row>
    <row r="162" customFormat="false" ht="12.75" hidden="false" customHeight="false" outlineLevel="0" collapsed="false">
      <c r="A162" s="100"/>
      <c r="B162" s="101"/>
      <c r="C162" s="101"/>
      <c r="D162" s="101"/>
      <c r="E162" s="101"/>
      <c r="F162" s="101"/>
      <c r="G162" s="101"/>
      <c r="H162" s="82"/>
      <c r="I162" s="103"/>
      <c r="R162" s="82"/>
      <c r="S162" s="90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</row>
    <row r="163" customFormat="false" ht="12.75" hidden="false" customHeight="false" outlineLevel="0" collapsed="false">
      <c r="A163" s="100"/>
      <c r="B163" s="101"/>
      <c r="C163" s="101"/>
      <c r="D163" s="101"/>
      <c r="E163" s="101"/>
      <c r="F163" s="101"/>
      <c r="G163" s="101"/>
      <c r="H163" s="82"/>
      <c r="I163" s="103"/>
      <c r="R163" s="82"/>
      <c r="S163" s="90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</row>
    <row r="164" customFormat="false" ht="12.75" hidden="false" customHeight="false" outlineLevel="0" collapsed="false">
      <c r="A164" s="100"/>
      <c r="B164" s="101"/>
      <c r="C164" s="101"/>
      <c r="D164" s="101"/>
      <c r="E164" s="101"/>
      <c r="F164" s="101"/>
      <c r="G164" s="101"/>
      <c r="H164" s="82"/>
      <c r="I164" s="103"/>
      <c r="R164" s="82"/>
      <c r="S164" s="90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</row>
    <row r="165" customFormat="false" ht="12.75" hidden="false" customHeight="false" outlineLevel="0" collapsed="false">
      <c r="A165" s="100"/>
      <c r="B165" s="101"/>
      <c r="C165" s="101"/>
      <c r="D165" s="101"/>
      <c r="E165" s="101"/>
      <c r="F165" s="101"/>
      <c r="G165" s="101"/>
      <c r="H165" s="82"/>
      <c r="I165" s="103"/>
      <c r="R165" s="82"/>
      <c r="S165" s="90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</row>
    <row r="166" customFormat="false" ht="12.75" hidden="false" customHeight="false" outlineLevel="0" collapsed="false">
      <c r="A166" s="100"/>
      <c r="B166" s="101"/>
      <c r="C166" s="101"/>
      <c r="D166" s="101"/>
      <c r="E166" s="101"/>
      <c r="F166" s="101"/>
      <c r="G166" s="101"/>
      <c r="H166" s="82"/>
      <c r="I166" s="103"/>
      <c r="R166" s="82"/>
      <c r="S166" s="90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</row>
    <row r="167" customFormat="false" ht="12.75" hidden="false" customHeight="false" outlineLevel="0" collapsed="false">
      <c r="A167" s="100"/>
      <c r="B167" s="101"/>
      <c r="C167" s="101"/>
      <c r="D167" s="101"/>
      <c r="E167" s="101"/>
      <c r="F167" s="101"/>
      <c r="G167" s="101"/>
      <c r="H167" s="82"/>
      <c r="I167" s="103"/>
      <c r="R167" s="82"/>
      <c r="S167" s="90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1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</row>
    <row r="168" customFormat="false" ht="12.75" hidden="false" customHeight="false" outlineLevel="0" collapsed="false">
      <c r="A168" s="100"/>
      <c r="B168" s="101"/>
      <c r="C168" s="101"/>
      <c r="D168" s="101"/>
      <c r="E168" s="101"/>
      <c r="F168" s="101"/>
      <c r="G168" s="101"/>
      <c r="H168" s="82"/>
      <c r="I168" s="103"/>
      <c r="R168" s="82"/>
      <c r="S168" s="90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</row>
    <row r="169" customFormat="false" ht="12.75" hidden="false" customHeight="false" outlineLevel="0" collapsed="false">
      <c r="A169" s="100"/>
      <c r="B169" s="101"/>
      <c r="C169" s="101"/>
      <c r="D169" s="101"/>
      <c r="E169" s="101"/>
      <c r="F169" s="101"/>
      <c r="G169" s="101"/>
      <c r="H169" s="82"/>
      <c r="I169" s="103"/>
      <c r="R169" s="82"/>
      <c r="S169" s="90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1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</row>
    <row r="170" customFormat="false" ht="12.75" hidden="false" customHeight="false" outlineLevel="0" collapsed="false">
      <c r="A170" s="100"/>
      <c r="B170" s="101"/>
      <c r="C170" s="101"/>
      <c r="D170" s="101"/>
      <c r="E170" s="101"/>
      <c r="F170" s="101"/>
      <c r="G170" s="101"/>
      <c r="H170" s="82"/>
      <c r="I170" s="103"/>
      <c r="R170" s="82"/>
      <c r="S170" s="90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</row>
    <row r="171" customFormat="false" ht="12.75" hidden="false" customHeight="false" outlineLevel="0" collapsed="false">
      <c r="A171" s="100"/>
      <c r="B171" s="101"/>
      <c r="C171" s="101"/>
      <c r="D171" s="101"/>
      <c r="E171" s="101"/>
      <c r="F171" s="101"/>
      <c r="G171" s="101"/>
      <c r="H171" s="82"/>
      <c r="I171" s="103"/>
      <c r="R171" s="82"/>
      <c r="S171" s="90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</row>
    <row r="172" customFormat="false" ht="12.75" hidden="false" customHeight="false" outlineLevel="0" collapsed="false">
      <c r="A172" s="100"/>
      <c r="B172" s="101"/>
      <c r="C172" s="101"/>
      <c r="D172" s="101"/>
      <c r="E172" s="101"/>
      <c r="F172" s="101"/>
      <c r="G172" s="101"/>
      <c r="H172" s="82"/>
      <c r="I172" s="103"/>
      <c r="R172" s="82"/>
      <c r="S172" s="90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</row>
    <row r="173" customFormat="false" ht="12.75" hidden="false" customHeight="false" outlineLevel="0" collapsed="false">
      <c r="A173" s="100"/>
      <c r="B173" s="101"/>
      <c r="C173" s="101"/>
      <c r="D173" s="101"/>
      <c r="E173" s="101"/>
      <c r="F173" s="101"/>
      <c r="G173" s="101"/>
      <c r="H173" s="82"/>
      <c r="I173" s="103"/>
      <c r="R173" s="82"/>
      <c r="S173" s="90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</row>
    <row r="174" customFormat="false" ht="12.75" hidden="false" customHeight="false" outlineLevel="0" collapsed="false">
      <c r="A174" s="100"/>
      <c r="B174" s="101"/>
      <c r="C174" s="101"/>
      <c r="D174" s="101"/>
      <c r="E174" s="101"/>
      <c r="F174" s="101"/>
      <c r="G174" s="101"/>
      <c r="H174" s="82"/>
      <c r="I174" s="103"/>
      <c r="R174" s="82"/>
      <c r="S174" s="90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</row>
    <row r="175" customFormat="false" ht="12.75" hidden="false" customHeight="false" outlineLevel="0" collapsed="false">
      <c r="A175" s="100"/>
      <c r="B175" s="101"/>
      <c r="C175" s="101"/>
      <c r="D175" s="101"/>
      <c r="E175" s="101"/>
      <c r="F175" s="101"/>
      <c r="G175" s="101"/>
      <c r="H175" s="82"/>
      <c r="I175" s="103"/>
      <c r="R175" s="82"/>
      <c r="S175" s="90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</row>
    <row r="176" customFormat="false" ht="12.75" hidden="false" customHeight="false" outlineLevel="0" collapsed="false">
      <c r="A176" s="100"/>
      <c r="B176" s="101"/>
      <c r="C176" s="101"/>
      <c r="D176" s="101"/>
      <c r="E176" s="101"/>
      <c r="F176" s="101"/>
      <c r="G176" s="101"/>
      <c r="H176" s="82"/>
      <c r="I176" s="103"/>
      <c r="R176" s="82"/>
      <c r="S176" s="90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</row>
    <row r="177" customFormat="false" ht="12.75" hidden="false" customHeight="false" outlineLevel="0" collapsed="false">
      <c r="A177" s="100"/>
      <c r="B177" s="101"/>
      <c r="C177" s="101"/>
      <c r="D177" s="101"/>
      <c r="E177" s="101"/>
      <c r="F177" s="101"/>
      <c r="G177" s="101"/>
      <c r="H177" s="82"/>
      <c r="I177" s="103"/>
      <c r="R177" s="82"/>
      <c r="S177" s="90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</row>
    <row r="178" customFormat="false" ht="12.75" hidden="false" customHeight="false" outlineLevel="0" collapsed="false">
      <c r="A178" s="100"/>
      <c r="B178" s="101"/>
      <c r="C178" s="101"/>
      <c r="D178" s="101"/>
      <c r="E178" s="101"/>
      <c r="F178" s="101"/>
      <c r="G178" s="101"/>
      <c r="H178" s="82"/>
      <c r="I178" s="103"/>
      <c r="R178" s="82"/>
      <c r="S178" s="90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</row>
    <row r="179" customFormat="false" ht="12.75" hidden="false" customHeight="false" outlineLevel="0" collapsed="false">
      <c r="A179" s="100"/>
      <c r="B179" s="101"/>
      <c r="C179" s="101"/>
      <c r="D179" s="101"/>
      <c r="E179" s="101"/>
      <c r="F179" s="101"/>
      <c r="G179" s="101"/>
      <c r="H179" s="82"/>
      <c r="I179" s="103"/>
      <c r="R179" s="82"/>
      <c r="S179" s="90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</row>
    <row r="180" customFormat="false" ht="12.75" hidden="false" customHeight="false" outlineLevel="0" collapsed="false">
      <c r="A180" s="100"/>
      <c r="B180" s="101"/>
      <c r="C180" s="101"/>
      <c r="D180" s="101"/>
      <c r="E180" s="101"/>
      <c r="F180" s="101"/>
      <c r="G180" s="101"/>
      <c r="H180" s="82"/>
      <c r="I180" s="103"/>
      <c r="R180" s="82"/>
      <c r="S180" s="90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1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</row>
    <row r="181" customFormat="false" ht="12.75" hidden="false" customHeight="false" outlineLevel="0" collapsed="false">
      <c r="A181" s="100"/>
      <c r="B181" s="101"/>
      <c r="C181" s="101"/>
      <c r="D181" s="101"/>
      <c r="E181" s="101"/>
      <c r="F181" s="101"/>
      <c r="G181" s="101"/>
      <c r="H181" s="82"/>
      <c r="I181" s="103"/>
      <c r="R181" s="82"/>
      <c r="S181" s="90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1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</row>
    <row r="182" customFormat="false" ht="12.75" hidden="false" customHeight="false" outlineLevel="0" collapsed="false">
      <c r="A182" s="100"/>
      <c r="B182" s="101"/>
      <c r="C182" s="101"/>
      <c r="D182" s="101"/>
      <c r="E182" s="101"/>
      <c r="F182" s="101"/>
      <c r="G182" s="101"/>
      <c r="H182" s="82"/>
      <c r="I182" s="103"/>
      <c r="R182" s="82"/>
      <c r="S182" s="90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</row>
    <row r="183" customFormat="false" ht="12.75" hidden="false" customHeight="false" outlineLevel="0" collapsed="false">
      <c r="A183" s="100"/>
      <c r="B183" s="101"/>
      <c r="C183" s="101"/>
      <c r="D183" s="101"/>
      <c r="E183" s="101"/>
      <c r="F183" s="101"/>
      <c r="G183" s="101"/>
      <c r="H183" s="82"/>
      <c r="I183" s="103"/>
      <c r="R183" s="82"/>
      <c r="S183" s="90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</row>
    <row r="184" customFormat="false" ht="12.75" hidden="false" customHeight="false" outlineLevel="0" collapsed="false">
      <c r="A184" s="100"/>
      <c r="B184" s="101"/>
      <c r="C184" s="101"/>
      <c r="D184" s="101"/>
      <c r="E184" s="101"/>
      <c r="F184" s="101"/>
      <c r="G184" s="101"/>
      <c r="H184" s="82"/>
      <c r="I184" s="103"/>
      <c r="R184" s="82"/>
      <c r="S184" s="90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</row>
    <row r="185" customFormat="false" ht="12.75" hidden="false" customHeight="false" outlineLevel="0" collapsed="false">
      <c r="A185" s="100"/>
      <c r="B185" s="101"/>
      <c r="C185" s="101"/>
      <c r="D185" s="101"/>
      <c r="E185" s="101"/>
      <c r="F185" s="101"/>
      <c r="G185" s="101"/>
      <c r="H185" s="82"/>
      <c r="I185" s="103"/>
      <c r="R185" s="82"/>
      <c r="S185" s="90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</row>
    <row r="186" customFormat="false" ht="12.75" hidden="false" customHeight="false" outlineLevel="0" collapsed="false">
      <c r="A186" s="100"/>
      <c r="B186" s="101"/>
      <c r="C186" s="101"/>
      <c r="D186" s="101"/>
      <c r="E186" s="101"/>
      <c r="F186" s="101"/>
      <c r="G186" s="101"/>
      <c r="H186" s="82"/>
      <c r="I186" s="103"/>
      <c r="R186" s="82"/>
      <c r="S186" s="90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</row>
    <row r="187" customFormat="false" ht="12.75" hidden="false" customHeight="false" outlineLevel="0" collapsed="false">
      <c r="A187" s="100"/>
      <c r="B187" s="101"/>
      <c r="C187" s="101"/>
      <c r="D187" s="101"/>
      <c r="E187" s="101"/>
      <c r="F187" s="101"/>
      <c r="G187" s="101"/>
      <c r="H187" s="82"/>
      <c r="I187" s="103"/>
      <c r="R187" s="82"/>
      <c r="S187" s="90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</row>
    <row r="188" customFormat="false" ht="12.75" hidden="false" customHeight="false" outlineLevel="0" collapsed="false">
      <c r="A188" s="100"/>
      <c r="B188" s="101"/>
      <c r="C188" s="101"/>
      <c r="D188" s="101"/>
      <c r="E188" s="101"/>
      <c r="F188" s="101"/>
      <c r="G188" s="101"/>
      <c r="H188" s="82"/>
      <c r="I188" s="103"/>
      <c r="R188" s="82"/>
      <c r="S188" s="90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</row>
    <row r="189" customFormat="false" ht="12.75" hidden="false" customHeight="false" outlineLevel="0" collapsed="false">
      <c r="A189" s="100"/>
      <c r="B189" s="101"/>
      <c r="C189" s="101"/>
      <c r="D189" s="101"/>
      <c r="E189" s="101"/>
      <c r="F189" s="101"/>
      <c r="G189" s="101"/>
      <c r="H189" s="82"/>
      <c r="I189" s="103"/>
      <c r="R189" s="82"/>
      <c r="S189" s="90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</row>
    <row r="190" customFormat="false" ht="12.75" hidden="false" customHeight="false" outlineLevel="0" collapsed="false">
      <c r="A190" s="100"/>
      <c r="B190" s="101"/>
      <c r="C190" s="101"/>
      <c r="D190" s="101"/>
      <c r="E190" s="101"/>
      <c r="F190" s="101"/>
      <c r="G190" s="101"/>
      <c r="H190" s="82"/>
      <c r="I190" s="103"/>
      <c r="R190" s="82"/>
      <c r="S190" s="90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</row>
    <row r="191" customFormat="false" ht="12.75" hidden="false" customHeight="false" outlineLevel="0" collapsed="false">
      <c r="A191" s="100"/>
      <c r="B191" s="101"/>
      <c r="C191" s="101"/>
      <c r="D191" s="101"/>
      <c r="E191" s="101"/>
      <c r="F191" s="101"/>
      <c r="G191" s="101"/>
      <c r="H191" s="82"/>
      <c r="I191" s="103"/>
      <c r="R191" s="82"/>
      <c r="S191" s="90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</row>
    <row r="192" customFormat="false" ht="12.75" hidden="false" customHeight="false" outlineLevel="0" collapsed="false">
      <c r="A192" s="100"/>
      <c r="B192" s="101"/>
      <c r="C192" s="101"/>
      <c r="D192" s="101"/>
      <c r="E192" s="101"/>
      <c r="F192" s="101"/>
      <c r="G192" s="101"/>
      <c r="H192" s="82"/>
      <c r="I192" s="103"/>
      <c r="R192" s="82"/>
      <c r="S192" s="90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</row>
    <row r="193" customFormat="false" ht="12.75" hidden="false" customHeight="false" outlineLevel="0" collapsed="false">
      <c r="A193" s="100"/>
      <c r="B193" s="101"/>
      <c r="C193" s="101"/>
      <c r="D193" s="101"/>
      <c r="E193" s="101"/>
      <c r="F193" s="101"/>
      <c r="G193" s="101"/>
      <c r="H193" s="82"/>
      <c r="I193" s="103"/>
      <c r="R193" s="82"/>
      <c r="S193" s="90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</row>
    <row r="194" customFormat="false" ht="12.75" hidden="false" customHeight="false" outlineLevel="0" collapsed="false">
      <c r="A194" s="100"/>
      <c r="B194" s="101"/>
      <c r="C194" s="101"/>
      <c r="D194" s="101"/>
      <c r="E194" s="101"/>
      <c r="F194" s="101"/>
      <c r="G194" s="101"/>
      <c r="H194" s="82"/>
      <c r="I194" s="103"/>
      <c r="R194" s="82"/>
      <c r="S194" s="90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</row>
    <row r="195" customFormat="false" ht="12.75" hidden="false" customHeight="false" outlineLevel="0" collapsed="false">
      <c r="A195" s="100"/>
      <c r="B195" s="101"/>
      <c r="C195" s="101"/>
      <c r="D195" s="101"/>
      <c r="E195" s="101"/>
      <c r="F195" s="101"/>
      <c r="G195" s="101"/>
      <c r="H195" s="82"/>
      <c r="I195" s="103"/>
      <c r="R195" s="82"/>
      <c r="S195" s="90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</row>
    <row r="196" customFormat="false" ht="12.75" hidden="false" customHeight="false" outlineLevel="0" collapsed="false">
      <c r="A196" s="100"/>
      <c r="B196" s="101"/>
      <c r="C196" s="101"/>
      <c r="D196" s="101"/>
      <c r="E196" s="101"/>
      <c r="F196" s="101"/>
      <c r="G196" s="101"/>
      <c r="H196" s="82"/>
      <c r="I196" s="103"/>
      <c r="R196" s="82"/>
      <c r="S196" s="90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</row>
    <row r="197" customFormat="false" ht="12.75" hidden="false" customHeight="false" outlineLevel="0" collapsed="false">
      <c r="A197" s="100"/>
      <c r="B197" s="101"/>
      <c r="C197" s="101"/>
      <c r="D197" s="101"/>
      <c r="E197" s="101"/>
      <c r="F197" s="101"/>
      <c r="G197" s="101"/>
      <c r="H197" s="82"/>
      <c r="I197" s="103"/>
      <c r="R197" s="82"/>
      <c r="S197" s="90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</row>
    <row r="198" customFormat="false" ht="12.75" hidden="false" customHeight="false" outlineLevel="0" collapsed="false">
      <c r="A198" s="100"/>
      <c r="B198" s="101"/>
      <c r="C198" s="101"/>
      <c r="D198" s="101"/>
      <c r="E198" s="101"/>
      <c r="F198" s="101"/>
      <c r="G198" s="101"/>
      <c r="H198" s="82"/>
      <c r="I198" s="103"/>
      <c r="R198" s="82"/>
      <c r="S198" s="90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</row>
    <row r="199" customFormat="false" ht="12.75" hidden="false" customHeight="false" outlineLevel="0" collapsed="false">
      <c r="A199" s="100"/>
      <c r="B199" s="101"/>
      <c r="C199" s="101"/>
      <c r="D199" s="101"/>
      <c r="E199" s="101"/>
      <c r="F199" s="101"/>
      <c r="G199" s="101"/>
      <c r="H199" s="82"/>
      <c r="I199" s="103"/>
      <c r="R199" s="82"/>
      <c r="S199" s="90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</row>
    <row r="200" customFormat="false" ht="12.75" hidden="false" customHeight="false" outlineLevel="0" collapsed="false">
      <c r="A200" s="100"/>
      <c r="B200" s="101"/>
      <c r="C200" s="101"/>
      <c r="D200" s="101"/>
      <c r="E200" s="101"/>
      <c r="F200" s="101"/>
      <c r="G200" s="101"/>
      <c r="H200" s="82"/>
      <c r="I200" s="103"/>
      <c r="R200" s="82"/>
      <c r="S200" s="90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</row>
    <row r="201" customFormat="false" ht="12.75" hidden="false" customHeight="false" outlineLevel="0" collapsed="false">
      <c r="A201" s="100"/>
      <c r="B201" s="101"/>
      <c r="C201" s="101"/>
      <c r="D201" s="101"/>
      <c r="E201" s="101"/>
      <c r="F201" s="101"/>
      <c r="G201" s="101"/>
      <c r="H201" s="82"/>
      <c r="I201" s="103"/>
      <c r="R201" s="82"/>
      <c r="S201" s="90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</row>
    <row r="202" customFormat="false" ht="12.75" hidden="false" customHeight="false" outlineLevel="0" collapsed="false">
      <c r="A202" s="100"/>
      <c r="B202" s="101"/>
      <c r="C202" s="101"/>
      <c r="D202" s="101"/>
      <c r="E202" s="101"/>
      <c r="F202" s="101"/>
      <c r="G202" s="101"/>
      <c r="H202" s="82"/>
      <c r="I202" s="103"/>
      <c r="R202" s="82"/>
      <c r="S202" s="90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</row>
    <row r="203" customFormat="false" ht="12.75" hidden="false" customHeight="false" outlineLevel="0" collapsed="false">
      <c r="A203" s="100"/>
      <c r="B203" s="101"/>
      <c r="C203" s="101"/>
      <c r="D203" s="101"/>
      <c r="E203" s="101"/>
      <c r="F203" s="101"/>
      <c r="G203" s="101"/>
      <c r="H203" s="82"/>
      <c r="I203" s="103"/>
      <c r="R203" s="82"/>
      <c r="S203" s="90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</row>
    <row r="204" customFormat="false" ht="12.75" hidden="false" customHeight="false" outlineLevel="0" collapsed="false">
      <c r="A204" s="100"/>
      <c r="B204" s="101"/>
      <c r="C204" s="101"/>
      <c r="D204" s="101"/>
      <c r="E204" s="101"/>
      <c r="F204" s="101"/>
      <c r="G204" s="101"/>
      <c r="H204" s="82"/>
      <c r="I204" s="103"/>
      <c r="R204" s="82"/>
      <c r="S204" s="90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1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  <c r="FE204" s="91"/>
      <c r="FF204" s="91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</row>
    <row r="205" customFormat="false" ht="12.75" hidden="false" customHeight="false" outlineLevel="0" collapsed="false">
      <c r="A205" s="100"/>
      <c r="B205" s="101"/>
      <c r="C205" s="101"/>
      <c r="D205" s="101"/>
      <c r="E205" s="101"/>
      <c r="F205" s="101"/>
      <c r="G205" s="101"/>
      <c r="H205" s="82"/>
      <c r="I205" s="103"/>
      <c r="R205" s="82"/>
      <c r="S205" s="90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</row>
    <row r="206" customFormat="false" ht="12.75" hidden="false" customHeight="false" outlineLevel="0" collapsed="false">
      <c r="A206" s="100"/>
      <c r="B206" s="101"/>
      <c r="C206" s="101"/>
      <c r="D206" s="101"/>
      <c r="E206" s="101"/>
      <c r="F206" s="101"/>
      <c r="G206" s="101"/>
      <c r="H206" s="82"/>
      <c r="I206" s="103"/>
      <c r="R206" s="82"/>
      <c r="S206" s="90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  <c r="FE206" s="91"/>
      <c r="FF206" s="91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</row>
    <row r="207" customFormat="false" ht="12.75" hidden="false" customHeight="false" outlineLevel="0" collapsed="false">
      <c r="A207" s="100"/>
      <c r="B207" s="101"/>
      <c r="C207" s="101"/>
      <c r="D207" s="101"/>
      <c r="E207" s="101"/>
      <c r="F207" s="101"/>
      <c r="G207" s="101"/>
      <c r="H207" s="82"/>
      <c r="I207" s="103"/>
      <c r="R207" s="82"/>
      <c r="S207" s="90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1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  <c r="FE207" s="91"/>
      <c r="FF207" s="91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</row>
    <row r="208" customFormat="false" ht="12.75" hidden="false" customHeight="false" outlineLevel="0" collapsed="false">
      <c r="A208" s="100"/>
      <c r="B208" s="101"/>
      <c r="C208" s="101"/>
      <c r="D208" s="101"/>
      <c r="E208" s="101"/>
      <c r="F208" s="101"/>
      <c r="G208" s="101"/>
      <c r="H208" s="82"/>
      <c r="I208" s="103"/>
      <c r="R208" s="82"/>
      <c r="S208" s="90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</row>
    <row r="209" customFormat="false" ht="12.75" hidden="false" customHeight="false" outlineLevel="0" collapsed="false">
      <c r="A209" s="100"/>
      <c r="B209" s="101"/>
      <c r="C209" s="101"/>
      <c r="D209" s="101"/>
      <c r="E209" s="101"/>
      <c r="F209" s="101"/>
      <c r="G209" s="101"/>
      <c r="H209" s="82"/>
      <c r="I209" s="103"/>
      <c r="R209" s="82"/>
      <c r="S209" s="90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1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  <c r="FE209" s="91"/>
      <c r="FF209" s="91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</row>
    <row r="210" customFormat="false" ht="12.75" hidden="false" customHeight="false" outlineLevel="0" collapsed="false">
      <c r="A210" s="100"/>
      <c r="B210" s="101"/>
      <c r="C210" s="101"/>
      <c r="D210" s="101"/>
      <c r="E210" s="101"/>
      <c r="F210" s="101"/>
      <c r="G210" s="101"/>
      <c r="H210" s="82"/>
      <c r="I210" s="103"/>
      <c r="R210" s="82"/>
      <c r="S210" s="90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  <c r="FE210" s="91"/>
      <c r="FF210" s="91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</row>
    <row r="211" customFormat="false" ht="12.75" hidden="false" customHeight="false" outlineLevel="0" collapsed="false">
      <c r="A211" s="100"/>
      <c r="B211" s="101"/>
      <c r="C211" s="101"/>
      <c r="D211" s="101"/>
      <c r="E211" s="101"/>
      <c r="F211" s="101"/>
      <c r="G211" s="101"/>
      <c r="H211" s="82"/>
      <c r="I211" s="103"/>
      <c r="R211" s="82"/>
      <c r="S211" s="90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1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  <c r="FE211" s="91"/>
      <c r="FF211" s="91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</row>
    <row r="212" customFormat="false" ht="12.75" hidden="false" customHeight="false" outlineLevel="0" collapsed="false">
      <c r="A212" s="100"/>
      <c r="B212" s="101"/>
      <c r="C212" s="101"/>
      <c r="D212" s="101"/>
      <c r="E212" s="101"/>
      <c r="F212" s="101"/>
      <c r="G212" s="101"/>
      <c r="H212" s="82"/>
      <c r="I212" s="103"/>
      <c r="R212" s="82"/>
      <c r="S212" s="90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1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  <c r="FE212" s="91"/>
      <c r="FF212" s="91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</row>
    <row r="213" customFormat="false" ht="12.75" hidden="false" customHeight="false" outlineLevel="0" collapsed="false">
      <c r="A213" s="100"/>
      <c r="B213" s="101"/>
      <c r="C213" s="101"/>
      <c r="D213" s="101"/>
      <c r="E213" s="101"/>
      <c r="F213" s="101"/>
      <c r="G213" s="101"/>
      <c r="H213" s="82"/>
      <c r="I213" s="103"/>
      <c r="R213" s="82"/>
      <c r="S213" s="90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</row>
    <row r="214" customFormat="false" ht="12.75" hidden="false" customHeight="false" outlineLevel="0" collapsed="false">
      <c r="A214" s="100"/>
      <c r="B214" s="101"/>
      <c r="C214" s="101"/>
      <c r="D214" s="101"/>
      <c r="E214" s="101"/>
      <c r="F214" s="101"/>
      <c r="G214" s="101"/>
      <c r="H214" s="82"/>
      <c r="I214" s="103"/>
      <c r="R214" s="82"/>
      <c r="S214" s="90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  <c r="FE214" s="91"/>
      <c r="FF214" s="91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</row>
    <row r="215" customFormat="false" ht="12.75" hidden="false" customHeight="false" outlineLevel="0" collapsed="false">
      <c r="A215" s="100"/>
      <c r="B215" s="101"/>
      <c r="C215" s="101"/>
      <c r="D215" s="101"/>
      <c r="E215" s="101"/>
      <c r="F215" s="101"/>
      <c r="G215" s="101"/>
      <c r="H215" s="82"/>
      <c r="I215" s="103"/>
      <c r="R215" s="82"/>
      <c r="S215" s="90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  <c r="FE215" s="91"/>
      <c r="FF215" s="91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</row>
    <row r="216" customFormat="false" ht="12.75" hidden="false" customHeight="false" outlineLevel="0" collapsed="false">
      <c r="A216" s="100"/>
      <c r="B216" s="101"/>
      <c r="C216" s="101"/>
      <c r="D216" s="101"/>
      <c r="E216" s="101"/>
      <c r="F216" s="101"/>
      <c r="G216" s="101"/>
      <c r="H216" s="82"/>
      <c r="I216" s="103"/>
      <c r="R216" s="82"/>
      <c r="S216" s="90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  <c r="FE216" s="91"/>
      <c r="FF216" s="91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</row>
    <row r="217" customFormat="false" ht="12.75" hidden="false" customHeight="false" outlineLevel="0" collapsed="false">
      <c r="A217" s="100"/>
      <c r="B217" s="101"/>
      <c r="C217" s="101"/>
      <c r="D217" s="101"/>
      <c r="E217" s="101"/>
      <c r="F217" s="101"/>
      <c r="G217" s="101"/>
      <c r="H217" s="82"/>
      <c r="I217" s="103"/>
      <c r="R217" s="82"/>
      <c r="S217" s="90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1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  <c r="FE217" s="91"/>
      <c r="FF217" s="91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</row>
    <row r="218" customFormat="false" ht="12.75" hidden="false" customHeight="false" outlineLevel="0" collapsed="false">
      <c r="A218" s="100"/>
      <c r="B218" s="101"/>
      <c r="C218" s="101"/>
      <c r="D218" s="101"/>
      <c r="E218" s="101"/>
      <c r="F218" s="101"/>
      <c r="G218" s="101"/>
      <c r="H218" s="82"/>
      <c r="I218" s="103"/>
      <c r="R218" s="82"/>
      <c r="S218" s="90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</row>
    <row r="219" customFormat="false" ht="12.75" hidden="false" customHeight="false" outlineLevel="0" collapsed="false">
      <c r="A219" s="100"/>
      <c r="B219" s="101"/>
      <c r="C219" s="101"/>
      <c r="D219" s="101"/>
      <c r="E219" s="101"/>
      <c r="F219" s="101"/>
      <c r="G219" s="101"/>
      <c r="H219" s="82"/>
      <c r="I219" s="103"/>
      <c r="R219" s="82"/>
      <c r="S219" s="90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1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  <c r="FE219" s="91"/>
      <c r="FF219" s="91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</row>
    <row r="220" customFormat="false" ht="12.75" hidden="false" customHeight="false" outlineLevel="0" collapsed="false">
      <c r="A220" s="100"/>
      <c r="B220" s="101"/>
      <c r="C220" s="101"/>
      <c r="D220" s="101"/>
      <c r="E220" s="101"/>
      <c r="F220" s="101"/>
      <c r="G220" s="101"/>
      <c r="H220" s="82"/>
      <c r="I220" s="103"/>
      <c r="R220" s="82"/>
      <c r="S220" s="90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1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</row>
    <row r="221" customFormat="false" ht="12.75" hidden="false" customHeight="false" outlineLevel="0" collapsed="false">
      <c r="A221" s="100"/>
      <c r="B221" s="101"/>
      <c r="C221" s="101"/>
      <c r="D221" s="101"/>
      <c r="E221" s="101"/>
      <c r="F221" s="101"/>
      <c r="G221" s="101"/>
      <c r="H221" s="82"/>
      <c r="I221" s="103"/>
      <c r="R221" s="82"/>
      <c r="S221" s="90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1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</row>
    <row r="222" customFormat="false" ht="12.75" hidden="false" customHeight="false" outlineLevel="0" collapsed="false">
      <c r="A222" s="100"/>
      <c r="B222" s="101"/>
      <c r="C222" s="101"/>
      <c r="D222" s="101"/>
      <c r="E222" s="101"/>
      <c r="F222" s="101"/>
      <c r="G222" s="101"/>
      <c r="H222" s="82"/>
      <c r="I222" s="103"/>
      <c r="R222" s="82"/>
      <c r="S222" s="90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1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</row>
    <row r="223" customFormat="false" ht="12.75" hidden="false" customHeight="false" outlineLevel="0" collapsed="false">
      <c r="A223" s="100"/>
      <c r="B223" s="101"/>
      <c r="C223" s="101"/>
      <c r="D223" s="101"/>
      <c r="E223" s="101"/>
      <c r="F223" s="101"/>
      <c r="G223" s="101"/>
      <c r="H223" s="82"/>
      <c r="I223" s="103"/>
      <c r="R223" s="82"/>
      <c r="S223" s="90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</row>
    <row r="224" customFormat="false" ht="12.75" hidden="false" customHeight="false" outlineLevel="0" collapsed="false">
      <c r="A224" s="100"/>
      <c r="B224" s="101"/>
      <c r="C224" s="101"/>
      <c r="D224" s="101"/>
      <c r="E224" s="101"/>
      <c r="F224" s="101"/>
      <c r="G224" s="101"/>
      <c r="H224" s="82"/>
      <c r="I224" s="103"/>
      <c r="R224" s="82"/>
      <c r="S224" s="90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1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</row>
    <row r="225" customFormat="false" ht="12.75" hidden="false" customHeight="false" outlineLevel="0" collapsed="false">
      <c r="A225" s="100"/>
      <c r="B225" s="101"/>
      <c r="C225" s="101"/>
      <c r="D225" s="101"/>
      <c r="E225" s="101"/>
      <c r="F225" s="101"/>
      <c r="G225" s="101"/>
      <c r="H225" s="82"/>
      <c r="I225" s="103"/>
      <c r="R225" s="82"/>
      <c r="S225" s="90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</row>
    <row r="226" customFormat="false" ht="12.75" hidden="false" customHeight="false" outlineLevel="0" collapsed="false">
      <c r="A226" s="100"/>
      <c r="B226" s="101"/>
      <c r="C226" s="101"/>
      <c r="D226" s="101"/>
      <c r="E226" s="101"/>
      <c r="F226" s="101"/>
      <c r="G226" s="101"/>
      <c r="H226" s="82"/>
      <c r="I226" s="103"/>
      <c r="R226" s="82"/>
      <c r="S226" s="90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1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</row>
    <row r="227" customFormat="false" ht="12.75" hidden="false" customHeight="false" outlineLevel="0" collapsed="false">
      <c r="A227" s="100"/>
      <c r="B227" s="101"/>
      <c r="C227" s="101"/>
      <c r="D227" s="101"/>
      <c r="E227" s="101"/>
      <c r="F227" s="101"/>
      <c r="G227" s="101"/>
      <c r="H227" s="82"/>
      <c r="I227" s="103"/>
      <c r="R227" s="82"/>
      <c r="S227" s="90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</row>
    <row r="228" customFormat="false" ht="12.75" hidden="false" customHeight="false" outlineLevel="0" collapsed="false">
      <c r="A228" s="100"/>
      <c r="B228" s="101"/>
      <c r="C228" s="101"/>
      <c r="D228" s="101"/>
      <c r="E228" s="101"/>
      <c r="F228" s="101"/>
      <c r="G228" s="101"/>
      <c r="H228" s="82"/>
      <c r="I228" s="103"/>
      <c r="R228" s="82"/>
      <c r="S228" s="90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</row>
    <row r="229" customFormat="false" ht="12.75" hidden="false" customHeight="false" outlineLevel="0" collapsed="false">
      <c r="A229" s="100"/>
      <c r="B229" s="101"/>
      <c r="C229" s="101"/>
      <c r="D229" s="101"/>
      <c r="E229" s="101"/>
      <c r="F229" s="101"/>
      <c r="G229" s="101"/>
      <c r="H229" s="82"/>
      <c r="I229" s="103"/>
      <c r="R229" s="82"/>
      <c r="S229" s="90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</row>
    <row r="230" customFormat="false" ht="12.75" hidden="false" customHeight="false" outlineLevel="0" collapsed="false">
      <c r="A230" s="100"/>
      <c r="B230" s="101"/>
      <c r="C230" s="101"/>
      <c r="D230" s="101"/>
      <c r="E230" s="101"/>
      <c r="F230" s="101"/>
      <c r="G230" s="101"/>
      <c r="H230" s="82"/>
      <c r="I230" s="103"/>
      <c r="R230" s="82"/>
      <c r="S230" s="90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</row>
    <row r="231" customFormat="false" ht="12.75" hidden="false" customHeight="false" outlineLevel="0" collapsed="false">
      <c r="A231" s="100"/>
      <c r="B231" s="101"/>
      <c r="C231" s="101"/>
      <c r="D231" s="101"/>
      <c r="E231" s="101"/>
      <c r="F231" s="101"/>
      <c r="G231" s="101"/>
      <c r="H231" s="82"/>
      <c r="I231" s="103"/>
      <c r="R231" s="82"/>
      <c r="S231" s="90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</row>
    <row r="232" customFormat="false" ht="12.75" hidden="false" customHeight="false" outlineLevel="0" collapsed="false">
      <c r="A232" s="100"/>
      <c r="B232" s="101"/>
      <c r="C232" s="101"/>
      <c r="D232" s="101"/>
      <c r="E232" s="101"/>
      <c r="F232" s="101"/>
      <c r="G232" s="101"/>
      <c r="H232" s="82"/>
      <c r="I232" s="103"/>
      <c r="R232" s="82"/>
      <c r="S232" s="90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</row>
    <row r="233" customFormat="false" ht="12.75" hidden="false" customHeight="false" outlineLevel="0" collapsed="false">
      <c r="A233" s="100"/>
      <c r="B233" s="101"/>
      <c r="C233" s="101"/>
      <c r="D233" s="101"/>
      <c r="E233" s="101"/>
      <c r="F233" s="101"/>
      <c r="G233" s="101"/>
      <c r="H233" s="82"/>
      <c r="I233" s="103"/>
      <c r="R233" s="82"/>
      <c r="S233" s="90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</row>
    <row r="234" customFormat="false" ht="12.75" hidden="false" customHeight="false" outlineLevel="0" collapsed="false">
      <c r="A234" s="100"/>
      <c r="B234" s="101"/>
      <c r="C234" s="101"/>
      <c r="D234" s="101"/>
      <c r="E234" s="101"/>
      <c r="F234" s="101"/>
      <c r="G234" s="101"/>
      <c r="H234" s="82"/>
      <c r="I234" s="103"/>
      <c r="R234" s="82"/>
      <c r="S234" s="90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</row>
    <row r="235" customFormat="false" ht="12.75" hidden="false" customHeight="false" outlineLevel="0" collapsed="false">
      <c r="A235" s="100"/>
      <c r="B235" s="101"/>
      <c r="C235" s="101"/>
      <c r="D235" s="101"/>
      <c r="E235" s="101"/>
      <c r="F235" s="101"/>
      <c r="G235" s="101"/>
      <c r="H235" s="82"/>
      <c r="I235" s="103"/>
      <c r="R235" s="82"/>
      <c r="S235" s="90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</row>
    <row r="236" customFormat="false" ht="12.75" hidden="false" customHeight="false" outlineLevel="0" collapsed="false">
      <c r="A236" s="100"/>
      <c r="B236" s="101"/>
      <c r="C236" s="101"/>
      <c r="D236" s="101"/>
      <c r="E236" s="101"/>
      <c r="F236" s="101"/>
      <c r="G236" s="101"/>
      <c r="H236" s="82"/>
      <c r="I236" s="103"/>
      <c r="R236" s="82"/>
      <c r="S236" s="90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</row>
    <row r="237" customFormat="false" ht="12.75" hidden="false" customHeight="false" outlineLevel="0" collapsed="false">
      <c r="A237" s="100"/>
      <c r="B237" s="101"/>
      <c r="C237" s="101"/>
      <c r="D237" s="101"/>
      <c r="E237" s="101"/>
      <c r="F237" s="101"/>
      <c r="G237" s="101"/>
      <c r="H237" s="82"/>
      <c r="I237" s="103"/>
      <c r="R237" s="82"/>
      <c r="S237" s="90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</row>
    <row r="238" customFormat="false" ht="12.75" hidden="false" customHeight="false" outlineLevel="0" collapsed="false">
      <c r="A238" s="100"/>
      <c r="B238" s="101"/>
      <c r="C238" s="101"/>
      <c r="D238" s="101"/>
      <c r="E238" s="101"/>
      <c r="F238" s="101"/>
      <c r="G238" s="101"/>
      <c r="H238" s="82"/>
      <c r="I238" s="103"/>
      <c r="R238" s="82"/>
      <c r="S238" s="90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</row>
    <row r="239" customFormat="false" ht="12.75" hidden="false" customHeight="false" outlineLevel="0" collapsed="false">
      <c r="A239" s="100"/>
      <c r="B239" s="101"/>
      <c r="C239" s="101"/>
      <c r="D239" s="101"/>
      <c r="E239" s="101"/>
      <c r="F239" s="101"/>
      <c r="G239" s="101"/>
      <c r="H239" s="82"/>
      <c r="I239" s="103"/>
      <c r="R239" s="82"/>
      <c r="S239" s="90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</row>
    <row r="240" customFormat="false" ht="12.75" hidden="false" customHeight="false" outlineLevel="0" collapsed="false">
      <c r="A240" s="100"/>
      <c r="B240" s="101"/>
      <c r="C240" s="101"/>
      <c r="D240" s="101"/>
      <c r="E240" s="101"/>
      <c r="F240" s="101"/>
      <c r="G240" s="101"/>
      <c r="H240" s="82"/>
      <c r="I240" s="103"/>
      <c r="R240" s="82"/>
      <c r="S240" s="90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</row>
    <row r="241" customFormat="false" ht="12.75" hidden="false" customHeight="false" outlineLevel="0" collapsed="false">
      <c r="A241" s="100"/>
      <c r="B241" s="101"/>
      <c r="C241" s="101"/>
      <c r="D241" s="101"/>
      <c r="E241" s="101"/>
      <c r="F241" s="101"/>
      <c r="G241" s="101"/>
      <c r="H241" s="82"/>
      <c r="I241" s="103"/>
      <c r="R241" s="82"/>
      <c r="S241" s="90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</row>
    <row r="242" customFormat="false" ht="12.75" hidden="false" customHeight="false" outlineLevel="0" collapsed="false">
      <c r="A242" s="100"/>
      <c r="B242" s="101"/>
      <c r="C242" s="101"/>
      <c r="D242" s="101"/>
      <c r="E242" s="101"/>
      <c r="F242" s="101"/>
      <c r="G242" s="101"/>
      <c r="H242" s="82"/>
      <c r="I242" s="103"/>
      <c r="R242" s="82"/>
      <c r="S242" s="90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</row>
    <row r="243" customFormat="false" ht="12.75" hidden="false" customHeight="false" outlineLevel="0" collapsed="false">
      <c r="A243" s="100"/>
      <c r="B243" s="101"/>
      <c r="C243" s="101"/>
      <c r="D243" s="101"/>
      <c r="E243" s="101"/>
      <c r="F243" s="101"/>
      <c r="G243" s="101"/>
      <c r="H243" s="82"/>
      <c r="I243" s="103"/>
      <c r="R243" s="82"/>
      <c r="S243" s="90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</row>
    <row r="244" customFormat="false" ht="12.75" hidden="false" customHeight="false" outlineLevel="0" collapsed="false">
      <c r="A244" s="100"/>
      <c r="B244" s="101"/>
      <c r="C244" s="101"/>
      <c r="D244" s="101"/>
      <c r="E244" s="101"/>
      <c r="F244" s="101"/>
      <c r="G244" s="101"/>
      <c r="H244" s="82"/>
      <c r="I244" s="103"/>
      <c r="R244" s="82"/>
      <c r="S244" s="90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</row>
    <row r="245" customFormat="false" ht="12.75" hidden="false" customHeight="false" outlineLevel="0" collapsed="false">
      <c r="A245" s="100"/>
      <c r="B245" s="101"/>
      <c r="C245" s="101"/>
      <c r="D245" s="101"/>
      <c r="E245" s="101"/>
      <c r="F245" s="101"/>
      <c r="G245" s="101"/>
      <c r="H245" s="82"/>
      <c r="I245" s="103"/>
      <c r="R245" s="82"/>
      <c r="S245" s="90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</row>
    <row r="246" customFormat="false" ht="12.75" hidden="false" customHeight="false" outlineLevel="0" collapsed="false">
      <c r="A246" s="100"/>
      <c r="B246" s="101"/>
      <c r="C246" s="101"/>
      <c r="D246" s="101"/>
      <c r="E246" s="101"/>
      <c r="F246" s="101"/>
      <c r="G246" s="101"/>
      <c r="H246" s="82"/>
      <c r="I246" s="103"/>
      <c r="R246" s="82"/>
      <c r="S246" s="90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</row>
    <row r="247" customFormat="false" ht="12.75" hidden="false" customHeight="false" outlineLevel="0" collapsed="false">
      <c r="A247" s="100"/>
      <c r="B247" s="101"/>
      <c r="C247" s="101"/>
      <c r="D247" s="101"/>
      <c r="E247" s="101"/>
      <c r="F247" s="101"/>
      <c r="G247" s="101"/>
      <c r="H247" s="82"/>
      <c r="I247" s="103"/>
      <c r="R247" s="82"/>
      <c r="S247" s="90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</row>
    <row r="248" customFormat="false" ht="12.75" hidden="false" customHeight="false" outlineLevel="0" collapsed="false">
      <c r="A248" s="100"/>
      <c r="B248" s="101"/>
      <c r="C248" s="101"/>
      <c r="D248" s="101"/>
      <c r="E248" s="101"/>
      <c r="F248" s="101"/>
      <c r="G248" s="101"/>
      <c r="H248" s="82"/>
      <c r="I248" s="103"/>
      <c r="R248" s="82"/>
      <c r="S248" s="90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1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</row>
    <row r="249" customFormat="false" ht="12.75" hidden="false" customHeight="false" outlineLevel="0" collapsed="false">
      <c r="A249" s="100"/>
      <c r="B249" s="101"/>
      <c r="C249" s="101"/>
      <c r="D249" s="101"/>
      <c r="E249" s="101"/>
      <c r="F249" s="101"/>
      <c r="G249" s="101"/>
      <c r="H249" s="82"/>
      <c r="I249" s="103"/>
      <c r="R249" s="82"/>
      <c r="S249" s="90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1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</row>
    <row r="250" customFormat="false" ht="12.75" hidden="false" customHeight="false" outlineLevel="0" collapsed="false">
      <c r="A250" s="100"/>
      <c r="B250" s="101"/>
      <c r="C250" s="101"/>
      <c r="D250" s="101"/>
      <c r="E250" s="101"/>
      <c r="F250" s="101"/>
      <c r="G250" s="101"/>
      <c r="H250" s="82"/>
      <c r="I250" s="103"/>
      <c r="R250" s="82"/>
      <c r="S250" s="90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1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</row>
    <row r="251" customFormat="false" ht="12.75" hidden="false" customHeight="false" outlineLevel="0" collapsed="false">
      <c r="A251" s="100"/>
      <c r="B251" s="101"/>
      <c r="C251" s="101"/>
      <c r="D251" s="101"/>
      <c r="E251" s="101"/>
      <c r="F251" s="101"/>
      <c r="G251" s="101"/>
      <c r="H251" s="82"/>
      <c r="I251" s="103"/>
      <c r="R251" s="82"/>
      <c r="S251" s="90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1"/>
      <c r="DB251" s="91"/>
      <c r="DC251" s="91"/>
      <c r="DD251" s="91"/>
      <c r="DE251" s="91"/>
      <c r="DF251" s="91"/>
      <c r="DG251" s="91"/>
      <c r="DH251" s="91"/>
      <c r="DI251" s="91"/>
      <c r="DJ251" s="91"/>
      <c r="DK251" s="91"/>
      <c r="DL251" s="91"/>
      <c r="DM251" s="91"/>
      <c r="DN251" s="91"/>
      <c r="DO251" s="91"/>
      <c r="DP251" s="91"/>
      <c r="DQ251" s="91"/>
      <c r="DR251" s="91"/>
      <c r="DS251" s="91"/>
      <c r="DT251" s="91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1"/>
      <c r="FB251" s="91"/>
      <c r="FC251" s="91"/>
      <c r="FD251" s="91"/>
      <c r="FE251" s="91"/>
      <c r="FF251" s="91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</row>
    <row r="252" customFormat="false" ht="12.75" hidden="false" customHeight="false" outlineLevel="0" collapsed="false">
      <c r="A252" s="100"/>
      <c r="B252" s="101"/>
      <c r="C252" s="101"/>
      <c r="D252" s="101"/>
      <c r="E252" s="101"/>
      <c r="F252" s="101"/>
      <c r="G252" s="101"/>
      <c r="H252" s="82"/>
      <c r="I252" s="103"/>
      <c r="R252" s="82"/>
      <c r="S252" s="90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1"/>
      <c r="DF252" s="91"/>
      <c r="DG252" s="91"/>
      <c r="DH252" s="91"/>
      <c r="DI252" s="91"/>
      <c r="DJ252" s="91"/>
      <c r="DK252" s="91"/>
      <c r="DL252" s="91"/>
      <c r="DM252" s="91"/>
      <c r="DN252" s="91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1"/>
      <c r="FB252" s="91"/>
      <c r="FC252" s="91"/>
      <c r="FD252" s="91"/>
      <c r="FE252" s="91"/>
      <c r="FF252" s="91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</row>
    <row r="253" customFormat="false" ht="12.75" hidden="false" customHeight="false" outlineLevel="0" collapsed="false">
      <c r="A253" s="100"/>
      <c r="B253" s="101"/>
      <c r="C253" s="101"/>
      <c r="D253" s="101"/>
      <c r="E253" s="101"/>
      <c r="F253" s="101"/>
      <c r="G253" s="101"/>
      <c r="H253" s="82"/>
      <c r="I253" s="103"/>
      <c r="R253" s="82"/>
      <c r="S253" s="90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1"/>
      <c r="DF253" s="91"/>
      <c r="DG253" s="91"/>
      <c r="DH253" s="91"/>
      <c r="DI253" s="91"/>
      <c r="DJ253" s="91"/>
      <c r="DK253" s="91"/>
      <c r="DL253" s="91"/>
      <c r="DM253" s="91"/>
      <c r="DN253" s="91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1"/>
      <c r="FB253" s="91"/>
      <c r="FC253" s="91"/>
      <c r="FD253" s="91"/>
      <c r="FE253" s="91"/>
      <c r="FF253" s="91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</row>
    <row r="254" customFormat="false" ht="12.75" hidden="false" customHeight="false" outlineLevel="0" collapsed="false">
      <c r="A254" s="100"/>
      <c r="B254" s="101"/>
      <c r="C254" s="101"/>
      <c r="D254" s="101"/>
      <c r="E254" s="101"/>
      <c r="F254" s="101"/>
      <c r="G254" s="101"/>
      <c r="H254" s="82"/>
      <c r="I254" s="103"/>
      <c r="R254" s="82"/>
      <c r="S254" s="90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1"/>
      <c r="DB254" s="91"/>
      <c r="DC254" s="91"/>
      <c r="DD254" s="91"/>
      <c r="DE254" s="91"/>
      <c r="DF254" s="91"/>
      <c r="DG254" s="91"/>
      <c r="DH254" s="91"/>
      <c r="DI254" s="91"/>
      <c r="DJ254" s="91"/>
      <c r="DK254" s="91"/>
      <c r="DL254" s="91"/>
      <c r="DM254" s="91"/>
      <c r="DN254" s="91"/>
      <c r="DO254" s="91"/>
      <c r="DP254" s="91"/>
      <c r="DQ254" s="91"/>
      <c r="DR254" s="91"/>
      <c r="DS254" s="91"/>
      <c r="DT254" s="91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1"/>
      <c r="FB254" s="91"/>
      <c r="FC254" s="91"/>
      <c r="FD254" s="91"/>
      <c r="FE254" s="91"/>
      <c r="FF254" s="91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</row>
    <row r="255" customFormat="false" ht="12.75" hidden="false" customHeight="false" outlineLevel="0" collapsed="false">
      <c r="A255" s="100"/>
      <c r="B255" s="101"/>
      <c r="C255" s="101"/>
      <c r="D255" s="101"/>
      <c r="E255" s="101"/>
      <c r="F255" s="101"/>
      <c r="G255" s="101"/>
      <c r="H255" s="82"/>
      <c r="I255" s="103"/>
      <c r="R255" s="82"/>
      <c r="S255" s="90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1"/>
      <c r="DB255" s="91"/>
      <c r="DC255" s="91"/>
      <c r="DD255" s="91"/>
      <c r="DE255" s="91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1"/>
      <c r="FB255" s="91"/>
      <c r="FC255" s="91"/>
      <c r="FD255" s="91"/>
      <c r="FE255" s="91"/>
      <c r="FF255" s="91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</row>
    <row r="256" customFormat="false" ht="12.75" hidden="false" customHeight="false" outlineLevel="0" collapsed="false">
      <c r="A256" s="100"/>
      <c r="B256" s="101"/>
      <c r="C256" s="101"/>
      <c r="D256" s="101"/>
      <c r="E256" s="101"/>
      <c r="F256" s="101"/>
      <c r="G256" s="101"/>
      <c r="H256" s="82"/>
      <c r="I256" s="103"/>
      <c r="R256" s="82"/>
      <c r="S256" s="90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  <c r="FE256" s="91"/>
      <c r="FF256" s="91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</row>
    <row r="257" customFormat="false" ht="12.75" hidden="false" customHeight="false" outlineLevel="0" collapsed="false">
      <c r="A257" s="100"/>
      <c r="B257" s="101"/>
      <c r="C257" s="101"/>
      <c r="D257" s="101"/>
      <c r="E257" s="101"/>
      <c r="F257" s="101"/>
      <c r="G257" s="101"/>
      <c r="H257" s="82"/>
      <c r="I257" s="103"/>
      <c r="R257" s="82"/>
      <c r="S257" s="90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1"/>
      <c r="DB257" s="91"/>
      <c r="DC257" s="91"/>
      <c r="DD257" s="91"/>
      <c r="DE257" s="91"/>
      <c r="DF257" s="91"/>
      <c r="DG257" s="91"/>
      <c r="DH257" s="91"/>
      <c r="DI257" s="91"/>
      <c r="DJ257" s="91"/>
      <c r="DK257" s="91"/>
      <c r="DL257" s="91"/>
      <c r="DM257" s="91"/>
      <c r="DN257" s="91"/>
      <c r="DO257" s="91"/>
      <c r="DP257" s="91"/>
      <c r="DQ257" s="91"/>
      <c r="DR257" s="91"/>
      <c r="DS257" s="91"/>
      <c r="DT257" s="91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1"/>
      <c r="FB257" s="91"/>
      <c r="FC257" s="91"/>
      <c r="FD257" s="91"/>
      <c r="FE257" s="91"/>
      <c r="FF257" s="91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</row>
    <row r="258" customFormat="false" ht="12.75" hidden="false" customHeight="false" outlineLevel="0" collapsed="false">
      <c r="A258" s="100"/>
      <c r="B258" s="101"/>
      <c r="C258" s="101"/>
      <c r="D258" s="101"/>
      <c r="E258" s="101"/>
      <c r="F258" s="101"/>
      <c r="G258" s="101"/>
      <c r="H258" s="82"/>
      <c r="I258" s="103"/>
      <c r="R258" s="82"/>
      <c r="S258" s="90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1"/>
      <c r="DF258" s="91"/>
      <c r="DG258" s="91"/>
      <c r="DH258" s="91"/>
      <c r="DI258" s="91"/>
      <c r="DJ258" s="91"/>
      <c r="DK258" s="91"/>
      <c r="DL258" s="91"/>
      <c r="DM258" s="91"/>
      <c r="DN258" s="91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  <c r="FE258" s="91"/>
      <c r="FF258" s="91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</row>
    <row r="259" customFormat="false" ht="12.75" hidden="false" customHeight="false" outlineLevel="0" collapsed="false">
      <c r="A259" s="100"/>
      <c r="B259" s="101"/>
      <c r="C259" s="101"/>
      <c r="D259" s="101"/>
      <c r="E259" s="101"/>
      <c r="F259" s="101"/>
      <c r="G259" s="101"/>
      <c r="H259" s="82"/>
      <c r="I259" s="103"/>
      <c r="R259" s="82"/>
      <c r="S259" s="90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1"/>
      <c r="DF259" s="91"/>
      <c r="DG259" s="91"/>
      <c r="DH259" s="91"/>
      <c r="DI259" s="91"/>
      <c r="DJ259" s="91"/>
      <c r="DK259" s="91"/>
      <c r="DL259" s="91"/>
      <c r="DM259" s="91"/>
      <c r="DN259" s="91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91"/>
      <c r="EZ259" s="91"/>
      <c r="FA259" s="91"/>
      <c r="FB259" s="91"/>
      <c r="FC259" s="91"/>
      <c r="FD259" s="91"/>
      <c r="FE259" s="91"/>
      <c r="FF259" s="91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</row>
    <row r="260" customFormat="false" ht="12.75" hidden="false" customHeight="false" outlineLevel="0" collapsed="false">
      <c r="A260" s="100"/>
      <c r="B260" s="101"/>
      <c r="C260" s="101"/>
      <c r="D260" s="101"/>
      <c r="E260" s="101"/>
      <c r="F260" s="101"/>
      <c r="G260" s="101"/>
      <c r="H260" s="82"/>
      <c r="I260" s="103"/>
      <c r="R260" s="82"/>
      <c r="S260" s="90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1"/>
      <c r="DB260" s="91"/>
      <c r="DC260" s="91"/>
      <c r="DD260" s="91"/>
      <c r="DE260" s="91"/>
      <c r="DF260" s="91"/>
      <c r="DG260" s="91"/>
      <c r="DH260" s="91"/>
      <c r="DI260" s="91"/>
      <c r="DJ260" s="91"/>
      <c r="DK260" s="91"/>
      <c r="DL260" s="91"/>
      <c r="DM260" s="91"/>
      <c r="DN260" s="91"/>
      <c r="DO260" s="91"/>
      <c r="DP260" s="91"/>
      <c r="DQ260" s="91"/>
      <c r="DR260" s="91"/>
      <c r="DS260" s="91"/>
      <c r="DT260" s="91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91"/>
      <c r="EZ260" s="91"/>
      <c r="FA260" s="91"/>
      <c r="FB260" s="91"/>
      <c r="FC260" s="91"/>
      <c r="FD260" s="91"/>
      <c r="FE260" s="91"/>
      <c r="FF260" s="91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</row>
    <row r="261" customFormat="false" ht="12.75" hidden="false" customHeight="false" outlineLevel="0" collapsed="false">
      <c r="A261" s="100"/>
      <c r="B261" s="101"/>
      <c r="C261" s="101"/>
      <c r="D261" s="101"/>
      <c r="E261" s="101"/>
      <c r="F261" s="101"/>
      <c r="G261" s="101"/>
      <c r="H261" s="82"/>
      <c r="I261" s="103"/>
      <c r="R261" s="82"/>
      <c r="S261" s="90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1"/>
      <c r="DB261" s="91"/>
      <c r="DC261" s="91"/>
      <c r="DD261" s="91"/>
      <c r="DE261" s="91"/>
      <c r="DF261" s="91"/>
      <c r="DG261" s="91"/>
      <c r="DH261" s="91"/>
      <c r="DI261" s="91"/>
      <c r="DJ261" s="91"/>
      <c r="DK261" s="91"/>
      <c r="DL261" s="91"/>
      <c r="DM261" s="91"/>
      <c r="DN261" s="91"/>
      <c r="DO261" s="91"/>
      <c r="DP261" s="91"/>
      <c r="DQ261" s="91"/>
      <c r="DR261" s="91"/>
      <c r="DS261" s="91"/>
      <c r="DT261" s="91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91"/>
      <c r="EZ261" s="91"/>
      <c r="FA261" s="91"/>
      <c r="FB261" s="91"/>
      <c r="FC261" s="91"/>
      <c r="FD261" s="91"/>
      <c r="FE261" s="91"/>
      <c r="FF261" s="91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</row>
    <row r="262" customFormat="false" ht="12.75" hidden="false" customHeight="false" outlineLevel="0" collapsed="false">
      <c r="A262" s="100"/>
      <c r="B262" s="101"/>
      <c r="C262" s="101"/>
      <c r="D262" s="101"/>
      <c r="E262" s="101"/>
      <c r="F262" s="101"/>
      <c r="G262" s="101"/>
      <c r="H262" s="82"/>
      <c r="I262" s="103"/>
      <c r="R262" s="82"/>
      <c r="S262" s="90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1"/>
      <c r="DB262" s="91"/>
      <c r="DC262" s="91"/>
      <c r="DD262" s="91"/>
      <c r="DE262" s="91"/>
      <c r="DF262" s="91"/>
      <c r="DG262" s="91"/>
      <c r="DH262" s="91"/>
      <c r="DI262" s="91"/>
      <c r="DJ262" s="91"/>
      <c r="DK262" s="91"/>
      <c r="DL262" s="91"/>
      <c r="DM262" s="91"/>
      <c r="DN262" s="91"/>
      <c r="DO262" s="91"/>
      <c r="DP262" s="91"/>
      <c r="DQ262" s="91"/>
      <c r="DR262" s="91"/>
      <c r="DS262" s="91"/>
      <c r="DT262" s="91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91"/>
      <c r="EZ262" s="91"/>
      <c r="FA262" s="91"/>
      <c r="FB262" s="91"/>
      <c r="FC262" s="91"/>
      <c r="FD262" s="91"/>
      <c r="FE262" s="91"/>
      <c r="FF262" s="91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</row>
    <row r="263" customFormat="false" ht="12.75" hidden="false" customHeight="false" outlineLevel="0" collapsed="false">
      <c r="A263" s="100"/>
      <c r="B263" s="101"/>
      <c r="C263" s="101"/>
      <c r="D263" s="101"/>
      <c r="E263" s="101"/>
      <c r="F263" s="101"/>
      <c r="G263" s="101"/>
      <c r="H263" s="82"/>
      <c r="I263" s="103"/>
      <c r="R263" s="82"/>
      <c r="S263" s="90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1"/>
      <c r="DF263" s="91"/>
      <c r="DG263" s="91"/>
      <c r="DH263" s="91"/>
      <c r="DI263" s="91"/>
      <c r="DJ263" s="91"/>
      <c r="DK263" s="91"/>
      <c r="DL263" s="91"/>
      <c r="DM263" s="91"/>
      <c r="DN263" s="91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  <c r="FE263" s="91"/>
      <c r="FF263" s="91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</row>
    <row r="264" customFormat="false" ht="12.75" hidden="false" customHeight="false" outlineLevel="0" collapsed="false">
      <c r="A264" s="100"/>
      <c r="B264" s="101"/>
      <c r="C264" s="101"/>
      <c r="D264" s="101"/>
      <c r="E264" s="101"/>
      <c r="F264" s="101"/>
      <c r="G264" s="101"/>
      <c r="H264" s="82"/>
      <c r="I264" s="103"/>
      <c r="R264" s="82"/>
      <c r="S264" s="90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1"/>
      <c r="DB264" s="91"/>
      <c r="DC264" s="91"/>
      <c r="DD264" s="91"/>
      <c r="DE264" s="91"/>
      <c r="DF264" s="91"/>
      <c r="DG264" s="91"/>
      <c r="DH264" s="91"/>
      <c r="DI264" s="91"/>
      <c r="DJ264" s="91"/>
      <c r="DK264" s="91"/>
      <c r="DL264" s="91"/>
      <c r="DM264" s="91"/>
      <c r="DN264" s="91"/>
      <c r="DO264" s="91"/>
      <c r="DP264" s="91"/>
      <c r="DQ264" s="91"/>
      <c r="DR264" s="91"/>
      <c r="DS264" s="91"/>
      <c r="DT264" s="91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91"/>
      <c r="EZ264" s="91"/>
      <c r="FA264" s="91"/>
      <c r="FB264" s="91"/>
      <c r="FC264" s="91"/>
      <c r="FD264" s="91"/>
      <c r="FE264" s="91"/>
      <c r="FF264" s="91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</row>
    <row r="265" customFormat="false" ht="12.75" hidden="false" customHeight="false" outlineLevel="0" collapsed="false">
      <c r="A265" s="100"/>
      <c r="B265" s="101"/>
      <c r="C265" s="101"/>
      <c r="D265" s="101"/>
      <c r="E265" s="101"/>
      <c r="F265" s="101"/>
      <c r="G265" s="101"/>
      <c r="H265" s="82"/>
      <c r="I265" s="103"/>
      <c r="R265" s="82"/>
      <c r="S265" s="90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1"/>
      <c r="DF265" s="91"/>
      <c r="DG265" s="91"/>
      <c r="DH265" s="91"/>
      <c r="DI265" s="91"/>
      <c r="DJ265" s="91"/>
      <c r="DK265" s="91"/>
      <c r="DL265" s="91"/>
      <c r="DM265" s="91"/>
      <c r="DN265" s="91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91"/>
      <c r="EZ265" s="91"/>
      <c r="FA265" s="91"/>
      <c r="FB265" s="91"/>
      <c r="FC265" s="91"/>
      <c r="FD265" s="91"/>
      <c r="FE265" s="91"/>
      <c r="FF265" s="91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</row>
    <row r="266" customFormat="false" ht="12.75" hidden="false" customHeight="false" outlineLevel="0" collapsed="false">
      <c r="A266" s="100"/>
      <c r="B266" s="101"/>
      <c r="C266" s="101"/>
      <c r="D266" s="101"/>
      <c r="E266" s="101"/>
      <c r="F266" s="101"/>
      <c r="G266" s="101"/>
      <c r="H266" s="82"/>
      <c r="I266" s="103"/>
      <c r="R266" s="82"/>
      <c r="S266" s="90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1"/>
      <c r="DB266" s="91"/>
      <c r="DC266" s="91"/>
      <c r="DD266" s="91"/>
      <c r="DE266" s="91"/>
      <c r="DF266" s="91"/>
      <c r="DG266" s="91"/>
      <c r="DH266" s="91"/>
      <c r="DI266" s="91"/>
      <c r="DJ266" s="91"/>
      <c r="DK266" s="91"/>
      <c r="DL266" s="91"/>
      <c r="DM266" s="91"/>
      <c r="DN266" s="91"/>
      <c r="DO266" s="91"/>
      <c r="DP266" s="91"/>
      <c r="DQ266" s="91"/>
      <c r="DR266" s="91"/>
      <c r="DS266" s="91"/>
      <c r="DT266" s="91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91"/>
      <c r="EZ266" s="91"/>
      <c r="FA266" s="91"/>
      <c r="FB266" s="91"/>
      <c r="FC266" s="91"/>
      <c r="FD266" s="91"/>
      <c r="FE266" s="91"/>
      <c r="FF266" s="91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</row>
    <row r="267" customFormat="false" ht="12.75" hidden="false" customHeight="false" outlineLevel="0" collapsed="false">
      <c r="A267" s="100"/>
      <c r="B267" s="101"/>
      <c r="C267" s="101"/>
      <c r="D267" s="101"/>
      <c r="E267" s="101"/>
      <c r="F267" s="101"/>
      <c r="G267" s="101"/>
      <c r="H267" s="82"/>
      <c r="I267" s="103"/>
      <c r="R267" s="82"/>
      <c r="S267" s="90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1"/>
      <c r="DB267" s="91"/>
      <c r="DC267" s="91"/>
      <c r="DD267" s="91"/>
      <c r="DE267" s="91"/>
      <c r="DF267" s="91"/>
      <c r="DG267" s="91"/>
      <c r="DH267" s="91"/>
      <c r="DI267" s="91"/>
      <c r="DJ267" s="91"/>
      <c r="DK267" s="91"/>
      <c r="DL267" s="91"/>
      <c r="DM267" s="91"/>
      <c r="DN267" s="91"/>
      <c r="DO267" s="91"/>
      <c r="DP267" s="91"/>
      <c r="DQ267" s="91"/>
      <c r="DR267" s="91"/>
      <c r="DS267" s="91"/>
      <c r="DT267" s="91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91"/>
      <c r="EZ267" s="91"/>
      <c r="FA267" s="91"/>
      <c r="FB267" s="91"/>
      <c r="FC267" s="91"/>
      <c r="FD267" s="91"/>
      <c r="FE267" s="91"/>
      <c r="FF267" s="91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</row>
    <row r="268" customFormat="false" ht="12.75" hidden="false" customHeight="false" outlineLevel="0" collapsed="false">
      <c r="A268" s="100"/>
      <c r="B268" s="101"/>
      <c r="C268" s="101"/>
      <c r="D268" s="101"/>
      <c r="E268" s="101"/>
      <c r="F268" s="101"/>
      <c r="G268" s="101"/>
      <c r="H268" s="82"/>
      <c r="I268" s="103"/>
      <c r="R268" s="82"/>
      <c r="S268" s="90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1"/>
      <c r="DF268" s="91"/>
      <c r="DG268" s="91"/>
      <c r="DH268" s="91"/>
      <c r="DI268" s="91"/>
      <c r="DJ268" s="91"/>
      <c r="DK268" s="91"/>
      <c r="DL268" s="91"/>
      <c r="DM268" s="91"/>
      <c r="DN268" s="91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  <c r="FE268" s="91"/>
      <c r="FF268" s="91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</row>
    <row r="269" customFormat="false" ht="12.75" hidden="false" customHeight="false" outlineLevel="0" collapsed="false">
      <c r="A269" s="100"/>
      <c r="B269" s="101"/>
      <c r="C269" s="101"/>
      <c r="D269" s="101"/>
      <c r="E269" s="101"/>
      <c r="F269" s="101"/>
      <c r="G269" s="101"/>
      <c r="H269" s="82"/>
      <c r="I269" s="103"/>
      <c r="R269" s="82"/>
      <c r="S269" s="90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1"/>
      <c r="DB269" s="91"/>
      <c r="DC269" s="91"/>
      <c r="DD269" s="91"/>
      <c r="DE269" s="91"/>
      <c r="DF269" s="91"/>
      <c r="DG269" s="91"/>
      <c r="DH269" s="91"/>
      <c r="DI269" s="91"/>
      <c r="DJ269" s="91"/>
      <c r="DK269" s="91"/>
      <c r="DL269" s="91"/>
      <c r="DM269" s="91"/>
      <c r="DN269" s="91"/>
      <c r="DO269" s="91"/>
      <c r="DP269" s="91"/>
      <c r="DQ269" s="91"/>
      <c r="DR269" s="91"/>
      <c r="DS269" s="91"/>
      <c r="DT269" s="91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91"/>
      <c r="EZ269" s="91"/>
      <c r="FA269" s="91"/>
      <c r="FB269" s="91"/>
      <c r="FC269" s="91"/>
      <c r="FD269" s="91"/>
      <c r="FE269" s="91"/>
      <c r="FF269" s="91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</row>
    <row r="270" customFormat="false" ht="12.75" hidden="false" customHeight="false" outlineLevel="0" collapsed="false">
      <c r="A270" s="100"/>
      <c r="B270" s="101"/>
      <c r="C270" s="101"/>
      <c r="D270" s="101"/>
      <c r="E270" s="101"/>
      <c r="F270" s="101"/>
      <c r="G270" s="101"/>
      <c r="H270" s="82"/>
      <c r="I270" s="103"/>
      <c r="R270" s="82"/>
      <c r="S270" s="90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1"/>
      <c r="DB270" s="91"/>
      <c r="DC270" s="91"/>
      <c r="DD270" s="91"/>
      <c r="DE270" s="91"/>
      <c r="DF270" s="91"/>
      <c r="DG270" s="91"/>
      <c r="DH270" s="91"/>
      <c r="DI270" s="91"/>
      <c r="DJ270" s="91"/>
      <c r="DK270" s="91"/>
      <c r="DL270" s="91"/>
      <c r="DM270" s="91"/>
      <c r="DN270" s="91"/>
      <c r="DO270" s="91"/>
      <c r="DP270" s="91"/>
      <c r="DQ270" s="91"/>
      <c r="DR270" s="91"/>
      <c r="DS270" s="91"/>
      <c r="DT270" s="91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91"/>
      <c r="EZ270" s="91"/>
      <c r="FA270" s="91"/>
      <c r="FB270" s="91"/>
      <c r="FC270" s="91"/>
      <c r="FD270" s="91"/>
      <c r="FE270" s="91"/>
      <c r="FF270" s="91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</row>
    <row r="271" customFormat="false" ht="12.75" hidden="false" customHeight="false" outlineLevel="0" collapsed="false">
      <c r="A271" s="100"/>
      <c r="B271" s="101"/>
      <c r="C271" s="101"/>
      <c r="D271" s="101"/>
      <c r="E271" s="101"/>
      <c r="F271" s="101"/>
      <c r="G271" s="101"/>
      <c r="H271" s="82"/>
      <c r="I271" s="103"/>
      <c r="R271" s="82"/>
      <c r="S271" s="90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1"/>
      <c r="DB271" s="91"/>
      <c r="DC271" s="91"/>
      <c r="DD271" s="91"/>
      <c r="DE271" s="91"/>
      <c r="DF271" s="91"/>
      <c r="DG271" s="91"/>
      <c r="DH271" s="91"/>
      <c r="DI271" s="91"/>
      <c r="DJ271" s="91"/>
      <c r="DK271" s="91"/>
      <c r="DL271" s="91"/>
      <c r="DM271" s="91"/>
      <c r="DN271" s="91"/>
      <c r="DO271" s="91"/>
      <c r="DP271" s="91"/>
      <c r="DQ271" s="91"/>
      <c r="DR271" s="91"/>
      <c r="DS271" s="91"/>
      <c r="DT271" s="91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91"/>
      <c r="EZ271" s="91"/>
      <c r="FA271" s="91"/>
      <c r="FB271" s="91"/>
      <c r="FC271" s="91"/>
      <c r="FD271" s="91"/>
      <c r="FE271" s="91"/>
      <c r="FF271" s="91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</row>
    <row r="272" customFormat="false" ht="12.75" hidden="false" customHeight="false" outlineLevel="0" collapsed="false">
      <c r="A272" s="100"/>
      <c r="B272" s="101"/>
      <c r="C272" s="101"/>
      <c r="D272" s="101"/>
      <c r="E272" s="101"/>
      <c r="F272" s="101"/>
      <c r="G272" s="101"/>
      <c r="H272" s="82"/>
      <c r="I272" s="103"/>
      <c r="R272" s="82"/>
      <c r="S272" s="90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1"/>
      <c r="DB272" s="91"/>
      <c r="DC272" s="91"/>
      <c r="DD272" s="91"/>
      <c r="DE272" s="91"/>
      <c r="DF272" s="91"/>
      <c r="DG272" s="91"/>
      <c r="DH272" s="91"/>
      <c r="DI272" s="91"/>
      <c r="DJ272" s="91"/>
      <c r="DK272" s="91"/>
      <c r="DL272" s="91"/>
      <c r="DM272" s="91"/>
      <c r="DN272" s="91"/>
      <c r="DO272" s="91"/>
      <c r="DP272" s="91"/>
      <c r="DQ272" s="91"/>
      <c r="DR272" s="91"/>
      <c r="DS272" s="91"/>
      <c r="DT272" s="91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91"/>
      <c r="EZ272" s="91"/>
      <c r="FA272" s="91"/>
      <c r="FB272" s="91"/>
      <c r="FC272" s="91"/>
      <c r="FD272" s="91"/>
      <c r="FE272" s="91"/>
      <c r="FF272" s="91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</row>
    <row r="273" customFormat="false" ht="12.75" hidden="false" customHeight="false" outlineLevel="0" collapsed="false">
      <c r="A273" s="100"/>
      <c r="B273" s="101"/>
      <c r="C273" s="101"/>
      <c r="D273" s="101"/>
      <c r="E273" s="101"/>
      <c r="F273" s="101"/>
      <c r="G273" s="101"/>
      <c r="H273" s="82"/>
      <c r="I273" s="103"/>
      <c r="R273" s="82"/>
      <c r="S273" s="90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1"/>
      <c r="DF273" s="91"/>
      <c r="DG273" s="91"/>
      <c r="DH273" s="91"/>
      <c r="DI273" s="91"/>
      <c r="DJ273" s="91"/>
      <c r="DK273" s="91"/>
      <c r="DL273" s="91"/>
      <c r="DM273" s="91"/>
      <c r="DN273" s="91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  <c r="FE273" s="91"/>
      <c r="FF273" s="91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</row>
    <row r="274" customFormat="false" ht="12.75" hidden="false" customHeight="false" outlineLevel="0" collapsed="false">
      <c r="A274" s="100"/>
      <c r="B274" s="101"/>
      <c r="C274" s="101"/>
      <c r="D274" s="101"/>
      <c r="E274" s="101"/>
      <c r="F274" s="101"/>
      <c r="G274" s="101"/>
      <c r="H274" s="82"/>
      <c r="I274" s="103"/>
      <c r="R274" s="82"/>
      <c r="S274" s="90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1"/>
      <c r="DB274" s="91"/>
      <c r="DC274" s="91"/>
      <c r="DD274" s="91"/>
      <c r="DE274" s="91"/>
      <c r="DF274" s="91"/>
      <c r="DG274" s="91"/>
      <c r="DH274" s="91"/>
      <c r="DI274" s="91"/>
      <c r="DJ274" s="91"/>
      <c r="DK274" s="91"/>
      <c r="DL274" s="91"/>
      <c r="DM274" s="91"/>
      <c r="DN274" s="91"/>
      <c r="DO274" s="91"/>
      <c r="DP274" s="91"/>
      <c r="DQ274" s="91"/>
      <c r="DR274" s="91"/>
      <c r="DS274" s="91"/>
      <c r="DT274" s="91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91"/>
      <c r="EZ274" s="91"/>
      <c r="FA274" s="91"/>
      <c r="FB274" s="91"/>
      <c r="FC274" s="91"/>
      <c r="FD274" s="91"/>
      <c r="FE274" s="91"/>
      <c r="FF274" s="91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</row>
    <row r="275" customFormat="false" ht="12.75" hidden="false" customHeight="false" outlineLevel="0" collapsed="false">
      <c r="A275" s="100"/>
      <c r="B275" s="101"/>
      <c r="C275" s="101"/>
      <c r="D275" s="101"/>
      <c r="E275" s="101"/>
      <c r="F275" s="101"/>
      <c r="G275" s="101"/>
      <c r="H275" s="82"/>
      <c r="I275" s="103"/>
      <c r="R275" s="82"/>
      <c r="S275" s="90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1"/>
      <c r="DB275" s="91"/>
      <c r="DC275" s="91"/>
      <c r="DD275" s="91"/>
      <c r="DE275" s="91"/>
      <c r="DF275" s="91"/>
      <c r="DG275" s="91"/>
      <c r="DH275" s="91"/>
      <c r="DI275" s="91"/>
      <c r="DJ275" s="91"/>
      <c r="DK275" s="91"/>
      <c r="DL275" s="91"/>
      <c r="DM275" s="91"/>
      <c r="DN275" s="91"/>
      <c r="DO275" s="91"/>
      <c r="DP275" s="91"/>
      <c r="DQ275" s="91"/>
      <c r="DR275" s="91"/>
      <c r="DS275" s="91"/>
      <c r="DT275" s="91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91"/>
      <c r="EZ275" s="91"/>
      <c r="FA275" s="91"/>
      <c r="FB275" s="91"/>
      <c r="FC275" s="91"/>
      <c r="FD275" s="91"/>
      <c r="FE275" s="91"/>
      <c r="FF275" s="91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</row>
    <row r="276" customFormat="false" ht="12.75" hidden="false" customHeight="false" outlineLevel="0" collapsed="false">
      <c r="A276" s="100"/>
      <c r="B276" s="101"/>
      <c r="C276" s="101"/>
      <c r="D276" s="101"/>
      <c r="E276" s="101"/>
      <c r="F276" s="101"/>
      <c r="G276" s="101"/>
      <c r="H276" s="82"/>
      <c r="I276" s="103"/>
      <c r="R276" s="82"/>
      <c r="S276" s="90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1"/>
      <c r="DB276" s="91"/>
      <c r="DC276" s="91"/>
      <c r="DD276" s="91"/>
      <c r="DE276" s="91"/>
      <c r="DF276" s="91"/>
      <c r="DG276" s="91"/>
      <c r="DH276" s="91"/>
      <c r="DI276" s="91"/>
      <c r="DJ276" s="91"/>
      <c r="DK276" s="91"/>
      <c r="DL276" s="91"/>
      <c r="DM276" s="91"/>
      <c r="DN276" s="91"/>
      <c r="DO276" s="91"/>
      <c r="DP276" s="91"/>
      <c r="DQ276" s="91"/>
      <c r="DR276" s="91"/>
      <c r="DS276" s="91"/>
      <c r="DT276" s="91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91"/>
      <c r="EZ276" s="91"/>
      <c r="FA276" s="91"/>
      <c r="FB276" s="91"/>
      <c r="FC276" s="91"/>
      <c r="FD276" s="91"/>
      <c r="FE276" s="91"/>
      <c r="FF276" s="91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</row>
    <row r="277" customFormat="false" ht="12.75" hidden="false" customHeight="false" outlineLevel="0" collapsed="false">
      <c r="A277" s="100"/>
      <c r="B277" s="101"/>
      <c r="C277" s="101"/>
      <c r="D277" s="101"/>
      <c r="E277" s="101"/>
      <c r="F277" s="101"/>
      <c r="G277" s="101"/>
      <c r="H277" s="82"/>
      <c r="I277" s="103"/>
      <c r="R277" s="82"/>
      <c r="S277" s="90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1"/>
      <c r="DB277" s="91"/>
      <c r="DC277" s="91"/>
      <c r="DD277" s="91"/>
      <c r="DE277" s="91"/>
      <c r="DF277" s="91"/>
      <c r="DG277" s="91"/>
      <c r="DH277" s="91"/>
      <c r="DI277" s="91"/>
      <c r="DJ277" s="91"/>
      <c r="DK277" s="91"/>
      <c r="DL277" s="91"/>
      <c r="DM277" s="91"/>
      <c r="DN277" s="91"/>
      <c r="DO277" s="91"/>
      <c r="DP277" s="91"/>
      <c r="DQ277" s="91"/>
      <c r="DR277" s="91"/>
      <c r="DS277" s="91"/>
      <c r="DT277" s="91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91"/>
      <c r="EZ277" s="91"/>
      <c r="FA277" s="91"/>
      <c r="FB277" s="91"/>
      <c r="FC277" s="91"/>
      <c r="FD277" s="91"/>
      <c r="FE277" s="91"/>
      <c r="FF277" s="91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</row>
    <row r="278" customFormat="false" ht="12.75" hidden="false" customHeight="false" outlineLevel="0" collapsed="false">
      <c r="A278" s="100"/>
      <c r="B278" s="101"/>
      <c r="C278" s="101"/>
      <c r="D278" s="101"/>
      <c r="E278" s="101"/>
      <c r="F278" s="101"/>
      <c r="G278" s="101"/>
      <c r="H278" s="82"/>
      <c r="I278" s="103"/>
      <c r="R278" s="82"/>
      <c r="S278" s="90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1"/>
      <c r="DF278" s="91"/>
      <c r="DG278" s="91"/>
      <c r="DH278" s="91"/>
      <c r="DI278" s="91"/>
      <c r="DJ278" s="91"/>
      <c r="DK278" s="91"/>
      <c r="DL278" s="91"/>
      <c r="DM278" s="91"/>
      <c r="DN278" s="91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  <c r="FE278" s="91"/>
      <c r="FF278" s="91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</row>
    <row r="279" customFormat="false" ht="12.75" hidden="false" customHeight="false" outlineLevel="0" collapsed="false">
      <c r="A279" s="100"/>
      <c r="B279" s="101"/>
      <c r="C279" s="101"/>
      <c r="D279" s="101"/>
      <c r="E279" s="101"/>
      <c r="F279" s="101"/>
      <c r="G279" s="101"/>
      <c r="H279" s="82"/>
      <c r="I279" s="103"/>
      <c r="R279" s="82"/>
      <c r="S279" s="90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</row>
    <row r="280" customFormat="false" ht="12.75" hidden="false" customHeight="false" outlineLevel="0" collapsed="false">
      <c r="A280" s="100"/>
      <c r="B280" s="101"/>
      <c r="C280" s="101"/>
      <c r="D280" s="101"/>
      <c r="E280" s="101"/>
      <c r="F280" s="101"/>
      <c r="G280" s="101"/>
      <c r="H280" s="82"/>
      <c r="I280" s="103"/>
      <c r="R280" s="82"/>
      <c r="S280" s="90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1"/>
      <c r="DF280" s="91"/>
      <c r="DG280" s="91"/>
      <c r="DH280" s="91"/>
      <c r="DI280" s="91"/>
      <c r="DJ280" s="91"/>
      <c r="DK280" s="91"/>
      <c r="DL280" s="91"/>
      <c r="DM280" s="91"/>
      <c r="DN280" s="91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  <c r="FE280" s="91"/>
      <c r="FF280" s="91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</row>
    <row r="281" customFormat="false" ht="12.75" hidden="false" customHeight="false" outlineLevel="0" collapsed="false">
      <c r="A281" s="100"/>
      <c r="B281" s="101"/>
      <c r="C281" s="101"/>
      <c r="D281" s="101"/>
      <c r="E281" s="101"/>
      <c r="F281" s="101"/>
      <c r="G281" s="101"/>
      <c r="H281" s="82"/>
      <c r="I281" s="103"/>
      <c r="R281" s="82"/>
      <c r="S281" s="90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1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</row>
    <row r="282" customFormat="false" ht="12.75" hidden="false" customHeight="false" outlineLevel="0" collapsed="false">
      <c r="A282" s="100"/>
      <c r="B282" s="101"/>
      <c r="C282" s="101"/>
      <c r="D282" s="101"/>
      <c r="E282" s="101"/>
      <c r="F282" s="101"/>
      <c r="G282" s="101"/>
      <c r="H282" s="82"/>
      <c r="I282" s="103"/>
      <c r="R282" s="82"/>
      <c r="S282" s="90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1"/>
      <c r="DF282" s="91"/>
      <c r="DG282" s="91"/>
      <c r="DH282" s="91"/>
      <c r="DI282" s="91"/>
      <c r="DJ282" s="91"/>
      <c r="DK282" s="91"/>
      <c r="DL282" s="91"/>
      <c r="DM282" s="91"/>
      <c r="DN282" s="91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  <c r="FE282" s="91"/>
      <c r="FF282" s="91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</row>
    <row r="283" customFormat="false" ht="12.75" hidden="false" customHeight="false" outlineLevel="0" collapsed="false">
      <c r="A283" s="100"/>
      <c r="B283" s="101"/>
      <c r="C283" s="101"/>
      <c r="D283" s="101"/>
      <c r="E283" s="101"/>
      <c r="F283" s="101"/>
      <c r="G283" s="101"/>
      <c r="H283" s="82"/>
      <c r="I283" s="103"/>
      <c r="R283" s="82"/>
      <c r="S283" s="90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</row>
    <row r="284" customFormat="false" ht="12.75" hidden="false" customHeight="false" outlineLevel="0" collapsed="false">
      <c r="A284" s="100"/>
      <c r="B284" s="101"/>
      <c r="C284" s="101"/>
      <c r="D284" s="101"/>
      <c r="E284" s="101"/>
      <c r="F284" s="101"/>
      <c r="G284" s="101"/>
      <c r="H284" s="82"/>
      <c r="I284" s="103"/>
      <c r="R284" s="82"/>
      <c r="S284" s="90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1"/>
      <c r="DF284" s="91"/>
      <c r="DG284" s="91"/>
      <c r="DH284" s="91"/>
      <c r="DI284" s="91"/>
      <c r="DJ284" s="91"/>
      <c r="DK284" s="91"/>
      <c r="DL284" s="91"/>
      <c r="DM284" s="91"/>
      <c r="DN284" s="91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  <c r="FE284" s="91"/>
      <c r="FF284" s="91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</row>
    <row r="285" customFormat="false" ht="12.75" hidden="false" customHeight="false" outlineLevel="0" collapsed="false">
      <c r="A285" s="100"/>
      <c r="B285" s="101"/>
      <c r="C285" s="101"/>
      <c r="D285" s="101"/>
      <c r="E285" s="101"/>
      <c r="F285" s="101"/>
      <c r="G285" s="101"/>
      <c r="H285" s="82"/>
      <c r="I285" s="103"/>
      <c r="R285" s="82"/>
      <c r="S285" s="90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1"/>
      <c r="DF285" s="91"/>
      <c r="DG285" s="91"/>
      <c r="DH285" s="91"/>
      <c r="DI285" s="91"/>
      <c r="DJ285" s="91"/>
      <c r="DK285" s="91"/>
      <c r="DL285" s="91"/>
      <c r="DM285" s="91"/>
      <c r="DN285" s="91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  <c r="FE285" s="91"/>
      <c r="FF285" s="91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</row>
    <row r="286" customFormat="false" ht="12.75" hidden="false" customHeight="false" outlineLevel="0" collapsed="false">
      <c r="A286" s="100"/>
      <c r="B286" s="101"/>
      <c r="C286" s="101"/>
      <c r="D286" s="101"/>
      <c r="E286" s="101"/>
      <c r="F286" s="101"/>
      <c r="G286" s="101"/>
      <c r="H286" s="82"/>
      <c r="I286" s="103"/>
      <c r="R286" s="82"/>
      <c r="S286" s="90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1"/>
      <c r="DF286" s="91"/>
      <c r="DG286" s="91"/>
      <c r="DH286" s="91"/>
      <c r="DI286" s="91"/>
      <c r="DJ286" s="91"/>
      <c r="DK286" s="91"/>
      <c r="DL286" s="91"/>
      <c r="DM286" s="91"/>
      <c r="DN286" s="91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  <c r="FE286" s="91"/>
      <c r="FF286" s="91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</row>
    <row r="287" customFormat="false" ht="12.75" hidden="false" customHeight="false" outlineLevel="0" collapsed="false">
      <c r="A287" s="100"/>
      <c r="B287" s="101"/>
      <c r="C287" s="101"/>
      <c r="D287" s="101"/>
      <c r="E287" s="101"/>
      <c r="F287" s="101"/>
      <c r="G287" s="101"/>
      <c r="H287" s="82"/>
      <c r="I287" s="103"/>
      <c r="R287" s="82"/>
      <c r="S287" s="90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1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91"/>
      <c r="EZ287" s="91"/>
      <c r="FA287" s="91"/>
      <c r="FB287" s="91"/>
      <c r="FC287" s="91"/>
      <c r="FD287" s="91"/>
      <c r="FE287" s="91"/>
      <c r="FF287" s="91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</row>
    <row r="288" customFormat="false" ht="12.75" hidden="false" customHeight="false" outlineLevel="0" collapsed="false">
      <c r="A288" s="100"/>
      <c r="B288" s="101"/>
      <c r="C288" s="101"/>
      <c r="D288" s="101"/>
      <c r="E288" s="101"/>
      <c r="F288" s="101"/>
      <c r="G288" s="101"/>
      <c r="H288" s="82"/>
      <c r="I288" s="103"/>
      <c r="R288" s="82"/>
      <c r="S288" s="90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1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91"/>
      <c r="EZ288" s="91"/>
      <c r="FA288" s="91"/>
      <c r="FB288" s="91"/>
      <c r="FC288" s="91"/>
      <c r="FD288" s="91"/>
      <c r="FE288" s="91"/>
      <c r="FF288" s="91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</row>
    <row r="289" customFormat="false" ht="12.75" hidden="false" customHeight="false" outlineLevel="0" collapsed="false">
      <c r="A289" s="100"/>
      <c r="B289" s="101"/>
      <c r="C289" s="101"/>
      <c r="D289" s="101"/>
      <c r="E289" s="101"/>
      <c r="F289" s="101"/>
      <c r="G289" s="101"/>
      <c r="H289" s="82"/>
      <c r="I289" s="103"/>
      <c r="R289" s="82"/>
      <c r="S289" s="90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1"/>
      <c r="DF289" s="91"/>
      <c r="DG289" s="91"/>
      <c r="DH289" s="91"/>
      <c r="DI289" s="91"/>
      <c r="DJ289" s="91"/>
      <c r="DK289" s="91"/>
      <c r="DL289" s="91"/>
      <c r="DM289" s="91"/>
      <c r="DN289" s="91"/>
      <c r="DO289" s="91"/>
      <c r="DP289" s="91"/>
      <c r="DQ289" s="91"/>
      <c r="DR289" s="91"/>
      <c r="DS289" s="91"/>
      <c r="DT289" s="91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91"/>
      <c r="EZ289" s="91"/>
      <c r="FA289" s="91"/>
      <c r="FB289" s="91"/>
      <c r="FC289" s="91"/>
      <c r="FD289" s="91"/>
      <c r="FE289" s="91"/>
      <c r="FF289" s="91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</row>
    <row r="290" customFormat="false" ht="12.75" hidden="false" customHeight="false" outlineLevel="0" collapsed="false">
      <c r="A290" s="100"/>
      <c r="B290" s="101"/>
      <c r="C290" s="101"/>
      <c r="D290" s="101"/>
      <c r="E290" s="101"/>
      <c r="F290" s="101"/>
      <c r="G290" s="101"/>
      <c r="H290" s="82"/>
      <c r="I290" s="103"/>
      <c r="R290" s="82"/>
      <c r="S290" s="90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1"/>
      <c r="DF290" s="91"/>
      <c r="DG290" s="91"/>
      <c r="DH290" s="91"/>
      <c r="DI290" s="91"/>
      <c r="DJ290" s="91"/>
      <c r="DK290" s="91"/>
      <c r="DL290" s="91"/>
      <c r="DM290" s="91"/>
      <c r="DN290" s="91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  <c r="FE290" s="91"/>
      <c r="FF290" s="91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</row>
    <row r="291" customFormat="false" ht="12.75" hidden="false" customHeight="false" outlineLevel="0" collapsed="false">
      <c r="A291" s="100"/>
      <c r="B291" s="101"/>
      <c r="C291" s="101"/>
      <c r="D291" s="101"/>
      <c r="E291" s="101"/>
      <c r="F291" s="101"/>
      <c r="G291" s="101"/>
      <c r="H291" s="82"/>
      <c r="I291" s="103"/>
      <c r="R291" s="82"/>
      <c r="S291" s="90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1"/>
      <c r="DF291" s="91"/>
      <c r="DG291" s="91"/>
      <c r="DH291" s="91"/>
      <c r="DI291" s="91"/>
      <c r="DJ291" s="91"/>
      <c r="DK291" s="91"/>
      <c r="DL291" s="91"/>
      <c r="DM291" s="91"/>
      <c r="DN291" s="91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  <c r="FE291" s="91"/>
      <c r="FF291" s="91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</row>
    <row r="292" customFormat="false" ht="12.75" hidden="false" customHeight="false" outlineLevel="0" collapsed="false">
      <c r="A292" s="100"/>
      <c r="B292" s="101"/>
      <c r="C292" s="101"/>
      <c r="D292" s="101"/>
      <c r="E292" s="101"/>
      <c r="F292" s="101"/>
      <c r="G292" s="101"/>
      <c r="H292" s="82"/>
      <c r="I292" s="103"/>
      <c r="R292" s="82"/>
      <c r="S292" s="90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1"/>
      <c r="DF292" s="91"/>
      <c r="DG292" s="91"/>
      <c r="DH292" s="91"/>
      <c r="DI292" s="91"/>
      <c r="DJ292" s="91"/>
      <c r="DK292" s="91"/>
      <c r="DL292" s="91"/>
      <c r="DM292" s="91"/>
      <c r="DN292" s="91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  <c r="FE292" s="91"/>
      <c r="FF292" s="91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</row>
    <row r="293" customFormat="false" ht="12.75" hidden="false" customHeight="false" outlineLevel="0" collapsed="false">
      <c r="A293" s="100"/>
      <c r="B293" s="101"/>
      <c r="C293" s="101"/>
      <c r="D293" s="101"/>
      <c r="E293" s="101"/>
      <c r="F293" s="101"/>
      <c r="G293" s="101"/>
      <c r="H293" s="82"/>
      <c r="I293" s="103"/>
      <c r="R293" s="82"/>
      <c r="S293" s="90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1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  <c r="FE293" s="91"/>
      <c r="FF293" s="91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</row>
    <row r="294" customFormat="false" ht="12.75" hidden="false" customHeight="false" outlineLevel="0" collapsed="false">
      <c r="A294" s="100"/>
      <c r="B294" s="101"/>
      <c r="C294" s="101"/>
      <c r="D294" s="101"/>
      <c r="E294" s="101"/>
      <c r="F294" s="101"/>
      <c r="G294" s="101"/>
      <c r="H294" s="82"/>
      <c r="I294" s="103"/>
      <c r="R294" s="82"/>
      <c r="S294" s="90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1"/>
      <c r="DF294" s="91"/>
      <c r="DG294" s="91"/>
      <c r="DH294" s="91"/>
      <c r="DI294" s="91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  <c r="FE294" s="91"/>
      <c r="FF294" s="91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</row>
    <row r="295" customFormat="false" ht="12.75" hidden="false" customHeight="false" outlineLevel="0" collapsed="false">
      <c r="A295" s="100"/>
      <c r="B295" s="101"/>
      <c r="C295" s="101"/>
      <c r="D295" s="101"/>
      <c r="E295" s="101"/>
      <c r="F295" s="101"/>
      <c r="G295" s="101"/>
      <c r="H295" s="82"/>
      <c r="I295" s="103"/>
      <c r="R295" s="82"/>
      <c r="S295" s="90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1"/>
      <c r="DF295" s="91"/>
      <c r="DG295" s="91"/>
      <c r="DH295" s="91"/>
      <c r="DI295" s="91"/>
      <c r="DJ295" s="91"/>
      <c r="DK295" s="91"/>
      <c r="DL295" s="91"/>
      <c r="DM295" s="91"/>
      <c r="DN295" s="91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  <c r="FE295" s="91"/>
      <c r="FF295" s="91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</row>
    <row r="296" customFormat="false" ht="12.75" hidden="false" customHeight="false" outlineLevel="0" collapsed="false">
      <c r="A296" s="100"/>
      <c r="B296" s="101"/>
      <c r="C296" s="101"/>
      <c r="D296" s="101"/>
      <c r="E296" s="101"/>
      <c r="F296" s="101"/>
      <c r="G296" s="101"/>
      <c r="H296" s="82"/>
      <c r="I296" s="103"/>
      <c r="R296" s="82"/>
      <c r="S296" s="90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1"/>
      <c r="DF296" s="91"/>
      <c r="DG296" s="91"/>
      <c r="DH296" s="91"/>
      <c r="DI296" s="91"/>
      <c r="DJ296" s="91"/>
      <c r="DK296" s="91"/>
      <c r="DL296" s="91"/>
      <c r="DM296" s="91"/>
      <c r="DN296" s="91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  <c r="FE296" s="91"/>
      <c r="FF296" s="91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</row>
    <row r="297" customFormat="false" ht="12.75" hidden="false" customHeight="false" outlineLevel="0" collapsed="false">
      <c r="A297" s="100"/>
      <c r="B297" s="101"/>
      <c r="C297" s="101"/>
      <c r="D297" s="101"/>
      <c r="E297" s="101"/>
      <c r="F297" s="101"/>
      <c r="G297" s="101"/>
      <c r="H297" s="82"/>
      <c r="I297" s="103"/>
      <c r="R297" s="82"/>
      <c r="S297" s="90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1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</row>
    <row r="298" customFormat="false" ht="12.75" hidden="false" customHeight="false" outlineLevel="0" collapsed="false">
      <c r="A298" s="100"/>
      <c r="B298" s="101"/>
      <c r="C298" s="101"/>
      <c r="D298" s="101"/>
      <c r="E298" s="101"/>
      <c r="F298" s="101"/>
      <c r="G298" s="101"/>
      <c r="H298" s="82"/>
      <c r="I298" s="103"/>
      <c r="R298" s="82"/>
      <c r="S298" s="90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1"/>
      <c r="DF298" s="91"/>
      <c r="DG298" s="91"/>
      <c r="DH298" s="91"/>
      <c r="DI298" s="91"/>
      <c r="DJ298" s="91"/>
      <c r="DK298" s="91"/>
      <c r="DL298" s="91"/>
      <c r="DM298" s="91"/>
      <c r="DN298" s="91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  <c r="FE298" s="91"/>
      <c r="FF298" s="91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</row>
    <row r="299" customFormat="false" ht="12.75" hidden="false" customHeight="false" outlineLevel="0" collapsed="false">
      <c r="A299" s="100"/>
      <c r="B299" s="101"/>
      <c r="C299" s="101"/>
      <c r="D299" s="101"/>
      <c r="E299" s="101"/>
      <c r="F299" s="101"/>
      <c r="G299" s="101"/>
      <c r="H299" s="82"/>
      <c r="I299" s="103"/>
      <c r="R299" s="82"/>
      <c r="S299" s="90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1"/>
      <c r="DF299" s="91"/>
      <c r="DG299" s="91"/>
      <c r="DH299" s="91"/>
      <c r="DI299" s="91"/>
      <c r="DJ299" s="91"/>
      <c r="DK299" s="91"/>
      <c r="DL299" s="91"/>
      <c r="DM299" s="91"/>
      <c r="DN299" s="91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  <c r="FE299" s="91"/>
      <c r="FF299" s="91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</row>
    <row r="300" customFormat="false" ht="12.75" hidden="false" customHeight="false" outlineLevel="0" collapsed="false">
      <c r="A300" s="100"/>
      <c r="B300" s="101"/>
      <c r="C300" s="101"/>
      <c r="D300" s="101"/>
      <c r="E300" s="101"/>
      <c r="F300" s="101"/>
      <c r="G300" s="101"/>
      <c r="H300" s="82"/>
      <c r="I300" s="103"/>
      <c r="R300" s="82"/>
      <c r="S300" s="90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1"/>
      <c r="DB300" s="91"/>
      <c r="DC300" s="91"/>
      <c r="DD300" s="91"/>
      <c r="DE300" s="91"/>
      <c r="DF300" s="91"/>
      <c r="DG300" s="91"/>
      <c r="DH300" s="91"/>
      <c r="DI300" s="91"/>
      <c r="DJ300" s="91"/>
      <c r="DK300" s="91"/>
      <c r="DL300" s="91"/>
      <c r="DM300" s="91"/>
      <c r="DN300" s="91"/>
      <c r="DO300" s="91"/>
      <c r="DP300" s="91"/>
      <c r="DQ300" s="91"/>
      <c r="DR300" s="91"/>
      <c r="DS300" s="91"/>
      <c r="DT300" s="91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91"/>
      <c r="EZ300" s="91"/>
      <c r="FA300" s="91"/>
      <c r="FB300" s="91"/>
      <c r="FC300" s="91"/>
      <c r="FD300" s="91"/>
      <c r="FE300" s="91"/>
      <c r="FF300" s="91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</row>
    <row r="301" customFormat="false" ht="12.75" hidden="false" customHeight="false" outlineLevel="0" collapsed="false">
      <c r="A301" s="100"/>
      <c r="B301" s="101"/>
      <c r="C301" s="101"/>
      <c r="D301" s="101"/>
      <c r="E301" s="101"/>
      <c r="F301" s="101"/>
      <c r="G301" s="101"/>
      <c r="H301" s="82"/>
      <c r="I301" s="103"/>
      <c r="R301" s="82"/>
      <c r="S301" s="90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1"/>
      <c r="DF301" s="91"/>
      <c r="DG301" s="91"/>
      <c r="DH301" s="91"/>
      <c r="DI301" s="91"/>
      <c r="DJ301" s="91"/>
      <c r="DK301" s="91"/>
      <c r="DL301" s="91"/>
      <c r="DM301" s="91"/>
      <c r="DN301" s="91"/>
      <c r="DO301" s="91"/>
      <c r="DP301" s="91"/>
      <c r="DQ301" s="91"/>
      <c r="DR301" s="91"/>
      <c r="DS301" s="91"/>
      <c r="DT301" s="91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91"/>
      <c r="EZ301" s="91"/>
      <c r="FA301" s="91"/>
      <c r="FB301" s="91"/>
      <c r="FC301" s="91"/>
      <c r="FD301" s="91"/>
      <c r="FE301" s="91"/>
      <c r="FF301" s="91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</row>
    <row r="302" customFormat="false" ht="12.75" hidden="false" customHeight="false" outlineLevel="0" collapsed="false">
      <c r="A302" s="100"/>
      <c r="B302" s="101"/>
      <c r="C302" s="101"/>
      <c r="D302" s="101"/>
      <c r="E302" s="101"/>
      <c r="F302" s="101"/>
      <c r="G302" s="101"/>
      <c r="H302" s="82"/>
      <c r="I302" s="103"/>
      <c r="R302" s="82"/>
      <c r="S302" s="90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1"/>
      <c r="DB302" s="91"/>
      <c r="DC302" s="91"/>
      <c r="DD302" s="91"/>
      <c r="DE302" s="91"/>
      <c r="DF302" s="91"/>
      <c r="DG302" s="91"/>
      <c r="DH302" s="91"/>
      <c r="DI302" s="91"/>
      <c r="DJ302" s="91"/>
      <c r="DK302" s="91"/>
      <c r="DL302" s="91"/>
      <c r="DM302" s="91"/>
      <c r="DN302" s="91"/>
      <c r="DO302" s="91"/>
      <c r="DP302" s="91"/>
      <c r="DQ302" s="91"/>
      <c r="DR302" s="91"/>
      <c r="DS302" s="91"/>
      <c r="DT302" s="91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91"/>
      <c r="EZ302" s="91"/>
      <c r="FA302" s="91"/>
      <c r="FB302" s="91"/>
      <c r="FC302" s="91"/>
      <c r="FD302" s="91"/>
      <c r="FE302" s="91"/>
      <c r="FF302" s="91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</row>
    <row r="303" customFormat="false" ht="12.75" hidden="false" customHeight="false" outlineLevel="0" collapsed="false">
      <c r="A303" s="100"/>
      <c r="B303" s="101"/>
      <c r="C303" s="101"/>
      <c r="D303" s="101"/>
      <c r="E303" s="101"/>
      <c r="F303" s="101"/>
      <c r="G303" s="101"/>
      <c r="H303" s="82"/>
      <c r="I303" s="103"/>
      <c r="R303" s="82"/>
      <c r="S303" s="90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1"/>
      <c r="DB303" s="91"/>
      <c r="DC303" s="91"/>
      <c r="DD303" s="91"/>
      <c r="DE303" s="91"/>
      <c r="DF303" s="91"/>
      <c r="DG303" s="91"/>
      <c r="DH303" s="91"/>
      <c r="DI303" s="91"/>
      <c r="DJ303" s="91"/>
      <c r="DK303" s="91"/>
      <c r="DL303" s="91"/>
      <c r="DM303" s="91"/>
      <c r="DN303" s="91"/>
      <c r="DO303" s="91"/>
      <c r="DP303" s="91"/>
      <c r="DQ303" s="91"/>
      <c r="DR303" s="91"/>
      <c r="DS303" s="91"/>
      <c r="DT303" s="91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91"/>
      <c r="EZ303" s="91"/>
      <c r="FA303" s="91"/>
      <c r="FB303" s="91"/>
      <c r="FC303" s="91"/>
      <c r="FD303" s="91"/>
      <c r="FE303" s="91"/>
      <c r="FF303" s="91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</row>
    <row r="304" customFormat="false" ht="12.75" hidden="false" customHeight="false" outlineLevel="0" collapsed="false">
      <c r="A304" s="100"/>
      <c r="B304" s="101"/>
      <c r="C304" s="101"/>
      <c r="D304" s="101"/>
      <c r="E304" s="101"/>
      <c r="F304" s="101"/>
      <c r="G304" s="101"/>
      <c r="H304" s="82"/>
      <c r="I304" s="103"/>
      <c r="R304" s="82"/>
      <c r="S304" s="90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1"/>
      <c r="DB304" s="91"/>
      <c r="DC304" s="91"/>
      <c r="DD304" s="91"/>
      <c r="DE304" s="91"/>
      <c r="DF304" s="91"/>
      <c r="DG304" s="91"/>
      <c r="DH304" s="91"/>
      <c r="DI304" s="91"/>
      <c r="DJ304" s="91"/>
      <c r="DK304" s="91"/>
      <c r="DL304" s="91"/>
      <c r="DM304" s="91"/>
      <c r="DN304" s="91"/>
      <c r="DO304" s="91"/>
      <c r="DP304" s="91"/>
      <c r="DQ304" s="91"/>
      <c r="DR304" s="91"/>
      <c r="DS304" s="91"/>
      <c r="DT304" s="91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91"/>
      <c r="EZ304" s="91"/>
      <c r="FA304" s="91"/>
      <c r="FB304" s="91"/>
      <c r="FC304" s="91"/>
      <c r="FD304" s="91"/>
      <c r="FE304" s="91"/>
      <c r="FF304" s="91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</row>
    <row r="305" customFormat="false" ht="12.75" hidden="false" customHeight="false" outlineLevel="0" collapsed="false">
      <c r="A305" s="100"/>
      <c r="B305" s="101"/>
      <c r="C305" s="101"/>
      <c r="D305" s="101"/>
      <c r="E305" s="101"/>
      <c r="F305" s="101"/>
      <c r="G305" s="101"/>
      <c r="H305" s="82"/>
      <c r="I305" s="103"/>
      <c r="R305" s="82"/>
      <c r="S305" s="90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1"/>
      <c r="DF305" s="91"/>
      <c r="DG305" s="91"/>
      <c r="DH305" s="91"/>
      <c r="DI305" s="91"/>
      <c r="DJ305" s="91"/>
      <c r="DK305" s="91"/>
      <c r="DL305" s="91"/>
      <c r="DM305" s="91"/>
      <c r="DN305" s="91"/>
      <c r="DO305" s="91"/>
      <c r="DP305" s="91"/>
      <c r="DQ305" s="91"/>
      <c r="DR305" s="91"/>
      <c r="DS305" s="91"/>
      <c r="DT305" s="91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91"/>
      <c r="EZ305" s="91"/>
      <c r="FA305" s="91"/>
      <c r="FB305" s="91"/>
      <c r="FC305" s="91"/>
      <c r="FD305" s="91"/>
      <c r="FE305" s="91"/>
      <c r="FF305" s="91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</row>
    <row r="306" customFormat="false" ht="12.75" hidden="false" customHeight="false" outlineLevel="0" collapsed="false">
      <c r="A306" s="100"/>
      <c r="B306" s="101"/>
      <c r="C306" s="101"/>
      <c r="D306" s="101"/>
      <c r="E306" s="101"/>
      <c r="F306" s="101"/>
      <c r="G306" s="101"/>
      <c r="H306" s="82"/>
      <c r="I306" s="103"/>
      <c r="R306" s="82"/>
      <c r="S306" s="90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1"/>
      <c r="DF306" s="91"/>
      <c r="DG306" s="91"/>
      <c r="DH306" s="91"/>
      <c r="DI306" s="91"/>
      <c r="DJ306" s="91"/>
      <c r="DK306" s="91"/>
      <c r="DL306" s="91"/>
      <c r="DM306" s="91"/>
      <c r="DN306" s="91"/>
      <c r="DO306" s="91"/>
      <c r="DP306" s="91"/>
      <c r="DQ306" s="91"/>
      <c r="DR306" s="91"/>
      <c r="DS306" s="91"/>
      <c r="DT306" s="91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91"/>
      <c r="EZ306" s="91"/>
      <c r="FA306" s="91"/>
      <c r="FB306" s="91"/>
      <c r="FC306" s="91"/>
      <c r="FD306" s="91"/>
      <c r="FE306" s="91"/>
      <c r="FF306" s="91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</row>
    <row r="307" customFormat="false" ht="12.75" hidden="false" customHeight="false" outlineLevel="0" collapsed="false">
      <c r="A307" s="100"/>
      <c r="B307" s="101"/>
      <c r="C307" s="101"/>
      <c r="D307" s="101"/>
      <c r="E307" s="101"/>
      <c r="F307" s="101"/>
      <c r="G307" s="101"/>
      <c r="H307" s="82"/>
      <c r="I307" s="103"/>
      <c r="R307" s="82"/>
      <c r="S307" s="90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1"/>
      <c r="DB307" s="91"/>
      <c r="DC307" s="91"/>
      <c r="DD307" s="91"/>
      <c r="DE307" s="91"/>
      <c r="DF307" s="91"/>
      <c r="DG307" s="91"/>
      <c r="DH307" s="91"/>
      <c r="DI307" s="91"/>
      <c r="DJ307" s="91"/>
      <c r="DK307" s="91"/>
      <c r="DL307" s="91"/>
      <c r="DM307" s="91"/>
      <c r="DN307" s="91"/>
      <c r="DO307" s="91"/>
      <c r="DP307" s="91"/>
      <c r="DQ307" s="91"/>
      <c r="DR307" s="91"/>
      <c r="DS307" s="91"/>
      <c r="DT307" s="91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91"/>
      <c r="EZ307" s="91"/>
      <c r="FA307" s="91"/>
      <c r="FB307" s="91"/>
      <c r="FC307" s="91"/>
      <c r="FD307" s="91"/>
      <c r="FE307" s="91"/>
      <c r="FF307" s="91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</row>
    <row r="308" customFormat="false" ht="12.75" hidden="false" customHeight="false" outlineLevel="0" collapsed="false">
      <c r="A308" s="100"/>
      <c r="B308" s="101"/>
      <c r="C308" s="101"/>
      <c r="D308" s="101"/>
      <c r="E308" s="101"/>
      <c r="F308" s="101"/>
      <c r="G308" s="101"/>
      <c r="H308" s="82"/>
      <c r="I308" s="103"/>
      <c r="R308" s="82"/>
      <c r="S308" s="90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1"/>
      <c r="DB308" s="91"/>
      <c r="DC308" s="91"/>
      <c r="DD308" s="91"/>
      <c r="DE308" s="91"/>
      <c r="DF308" s="91"/>
      <c r="DG308" s="91"/>
      <c r="DH308" s="91"/>
      <c r="DI308" s="91"/>
      <c r="DJ308" s="91"/>
      <c r="DK308" s="91"/>
      <c r="DL308" s="91"/>
      <c r="DM308" s="91"/>
      <c r="DN308" s="91"/>
      <c r="DO308" s="91"/>
      <c r="DP308" s="91"/>
      <c r="DQ308" s="91"/>
      <c r="DR308" s="91"/>
      <c r="DS308" s="91"/>
      <c r="DT308" s="91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91"/>
      <c r="EZ308" s="91"/>
      <c r="FA308" s="91"/>
      <c r="FB308" s="91"/>
      <c r="FC308" s="91"/>
      <c r="FD308" s="91"/>
      <c r="FE308" s="91"/>
      <c r="FF308" s="91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</row>
    <row r="309" customFormat="false" ht="12.75" hidden="false" customHeight="false" outlineLevel="0" collapsed="false">
      <c r="A309" s="100"/>
      <c r="B309" s="101"/>
      <c r="C309" s="101"/>
      <c r="D309" s="101"/>
      <c r="E309" s="101"/>
      <c r="F309" s="101"/>
      <c r="G309" s="101"/>
      <c r="H309" s="82"/>
      <c r="I309" s="103"/>
      <c r="R309" s="82"/>
      <c r="S309" s="90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1"/>
      <c r="DB309" s="91"/>
      <c r="DC309" s="91"/>
      <c r="DD309" s="91"/>
      <c r="DE309" s="91"/>
      <c r="DF309" s="91"/>
      <c r="DG309" s="91"/>
      <c r="DH309" s="91"/>
      <c r="DI309" s="91"/>
      <c r="DJ309" s="91"/>
      <c r="DK309" s="91"/>
      <c r="DL309" s="91"/>
      <c r="DM309" s="91"/>
      <c r="DN309" s="91"/>
      <c r="DO309" s="91"/>
      <c r="DP309" s="91"/>
      <c r="DQ309" s="91"/>
      <c r="DR309" s="91"/>
      <c r="DS309" s="91"/>
      <c r="DT309" s="91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91"/>
      <c r="EZ309" s="91"/>
      <c r="FA309" s="91"/>
      <c r="FB309" s="91"/>
      <c r="FC309" s="91"/>
      <c r="FD309" s="91"/>
      <c r="FE309" s="91"/>
      <c r="FF309" s="91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</row>
    <row r="310" customFormat="false" ht="12.75" hidden="false" customHeight="false" outlineLevel="0" collapsed="false">
      <c r="A310" s="100"/>
      <c r="B310" s="101"/>
      <c r="C310" s="101"/>
      <c r="D310" s="101"/>
      <c r="E310" s="101"/>
      <c r="F310" s="101"/>
      <c r="G310" s="101"/>
      <c r="H310" s="82"/>
      <c r="I310" s="103"/>
      <c r="R310" s="82"/>
      <c r="S310" s="90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1"/>
      <c r="DB310" s="91"/>
      <c r="DC310" s="91"/>
      <c r="DD310" s="91"/>
      <c r="DE310" s="91"/>
      <c r="DF310" s="91"/>
      <c r="DG310" s="91"/>
      <c r="DH310" s="91"/>
      <c r="DI310" s="91"/>
      <c r="DJ310" s="91"/>
      <c r="DK310" s="91"/>
      <c r="DL310" s="91"/>
      <c r="DM310" s="91"/>
      <c r="DN310" s="91"/>
      <c r="DO310" s="91"/>
      <c r="DP310" s="91"/>
      <c r="DQ310" s="91"/>
      <c r="DR310" s="91"/>
      <c r="DS310" s="91"/>
      <c r="DT310" s="91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91"/>
      <c r="EZ310" s="91"/>
      <c r="FA310" s="91"/>
      <c r="FB310" s="91"/>
      <c r="FC310" s="91"/>
      <c r="FD310" s="91"/>
      <c r="FE310" s="91"/>
      <c r="FF310" s="91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</row>
    <row r="311" customFormat="false" ht="12.75" hidden="false" customHeight="false" outlineLevel="0" collapsed="false">
      <c r="A311" s="100"/>
      <c r="B311" s="101"/>
      <c r="C311" s="101"/>
      <c r="D311" s="101"/>
      <c r="E311" s="101"/>
      <c r="F311" s="101"/>
      <c r="G311" s="101"/>
      <c r="H311" s="82"/>
      <c r="I311" s="103"/>
      <c r="R311" s="82"/>
      <c r="S311" s="90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1"/>
      <c r="DB311" s="91"/>
      <c r="DC311" s="91"/>
      <c r="DD311" s="91"/>
      <c r="DE311" s="91"/>
      <c r="DF311" s="91"/>
      <c r="DG311" s="91"/>
      <c r="DH311" s="91"/>
      <c r="DI311" s="91"/>
      <c r="DJ311" s="91"/>
      <c r="DK311" s="91"/>
      <c r="DL311" s="91"/>
      <c r="DM311" s="91"/>
      <c r="DN311" s="91"/>
      <c r="DO311" s="91"/>
      <c r="DP311" s="91"/>
      <c r="DQ311" s="91"/>
      <c r="DR311" s="91"/>
      <c r="DS311" s="91"/>
      <c r="DT311" s="91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91"/>
      <c r="EZ311" s="91"/>
      <c r="FA311" s="91"/>
      <c r="FB311" s="91"/>
      <c r="FC311" s="91"/>
      <c r="FD311" s="91"/>
      <c r="FE311" s="91"/>
      <c r="FF311" s="91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</row>
    <row r="312" customFormat="false" ht="12.75" hidden="false" customHeight="false" outlineLevel="0" collapsed="false">
      <c r="A312" s="100"/>
      <c r="B312" s="101"/>
      <c r="C312" s="101"/>
      <c r="D312" s="101"/>
      <c r="E312" s="101"/>
      <c r="F312" s="101"/>
      <c r="G312" s="101"/>
      <c r="H312" s="82"/>
      <c r="I312" s="103"/>
      <c r="R312" s="82"/>
      <c r="S312" s="90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1"/>
      <c r="DB312" s="91"/>
      <c r="DC312" s="91"/>
      <c r="DD312" s="91"/>
      <c r="DE312" s="91"/>
      <c r="DF312" s="91"/>
      <c r="DG312" s="91"/>
      <c r="DH312" s="91"/>
      <c r="DI312" s="91"/>
      <c r="DJ312" s="91"/>
      <c r="DK312" s="91"/>
      <c r="DL312" s="91"/>
      <c r="DM312" s="91"/>
      <c r="DN312" s="91"/>
      <c r="DO312" s="91"/>
      <c r="DP312" s="91"/>
      <c r="DQ312" s="91"/>
      <c r="DR312" s="91"/>
      <c r="DS312" s="91"/>
      <c r="DT312" s="91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91"/>
      <c r="EZ312" s="91"/>
      <c r="FA312" s="91"/>
      <c r="FB312" s="91"/>
      <c r="FC312" s="91"/>
      <c r="FD312" s="91"/>
      <c r="FE312" s="91"/>
      <c r="FF312" s="91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</row>
    <row r="313" customFormat="false" ht="12.75" hidden="false" customHeight="false" outlineLevel="0" collapsed="false">
      <c r="A313" s="100"/>
      <c r="B313" s="101"/>
      <c r="C313" s="101"/>
      <c r="D313" s="101"/>
      <c r="E313" s="101"/>
      <c r="F313" s="101"/>
      <c r="G313" s="101"/>
      <c r="H313" s="82"/>
      <c r="I313" s="103"/>
      <c r="R313" s="82"/>
      <c r="S313" s="90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1"/>
      <c r="DB313" s="91"/>
      <c r="DC313" s="91"/>
      <c r="DD313" s="91"/>
      <c r="DE313" s="91"/>
      <c r="DF313" s="91"/>
      <c r="DG313" s="91"/>
      <c r="DH313" s="91"/>
      <c r="DI313" s="91"/>
      <c r="DJ313" s="91"/>
      <c r="DK313" s="91"/>
      <c r="DL313" s="91"/>
      <c r="DM313" s="91"/>
      <c r="DN313" s="91"/>
      <c r="DO313" s="91"/>
      <c r="DP313" s="91"/>
      <c r="DQ313" s="91"/>
      <c r="DR313" s="91"/>
      <c r="DS313" s="91"/>
      <c r="DT313" s="91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91"/>
      <c r="EZ313" s="91"/>
      <c r="FA313" s="91"/>
      <c r="FB313" s="91"/>
      <c r="FC313" s="91"/>
      <c r="FD313" s="91"/>
      <c r="FE313" s="91"/>
      <c r="FF313" s="91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</row>
    <row r="314" customFormat="false" ht="12.75" hidden="false" customHeight="false" outlineLevel="0" collapsed="false">
      <c r="A314" s="100"/>
      <c r="B314" s="101"/>
      <c r="C314" s="101"/>
      <c r="D314" s="101"/>
      <c r="E314" s="101"/>
      <c r="F314" s="101"/>
      <c r="G314" s="101"/>
      <c r="H314" s="82"/>
      <c r="I314" s="103"/>
      <c r="R314" s="82"/>
      <c r="S314" s="90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1"/>
      <c r="DB314" s="91"/>
      <c r="DC314" s="91"/>
      <c r="DD314" s="91"/>
      <c r="DE314" s="91"/>
      <c r="DF314" s="91"/>
      <c r="DG314" s="91"/>
      <c r="DH314" s="91"/>
      <c r="DI314" s="91"/>
      <c r="DJ314" s="91"/>
      <c r="DK314" s="91"/>
      <c r="DL314" s="91"/>
      <c r="DM314" s="91"/>
      <c r="DN314" s="91"/>
      <c r="DO314" s="91"/>
      <c r="DP314" s="91"/>
      <c r="DQ314" s="91"/>
      <c r="DR314" s="91"/>
      <c r="DS314" s="91"/>
      <c r="DT314" s="91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91"/>
      <c r="EZ314" s="91"/>
      <c r="FA314" s="91"/>
      <c r="FB314" s="91"/>
      <c r="FC314" s="91"/>
      <c r="FD314" s="91"/>
      <c r="FE314" s="91"/>
      <c r="FF314" s="91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</row>
    <row r="315" customFormat="false" ht="12.75" hidden="false" customHeight="false" outlineLevel="0" collapsed="false">
      <c r="A315" s="100"/>
      <c r="B315" s="101"/>
      <c r="C315" s="101"/>
      <c r="D315" s="101"/>
      <c r="E315" s="101"/>
      <c r="F315" s="101"/>
      <c r="G315" s="101"/>
      <c r="H315" s="82"/>
      <c r="I315" s="103"/>
      <c r="R315" s="82"/>
      <c r="S315" s="90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1"/>
      <c r="DF315" s="91"/>
      <c r="DG315" s="91"/>
      <c r="DH315" s="91"/>
      <c r="DI315" s="91"/>
      <c r="DJ315" s="91"/>
      <c r="DK315" s="91"/>
      <c r="DL315" s="91"/>
      <c r="DM315" s="91"/>
      <c r="DN315" s="91"/>
      <c r="DO315" s="91"/>
      <c r="DP315" s="91"/>
      <c r="DQ315" s="91"/>
      <c r="DR315" s="91"/>
      <c r="DS315" s="91"/>
      <c r="DT315" s="91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91"/>
      <c r="EZ315" s="91"/>
      <c r="FA315" s="91"/>
      <c r="FB315" s="91"/>
      <c r="FC315" s="91"/>
      <c r="FD315" s="91"/>
      <c r="FE315" s="91"/>
      <c r="FF315" s="91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</row>
    <row r="316" customFormat="false" ht="12.75" hidden="false" customHeight="false" outlineLevel="0" collapsed="false">
      <c r="A316" s="100"/>
      <c r="B316" s="101"/>
      <c r="C316" s="101"/>
      <c r="D316" s="101"/>
      <c r="E316" s="101"/>
      <c r="F316" s="101"/>
      <c r="G316" s="101"/>
      <c r="H316" s="82"/>
      <c r="I316" s="103"/>
      <c r="R316" s="82"/>
      <c r="S316" s="90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1"/>
      <c r="DB316" s="91"/>
      <c r="DC316" s="91"/>
      <c r="DD316" s="91"/>
      <c r="DE316" s="91"/>
      <c r="DF316" s="91"/>
      <c r="DG316" s="91"/>
      <c r="DH316" s="91"/>
      <c r="DI316" s="91"/>
      <c r="DJ316" s="91"/>
      <c r="DK316" s="91"/>
      <c r="DL316" s="91"/>
      <c r="DM316" s="91"/>
      <c r="DN316" s="91"/>
      <c r="DO316" s="91"/>
      <c r="DP316" s="91"/>
      <c r="DQ316" s="91"/>
      <c r="DR316" s="91"/>
      <c r="DS316" s="91"/>
      <c r="DT316" s="91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91"/>
      <c r="EZ316" s="91"/>
      <c r="FA316" s="91"/>
      <c r="FB316" s="91"/>
      <c r="FC316" s="91"/>
      <c r="FD316" s="91"/>
      <c r="FE316" s="91"/>
      <c r="FF316" s="91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</row>
    <row r="317" customFormat="false" ht="12.75" hidden="false" customHeight="false" outlineLevel="0" collapsed="false">
      <c r="A317" s="100"/>
      <c r="B317" s="101"/>
      <c r="C317" s="101"/>
      <c r="D317" s="101"/>
      <c r="E317" s="101"/>
      <c r="F317" s="101"/>
      <c r="G317" s="101"/>
      <c r="H317" s="82"/>
      <c r="I317" s="103"/>
      <c r="R317" s="82"/>
      <c r="S317" s="90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1"/>
      <c r="DF317" s="91"/>
      <c r="DG317" s="91"/>
      <c r="DH317" s="91"/>
      <c r="DI317" s="91"/>
      <c r="DJ317" s="91"/>
      <c r="DK317" s="91"/>
      <c r="DL317" s="91"/>
      <c r="DM317" s="91"/>
      <c r="DN317" s="91"/>
      <c r="DO317" s="91"/>
      <c r="DP317" s="91"/>
      <c r="DQ317" s="91"/>
      <c r="DR317" s="91"/>
      <c r="DS317" s="91"/>
      <c r="DT317" s="91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91"/>
      <c r="EZ317" s="91"/>
      <c r="FA317" s="91"/>
      <c r="FB317" s="91"/>
      <c r="FC317" s="91"/>
      <c r="FD317" s="91"/>
      <c r="FE317" s="91"/>
      <c r="FF317" s="91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</row>
    <row r="318" customFormat="false" ht="12.75" hidden="false" customHeight="false" outlineLevel="0" collapsed="false">
      <c r="A318" s="100"/>
      <c r="B318" s="101"/>
      <c r="C318" s="101"/>
      <c r="D318" s="101"/>
      <c r="E318" s="101"/>
      <c r="F318" s="101"/>
      <c r="G318" s="101"/>
      <c r="H318" s="82"/>
      <c r="I318" s="103"/>
      <c r="R318" s="82"/>
      <c r="S318" s="90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1"/>
      <c r="DB318" s="91"/>
      <c r="DC318" s="91"/>
      <c r="DD318" s="91"/>
      <c r="DE318" s="91"/>
      <c r="DF318" s="91"/>
      <c r="DG318" s="91"/>
      <c r="DH318" s="91"/>
      <c r="DI318" s="91"/>
      <c r="DJ318" s="91"/>
      <c r="DK318" s="91"/>
      <c r="DL318" s="91"/>
      <c r="DM318" s="91"/>
      <c r="DN318" s="91"/>
      <c r="DO318" s="91"/>
      <c r="DP318" s="91"/>
      <c r="DQ318" s="91"/>
      <c r="DR318" s="91"/>
      <c r="DS318" s="91"/>
      <c r="DT318" s="91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91"/>
      <c r="EZ318" s="91"/>
      <c r="FA318" s="91"/>
      <c r="FB318" s="91"/>
      <c r="FC318" s="91"/>
      <c r="FD318" s="91"/>
      <c r="FE318" s="91"/>
      <c r="FF318" s="91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</row>
    <row r="319" customFormat="false" ht="12.75" hidden="false" customHeight="false" outlineLevel="0" collapsed="false">
      <c r="A319" s="100"/>
      <c r="B319" s="101"/>
      <c r="C319" s="101"/>
      <c r="D319" s="101"/>
      <c r="E319" s="101"/>
      <c r="F319" s="101"/>
      <c r="G319" s="101"/>
      <c r="H319" s="82"/>
      <c r="I319" s="103"/>
      <c r="R319" s="82"/>
      <c r="S319" s="90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1"/>
      <c r="DF319" s="91"/>
      <c r="DG319" s="91"/>
      <c r="DH319" s="91"/>
      <c r="DI319" s="91"/>
      <c r="DJ319" s="91"/>
      <c r="DK319" s="91"/>
      <c r="DL319" s="91"/>
      <c r="DM319" s="91"/>
      <c r="DN319" s="91"/>
      <c r="DO319" s="91"/>
      <c r="DP319" s="91"/>
      <c r="DQ319" s="91"/>
      <c r="DR319" s="91"/>
      <c r="DS319" s="91"/>
      <c r="DT319" s="91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91"/>
      <c r="EZ319" s="91"/>
      <c r="FA319" s="91"/>
      <c r="FB319" s="91"/>
      <c r="FC319" s="91"/>
      <c r="FD319" s="91"/>
      <c r="FE319" s="91"/>
      <c r="FF319" s="91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</row>
    <row r="320" customFormat="false" ht="12.75" hidden="false" customHeight="false" outlineLevel="0" collapsed="false">
      <c r="A320" s="100"/>
      <c r="B320" s="101"/>
      <c r="C320" s="101"/>
      <c r="D320" s="101"/>
      <c r="E320" s="101"/>
      <c r="F320" s="101"/>
      <c r="G320" s="101"/>
      <c r="H320" s="82"/>
      <c r="I320" s="103"/>
      <c r="R320" s="82"/>
      <c r="S320" s="90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1"/>
      <c r="DB320" s="91"/>
      <c r="DC320" s="91"/>
      <c r="DD320" s="91"/>
      <c r="DE320" s="91"/>
      <c r="DF320" s="91"/>
      <c r="DG320" s="91"/>
      <c r="DH320" s="91"/>
      <c r="DI320" s="91"/>
      <c r="DJ320" s="91"/>
      <c r="DK320" s="91"/>
      <c r="DL320" s="91"/>
      <c r="DM320" s="91"/>
      <c r="DN320" s="91"/>
      <c r="DO320" s="91"/>
      <c r="DP320" s="91"/>
      <c r="DQ320" s="91"/>
      <c r="DR320" s="91"/>
      <c r="DS320" s="91"/>
      <c r="DT320" s="91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91"/>
      <c r="EZ320" s="91"/>
      <c r="FA320" s="91"/>
      <c r="FB320" s="91"/>
      <c r="FC320" s="91"/>
      <c r="FD320" s="91"/>
      <c r="FE320" s="91"/>
      <c r="FF320" s="91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</row>
    <row r="321" customFormat="false" ht="12.75" hidden="false" customHeight="false" outlineLevel="0" collapsed="false">
      <c r="A321" s="100"/>
      <c r="B321" s="101"/>
      <c r="C321" s="101"/>
      <c r="D321" s="101"/>
      <c r="E321" s="101"/>
      <c r="F321" s="101"/>
      <c r="G321" s="101"/>
      <c r="H321" s="82"/>
      <c r="I321" s="103"/>
      <c r="R321" s="82"/>
      <c r="S321" s="90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1"/>
      <c r="DB321" s="91"/>
      <c r="DC321" s="91"/>
      <c r="DD321" s="91"/>
      <c r="DE321" s="91"/>
      <c r="DF321" s="91"/>
      <c r="DG321" s="91"/>
      <c r="DH321" s="91"/>
      <c r="DI321" s="91"/>
      <c r="DJ321" s="91"/>
      <c r="DK321" s="91"/>
      <c r="DL321" s="91"/>
      <c r="DM321" s="91"/>
      <c r="DN321" s="91"/>
      <c r="DO321" s="91"/>
      <c r="DP321" s="91"/>
      <c r="DQ321" s="91"/>
      <c r="DR321" s="91"/>
      <c r="DS321" s="91"/>
      <c r="DT321" s="91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91"/>
      <c r="EZ321" s="91"/>
      <c r="FA321" s="91"/>
      <c r="FB321" s="91"/>
      <c r="FC321" s="91"/>
      <c r="FD321" s="91"/>
      <c r="FE321" s="91"/>
      <c r="FF321" s="91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</row>
    <row r="322" customFormat="false" ht="12.75" hidden="false" customHeight="false" outlineLevel="0" collapsed="false">
      <c r="A322" s="100"/>
      <c r="B322" s="101"/>
      <c r="C322" s="101"/>
      <c r="D322" s="101"/>
      <c r="E322" s="101"/>
      <c r="F322" s="101"/>
      <c r="G322" s="101"/>
      <c r="H322" s="82"/>
      <c r="I322" s="103"/>
      <c r="R322" s="82"/>
      <c r="S322" s="90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1"/>
      <c r="DB322" s="91"/>
      <c r="DC322" s="91"/>
      <c r="DD322" s="91"/>
      <c r="DE322" s="91"/>
      <c r="DF322" s="91"/>
      <c r="DG322" s="91"/>
      <c r="DH322" s="91"/>
      <c r="DI322" s="91"/>
      <c r="DJ322" s="91"/>
      <c r="DK322" s="91"/>
      <c r="DL322" s="91"/>
      <c r="DM322" s="91"/>
      <c r="DN322" s="91"/>
      <c r="DO322" s="91"/>
      <c r="DP322" s="91"/>
      <c r="DQ322" s="91"/>
      <c r="DR322" s="91"/>
      <c r="DS322" s="91"/>
      <c r="DT322" s="91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91"/>
      <c r="EZ322" s="91"/>
      <c r="FA322" s="91"/>
      <c r="FB322" s="91"/>
      <c r="FC322" s="91"/>
      <c r="FD322" s="91"/>
      <c r="FE322" s="91"/>
      <c r="FF322" s="91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</row>
    <row r="323" customFormat="false" ht="12.75" hidden="false" customHeight="false" outlineLevel="0" collapsed="false">
      <c r="A323" s="100"/>
      <c r="B323" s="101"/>
      <c r="C323" s="101"/>
      <c r="D323" s="101"/>
      <c r="E323" s="101"/>
      <c r="F323" s="101"/>
      <c r="G323" s="101"/>
      <c r="H323" s="82"/>
      <c r="I323" s="103"/>
      <c r="R323" s="82"/>
      <c r="S323" s="90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1"/>
      <c r="DF323" s="91"/>
      <c r="DG323" s="91"/>
      <c r="DH323" s="91"/>
      <c r="DI323" s="91"/>
      <c r="DJ323" s="91"/>
      <c r="DK323" s="91"/>
      <c r="DL323" s="91"/>
      <c r="DM323" s="91"/>
      <c r="DN323" s="91"/>
      <c r="DO323" s="91"/>
      <c r="DP323" s="91"/>
      <c r="DQ323" s="91"/>
      <c r="DR323" s="91"/>
      <c r="DS323" s="91"/>
      <c r="DT323" s="91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91"/>
      <c r="EZ323" s="91"/>
      <c r="FA323" s="91"/>
      <c r="FB323" s="91"/>
      <c r="FC323" s="91"/>
      <c r="FD323" s="91"/>
      <c r="FE323" s="91"/>
      <c r="FF323" s="91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</row>
    <row r="324" customFormat="false" ht="12.75" hidden="false" customHeight="false" outlineLevel="0" collapsed="false">
      <c r="A324" s="100"/>
      <c r="B324" s="101"/>
      <c r="C324" s="101"/>
      <c r="D324" s="101"/>
      <c r="E324" s="101"/>
      <c r="F324" s="101"/>
      <c r="G324" s="101"/>
      <c r="H324" s="82"/>
      <c r="I324" s="103"/>
      <c r="R324" s="82"/>
      <c r="S324" s="90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1"/>
      <c r="DB324" s="91"/>
      <c r="DC324" s="91"/>
      <c r="DD324" s="91"/>
      <c r="DE324" s="91"/>
      <c r="DF324" s="91"/>
      <c r="DG324" s="91"/>
      <c r="DH324" s="91"/>
      <c r="DI324" s="91"/>
      <c r="DJ324" s="91"/>
      <c r="DK324" s="91"/>
      <c r="DL324" s="91"/>
      <c r="DM324" s="91"/>
      <c r="DN324" s="91"/>
      <c r="DO324" s="91"/>
      <c r="DP324" s="91"/>
      <c r="DQ324" s="91"/>
      <c r="DR324" s="91"/>
      <c r="DS324" s="91"/>
      <c r="DT324" s="91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91"/>
      <c r="EZ324" s="91"/>
      <c r="FA324" s="91"/>
      <c r="FB324" s="91"/>
      <c r="FC324" s="91"/>
      <c r="FD324" s="91"/>
      <c r="FE324" s="91"/>
      <c r="FF324" s="91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</row>
    <row r="325" customFormat="false" ht="12.75" hidden="false" customHeight="false" outlineLevel="0" collapsed="false">
      <c r="A325" s="100"/>
      <c r="B325" s="101"/>
      <c r="C325" s="101"/>
      <c r="D325" s="101"/>
      <c r="E325" s="101"/>
      <c r="F325" s="101"/>
      <c r="G325" s="101"/>
      <c r="H325" s="82"/>
      <c r="I325" s="103"/>
      <c r="R325" s="82"/>
      <c r="S325" s="90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1"/>
      <c r="DB325" s="91"/>
      <c r="DC325" s="91"/>
      <c r="DD325" s="91"/>
      <c r="DE325" s="91"/>
      <c r="DF325" s="91"/>
      <c r="DG325" s="91"/>
      <c r="DH325" s="91"/>
      <c r="DI325" s="91"/>
      <c r="DJ325" s="91"/>
      <c r="DK325" s="91"/>
      <c r="DL325" s="91"/>
      <c r="DM325" s="91"/>
      <c r="DN325" s="91"/>
      <c r="DO325" s="91"/>
      <c r="DP325" s="91"/>
      <c r="DQ325" s="91"/>
      <c r="DR325" s="91"/>
      <c r="DS325" s="91"/>
      <c r="DT325" s="91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91"/>
      <c r="EZ325" s="91"/>
      <c r="FA325" s="91"/>
      <c r="FB325" s="91"/>
      <c r="FC325" s="91"/>
      <c r="FD325" s="91"/>
      <c r="FE325" s="91"/>
      <c r="FF325" s="91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</row>
    <row r="326" customFormat="false" ht="12.75" hidden="false" customHeight="false" outlineLevel="0" collapsed="false">
      <c r="A326" s="100"/>
      <c r="B326" s="101"/>
      <c r="C326" s="101"/>
      <c r="D326" s="101"/>
      <c r="E326" s="101"/>
      <c r="F326" s="101"/>
      <c r="G326" s="101"/>
      <c r="H326" s="82"/>
      <c r="I326" s="103"/>
      <c r="R326" s="82"/>
      <c r="S326" s="90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1"/>
      <c r="DB326" s="91"/>
      <c r="DC326" s="91"/>
      <c r="DD326" s="91"/>
      <c r="DE326" s="91"/>
      <c r="DF326" s="91"/>
      <c r="DG326" s="91"/>
      <c r="DH326" s="91"/>
      <c r="DI326" s="91"/>
      <c r="DJ326" s="91"/>
      <c r="DK326" s="91"/>
      <c r="DL326" s="91"/>
      <c r="DM326" s="91"/>
      <c r="DN326" s="91"/>
      <c r="DO326" s="91"/>
      <c r="DP326" s="91"/>
      <c r="DQ326" s="91"/>
      <c r="DR326" s="91"/>
      <c r="DS326" s="91"/>
      <c r="DT326" s="91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91"/>
      <c r="EZ326" s="91"/>
      <c r="FA326" s="91"/>
      <c r="FB326" s="91"/>
      <c r="FC326" s="91"/>
      <c r="FD326" s="91"/>
      <c r="FE326" s="91"/>
      <c r="FF326" s="91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</row>
    <row r="327" customFormat="false" ht="12.75" hidden="false" customHeight="false" outlineLevel="0" collapsed="false">
      <c r="A327" s="100"/>
      <c r="B327" s="101"/>
      <c r="C327" s="101"/>
      <c r="D327" s="101"/>
      <c r="E327" s="101"/>
      <c r="F327" s="101"/>
      <c r="G327" s="101"/>
      <c r="H327" s="82"/>
      <c r="I327" s="103"/>
      <c r="R327" s="82"/>
      <c r="S327" s="90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1"/>
      <c r="DB327" s="91"/>
      <c r="DC327" s="91"/>
      <c r="DD327" s="91"/>
      <c r="DE327" s="91"/>
      <c r="DF327" s="91"/>
      <c r="DG327" s="91"/>
      <c r="DH327" s="91"/>
      <c r="DI327" s="91"/>
      <c r="DJ327" s="91"/>
      <c r="DK327" s="91"/>
      <c r="DL327" s="91"/>
      <c r="DM327" s="91"/>
      <c r="DN327" s="91"/>
      <c r="DO327" s="91"/>
      <c r="DP327" s="91"/>
      <c r="DQ327" s="91"/>
      <c r="DR327" s="91"/>
      <c r="DS327" s="91"/>
      <c r="DT327" s="91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91"/>
      <c r="EZ327" s="91"/>
      <c r="FA327" s="91"/>
      <c r="FB327" s="91"/>
      <c r="FC327" s="91"/>
      <c r="FD327" s="91"/>
      <c r="FE327" s="91"/>
      <c r="FF327" s="91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</row>
    <row r="328" customFormat="false" ht="12.75" hidden="false" customHeight="false" outlineLevel="0" collapsed="false">
      <c r="A328" s="100"/>
      <c r="B328" s="101"/>
      <c r="C328" s="101"/>
      <c r="D328" s="101"/>
      <c r="E328" s="101"/>
      <c r="F328" s="101"/>
      <c r="G328" s="101"/>
      <c r="H328" s="82"/>
      <c r="I328" s="103"/>
      <c r="R328" s="82"/>
      <c r="S328" s="90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1"/>
      <c r="DF328" s="91"/>
      <c r="DG328" s="91"/>
      <c r="DH328" s="91"/>
      <c r="DI328" s="91"/>
      <c r="DJ328" s="91"/>
      <c r="DK328" s="91"/>
      <c r="DL328" s="91"/>
      <c r="DM328" s="91"/>
      <c r="DN328" s="91"/>
      <c r="DO328" s="91"/>
      <c r="DP328" s="91"/>
      <c r="DQ328" s="91"/>
      <c r="DR328" s="91"/>
      <c r="DS328" s="91"/>
      <c r="DT328" s="91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91"/>
      <c r="EZ328" s="91"/>
      <c r="FA328" s="91"/>
      <c r="FB328" s="91"/>
      <c r="FC328" s="91"/>
      <c r="FD328" s="91"/>
      <c r="FE328" s="91"/>
      <c r="FF328" s="91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</row>
    <row r="329" customFormat="false" ht="12.75" hidden="false" customHeight="false" outlineLevel="0" collapsed="false">
      <c r="A329" s="100"/>
      <c r="B329" s="101"/>
      <c r="C329" s="101"/>
      <c r="D329" s="101"/>
      <c r="E329" s="101"/>
      <c r="F329" s="101"/>
      <c r="G329" s="101"/>
      <c r="H329" s="82"/>
      <c r="I329" s="103"/>
      <c r="R329" s="82"/>
      <c r="S329" s="90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1"/>
      <c r="DB329" s="91"/>
      <c r="DC329" s="91"/>
      <c r="DD329" s="91"/>
      <c r="DE329" s="91"/>
      <c r="DF329" s="91"/>
      <c r="DG329" s="91"/>
      <c r="DH329" s="91"/>
      <c r="DI329" s="91"/>
      <c r="DJ329" s="91"/>
      <c r="DK329" s="91"/>
      <c r="DL329" s="91"/>
      <c r="DM329" s="91"/>
      <c r="DN329" s="91"/>
      <c r="DO329" s="91"/>
      <c r="DP329" s="91"/>
      <c r="DQ329" s="91"/>
      <c r="DR329" s="91"/>
      <c r="DS329" s="91"/>
      <c r="DT329" s="91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91"/>
      <c r="EZ329" s="91"/>
      <c r="FA329" s="91"/>
      <c r="FB329" s="91"/>
      <c r="FC329" s="91"/>
      <c r="FD329" s="91"/>
      <c r="FE329" s="91"/>
      <c r="FF329" s="91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</row>
    <row r="330" customFormat="false" ht="12.75" hidden="false" customHeight="false" outlineLevel="0" collapsed="false">
      <c r="A330" s="100"/>
      <c r="B330" s="101"/>
      <c r="C330" s="101"/>
      <c r="D330" s="101"/>
      <c r="E330" s="101"/>
      <c r="F330" s="101"/>
      <c r="G330" s="101"/>
      <c r="H330" s="82"/>
      <c r="I330" s="103"/>
      <c r="R330" s="82"/>
      <c r="S330" s="90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1"/>
      <c r="DB330" s="91"/>
      <c r="DC330" s="91"/>
      <c r="DD330" s="91"/>
      <c r="DE330" s="91"/>
      <c r="DF330" s="91"/>
      <c r="DG330" s="91"/>
      <c r="DH330" s="91"/>
      <c r="DI330" s="91"/>
      <c r="DJ330" s="91"/>
      <c r="DK330" s="91"/>
      <c r="DL330" s="91"/>
      <c r="DM330" s="91"/>
      <c r="DN330" s="91"/>
      <c r="DO330" s="91"/>
      <c r="DP330" s="91"/>
      <c r="DQ330" s="91"/>
      <c r="DR330" s="91"/>
      <c r="DS330" s="91"/>
      <c r="DT330" s="91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91"/>
      <c r="EZ330" s="91"/>
      <c r="FA330" s="91"/>
      <c r="FB330" s="91"/>
      <c r="FC330" s="91"/>
      <c r="FD330" s="91"/>
      <c r="FE330" s="91"/>
      <c r="FF330" s="91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</row>
    <row r="331" customFormat="false" ht="12.75" hidden="false" customHeight="false" outlineLevel="0" collapsed="false">
      <c r="A331" s="100"/>
      <c r="B331" s="101"/>
      <c r="C331" s="101"/>
      <c r="D331" s="101"/>
      <c r="E331" s="101"/>
      <c r="F331" s="101"/>
      <c r="G331" s="101"/>
      <c r="H331" s="82"/>
      <c r="I331" s="103"/>
      <c r="R331" s="82"/>
      <c r="S331" s="90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1"/>
      <c r="DB331" s="91"/>
      <c r="DC331" s="91"/>
      <c r="DD331" s="91"/>
      <c r="DE331" s="91"/>
      <c r="DF331" s="91"/>
      <c r="DG331" s="91"/>
      <c r="DH331" s="91"/>
      <c r="DI331" s="91"/>
      <c r="DJ331" s="91"/>
      <c r="DK331" s="91"/>
      <c r="DL331" s="91"/>
      <c r="DM331" s="91"/>
      <c r="DN331" s="91"/>
      <c r="DO331" s="91"/>
      <c r="DP331" s="91"/>
      <c r="DQ331" s="91"/>
      <c r="DR331" s="91"/>
      <c r="DS331" s="91"/>
      <c r="DT331" s="91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91"/>
      <c r="EZ331" s="91"/>
      <c r="FA331" s="91"/>
      <c r="FB331" s="91"/>
      <c r="FC331" s="91"/>
      <c r="FD331" s="91"/>
      <c r="FE331" s="91"/>
      <c r="FF331" s="91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</row>
    <row r="332" customFormat="false" ht="12.75" hidden="false" customHeight="false" outlineLevel="0" collapsed="false">
      <c r="A332" s="100"/>
      <c r="B332" s="101"/>
      <c r="C332" s="101"/>
      <c r="D332" s="101"/>
      <c r="E332" s="101"/>
      <c r="F332" s="101"/>
      <c r="G332" s="101"/>
      <c r="H332" s="82"/>
      <c r="I332" s="103"/>
      <c r="R332" s="82"/>
      <c r="S332" s="90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1"/>
      <c r="DB332" s="91"/>
      <c r="DC332" s="91"/>
      <c r="DD332" s="91"/>
      <c r="DE332" s="91"/>
      <c r="DF332" s="91"/>
      <c r="DG332" s="91"/>
      <c r="DH332" s="91"/>
      <c r="DI332" s="91"/>
      <c r="DJ332" s="91"/>
      <c r="DK332" s="91"/>
      <c r="DL332" s="91"/>
      <c r="DM332" s="91"/>
      <c r="DN332" s="91"/>
      <c r="DO332" s="91"/>
      <c r="DP332" s="91"/>
      <c r="DQ332" s="91"/>
      <c r="DR332" s="91"/>
      <c r="DS332" s="91"/>
      <c r="DT332" s="91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91"/>
      <c r="EZ332" s="91"/>
      <c r="FA332" s="91"/>
      <c r="FB332" s="91"/>
      <c r="FC332" s="91"/>
      <c r="FD332" s="91"/>
      <c r="FE332" s="91"/>
      <c r="FF332" s="91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</row>
    <row r="333" customFormat="false" ht="12.75" hidden="false" customHeight="false" outlineLevel="0" collapsed="false">
      <c r="A333" s="100"/>
      <c r="B333" s="101"/>
      <c r="C333" s="101"/>
      <c r="D333" s="101"/>
      <c r="E333" s="101"/>
      <c r="F333" s="101"/>
      <c r="G333" s="101"/>
      <c r="H333" s="82"/>
      <c r="I333" s="103"/>
      <c r="R333" s="82"/>
      <c r="S333" s="90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1"/>
      <c r="DB333" s="91"/>
      <c r="DC333" s="91"/>
      <c r="DD333" s="91"/>
      <c r="DE333" s="91"/>
      <c r="DF333" s="91"/>
      <c r="DG333" s="91"/>
      <c r="DH333" s="91"/>
      <c r="DI333" s="91"/>
      <c r="DJ333" s="91"/>
      <c r="DK333" s="91"/>
      <c r="DL333" s="91"/>
      <c r="DM333" s="91"/>
      <c r="DN333" s="91"/>
      <c r="DO333" s="91"/>
      <c r="DP333" s="91"/>
      <c r="DQ333" s="91"/>
      <c r="DR333" s="91"/>
      <c r="DS333" s="91"/>
      <c r="DT333" s="91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91"/>
      <c r="EZ333" s="91"/>
      <c r="FA333" s="91"/>
      <c r="FB333" s="91"/>
      <c r="FC333" s="91"/>
      <c r="FD333" s="91"/>
      <c r="FE333" s="91"/>
      <c r="FF333" s="91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</row>
    <row r="334" customFormat="false" ht="12.75" hidden="false" customHeight="false" outlineLevel="0" collapsed="false">
      <c r="A334" s="100"/>
      <c r="B334" s="101"/>
      <c r="C334" s="101"/>
      <c r="D334" s="101"/>
      <c r="E334" s="101"/>
      <c r="F334" s="101"/>
      <c r="G334" s="101"/>
      <c r="H334" s="82"/>
      <c r="I334" s="103"/>
      <c r="R334" s="82"/>
      <c r="S334" s="90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1"/>
      <c r="DB334" s="91"/>
      <c r="DC334" s="91"/>
      <c r="DD334" s="91"/>
      <c r="DE334" s="91"/>
      <c r="DF334" s="91"/>
      <c r="DG334" s="91"/>
      <c r="DH334" s="91"/>
      <c r="DI334" s="91"/>
      <c r="DJ334" s="91"/>
      <c r="DK334" s="91"/>
      <c r="DL334" s="91"/>
      <c r="DM334" s="91"/>
      <c r="DN334" s="91"/>
      <c r="DO334" s="91"/>
      <c r="DP334" s="91"/>
      <c r="DQ334" s="91"/>
      <c r="DR334" s="91"/>
      <c r="DS334" s="91"/>
      <c r="DT334" s="91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91"/>
      <c r="EZ334" s="91"/>
      <c r="FA334" s="91"/>
      <c r="FB334" s="91"/>
      <c r="FC334" s="91"/>
      <c r="FD334" s="91"/>
      <c r="FE334" s="91"/>
      <c r="FF334" s="91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</row>
    <row r="335" customFormat="false" ht="12.75" hidden="false" customHeight="false" outlineLevel="0" collapsed="false">
      <c r="A335" s="100"/>
      <c r="B335" s="101"/>
      <c r="C335" s="101"/>
      <c r="D335" s="101"/>
      <c r="E335" s="101"/>
      <c r="F335" s="101"/>
      <c r="G335" s="101"/>
      <c r="H335" s="82"/>
      <c r="I335" s="103"/>
      <c r="R335" s="82"/>
      <c r="S335" s="90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1"/>
      <c r="DF335" s="91"/>
      <c r="DG335" s="91"/>
      <c r="DH335" s="91"/>
      <c r="DI335" s="91"/>
      <c r="DJ335" s="91"/>
      <c r="DK335" s="91"/>
      <c r="DL335" s="91"/>
      <c r="DM335" s="91"/>
      <c r="DN335" s="91"/>
      <c r="DO335" s="91"/>
      <c r="DP335" s="91"/>
      <c r="DQ335" s="91"/>
      <c r="DR335" s="91"/>
      <c r="DS335" s="91"/>
      <c r="DT335" s="91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91"/>
      <c r="EZ335" s="91"/>
      <c r="FA335" s="91"/>
      <c r="FB335" s="91"/>
      <c r="FC335" s="91"/>
      <c r="FD335" s="91"/>
      <c r="FE335" s="91"/>
      <c r="FF335" s="91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</row>
    <row r="336" customFormat="false" ht="12.75" hidden="false" customHeight="false" outlineLevel="0" collapsed="false">
      <c r="A336" s="100"/>
      <c r="B336" s="101"/>
      <c r="C336" s="101"/>
      <c r="D336" s="101"/>
      <c r="E336" s="101"/>
      <c r="F336" s="101"/>
      <c r="G336" s="101"/>
      <c r="H336" s="82"/>
      <c r="I336" s="103"/>
      <c r="R336" s="82"/>
      <c r="S336" s="90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1"/>
      <c r="DB336" s="91"/>
      <c r="DC336" s="91"/>
      <c r="DD336" s="91"/>
      <c r="DE336" s="91"/>
      <c r="DF336" s="91"/>
      <c r="DG336" s="91"/>
      <c r="DH336" s="91"/>
      <c r="DI336" s="91"/>
      <c r="DJ336" s="91"/>
      <c r="DK336" s="91"/>
      <c r="DL336" s="91"/>
      <c r="DM336" s="91"/>
      <c r="DN336" s="91"/>
      <c r="DO336" s="91"/>
      <c r="DP336" s="91"/>
      <c r="DQ336" s="91"/>
      <c r="DR336" s="91"/>
      <c r="DS336" s="91"/>
      <c r="DT336" s="91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91"/>
      <c r="EZ336" s="91"/>
      <c r="FA336" s="91"/>
      <c r="FB336" s="91"/>
      <c r="FC336" s="91"/>
      <c r="FD336" s="91"/>
      <c r="FE336" s="91"/>
      <c r="FF336" s="91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</row>
    <row r="337" customFormat="false" ht="12.75" hidden="false" customHeight="false" outlineLevel="0" collapsed="false">
      <c r="A337" s="100"/>
      <c r="B337" s="101"/>
      <c r="C337" s="101"/>
      <c r="D337" s="101"/>
      <c r="E337" s="101"/>
      <c r="F337" s="101"/>
      <c r="G337" s="101"/>
      <c r="H337" s="82"/>
      <c r="I337" s="103"/>
      <c r="R337" s="82"/>
      <c r="S337" s="90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1"/>
      <c r="DF337" s="91"/>
      <c r="DG337" s="91"/>
      <c r="DH337" s="91"/>
      <c r="DI337" s="91"/>
      <c r="DJ337" s="91"/>
      <c r="DK337" s="91"/>
      <c r="DL337" s="91"/>
      <c r="DM337" s="91"/>
      <c r="DN337" s="91"/>
      <c r="DO337" s="91"/>
      <c r="DP337" s="91"/>
      <c r="DQ337" s="91"/>
      <c r="DR337" s="91"/>
      <c r="DS337" s="91"/>
      <c r="DT337" s="91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91"/>
      <c r="EZ337" s="91"/>
      <c r="FA337" s="91"/>
      <c r="FB337" s="91"/>
      <c r="FC337" s="91"/>
      <c r="FD337" s="91"/>
      <c r="FE337" s="91"/>
      <c r="FF337" s="91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</row>
    <row r="338" customFormat="false" ht="12.75" hidden="false" customHeight="false" outlineLevel="0" collapsed="false">
      <c r="A338" s="100"/>
      <c r="B338" s="101"/>
      <c r="C338" s="101"/>
      <c r="D338" s="101"/>
      <c r="E338" s="101"/>
      <c r="F338" s="101"/>
      <c r="G338" s="101"/>
      <c r="H338" s="82"/>
      <c r="I338" s="103"/>
      <c r="R338" s="82"/>
      <c r="S338" s="90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1"/>
      <c r="DB338" s="91"/>
      <c r="DC338" s="91"/>
      <c r="DD338" s="91"/>
      <c r="DE338" s="91"/>
      <c r="DF338" s="91"/>
      <c r="DG338" s="91"/>
      <c r="DH338" s="91"/>
      <c r="DI338" s="91"/>
      <c r="DJ338" s="91"/>
      <c r="DK338" s="91"/>
      <c r="DL338" s="91"/>
      <c r="DM338" s="91"/>
      <c r="DN338" s="91"/>
      <c r="DO338" s="91"/>
      <c r="DP338" s="91"/>
      <c r="DQ338" s="91"/>
      <c r="DR338" s="91"/>
      <c r="DS338" s="91"/>
      <c r="DT338" s="91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91"/>
      <c r="EZ338" s="91"/>
      <c r="FA338" s="91"/>
      <c r="FB338" s="91"/>
      <c r="FC338" s="91"/>
      <c r="FD338" s="91"/>
      <c r="FE338" s="91"/>
      <c r="FF338" s="91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</row>
    <row r="339" customFormat="false" ht="12.75" hidden="false" customHeight="false" outlineLevel="0" collapsed="false">
      <c r="A339" s="100"/>
      <c r="B339" s="101"/>
      <c r="C339" s="101"/>
      <c r="D339" s="101"/>
      <c r="E339" s="101"/>
      <c r="F339" s="101"/>
      <c r="G339" s="101"/>
      <c r="H339" s="82"/>
      <c r="I339" s="103"/>
      <c r="R339" s="82"/>
      <c r="S339" s="90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1"/>
      <c r="DF339" s="91"/>
      <c r="DG339" s="91"/>
      <c r="DH339" s="91"/>
      <c r="DI339" s="91"/>
      <c r="DJ339" s="91"/>
      <c r="DK339" s="91"/>
      <c r="DL339" s="91"/>
      <c r="DM339" s="91"/>
      <c r="DN339" s="91"/>
      <c r="DO339" s="91"/>
      <c r="DP339" s="91"/>
      <c r="DQ339" s="91"/>
      <c r="DR339" s="91"/>
      <c r="DS339" s="91"/>
      <c r="DT339" s="91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91"/>
      <c r="EZ339" s="91"/>
      <c r="FA339" s="91"/>
      <c r="FB339" s="91"/>
      <c r="FC339" s="91"/>
      <c r="FD339" s="91"/>
      <c r="FE339" s="91"/>
      <c r="FF339" s="91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</row>
    <row r="340" customFormat="false" ht="12.75" hidden="false" customHeight="false" outlineLevel="0" collapsed="false">
      <c r="A340" s="100"/>
      <c r="B340" s="101"/>
      <c r="C340" s="101"/>
      <c r="D340" s="101"/>
      <c r="E340" s="101"/>
      <c r="F340" s="101"/>
      <c r="G340" s="101"/>
      <c r="H340" s="82"/>
      <c r="I340" s="103"/>
      <c r="R340" s="82"/>
      <c r="S340" s="90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1"/>
      <c r="DB340" s="91"/>
      <c r="DC340" s="91"/>
      <c r="DD340" s="91"/>
      <c r="DE340" s="91"/>
      <c r="DF340" s="91"/>
      <c r="DG340" s="91"/>
      <c r="DH340" s="91"/>
      <c r="DI340" s="91"/>
      <c r="DJ340" s="91"/>
      <c r="DK340" s="91"/>
      <c r="DL340" s="91"/>
      <c r="DM340" s="91"/>
      <c r="DN340" s="91"/>
      <c r="DO340" s="91"/>
      <c r="DP340" s="91"/>
      <c r="DQ340" s="91"/>
      <c r="DR340" s="91"/>
      <c r="DS340" s="91"/>
      <c r="DT340" s="91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91"/>
      <c r="EZ340" s="91"/>
      <c r="FA340" s="91"/>
      <c r="FB340" s="91"/>
      <c r="FC340" s="91"/>
      <c r="FD340" s="91"/>
      <c r="FE340" s="91"/>
      <c r="FF340" s="91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</row>
    <row r="341" customFormat="false" ht="12.75" hidden="false" customHeight="false" outlineLevel="0" collapsed="false">
      <c r="A341" s="100"/>
      <c r="B341" s="101"/>
      <c r="C341" s="101"/>
      <c r="D341" s="101"/>
      <c r="E341" s="101"/>
      <c r="F341" s="101"/>
      <c r="G341" s="101"/>
      <c r="H341" s="82"/>
      <c r="I341" s="103"/>
      <c r="R341" s="82"/>
      <c r="S341" s="90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1"/>
      <c r="DB341" s="91"/>
      <c r="DC341" s="91"/>
      <c r="DD341" s="91"/>
      <c r="DE341" s="91"/>
      <c r="DF341" s="91"/>
      <c r="DG341" s="91"/>
      <c r="DH341" s="91"/>
      <c r="DI341" s="91"/>
      <c r="DJ341" s="91"/>
      <c r="DK341" s="91"/>
      <c r="DL341" s="91"/>
      <c r="DM341" s="91"/>
      <c r="DN341" s="91"/>
      <c r="DO341" s="91"/>
      <c r="DP341" s="91"/>
      <c r="DQ341" s="91"/>
      <c r="DR341" s="91"/>
      <c r="DS341" s="91"/>
      <c r="DT341" s="91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91"/>
      <c r="EZ341" s="91"/>
      <c r="FA341" s="91"/>
      <c r="FB341" s="91"/>
      <c r="FC341" s="91"/>
      <c r="FD341" s="91"/>
      <c r="FE341" s="91"/>
      <c r="FF341" s="91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</row>
    <row r="342" customFormat="false" ht="12.75" hidden="false" customHeight="false" outlineLevel="0" collapsed="false">
      <c r="A342" s="100"/>
      <c r="B342" s="101"/>
      <c r="C342" s="101"/>
      <c r="D342" s="101"/>
      <c r="E342" s="101"/>
      <c r="F342" s="101"/>
      <c r="G342" s="101"/>
      <c r="H342" s="82"/>
      <c r="I342" s="103"/>
      <c r="R342" s="82"/>
      <c r="S342" s="90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1"/>
      <c r="DB342" s="91"/>
      <c r="DC342" s="91"/>
      <c r="DD342" s="91"/>
      <c r="DE342" s="91"/>
      <c r="DF342" s="91"/>
      <c r="DG342" s="91"/>
      <c r="DH342" s="91"/>
      <c r="DI342" s="91"/>
      <c r="DJ342" s="91"/>
      <c r="DK342" s="91"/>
      <c r="DL342" s="91"/>
      <c r="DM342" s="91"/>
      <c r="DN342" s="91"/>
      <c r="DO342" s="91"/>
      <c r="DP342" s="91"/>
      <c r="DQ342" s="91"/>
      <c r="DR342" s="91"/>
      <c r="DS342" s="91"/>
      <c r="DT342" s="91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91"/>
      <c r="EZ342" s="91"/>
      <c r="FA342" s="91"/>
      <c r="FB342" s="91"/>
      <c r="FC342" s="91"/>
      <c r="FD342" s="91"/>
      <c r="FE342" s="91"/>
      <c r="FF342" s="91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</row>
    <row r="343" customFormat="false" ht="12.75" hidden="false" customHeight="false" outlineLevel="0" collapsed="false">
      <c r="A343" s="100"/>
      <c r="B343" s="101"/>
      <c r="C343" s="101"/>
      <c r="D343" s="101"/>
      <c r="E343" s="101"/>
      <c r="F343" s="101"/>
      <c r="G343" s="101"/>
      <c r="H343" s="82"/>
      <c r="I343" s="103"/>
      <c r="R343" s="82"/>
      <c r="S343" s="90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1"/>
      <c r="DB343" s="91"/>
      <c r="DC343" s="91"/>
      <c r="DD343" s="91"/>
      <c r="DE343" s="91"/>
      <c r="DF343" s="91"/>
      <c r="DG343" s="91"/>
      <c r="DH343" s="91"/>
      <c r="DI343" s="91"/>
      <c r="DJ343" s="91"/>
      <c r="DK343" s="91"/>
      <c r="DL343" s="91"/>
      <c r="DM343" s="91"/>
      <c r="DN343" s="91"/>
      <c r="DO343" s="91"/>
      <c r="DP343" s="91"/>
      <c r="DQ343" s="91"/>
      <c r="DR343" s="91"/>
      <c r="DS343" s="91"/>
      <c r="DT343" s="91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91"/>
      <c r="EZ343" s="91"/>
      <c r="FA343" s="91"/>
      <c r="FB343" s="91"/>
      <c r="FC343" s="91"/>
      <c r="FD343" s="91"/>
      <c r="FE343" s="91"/>
      <c r="FF343" s="91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</row>
    <row r="344" customFormat="false" ht="12.75" hidden="false" customHeight="false" outlineLevel="0" collapsed="false">
      <c r="A344" s="100"/>
      <c r="B344" s="101"/>
      <c r="C344" s="101"/>
      <c r="D344" s="101"/>
      <c r="E344" s="101"/>
      <c r="F344" s="101"/>
      <c r="G344" s="101"/>
      <c r="H344" s="82"/>
      <c r="I344" s="103"/>
      <c r="R344" s="82"/>
      <c r="S344" s="90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1"/>
      <c r="DB344" s="91"/>
      <c r="DC344" s="91"/>
      <c r="DD344" s="91"/>
      <c r="DE344" s="91"/>
      <c r="DF344" s="91"/>
      <c r="DG344" s="91"/>
      <c r="DH344" s="91"/>
      <c r="DI344" s="91"/>
      <c r="DJ344" s="91"/>
      <c r="DK344" s="91"/>
      <c r="DL344" s="91"/>
      <c r="DM344" s="91"/>
      <c r="DN344" s="91"/>
      <c r="DO344" s="91"/>
      <c r="DP344" s="91"/>
      <c r="DQ344" s="91"/>
      <c r="DR344" s="91"/>
      <c r="DS344" s="91"/>
      <c r="DT344" s="91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91"/>
      <c r="EZ344" s="91"/>
      <c r="FA344" s="91"/>
      <c r="FB344" s="91"/>
      <c r="FC344" s="91"/>
      <c r="FD344" s="91"/>
      <c r="FE344" s="91"/>
      <c r="FF344" s="91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</row>
    <row r="345" customFormat="false" ht="12.75" hidden="false" customHeight="false" outlineLevel="0" collapsed="false">
      <c r="A345" s="100"/>
      <c r="B345" s="101"/>
      <c r="C345" s="101"/>
      <c r="D345" s="101"/>
      <c r="E345" s="101"/>
      <c r="F345" s="101"/>
      <c r="G345" s="101"/>
      <c r="H345" s="82"/>
      <c r="I345" s="103"/>
      <c r="R345" s="82"/>
      <c r="S345" s="90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1"/>
      <c r="DB345" s="91"/>
      <c r="DC345" s="91"/>
      <c r="DD345" s="91"/>
      <c r="DE345" s="91"/>
      <c r="DF345" s="91"/>
      <c r="DG345" s="91"/>
      <c r="DH345" s="91"/>
      <c r="DI345" s="91"/>
      <c r="DJ345" s="91"/>
      <c r="DK345" s="91"/>
      <c r="DL345" s="91"/>
      <c r="DM345" s="91"/>
      <c r="DN345" s="91"/>
      <c r="DO345" s="91"/>
      <c r="DP345" s="91"/>
      <c r="DQ345" s="91"/>
      <c r="DR345" s="91"/>
      <c r="DS345" s="91"/>
      <c r="DT345" s="91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91"/>
      <c r="EZ345" s="91"/>
      <c r="FA345" s="91"/>
      <c r="FB345" s="91"/>
      <c r="FC345" s="91"/>
      <c r="FD345" s="91"/>
      <c r="FE345" s="91"/>
      <c r="FF345" s="91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</row>
    <row r="346" customFormat="false" ht="12.75" hidden="false" customHeight="false" outlineLevel="0" collapsed="false">
      <c r="A346" s="100"/>
      <c r="B346" s="101"/>
      <c r="C346" s="101"/>
      <c r="D346" s="101"/>
      <c r="E346" s="101"/>
      <c r="F346" s="101"/>
      <c r="G346" s="101"/>
      <c r="H346" s="82"/>
      <c r="I346" s="103"/>
      <c r="R346" s="82"/>
      <c r="S346" s="90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1"/>
      <c r="DB346" s="91"/>
      <c r="DC346" s="91"/>
      <c r="DD346" s="91"/>
      <c r="DE346" s="91"/>
      <c r="DF346" s="91"/>
      <c r="DG346" s="91"/>
      <c r="DH346" s="91"/>
      <c r="DI346" s="91"/>
      <c r="DJ346" s="91"/>
      <c r="DK346" s="91"/>
      <c r="DL346" s="91"/>
      <c r="DM346" s="91"/>
      <c r="DN346" s="91"/>
      <c r="DO346" s="91"/>
      <c r="DP346" s="91"/>
      <c r="DQ346" s="91"/>
      <c r="DR346" s="91"/>
      <c r="DS346" s="91"/>
      <c r="DT346" s="91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91"/>
      <c r="EZ346" s="91"/>
      <c r="FA346" s="91"/>
      <c r="FB346" s="91"/>
      <c r="FC346" s="91"/>
      <c r="FD346" s="91"/>
      <c r="FE346" s="91"/>
      <c r="FF346" s="91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</row>
    <row r="347" customFormat="false" ht="12.75" hidden="false" customHeight="false" outlineLevel="0" collapsed="false">
      <c r="A347" s="100"/>
      <c r="B347" s="101"/>
      <c r="C347" s="101"/>
      <c r="D347" s="101"/>
      <c r="E347" s="101"/>
      <c r="F347" s="101"/>
      <c r="G347" s="101"/>
      <c r="H347" s="82"/>
      <c r="I347" s="103"/>
      <c r="R347" s="82"/>
      <c r="S347" s="90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1"/>
      <c r="DB347" s="91"/>
      <c r="DC347" s="91"/>
      <c r="DD347" s="91"/>
      <c r="DE347" s="91"/>
      <c r="DF347" s="91"/>
      <c r="DG347" s="91"/>
      <c r="DH347" s="91"/>
      <c r="DI347" s="91"/>
      <c r="DJ347" s="91"/>
      <c r="DK347" s="91"/>
      <c r="DL347" s="91"/>
      <c r="DM347" s="91"/>
      <c r="DN347" s="91"/>
      <c r="DO347" s="91"/>
      <c r="DP347" s="91"/>
      <c r="DQ347" s="91"/>
      <c r="DR347" s="91"/>
      <c r="DS347" s="91"/>
      <c r="DT347" s="91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91"/>
      <c r="EZ347" s="91"/>
      <c r="FA347" s="91"/>
      <c r="FB347" s="91"/>
      <c r="FC347" s="91"/>
      <c r="FD347" s="91"/>
      <c r="FE347" s="91"/>
      <c r="FF347" s="91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</row>
    <row r="348" customFormat="false" ht="12.75" hidden="false" customHeight="false" outlineLevel="0" collapsed="false">
      <c r="A348" s="100"/>
      <c r="B348" s="101"/>
      <c r="C348" s="101"/>
      <c r="D348" s="101"/>
      <c r="E348" s="101"/>
      <c r="F348" s="101"/>
      <c r="G348" s="101"/>
      <c r="H348" s="82"/>
      <c r="I348" s="103"/>
      <c r="R348" s="82"/>
      <c r="S348" s="90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1"/>
      <c r="DB348" s="91"/>
      <c r="DC348" s="91"/>
      <c r="DD348" s="91"/>
      <c r="DE348" s="91"/>
      <c r="DF348" s="91"/>
      <c r="DG348" s="91"/>
      <c r="DH348" s="91"/>
      <c r="DI348" s="91"/>
      <c r="DJ348" s="91"/>
      <c r="DK348" s="91"/>
      <c r="DL348" s="91"/>
      <c r="DM348" s="91"/>
      <c r="DN348" s="91"/>
      <c r="DO348" s="91"/>
      <c r="DP348" s="91"/>
      <c r="DQ348" s="91"/>
      <c r="DR348" s="91"/>
      <c r="DS348" s="91"/>
      <c r="DT348" s="91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91"/>
      <c r="EZ348" s="91"/>
      <c r="FA348" s="91"/>
      <c r="FB348" s="91"/>
      <c r="FC348" s="91"/>
      <c r="FD348" s="91"/>
      <c r="FE348" s="91"/>
      <c r="FF348" s="91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</row>
    <row r="349" customFormat="false" ht="12.75" hidden="false" customHeight="false" outlineLevel="0" collapsed="false">
      <c r="A349" s="100"/>
      <c r="B349" s="101"/>
      <c r="C349" s="101"/>
      <c r="D349" s="101"/>
      <c r="E349" s="101"/>
      <c r="F349" s="101"/>
      <c r="G349" s="101"/>
      <c r="H349" s="82"/>
      <c r="I349" s="103"/>
      <c r="R349" s="82"/>
      <c r="S349" s="90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1"/>
      <c r="DB349" s="91"/>
      <c r="DC349" s="91"/>
      <c r="DD349" s="91"/>
      <c r="DE349" s="91"/>
      <c r="DF349" s="91"/>
      <c r="DG349" s="91"/>
      <c r="DH349" s="91"/>
      <c r="DI349" s="91"/>
      <c r="DJ349" s="91"/>
      <c r="DK349" s="91"/>
      <c r="DL349" s="91"/>
      <c r="DM349" s="91"/>
      <c r="DN349" s="91"/>
      <c r="DO349" s="91"/>
      <c r="DP349" s="91"/>
      <c r="DQ349" s="91"/>
      <c r="DR349" s="91"/>
      <c r="DS349" s="91"/>
      <c r="DT349" s="91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91"/>
      <c r="EZ349" s="91"/>
      <c r="FA349" s="91"/>
      <c r="FB349" s="91"/>
      <c r="FC349" s="91"/>
      <c r="FD349" s="91"/>
      <c r="FE349" s="91"/>
      <c r="FF349" s="91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</row>
    <row r="350" customFormat="false" ht="12.75" hidden="false" customHeight="false" outlineLevel="0" collapsed="false">
      <c r="A350" s="100"/>
      <c r="B350" s="101"/>
      <c r="C350" s="101"/>
      <c r="D350" s="101"/>
      <c r="E350" s="101"/>
      <c r="F350" s="101"/>
      <c r="G350" s="101"/>
      <c r="H350" s="82"/>
      <c r="I350" s="103"/>
      <c r="R350" s="82"/>
      <c r="S350" s="90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1"/>
      <c r="DB350" s="91"/>
      <c r="DC350" s="91"/>
      <c r="DD350" s="91"/>
      <c r="DE350" s="91"/>
      <c r="DF350" s="91"/>
      <c r="DG350" s="91"/>
      <c r="DH350" s="91"/>
      <c r="DI350" s="91"/>
      <c r="DJ350" s="91"/>
      <c r="DK350" s="91"/>
      <c r="DL350" s="91"/>
      <c r="DM350" s="91"/>
      <c r="DN350" s="91"/>
      <c r="DO350" s="91"/>
      <c r="DP350" s="91"/>
      <c r="DQ350" s="91"/>
      <c r="DR350" s="91"/>
      <c r="DS350" s="91"/>
      <c r="DT350" s="91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91"/>
      <c r="EZ350" s="91"/>
      <c r="FA350" s="91"/>
      <c r="FB350" s="91"/>
      <c r="FC350" s="91"/>
      <c r="FD350" s="91"/>
      <c r="FE350" s="91"/>
      <c r="FF350" s="91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</row>
    <row r="351" customFormat="false" ht="12.75" hidden="false" customHeight="false" outlineLevel="0" collapsed="false">
      <c r="A351" s="100"/>
      <c r="B351" s="101"/>
      <c r="C351" s="101"/>
      <c r="D351" s="101"/>
      <c r="E351" s="101"/>
      <c r="F351" s="101"/>
      <c r="G351" s="101"/>
      <c r="H351" s="82"/>
      <c r="I351" s="103"/>
      <c r="R351" s="82"/>
      <c r="S351" s="90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1"/>
      <c r="DB351" s="91"/>
      <c r="DC351" s="91"/>
      <c r="DD351" s="91"/>
      <c r="DE351" s="91"/>
      <c r="DF351" s="91"/>
      <c r="DG351" s="91"/>
      <c r="DH351" s="91"/>
      <c r="DI351" s="91"/>
      <c r="DJ351" s="91"/>
      <c r="DK351" s="91"/>
      <c r="DL351" s="91"/>
      <c r="DM351" s="91"/>
      <c r="DN351" s="91"/>
      <c r="DO351" s="91"/>
      <c r="DP351" s="91"/>
      <c r="DQ351" s="91"/>
      <c r="DR351" s="91"/>
      <c r="DS351" s="91"/>
      <c r="DT351" s="91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91"/>
      <c r="EZ351" s="91"/>
      <c r="FA351" s="91"/>
      <c r="FB351" s="91"/>
      <c r="FC351" s="91"/>
      <c r="FD351" s="91"/>
      <c r="FE351" s="91"/>
      <c r="FF351" s="91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</row>
    <row r="352" customFormat="false" ht="12.75" hidden="false" customHeight="false" outlineLevel="0" collapsed="false">
      <c r="A352" s="100"/>
      <c r="B352" s="101"/>
      <c r="C352" s="101"/>
      <c r="D352" s="101"/>
      <c r="E352" s="101"/>
      <c r="F352" s="101"/>
      <c r="G352" s="101"/>
      <c r="H352" s="82"/>
      <c r="I352" s="103"/>
      <c r="R352" s="82"/>
      <c r="S352" s="90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1"/>
      <c r="DB352" s="91"/>
      <c r="DC352" s="91"/>
      <c r="DD352" s="91"/>
      <c r="DE352" s="91"/>
      <c r="DF352" s="91"/>
      <c r="DG352" s="91"/>
      <c r="DH352" s="91"/>
      <c r="DI352" s="91"/>
      <c r="DJ352" s="91"/>
      <c r="DK352" s="91"/>
      <c r="DL352" s="91"/>
      <c r="DM352" s="91"/>
      <c r="DN352" s="91"/>
      <c r="DO352" s="91"/>
      <c r="DP352" s="91"/>
      <c r="DQ352" s="91"/>
      <c r="DR352" s="91"/>
      <c r="DS352" s="91"/>
      <c r="DT352" s="91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91"/>
      <c r="EZ352" s="91"/>
      <c r="FA352" s="91"/>
      <c r="FB352" s="91"/>
      <c r="FC352" s="91"/>
      <c r="FD352" s="91"/>
      <c r="FE352" s="91"/>
      <c r="FF352" s="91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</row>
    <row r="353" customFormat="false" ht="12.75" hidden="false" customHeight="false" outlineLevel="0" collapsed="false">
      <c r="A353" s="100"/>
      <c r="B353" s="101"/>
      <c r="C353" s="101"/>
      <c r="D353" s="101"/>
      <c r="E353" s="101"/>
      <c r="F353" s="101"/>
      <c r="G353" s="101"/>
      <c r="H353" s="82"/>
      <c r="I353" s="103"/>
      <c r="R353" s="82"/>
      <c r="S353" s="90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1"/>
      <c r="DB353" s="91"/>
      <c r="DC353" s="91"/>
      <c r="DD353" s="91"/>
      <c r="DE353" s="91"/>
      <c r="DF353" s="91"/>
      <c r="DG353" s="91"/>
      <c r="DH353" s="91"/>
      <c r="DI353" s="91"/>
      <c r="DJ353" s="91"/>
      <c r="DK353" s="91"/>
      <c r="DL353" s="91"/>
      <c r="DM353" s="91"/>
      <c r="DN353" s="91"/>
      <c r="DO353" s="91"/>
      <c r="DP353" s="91"/>
      <c r="DQ353" s="91"/>
      <c r="DR353" s="91"/>
      <c r="DS353" s="91"/>
      <c r="DT353" s="91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91"/>
      <c r="EZ353" s="91"/>
      <c r="FA353" s="91"/>
      <c r="FB353" s="91"/>
      <c r="FC353" s="91"/>
      <c r="FD353" s="91"/>
      <c r="FE353" s="91"/>
      <c r="FF353" s="91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</row>
    <row r="354" customFormat="false" ht="12.75" hidden="false" customHeight="false" outlineLevel="0" collapsed="false">
      <c r="A354" s="100"/>
      <c r="B354" s="101"/>
      <c r="C354" s="101"/>
      <c r="D354" s="101"/>
      <c r="E354" s="101"/>
      <c r="F354" s="101"/>
      <c r="G354" s="101"/>
      <c r="H354" s="82"/>
      <c r="I354" s="103"/>
      <c r="R354" s="82"/>
      <c r="S354" s="90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1"/>
      <c r="DB354" s="91"/>
      <c r="DC354" s="91"/>
      <c r="DD354" s="91"/>
      <c r="DE354" s="91"/>
      <c r="DF354" s="91"/>
      <c r="DG354" s="91"/>
      <c r="DH354" s="91"/>
      <c r="DI354" s="91"/>
      <c r="DJ354" s="91"/>
      <c r="DK354" s="91"/>
      <c r="DL354" s="91"/>
      <c r="DM354" s="91"/>
      <c r="DN354" s="91"/>
      <c r="DO354" s="91"/>
      <c r="DP354" s="91"/>
      <c r="DQ354" s="91"/>
      <c r="DR354" s="91"/>
      <c r="DS354" s="91"/>
      <c r="DT354" s="91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91"/>
      <c r="EZ354" s="91"/>
      <c r="FA354" s="91"/>
      <c r="FB354" s="91"/>
      <c r="FC354" s="91"/>
      <c r="FD354" s="91"/>
      <c r="FE354" s="91"/>
      <c r="FF354" s="91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</row>
    <row r="355" customFormat="false" ht="12.75" hidden="false" customHeight="false" outlineLevel="0" collapsed="false">
      <c r="A355" s="100"/>
      <c r="B355" s="101"/>
      <c r="C355" s="101"/>
      <c r="D355" s="101"/>
      <c r="E355" s="101"/>
      <c r="F355" s="101"/>
      <c r="G355" s="101"/>
      <c r="H355" s="82"/>
      <c r="I355" s="103"/>
      <c r="R355" s="82"/>
      <c r="S355" s="90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1"/>
      <c r="DF355" s="91"/>
      <c r="DG355" s="91"/>
      <c r="DH355" s="91"/>
      <c r="DI355" s="91"/>
      <c r="DJ355" s="91"/>
      <c r="DK355" s="91"/>
      <c r="DL355" s="91"/>
      <c r="DM355" s="91"/>
      <c r="DN355" s="91"/>
      <c r="DO355" s="91"/>
      <c r="DP355" s="91"/>
      <c r="DQ355" s="91"/>
      <c r="DR355" s="91"/>
      <c r="DS355" s="91"/>
      <c r="DT355" s="91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91"/>
      <c r="EZ355" s="91"/>
      <c r="FA355" s="91"/>
      <c r="FB355" s="91"/>
      <c r="FC355" s="91"/>
      <c r="FD355" s="91"/>
      <c r="FE355" s="91"/>
      <c r="FF355" s="91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</row>
    <row r="356" customFormat="false" ht="12.75" hidden="false" customHeight="false" outlineLevel="0" collapsed="false">
      <c r="A356" s="100"/>
      <c r="B356" s="101"/>
      <c r="C356" s="101"/>
      <c r="D356" s="101"/>
      <c r="E356" s="101"/>
      <c r="F356" s="101"/>
      <c r="G356" s="101"/>
      <c r="H356" s="82"/>
      <c r="I356" s="103"/>
      <c r="R356" s="82"/>
      <c r="S356" s="90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1"/>
      <c r="DB356" s="91"/>
      <c r="DC356" s="91"/>
      <c r="DD356" s="91"/>
      <c r="DE356" s="91"/>
      <c r="DF356" s="91"/>
      <c r="DG356" s="91"/>
      <c r="DH356" s="91"/>
      <c r="DI356" s="91"/>
      <c r="DJ356" s="91"/>
      <c r="DK356" s="91"/>
      <c r="DL356" s="91"/>
      <c r="DM356" s="91"/>
      <c r="DN356" s="91"/>
      <c r="DO356" s="91"/>
      <c r="DP356" s="91"/>
      <c r="DQ356" s="91"/>
      <c r="DR356" s="91"/>
      <c r="DS356" s="91"/>
      <c r="DT356" s="91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91"/>
      <c r="EZ356" s="91"/>
      <c r="FA356" s="91"/>
      <c r="FB356" s="91"/>
      <c r="FC356" s="91"/>
      <c r="FD356" s="91"/>
      <c r="FE356" s="91"/>
      <c r="FF356" s="91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</row>
    <row r="357" customFormat="false" ht="12.75" hidden="false" customHeight="false" outlineLevel="0" collapsed="false">
      <c r="A357" s="100"/>
      <c r="B357" s="101"/>
      <c r="C357" s="101"/>
      <c r="D357" s="101"/>
      <c r="E357" s="101"/>
      <c r="F357" s="101"/>
      <c r="G357" s="101"/>
      <c r="H357" s="82"/>
      <c r="I357" s="103"/>
      <c r="R357" s="82"/>
      <c r="S357" s="90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1"/>
      <c r="DF357" s="91"/>
      <c r="DG357" s="91"/>
      <c r="DH357" s="91"/>
      <c r="DI357" s="91"/>
      <c r="DJ357" s="91"/>
      <c r="DK357" s="91"/>
      <c r="DL357" s="91"/>
      <c r="DM357" s="91"/>
      <c r="DN357" s="91"/>
      <c r="DO357" s="91"/>
      <c r="DP357" s="91"/>
      <c r="DQ357" s="91"/>
      <c r="DR357" s="91"/>
      <c r="DS357" s="91"/>
      <c r="DT357" s="91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91"/>
      <c r="EZ357" s="91"/>
      <c r="FA357" s="91"/>
      <c r="FB357" s="91"/>
      <c r="FC357" s="91"/>
      <c r="FD357" s="91"/>
      <c r="FE357" s="91"/>
      <c r="FF357" s="91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</row>
    <row r="358" customFormat="false" ht="12.75" hidden="false" customHeight="false" outlineLevel="0" collapsed="false">
      <c r="A358" s="100"/>
      <c r="B358" s="101"/>
      <c r="C358" s="101"/>
      <c r="D358" s="101"/>
      <c r="E358" s="101"/>
      <c r="F358" s="101"/>
      <c r="G358" s="101"/>
      <c r="H358" s="82"/>
      <c r="I358" s="103"/>
      <c r="R358" s="82"/>
      <c r="S358" s="90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1"/>
      <c r="DB358" s="91"/>
      <c r="DC358" s="91"/>
      <c r="DD358" s="91"/>
      <c r="DE358" s="91"/>
      <c r="DF358" s="91"/>
      <c r="DG358" s="91"/>
      <c r="DH358" s="91"/>
      <c r="DI358" s="91"/>
      <c r="DJ358" s="91"/>
      <c r="DK358" s="91"/>
      <c r="DL358" s="91"/>
      <c r="DM358" s="91"/>
      <c r="DN358" s="91"/>
      <c r="DO358" s="91"/>
      <c r="DP358" s="91"/>
      <c r="DQ358" s="91"/>
      <c r="DR358" s="91"/>
      <c r="DS358" s="91"/>
      <c r="DT358" s="91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91"/>
      <c r="EZ358" s="91"/>
      <c r="FA358" s="91"/>
      <c r="FB358" s="91"/>
      <c r="FC358" s="91"/>
      <c r="FD358" s="91"/>
      <c r="FE358" s="91"/>
      <c r="FF358" s="91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</row>
    <row r="359" customFormat="false" ht="12.75" hidden="false" customHeight="false" outlineLevel="0" collapsed="false">
      <c r="A359" s="100"/>
      <c r="B359" s="101"/>
      <c r="C359" s="101"/>
      <c r="D359" s="101"/>
      <c r="E359" s="101"/>
      <c r="F359" s="101"/>
      <c r="G359" s="101"/>
      <c r="H359" s="82"/>
      <c r="I359" s="103"/>
      <c r="R359" s="82"/>
      <c r="S359" s="90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1"/>
      <c r="DF359" s="91"/>
      <c r="DG359" s="91"/>
      <c r="DH359" s="91"/>
      <c r="DI359" s="91"/>
      <c r="DJ359" s="91"/>
      <c r="DK359" s="91"/>
      <c r="DL359" s="91"/>
      <c r="DM359" s="91"/>
      <c r="DN359" s="91"/>
      <c r="DO359" s="91"/>
      <c r="DP359" s="91"/>
      <c r="DQ359" s="91"/>
      <c r="DR359" s="91"/>
      <c r="DS359" s="91"/>
      <c r="DT359" s="91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91"/>
      <c r="EZ359" s="91"/>
      <c r="FA359" s="91"/>
      <c r="FB359" s="91"/>
      <c r="FC359" s="91"/>
      <c r="FD359" s="91"/>
      <c r="FE359" s="91"/>
      <c r="FF359" s="91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</row>
    <row r="360" customFormat="false" ht="12.75" hidden="false" customHeight="false" outlineLevel="0" collapsed="false">
      <c r="A360" s="100"/>
      <c r="B360" s="101"/>
      <c r="C360" s="101"/>
      <c r="D360" s="101"/>
      <c r="E360" s="101"/>
      <c r="F360" s="101"/>
      <c r="G360" s="101"/>
      <c r="H360" s="82"/>
      <c r="I360" s="103"/>
      <c r="R360" s="82"/>
      <c r="S360" s="90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1"/>
      <c r="DB360" s="91"/>
      <c r="DC360" s="91"/>
      <c r="DD360" s="91"/>
      <c r="DE360" s="91"/>
      <c r="DF360" s="91"/>
      <c r="DG360" s="91"/>
      <c r="DH360" s="91"/>
      <c r="DI360" s="91"/>
      <c r="DJ360" s="91"/>
      <c r="DK360" s="91"/>
      <c r="DL360" s="91"/>
      <c r="DM360" s="91"/>
      <c r="DN360" s="91"/>
      <c r="DO360" s="91"/>
      <c r="DP360" s="91"/>
      <c r="DQ360" s="91"/>
      <c r="DR360" s="91"/>
      <c r="DS360" s="91"/>
      <c r="DT360" s="91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91"/>
      <c r="EZ360" s="91"/>
      <c r="FA360" s="91"/>
      <c r="FB360" s="91"/>
      <c r="FC360" s="91"/>
      <c r="FD360" s="91"/>
      <c r="FE360" s="91"/>
      <c r="FF360" s="91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</row>
    <row r="361" customFormat="false" ht="12.75" hidden="false" customHeight="false" outlineLevel="0" collapsed="false">
      <c r="A361" s="100"/>
      <c r="B361" s="101"/>
      <c r="C361" s="101"/>
      <c r="D361" s="101"/>
      <c r="E361" s="101"/>
      <c r="F361" s="101"/>
      <c r="G361" s="101"/>
      <c r="H361" s="82"/>
      <c r="I361" s="103"/>
      <c r="R361" s="82"/>
      <c r="S361" s="90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1"/>
      <c r="DB361" s="91"/>
      <c r="DC361" s="91"/>
      <c r="DD361" s="91"/>
      <c r="DE361" s="91"/>
      <c r="DF361" s="91"/>
      <c r="DG361" s="91"/>
      <c r="DH361" s="91"/>
      <c r="DI361" s="91"/>
      <c r="DJ361" s="91"/>
      <c r="DK361" s="91"/>
      <c r="DL361" s="91"/>
      <c r="DM361" s="91"/>
      <c r="DN361" s="91"/>
      <c r="DO361" s="91"/>
      <c r="DP361" s="91"/>
      <c r="DQ361" s="91"/>
      <c r="DR361" s="91"/>
      <c r="DS361" s="91"/>
      <c r="DT361" s="91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91"/>
      <c r="EZ361" s="91"/>
      <c r="FA361" s="91"/>
      <c r="FB361" s="91"/>
      <c r="FC361" s="91"/>
      <c r="FD361" s="91"/>
      <c r="FE361" s="91"/>
      <c r="FF361" s="91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</row>
    <row r="362" customFormat="false" ht="12.75" hidden="false" customHeight="false" outlineLevel="0" collapsed="false">
      <c r="A362" s="100"/>
      <c r="B362" s="101"/>
      <c r="C362" s="101"/>
      <c r="D362" s="101"/>
      <c r="E362" s="101"/>
      <c r="F362" s="101"/>
      <c r="G362" s="101"/>
      <c r="H362" s="82"/>
      <c r="I362" s="103"/>
      <c r="R362" s="82"/>
      <c r="S362" s="90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1"/>
      <c r="DB362" s="91"/>
      <c r="DC362" s="91"/>
      <c r="DD362" s="91"/>
      <c r="DE362" s="91"/>
      <c r="DF362" s="91"/>
      <c r="DG362" s="91"/>
      <c r="DH362" s="91"/>
      <c r="DI362" s="91"/>
      <c r="DJ362" s="91"/>
      <c r="DK362" s="91"/>
      <c r="DL362" s="91"/>
      <c r="DM362" s="91"/>
      <c r="DN362" s="91"/>
      <c r="DO362" s="91"/>
      <c r="DP362" s="91"/>
      <c r="DQ362" s="91"/>
      <c r="DR362" s="91"/>
      <c r="DS362" s="91"/>
      <c r="DT362" s="91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91"/>
      <c r="EZ362" s="91"/>
      <c r="FA362" s="91"/>
      <c r="FB362" s="91"/>
      <c r="FC362" s="91"/>
      <c r="FD362" s="91"/>
      <c r="FE362" s="91"/>
      <c r="FF362" s="91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</row>
    <row r="363" customFormat="false" ht="12.75" hidden="false" customHeight="false" outlineLevel="0" collapsed="false">
      <c r="A363" s="100"/>
      <c r="B363" s="101"/>
      <c r="C363" s="101"/>
      <c r="D363" s="101"/>
      <c r="E363" s="101"/>
      <c r="F363" s="101"/>
      <c r="G363" s="101"/>
      <c r="H363" s="82"/>
      <c r="I363" s="103"/>
      <c r="R363" s="82"/>
      <c r="S363" s="90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1"/>
      <c r="DB363" s="91"/>
      <c r="DC363" s="91"/>
      <c r="DD363" s="91"/>
      <c r="DE363" s="91"/>
      <c r="DF363" s="91"/>
      <c r="DG363" s="91"/>
      <c r="DH363" s="91"/>
      <c r="DI363" s="91"/>
      <c r="DJ363" s="91"/>
      <c r="DK363" s="91"/>
      <c r="DL363" s="91"/>
      <c r="DM363" s="91"/>
      <c r="DN363" s="91"/>
      <c r="DO363" s="91"/>
      <c r="DP363" s="91"/>
      <c r="DQ363" s="91"/>
      <c r="DR363" s="91"/>
      <c r="DS363" s="91"/>
      <c r="DT363" s="91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91"/>
      <c r="EZ363" s="91"/>
      <c r="FA363" s="91"/>
      <c r="FB363" s="91"/>
      <c r="FC363" s="91"/>
      <c r="FD363" s="91"/>
      <c r="FE363" s="91"/>
      <c r="FF363" s="91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</row>
    <row r="364" customFormat="false" ht="12.75" hidden="false" customHeight="false" outlineLevel="0" collapsed="false">
      <c r="A364" s="100"/>
      <c r="B364" s="101"/>
      <c r="C364" s="101"/>
      <c r="D364" s="101"/>
      <c r="E364" s="101"/>
      <c r="F364" s="101"/>
      <c r="G364" s="101"/>
      <c r="H364" s="82"/>
      <c r="I364" s="103"/>
      <c r="R364" s="82"/>
      <c r="S364" s="90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1"/>
      <c r="DB364" s="91"/>
      <c r="DC364" s="91"/>
      <c r="DD364" s="91"/>
      <c r="DE364" s="91"/>
      <c r="DF364" s="91"/>
      <c r="DG364" s="91"/>
      <c r="DH364" s="91"/>
      <c r="DI364" s="91"/>
      <c r="DJ364" s="91"/>
      <c r="DK364" s="91"/>
      <c r="DL364" s="91"/>
      <c r="DM364" s="91"/>
      <c r="DN364" s="91"/>
      <c r="DO364" s="91"/>
      <c r="DP364" s="91"/>
      <c r="DQ364" s="91"/>
      <c r="DR364" s="91"/>
      <c r="DS364" s="91"/>
      <c r="DT364" s="91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91"/>
      <c r="EZ364" s="91"/>
      <c r="FA364" s="91"/>
      <c r="FB364" s="91"/>
      <c r="FC364" s="91"/>
      <c r="FD364" s="91"/>
      <c r="FE364" s="91"/>
      <c r="FF364" s="91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</row>
    <row r="365" customFormat="false" ht="12.75" hidden="false" customHeight="false" outlineLevel="0" collapsed="false">
      <c r="A365" s="100"/>
      <c r="B365" s="101"/>
      <c r="C365" s="101"/>
      <c r="D365" s="101"/>
      <c r="E365" s="101"/>
      <c r="F365" s="101"/>
      <c r="G365" s="101"/>
      <c r="H365" s="82"/>
      <c r="I365" s="103"/>
      <c r="R365" s="82"/>
      <c r="S365" s="90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1"/>
      <c r="DB365" s="91"/>
      <c r="DC365" s="91"/>
      <c r="DD365" s="91"/>
      <c r="DE365" s="91"/>
      <c r="DF365" s="91"/>
      <c r="DG365" s="91"/>
      <c r="DH365" s="91"/>
      <c r="DI365" s="91"/>
      <c r="DJ365" s="91"/>
      <c r="DK365" s="91"/>
      <c r="DL365" s="91"/>
      <c r="DM365" s="91"/>
      <c r="DN365" s="91"/>
      <c r="DO365" s="91"/>
      <c r="DP365" s="91"/>
      <c r="DQ365" s="91"/>
      <c r="DR365" s="91"/>
      <c r="DS365" s="91"/>
      <c r="DT365" s="91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91"/>
      <c r="EZ365" s="91"/>
      <c r="FA365" s="91"/>
      <c r="FB365" s="91"/>
      <c r="FC365" s="91"/>
      <c r="FD365" s="91"/>
      <c r="FE365" s="91"/>
      <c r="FF365" s="91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</row>
    <row r="366" customFormat="false" ht="12.75" hidden="false" customHeight="false" outlineLevel="0" collapsed="false">
      <c r="A366" s="100"/>
      <c r="B366" s="101"/>
      <c r="C366" s="101"/>
      <c r="D366" s="101"/>
      <c r="E366" s="101"/>
      <c r="F366" s="101"/>
      <c r="G366" s="101"/>
      <c r="H366" s="82"/>
      <c r="I366" s="103"/>
      <c r="R366" s="82"/>
      <c r="S366" s="90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1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91"/>
      <c r="EZ366" s="91"/>
      <c r="FA366" s="91"/>
      <c r="FB366" s="91"/>
      <c r="FC366" s="91"/>
      <c r="FD366" s="91"/>
      <c r="FE366" s="91"/>
      <c r="FF366" s="91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</row>
    <row r="367" customFormat="false" ht="12.75" hidden="false" customHeight="false" outlineLevel="0" collapsed="false">
      <c r="A367" s="100"/>
      <c r="B367" s="101"/>
      <c r="C367" s="101"/>
      <c r="D367" s="101"/>
      <c r="E367" s="101"/>
      <c r="F367" s="101"/>
      <c r="G367" s="101"/>
      <c r="H367" s="82"/>
      <c r="I367" s="103"/>
      <c r="R367" s="82"/>
      <c r="S367" s="90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1"/>
      <c r="DB367" s="91"/>
      <c r="DC367" s="91"/>
      <c r="DD367" s="91"/>
      <c r="DE367" s="91"/>
      <c r="DF367" s="91"/>
      <c r="DG367" s="91"/>
      <c r="DH367" s="91"/>
      <c r="DI367" s="91"/>
      <c r="DJ367" s="91"/>
      <c r="DK367" s="91"/>
      <c r="DL367" s="91"/>
      <c r="DM367" s="91"/>
      <c r="DN367" s="91"/>
      <c r="DO367" s="91"/>
      <c r="DP367" s="91"/>
      <c r="DQ367" s="91"/>
      <c r="DR367" s="91"/>
      <c r="DS367" s="91"/>
      <c r="DT367" s="91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91"/>
      <c r="EZ367" s="91"/>
      <c r="FA367" s="91"/>
      <c r="FB367" s="91"/>
      <c r="FC367" s="91"/>
      <c r="FD367" s="91"/>
      <c r="FE367" s="91"/>
      <c r="FF367" s="91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</row>
    <row r="368" customFormat="false" ht="12.75" hidden="false" customHeight="false" outlineLevel="0" collapsed="false">
      <c r="A368" s="100"/>
      <c r="B368" s="101"/>
      <c r="C368" s="101"/>
      <c r="D368" s="101"/>
      <c r="E368" s="101"/>
      <c r="F368" s="101"/>
      <c r="G368" s="101"/>
      <c r="H368" s="82"/>
      <c r="I368" s="103"/>
      <c r="R368" s="82"/>
      <c r="S368" s="90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1"/>
      <c r="DB368" s="91"/>
      <c r="DC368" s="91"/>
      <c r="DD368" s="91"/>
      <c r="DE368" s="91"/>
      <c r="DF368" s="91"/>
      <c r="DG368" s="91"/>
      <c r="DH368" s="91"/>
      <c r="DI368" s="91"/>
      <c r="DJ368" s="91"/>
      <c r="DK368" s="91"/>
      <c r="DL368" s="91"/>
      <c r="DM368" s="91"/>
      <c r="DN368" s="91"/>
      <c r="DO368" s="91"/>
      <c r="DP368" s="91"/>
      <c r="DQ368" s="91"/>
      <c r="DR368" s="91"/>
      <c r="DS368" s="91"/>
      <c r="DT368" s="91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91"/>
      <c r="EZ368" s="91"/>
      <c r="FA368" s="91"/>
      <c r="FB368" s="91"/>
      <c r="FC368" s="91"/>
      <c r="FD368" s="91"/>
      <c r="FE368" s="91"/>
      <c r="FF368" s="91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</row>
    <row r="369" customFormat="false" ht="12.75" hidden="false" customHeight="false" outlineLevel="0" collapsed="false">
      <c r="A369" s="100"/>
      <c r="B369" s="101"/>
      <c r="C369" s="101"/>
      <c r="D369" s="101"/>
      <c r="E369" s="101"/>
      <c r="F369" s="101"/>
      <c r="G369" s="101"/>
      <c r="H369" s="82"/>
      <c r="I369" s="103"/>
      <c r="R369" s="82"/>
      <c r="S369" s="90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1"/>
      <c r="DB369" s="91"/>
      <c r="DC369" s="91"/>
      <c r="DD369" s="91"/>
      <c r="DE369" s="91"/>
      <c r="DF369" s="91"/>
      <c r="DG369" s="91"/>
      <c r="DH369" s="91"/>
      <c r="DI369" s="91"/>
      <c r="DJ369" s="91"/>
      <c r="DK369" s="91"/>
      <c r="DL369" s="91"/>
      <c r="DM369" s="91"/>
      <c r="DN369" s="91"/>
      <c r="DO369" s="91"/>
      <c r="DP369" s="91"/>
      <c r="DQ369" s="91"/>
      <c r="DR369" s="91"/>
      <c r="DS369" s="91"/>
      <c r="DT369" s="91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91"/>
      <c r="EZ369" s="91"/>
      <c r="FA369" s="91"/>
      <c r="FB369" s="91"/>
      <c r="FC369" s="91"/>
      <c r="FD369" s="91"/>
      <c r="FE369" s="91"/>
      <c r="FF369" s="91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</row>
    <row r="370" customFormat="false" ht="12.75" hidden="false" customHeight="false" outlineLevel="0" collapsed="false">
      <c r="A370" s="100"/>
      <c r="B370" s="101"/>
      <c r="C370" s="101"/>
      <c r="D370" s="101"/>
      <c r="E370" s="101"/>
      <c r="F370" s="101"/>
      <c r="G370" s="101"/>
      <c r="H370" s="82"/>
      <c r="I370" s="103"/>
      <c r="R370" s="82"/>
      <c r="S370" s="90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1"/>
      <c r="DB370" s="91"/>
      <c r="DC370" s="91"/>
      <c r="DD370" s="91"/>
      <c r="DE370" s="91"/>
      <c r="DF370" s="91"/>
      <c r="DG370" s="91"/>
      <c r="DH370" s="91"/>
      <c r="DI370" s="91"/>
      <c r="DJ370" s="91"/>
      <c r="DK370" s="91"/>
      <c r="DL370" s="91"/>
      <c r="DM370" s="91"/>
      <c r="DN370" s="91"/>
      <c r="DO370" s="91"/>
      <c r="DP370" s="91"/>
      <c r="DQ370" s="91"/>
      <c r="DR370" s="91"/>
      <c r="DS370" s="91"/>
      <c r="DT370" s="91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91"/>
      <c r="EZ370" s="91"/>
      <c r="FA370" s="91"/>
      <c r="FB370" s="91"/>
      <c r="FC370" s="91"/>
      <c r="FD370" s="91"/>
      <c r="FE370" s="91"/>
      <c r="FF370" s="91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</row>
    <row r="371" customFormat="false" ht="12.75" hidden="false" customHeight="false" outlineLevel="0" collapsed="false">
      <c r="A371" s="100"/>
      <c r="B371" s="101"/>
      <c r="C371" s="101"/>
      <c r="D371" s="101"/>
      <c r="E371" s="101"/>
      <c r="F371" s="101"/>
      <c r="G371" s="101"/>
      <c r="H371" s="82"/>
      <c r="I371" s="103"/>
      <c r="R371" s="82"/>
      <c r="S371" s="90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1"/>
      <c r="DB371" s="91"/>
      <c r="DC371" s="91"/>
      <c r="DD371" s="91"/>
      <c r="DE371" s="91"/>
      <c r="DF371" s="91"/>
      <c r="DG371" s="91"/>
      <c r="DH371" s="91"/>
      <c r="DI371" s="91"/>
      <c r="DJ371" s="91"/>
      <c r="DK371" s="91"/>
      <c r="DL371" s="91"/>
      <c r="DM371" s="91"/>
      <c r="DN371" s="91"/>
      <c r="DO371" s="91"/>
      <c r="DP371" s="91"/>
      <c r="DQ371" s="91"/>
      <c r="DR371" s="91"/>
      <c r="DS371" s="91"/>
      <c r="DT371" s="91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91"/>
      <c r="EZ371" s="91"/>
      <c r="FA371" s="91"/>
      <c r="FB371" s="91"/>
      <c r="FC371" s="91"/>
      <c r="FD371" s="91"/>
      <c r="FE371" s="91"/>
      <c r="FF371" s="91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</row>
    <row r="372" customFormat="false" ht="12.75" hidden="false" customHeight="false" outlineLevel="0" collapsed="false">
      <c r="A372" s="100"/>
      <c r="B372" s="101"/>
      <c r="C372" s="101"/>
      <c r="D372" s="101"/>
      <c r="E372" s="101"/>
      <c r="F372" s="101"/>
      <c r="G372" s="101"/>
      <c r="H372" s="82"/>
      <c r="I372" s="103"/>
      <c r="R372" s="82"/>
      <c r="S372" s="90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1"/>
      <c r="DB372" s="91"/>
      <c r="DC372" s="91"/>
      <c r="DD372" s="91"/>
      <c r="DE372" s="91"/>
      <c r="DF372" s="91"/>
      <c r="DG372" s="91"/>
      <c r="DH372" s="91"/>
      <c r="DI372" s="91"/>
      <c r="DJ372" s="91"/>
      <c r="DK372" s="91"/>
      <c r="DL372" s="91"/>
      <c r="DM372" s="91"/>
      <c r="DN372" s="91"/>
      <c r="DO372" s="91"/>
      <c r="DP372" s="91"/>
      <c r="DQ372" s="91"/>
      <c r="DR372" s="91"/>
      <c r="DS372" s="91"/>
      <c r="DT372" s="91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91"/>
      <c r="EZ372" s="91"/>
      <c r="FA372" s="91"/>
      <c r="FB372" s="91"/>
      <c r="FC372" s="91"/>
      <c r="FD372" s="91"/>
      <c r="FE372" s="91"/>
      <c r="FF372" s="91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</row>
    <row r="373" customFormat="false" ht="12.75" hidden="false" customHeight="false" outlineLevel="0" collapsed="false">
      <c r="A373" s="100"/>
      <c r="B373" s="101"/>
      <c r="C373" s="101"/>
      <c r="D373" s="101"/>
      <c r="E373" s="101"/>
      <c r="F373" s="101"/>
      <c r="G373" s="101"/>
      <c r="H373" s="82"/>
      <c r="I373" s="103"/>
      <c r="R373" s="82"/>
      <c r="S373" s="90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1"/>
      <c r="DB373" s="91"/>
      <c r="DC373" s="91"/>
      <c r="DD373" s="91"/>
      <c r="DE373" s="91"/>
      <c r="DF373" s="91"/>
      <c r="DG373" s="91"/>
      <c r="DH373" s="91"/>
      <c r="DI373" s="91"/>
      <c r="DJ373" s="91"/>
      <c r="DK373" s="91"/>
      <c r="DL373" s="91"/>
      <c r="DM373" s="91"/>
      <c r="DN373" s="91"/>
      <c r="DO373" s="91"/>
      <c r="DP373" s="91"/>
      <c r="DQ373" s="91"/>
      <c r="DR373" s="91"/>
      <c r="DS373" s="91"/>
      <c r="DT373" s="91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91"/>
      <c r="EZ373" s="91"/>
      <c r="FA373" s="91"/>
      <c r="FB373" s="91"/>
      <c r="FC373" s="91"/>
      <c r="FD373" s="91"/>
      <c r="FE373" s="91"/>
      <c r="FF373" s="91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</row>
    <row r="374" customFormat="false" ht="12.75" hidden="false" customHeight="false" outlineLevel="0" collapsed="false">
      <c r="A374" s="100"/>
      <c r="B374" s="101"/>
      <c r="C374" s="101"/>
      <c r="D374" s="101"/>
      <c r="E374" s="101"/>
      <c r="F374" s="101"/>
      <c r="G374" s="101"/>
      <c r="H374" s="82"/>
      <c r="I374" s="103"/>
      <c r="R374" s="82"/>
      <c r="S374" s="90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1"/>
      <c r="DB374" s="91"/>
      <c r="DC374" s="91"/>
      <c r="DD374" s="91"/>
      <c r="DE374" s="91"/>
      <c r="DF374" s="91"/>
      <c r="DG374" s="91"/>
      <c r="DH374" s="91"/>
      <c r="DI374" s="91"/>
      <c r="DJ374" s="91"/>
      <c r="DK374" s="91"/>
      <c r="DL374" s="91"/>
      <c r="DM374" s="91"/>
      <c r="DN374" s="91"/>
      <c r="DO374" s="91"/>
      <c r="DP374" s="91"/>
      <c r="DQ374" s="91"/>
      <c r="DR374" s="91"/>
      <c r="DS374" s="91"/>
      <c r="DT374" s="91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91"/>
      <c r="EZ374" s="91"/>
      <c r="FA374" s="91"/>
      <c r="FB374" s="91"/>
      <c r="FC374" s="91"/>
      <c r="FD374" s="91"/>
      <c r="FE374" s="91"/>
      <c r="FF374" s="91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</row>
    <row r="375" customFormat="false" ht="12.75" hidden="false" customHeight="false" outlineLevel="0" collapsed="false">
      <c r="A375" s="100"/>
      <c r="B375" s="101"/>
      <c r="C375" s="101"/>
      <c r="D375" s="101"/>
      <c r="E375" s="101"/>
      <c r="F375" s="101"/>
      <c r="G375" s="101"/>
      <c r="H375" s="82"/>
      <c r="I375" s="103"/>
      <c r="R375" s="82"/>
      <c r="S375" s="90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1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91"/>
      <c r="EZ375" s="91"/>
      <c r="FA375" s="91"/>
      <c r="FB375" s="91"/>
      <c r="FC375" s="91"/>
      <c r="FD375" s="91"/>
      <c r="FE375" s="91"/>
      <c r="FF375" s="91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</row>
    <row r="376" customFormat="false" ht="12.75" hidden="false" customHeight="false" outlineLevel="0" collapsed="false">
      <c r="A376" s="100"/>
      <c r="B376" s="101"/>
      <c r="C376" s="101"/>
      <c r="D376" s="101"/>
      <c r="E376" s="101"/>
      <c r="F376" s="101"/>
      <c r="G376" s="101"/>
      <c r="H376" s="82"/>
      <c r="I376" s="103"/>
      <c r="R376" s="82"/>
      <c r="S376" s="90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1"/>
      <c r="DB376" s="91"/>
      <c r="DC376" s="91"/>
      <c r="DD376" s="91"/>
      <c r="DE376" s="91"/>
      <c r="DF376" s="91"/>
      <c r="DG376" s="91"/>
      <c r="DH376" s="91"/>
      <c r="DI376" s="91"/>
      <c r="DJ376" s="91"/>
      <c r="DK376" s="91"/>
      <c r="DL376" s="91"/>
      <c r="DM376" s="91"/>
      <c r="DN376" s="91"/>
      <c r="DO376" s="91"/>
      <c r="DP376" s="91"/>
      <c r="DQ376" s="91"/>
      <c r="DR376" s="91"/>
      <c r="DS376" s="91"/>
      <c r="DT376" s="91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91"/>
      <c r="EZ376" s="91"/>
      <c r="FA376" s="91"/>
      <c r="FB376" s="91"/>
      <c r="FC376" s="91"/>
      <c r="FD376" s="91"/>
      <c r="FE376" s="91"/>
      <c r="FF376" s="91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</row>
    <row r="377" customFormat="false" ht="12.75" hidden="false" customHeight="false" outlineLevel="0" collapsed="false">
      <c r="A377" s="100"/>
      <c r="B377" s="101"/>
      <c r="C377" s="101"/>
      <c r="D377" s="101"/>
      <c r="E377" s="101"/>
      <c r="F377" s="101"/>
      <c r="G377" s="101"/>
      <c r="H377" s="82"/>
      <c r="I377" s="103"/>
      <c r="R377" s="82"/>
      <c r="S377" s="90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1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91"/>
      <c r="EZ377" s="91"/>
      <c r="FA377" s="91"/>
      <c r="FB377" s="91"/>
      <c r="FC377" s="91"/>
      <c r="FD377" s="91"/>
      <c r="FE377" s="91"/>
      <c r="FF377" s="91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</row>
    <row r="378" customFormat="false" ht="12.75" hidden="false" customHeight="false" outlineLevel="0" collapsed="false">
      <c r="A378" s="100"/>
      <c r="B378" s="101"/>
      <c r="C378" s="101"/>
      <c r="D378" s="101"/>
      <c r="E378" s="101"/>
      <c r="F378" s="101"/>
      <c r="G378" s="101"/>
      <c r="H378" s="82"/>
      <c r="I378" s="103"/>
      <c r="R378" s="82"/>
      <c r="S378" s="90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1"/>
      <c r="DF378" s="91"/>
      <c r="DG378" s="91"/>
      <c r="DH378" s="91"/>
      <c r="DI378" s="91"/>
      <c r="DJ378" s="91"/>
      <c r="DK378" s="91"/>
      <c r="DL378" s="91"/>
      <c r="DM378" s="91"/>
      <c r="DN378" s="91"/>
      <c r="DO378" s="91"/>
      <c r="DP378" s="91"/>
      <c r="DQ378" s="91"/>
      <c r="DR378" s="91"/>
      <c r="DS378" s="91"/>
      <c r="DT378" s="91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91"/>
      <c r="EZ378" s="91"/>
      <c r="FA378" s="91"/>
      <c r="FB378" s="91"/>
      <c r="FC378" s="91"/>
      <c r="FD378" s="91"/>
      <c r="FE378" s="91"/>
      <c r="FF378" s="91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</row>
    <row r="379" customFormat="false" ht="12.75" hidden="false" customHeight="false" outlineLevel="0" collapsed="false">
      <c r="A379" s="100"/>
      <c r="B379" s="101"/>
      <c r="C379" s="101"/>
      <c r="D379" s="101"/>
      <c r="E379" s="101"/>
      <c r="F379" s="101"/>
      <c r="G379" s="101"/>
      <c r="H379" s="82"/>
      <c r="I379" s="103"/>
      <c r="R379" s="82"/>
      <c r="S379" s="90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1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  <c r="FE379" s="91"/>
      <c r="FF379" s="91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</row>
    <row r="380" customFormat="false" ht="12.75" hidden="false" customHeight="false" outlineLevel="0" collapsed="false">
      <c r="A380" s="100"/>
      <c r="B380" s="101"/>
      <c r="C380" s="101"/>
      <c r="D380" s="101"/>
      <c r="E380" s="101"/>
      <c r="F380" s="101"/>
      <c r="G380" s="101"/>
      <c r="H380" s="82"/>
      <c r="I380" s="103"/>
      <c r="R380" s="82"/>
      <c r="S380" s="90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1"/>
      <c r="DB380" s="91"/>
      <c r="DC380" s="91"/>
      <c r="DD380" s="91"/>
      <c r="DE380" s="91"/>
      <c r="DF380" s="91"/>
      <c r="DG380" s="91"/>
      <c r="DH380" s="91"/>
      <c r="DI380" s="91"/>
      <c r="DJ380" s="91"/>
      <c r="DK380" s="91"/>
      <c r="DL380" s="91"/>
      <c r="DM380" s="91"/>
      <c r="DN380" s="91"/>
      <c r="DO380" s="91"/>
      <c r="DP380" s="91"/>
      <c r="DQ380" s="91"/>
      <c r="DR380" s="91"/>
      <c r="DS380" s="91"/>
      <c r="DT380" s="91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91"/>
      <c r="EZ380" s="91"/>
      <c r="FA380" s="91"/>
      <c r="FB380" s="91"/>
      <c r="FC380" s="91"/>
      <c r="FD380" s="91"/>
      <c r="FE380" s="91"/>
      <c r="FF380" s="91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</row>
    <row r="381" customFormat="false" ht="12.75" hidden="false" customHeight="false" outlineLevel="0" collapsed="false">
      <c r="A381" s="100"/>
      <c r="B381" s="101"/>
      <c r="C381" s="101"/>
      <c r="D381" s="101"/>
      <c r="E381" s="101"/>
      <c r="F381" s="101"/>
      <c r="G381" s="101"/>
      <c r="H381" s="82"/>
      <c r="I381" s="103"/>
      <c r="R381" s="82"/>
      <c r="S381" s="90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1"/>
      <c r="DB381" s="91"/>
      <c r="DC381" s="91"/>
      <c r="DD381" s="91"/>
      <c r="DE381" s="91"/>
      <c r="DF381" s="91"/>
      <c r="DG381" s="91"/>
      <c r="DH381" s="91"/>
      <c r="DI381" s="91"/>
      <c r="DJ381" s="91"/>
      <c r="DK381" s="91"/>
      <c r="DL381" s="91"/>
      <c r="DM381" s="91"/>
      <c r="DN381" s="91"/>
      <c r="DO381" s="91"/>
      <c r="DP381" s="91"/>
      <c r="DQ381" s="91"/>
      <c r="DR381" s="91"/>
      <c r="DS381" s="91"/>
      <c r="DT381" s="91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91"/>
      <c r="EZ381" s="91"/>
      <c r="FA381" s="91"/>
      <c r="FB381" s="91"/>
      <c r="FC381" s="91"/>
      <c r="FD381" s="91"/>
      <c r="FE381" s="91"/>
      <c r="FF381" s="91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</row>
    <row r="382" customFormat="false" ht="12.75" hidden="false" customHeight="false" outlineLevel="0" collapsed="false">
      <c r="A382" s="100"/>
      <c r="B382" s="101"/>
      <c r="C382" s="101"/>
      <c r="D382" s="101"/>
      <c r="E382" s="101"/>
      <c r="F382" s="101"/>
      <c r="G382" s="101"/>
      <c r="H382" s="82"/>
      <c r="I382" s="103"/>
      <c r="R382" s="82"/>
      <c r="S382" s="90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1"/>
      <c r="DB382" s="91"/>
      <c r="DC382" s="91"/>
      <c r="DD382" s="91"/>
      <c r="DE382" s="91"/>
      <c r="DF382" s="91"/>
      <c r="DG382" s="91"/>
      <c r="DH382" s="91"/>
      <c r="DI382" s="91"/>
      <c r="DJ382" s="91"/>
      <c r="DK382" s="91"/>
      <c r="DL382" s="91"/>
      <c r="DM382" s="91"/>
      <c r="DN382" s="91"/>
      <c r="DO382" s="91"/>
      <c r="DP382" s="91"/>
      <c r="DQ382" s="91"/>
      <c r="DR382" s="91"/>
      <c r="DS382" s="91"/>
      <c r="DT382" s="91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91"/>
      <c r="EZ382" s="91"/>
      <c r="FA382" s="91"/>
      <c r="FB382" s="91"/>
      <c r="FC382" s="91"/>
      <c r="FD382" s="91"/>
      <c r="FE382" s="91"/>
      <c r="FF382" s="91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</row>
    <row r="383" customFormat="false" ht="12.75" hidden="false" customHeight="false" outlineLevel="0" collapsed="false">
      <c r="A383" s="100"/>
      <c r="B383" s="101"/>
      <c r="C383" s="101"/>
      <c r="D383" s="101"/>
      <c r="E383" s="101"/>
      <c r="F383" s="101"/>
      <c r="G383" s="101"/>
      <c r="H383" s="82"/>
      <c r="I383" s="103"/>
      <c r="R383" s="82"/>
      <c r="S383" s="90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1"/>
      <c r="DB383" s="91"/>
      <c r="DC383" s="91"/>
      <c r="DD383" s="91"/>
      <c r="DE383" s="91"/>
      <c r="DF383" s="91"/>
      <c r="DG383" s="91"/>
      <c r="DH383" s="91"/>
      <c r="DI383" s="91"/>
      <c r="DJ383" s="91"/>
      <c r="DK383" s="91"/>
      <c r="DL383" s="91"/>
      <c r="DM383" s="91"/>
      <c r="DN383" s="91"/>
      <c r="DO383" s="91"/>
      <c r="DP383" s="91"/>
      <c r="DQ383" s="91"/>
      <c r="DR383" s="91"/>
      <c r="DS383" s="91"/>
      <c r="DT383" s="91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91"/>
      <c r="EZ383" s="91"/>
      <c r="FA383" s="91"/>
      <c r="FB383" s="91"/>
      <c r="FC383" s="91"/>
      <c r="FD383" s="91"/>
      <c r="FE383" s="91"/>
      <c r="FF383" s="91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</row>
    <row r="384" customFormat="false" ht="12.75" hidden="false" customHeight="false" outlineLevel="0" collapsed="false">
      <c r="A384" s="100"/>
      <c r="B384" s="101"/>
      <c r="C384" s="101"/>
      <c r="D384" s="101"/>
      <c r="E384" s="101"/>
      <c r="F384" s="101"/>
      <c r="G384" s="101"/>
      <c r="H384" s="82"/>
      <c r="I384" s="103"/>
      <c r="R384" s="82"/>
      <c r="S384" s="90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1"/>
      <c r="DF384" s="91"/>
      <c r="DG384" s="91"/>
      <c r="DH384" s="91"/>
      <c r="DI384" s="91"/>
      <c r="DJ384" s="91"/>
      <c r="DK384" s="91"/>
      <c r="DL384" s="91"/>
      <c r="DM384" s="91"/>
      <c r="DN384" s="91"/>
      <c r="DO384" s="91"/>
      <c r="DP384" s="91"/>
      <c r="DQ384" s="91"/>
      <c r="DR384" s="91"/>
      <c r="DS384" s="91"/>
      <c r="DT384" s="91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91"/>
      <c r="EZ384" s="91"/>
      <c r="FA384" s="91"/>
      <c r="FB384" s="91"/>
      <c r="FC384" s="91"/>
      <c r="FD384" s="91"/>
      <c r="FE384" s="91"/>
      <c r="FF384" s="91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</row>
    <row r="385" customFormat="false" ht="12.75" hidden="false" customHeight="false" outlineLevel="0" collapsed="false">
      <c r="A385" s="100"/>
      <c r="B385" s="101"/>
      <c r="C385" s="101"/>
      <c r="D385" s="101"/>
      <c r="E385" s="101"/>
      <c r="F385" s="101"/>
      <c r="G385" s="101"/>
      <c r="H385" s="82"/>
      <c r="I385" s="103"/>
      <c r="R385" s="82"/>
      <c r="S385" s="90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1"/>
      <c r="DB385" s="91"/>
      <c r="DC385" s="91"/>
      <c r="DD385" s="91"/>
      <c r="DE385" s="91"/>
      <c r="DF385" s="91"/>
      <c r="DG385" s="91"/>
      <c r="DH385" s="91"/>
      <c r="DI385" s="91"/>
      <c r="DJ385" s="91"/>
      <c r="DK385" s="91"/>
      <c r="DL385" s="91"/>
      <c r="DM385" s="91"/>
      <c r="DN385" s="91"/>
      <c r="DO385" s="91"/>
      <c r="DP385" s="91"/>
      <c r="DQ385" s="91"/>
      <c r="DR385" s="91"/>
      <c r="DS385" s="91"/>
      <c r="DT385" s="91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91"/>
      <c r="EZ385" s="91"/>
      <c r="FA385" s="91"/>
      <c r="FB385" s="91"/>
      <c r="FC385" s="91"/>
      <c r="FD385" s="91"/>
      <c r="FE385" s="91"/>
      <c r="FF385" s="91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</row>
    <row r="386" customFormat="false" ht="12.75" hidden="false" customHeight="false" outlineLevel="0" collapsed="false">
      <c r="A386" s="100"/>
      <c r="B386" s="101"/>
      <c r="C386" s="101"/>
      <c r="D386" s="101"/>
      <c r="E386" s="101"/>
      <c r="F386" s="101"/>
      <c r="G386" s="101"/>
      <c r="H386" s="82"/>
      <c r="I386" s="103"/>
      <c r="R386" s="82"/>
      <c r="S386" s="90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1"/>
      <c r="DF386" s="91"/>
      <c r="DG386" s="91"/>
      <c r="DH386" s="91"/>
      <c r="DI386" s="91"/>
      <c r="DJ386" s="91"/>
      <c r="DK386" s="91"/>
      <c r="DL386" s="91"/>
      <c r="DM386" s="91"/>
      <c r="DN386" s="91"/>
      <c r="DO386" s="91"/>
      <c r="DP386" s="91"/>
      <c r="DQ386" s="91"/>
      <c r="DR386" s="91"/>
      <c r="DS386" s="91"/>
      <c r="DT386" s="91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91"/>
      <c r="EZ386" s="91"/>
      <c r="FA386" s="91"/>
      <c r="FB386" s="91"/>
      <c r="FC386" s="91"/>
      <c r="FD386" s="91"/>
      <c r="FE386" s="91"/>
      <c r="FF386" s="91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</row>
    <row r="387" customFormat="false" ht="12.75" hidden="false" customHeight="false" outlineLevel="0" collapsed="false">
      <c r="A387" s="100"/>
      <c r="B387" s="101"/>
      <c r="C387" s="101"/>
      <c r="D387" s="101"/>
      <c r="E387" s="101"/>
      <c r="F387" s="101"/>
      <c r="G387" s="101"/>
      <c r="H387" s="82"/>
      <c r="I387" s="103"/>
      <c r="R387" s="82"/>
      <c r="S387" s="90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1"/>
      <c r="DF387" s="91"/>
      <c r="DG387" s="91"/>
      <c r="DH387" s="91"/>
      <c r="DI387" s="91"/>
      <c r="DJ387" s="91"/>
      <c r="DK387" s="91"/>
      <c r="DL387" s="91"/>
      <c r="DM387" s="91"/>
      <c r="DN387" s="91"/>
      <c r="DO387" s="91"/>
      <c r="DP387" s="91"/>
      <c r="DQ387" s="91"/>
      <c r="DR387" s="91"/>
      <c r="DS387" s="91"/>
      <c r="DT387" s="91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91"/>
      <c r="EZ387" s="91"/>
      <c r="FA387" s="91"/>
      <c r="FB387" s="91"/>
      <c r="FC387" s="91"/>
      <c r="FD387" s="91"/>
      <c r="FE387" s="91"/>
      <c r="FF387" s="91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</row>
    <row r="388" customFormat="false" ht="12.75" hidden="false" customHeight="false" outlineLevel="0" collapsed="false">
      <c r="A388" s="100"/>
      <c r="B388" s="101"/>
      <c r="C388" s="101"/>
      <c r="D388" s="101"/>
      <c r="E388" s="101"/>
      <c r="F388" s="101"/>
      <c r="G388" s="101"/>
      <c r="H388" s="82"/>
      <c r="I388" s="103"/>
      <c r="R388" s="82"/>
      <c r="S388" s="90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1"/>
      <c r="DB388" s="91"/>
      <c r="DC388" s="91"/>
      <c r="DD388" s="91"/>
      <c r="DE388" s="91"/>
      <c r="DF388" s="91"/>
      <c r="DG388" s="91"/>
      <c r="DH388" s="91"/>
      <c r="DI388" s="91"/>
      <c r="DJ388" s="91"/>
      <c r="DK388" s="91"/>
      <c r="DL388" s="91"/>
      <c r="DM388" s="91"/>
      <c r="DN388" s="91"/>
      <c r="DO388" s="91"/>
      <c r="DP388" s="91"/>
      <c r="DQ388" s="91"/>
      <c r="DR388" s="91"/>
      <c r="DS388" s="91"/>
      <c r="DT388" s="91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91"/>
      <c r="EZ388" s="91"/>
      <c r="FA388" s="91"/>
      <c r="FB388" s="91"/>
      <c r="FC388" s="91"/>
      <c r="FD388" s="91"/>
      <c r="FE388" s="91"/>
      <c r="FF388" s="91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</row>
    <row r="389" customFormat="false" ht="12.75" hidden="false" customHeight="false" outlineLevel="0" collapsed="false">
      <c r="A389" s="100"/>
      <c r="B389" s="101"/>
      <c r="C389" s="101"/>
      <c r="D389" s="101"/>
      <c r="E389" s="101"/>
      <c r="F389" s="101"/>
      <c r="G389" s="101"/>
      <c r="H389" s="82"/>
      <c r="I389" s="103"/>
      <c r="R389" s="82"/>
      <c r="S389" s="90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1"/>
      <c r="DB389" s="91"/>
      <c r="DC389" s="91"/>
      <c r="DD389" s="91"/>
      <c r="DE389" s="91"/>
      <c r="DF389" s="91"/>
      <c r="DG389" s="91"/>
      <c r="DH389" s="91"/>
      <c r="DI389" s="91"/>
      <c r="DJ389" s="91"/>
      <c r="DK389" s="91"/>
      <c r="DL389" s="91"/>
      <c r="DM389" s="91"/>
      <c r="DN389" s="91"/>
      <c r="DO389" s="91"/>
      <c r="DP389" s="91"/>
      <c r="DQ389" s="91"/>
      <c r="DR389" s="91"/>
      <c r="DS389" s="91"/>
      <c r="DT389" s="91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91"/>
      <c r="EZ389" s="91"/>
      <c r="FA389" s="91"/>
      <c r="FB389" s="91"/>
      <c r="FC389" s="91"/>
      <c r="FD389" s="91"/>
      <c r="FE389" s="91"/>
      <c r="FF389" s="91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</row>
    <row r="390" customFormat="false" ht="12.75" hidden="false" customHeight="false" outlineLevel="0" collapsed="false">
      <c r="A390" s="100"/>
      <c r="B390" s="101"/>
      <c r="C390" s="101"/>
      <c r="D390" s="101"/>
      <c r="E390" s="101"/>
      <c r="F390" s="101"/>
      <c r="G390" s="101"/>
      <c r="H390" s="82"/>
      <c r="I390" s="103"/>
      <c r="R390" s="82"/>
      <c r="S390" s="90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1"/>
      <c r="DB390" s="91"/>
      <c r="DC390" s="91"/>
      <c r="DD390" s="91"/>
      <c r="DE390" s="91"/>
      <c r="DF390" s="91"/>
      <c r="DG390" s="91"/>
      <c r="DH390" s="91"/>
      <c r="DI390" s="91"/>
      <c r="DJ390" s="91"/>
      <c r="DK390" s="91"/>
      <c r="DL390" s="91"/>
      <c r="DM390" s="91"/>
      <c r="DN390" s="91"/>
      <c r="DO390" s="91"/>
      <c r="DP390" s="91"/>
      <c r="DQ390" s="91"/>
      <c r="DR390" s="91"/>
      <c r="DS390" s="91"/>
      <c r="DT390" s="91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91"/>
      <c r="EZ390" s="91"/>
      <c r="FA390" s="91"/>
      <c r="FB390" s="91"/>
      <c r="FC390" s="91"/>
      <c r="FD390" s="91"/>
      <c r="FE390" s="91"/>
      <c r="FF390" s="91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</row>
    <row r="391" customFormat="false" ht="12.75" hidden="false" customHeight="false" outlineLevel="0" collapsed="false">
      <c r="A391" s="100"/>
      <c r="B391" s="101"/>
      <c r="C391" s="101"/>
      <c r="D391" s="101"/>
      <c r="E391" s="101"/>
      <c r="F391" s="101"/>
      <c r="G391" s="101"/>
      <c r="H391" s="82"/>
      <c r="I391" s="103"/>
      <c r="R391" s="82"/>
      <c r="S391" s="90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1"/>
      <c r="DF391" s="91"/>
      <c r="DG391" s="91"/>
      <c r="DH391" s="91"/>
      <c r="DI391" s="91"/>
      <c r="DJ391" s="91"/>
      <c r="DK391" s="91"/>
      <c r="DL391" s="91"/>
      <c r="DM391" s="91"/>
      <c r="DN391" s="91"/>
      <c r="DO391" s="91"/>
      <c r="DP391" s="91"/>
      <c r="DQ391" s="91"/>
      <c r="DR391" s="91"/>
      <c r="DS391" s="91"/>
      <c r="DT391" s="91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91"/>
      <c r="EZ391" s="91"/>
      <c r="FA391" s="91"/>
      <c r="FB391" s="91"/>
      <c r="FC391" s="91"/>
      <c r="FD391" s="91"/>
      <c r="FE391" s="91"/>
      <c r="FF391" s="91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</row>
    <row r="392" customFormat="false" ht="12.75" hidden="false" customHeight="false" outlineLevel="0" collapsed="false">
      <c r="A392" s="100"/>
      <c r="B392" s="101"/>
      <c r="C392" s="101"/>
      <c r="D392" s="101"/>
      <c r="E392" s="101"/>
      <c r="F392" s="101"/>
      <c r="G392" s="101"/>
      <c r="H392" s="82"/>
      <c r="I392" s="103"/>
      <c r="R392" s="82"/>
      <c r="S392" s="90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1"/>
      <c r="DB392" s="91"/>
      <c r="DC392" s="91"/>
      <c r="DD392" s="91"/>
      <c r="DE392" s="91"/>
      <c r="DF392" s="91"/>
      <c r="DG392" s="91"/>
      <c r="DH392" s="91"/>
      <c r="DI392" s="91"/>
      <c r="DJ392" s="91"/>
      <c r="DK392" s="91"/>
      <c r="DL392" s="91"/>
      <c r="DM392" s="91"/>
      <c r="DN392" s="91"/>
      <c r="DO392" s="91"/>
      <c r="DP392" s="91"/>
      <c r="DQ392" s="91"/>
      <c r="DR392" s="91"/>
      <c r="DS392" s="91"/>
      <c r="DT392" s="91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91"/>
      <c r="EZ392" s="91"/>
      <c r="FA392" s="91"/>
      <c r="FB392" s="91"/>
      <c r="FC392" s="91"/>
      <c r="FD392" s="91"/>
      <c r="FE392" s="91"/>
      <c r="FF392" s="91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</row>
    <row r="393" customFormat="false" ht="12.75" hidden="false" customHeight="false" outlineLevel="0" collapsed="false">
      <c r="A393" s="100"/>
      <c r="B393" s="101"/>
      <c r="C393" s="101"/>
      <c r="D393" s="101"/>
      <c r="E393" s="101"/>
      <c r="F393" s="101"/>
      <c r="G393" s="101"/>
      <c r="H393" s="82"/>
      <c r="I393" s="103"/>
      <c r="R393" s="82"/>
      <c r="S393" s="90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1"/>
      <c r="DB393" s="91"/>
      <c r="DC393" s="91"/>
      <c r="DD393" s="91"/>
      <c r="DE393" s="91"/>
      <c r="DF393" s="91"/>
      <c r="DG393" s="91"/>
      <c r="DH393" s="91"/>
      <c r="DI393" s="91"/>
      <c r="DJ393" s="91"/>
      <c r="DK393" s="91"/>
      <c r="DL393" s="91"/>
      <c r="DM393" s="91"/>
      <c r="DN393" s="91"/>
      <c r="DO393" s="91"/>
      <c r="DP393" s="91"/>
      <c r="DQ393" s="91"/>
      <c r="DR393" s="91"/>
      <c r="DS393" s="91"/>
      <c r="DT393" s="91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91"/>
      <c r="EZ393" s="91"/>
      <c r="FA393" s="91"/>
      <c r="FB393" s="91"/>
      <c r="FC393" s="91"/>
      <c r="FD393" s="91"/>
      <c r="FE393" s="91"/>
      <c r="FF393" s="91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</row>
    <row r="394" customFormat="false" ht="12.75" hidden="false" customHeight="false" outlineLevel="0" collapsed="false">
      <c r="A394" s="100"/>
      <c r="B394" s="101"/>
      <c r="C394" s="101"/>
      <c r="D394" s="101"/>
      <c r="E394" s="101"/>
      <c r="F394" s="101"/>
      <c r="G394" s="101"/>
      <c r="H394" s="82"/>
      <c r="I394" s="103"/>
      <c r="R394" s="82"/>
      <c r="S394" s="90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1"/>
      <c r="DB394" s="91"/>
      <c r="DC394" s="91"/>
      <c r="DD394" s="91"/>
      <c r="DE394" s="91"/>
      <c r="DF394" s="91"/>
      <c r="DG394" s="91"/>
      <c r="DH394" s="91"/>
      <c r="DI394" s="91"/>
      <c r="DJ394" s="91"/>
      <c r="DK394" s="91"/>
      <c r="DL394" s="91"/>
      <c r="DM394" s="91"/>
      <c r="DN394" s="91"/>
      <c r="DO394" s="91"/>
      <c r="DP394" s="91"/>
      <c r="DQ394" s="91"/>
      <c r="DR394" s="91"/>
      <c r="DS394" s="91"/>
      <c r="DT394" s="91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91"/>
      <c r="EZ394" s="91"/>
      <c r="FA394" s="91"/>
      <c r="FB394" s="91"/>
      <c r="FC394" s="91"/>
      <c r="FD394" s="91"/>
      <c r="FE394" s="91"/>
      <c r="FF394" s="91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</row>
    <row r="395" customFormat="false" ht="12.75" hidden="false" customHeight="false" outlineLevel="0" collapsed="false">
      <c r="A395" s="100"/>
      <c r="B395" s="101"/>
      <c r="C395" s="101"/>
      <c r="D395" s="101"/>
      <c r="E395" s="101"/>
      <c r="F395" s="101"/>
      <c r="G395" s="101"/>
      <c r="H395" s="82"/>
      <c r="I395" s="103"/>
      <c r="R395" s="82"/>
      <c r="S395" s="90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1"/>
      <c r="DB395" s="91"/>
      <c r="DC395" s="91"/>
      <c r="DD395" s="91"/>
      <c r="DE395" s="91"/>
      <c r="DF395" s="91"/>
      <c r="DG395" s="91"/>
      <c r="DH395" s="91"/>
      <c r="DI395" s="91"/>
      <c r="DJ395" s="91"/>
      <c r="DK395" s="91"/>
      <c r="DL395" s="91"/>
      <c r="DM395" s="91"/>
      <c r="DN395" s="91"/>
      <c r="DO395" s="91"/>
      <c r="DP395" s="91"/>
      <c r="DQ395" s="91"/>
      <c r="DR395" s="91"/>
      <c r="DS395" s="91"/>
      <c r="DT395" s="91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91"/>
      <c r="EZ395" s="91"/>
      <c r="FA395" s="91"/>
      <c r="FB395" s="91"/>
      <c r="FC395" s="91"/>
      <c r="FD395" s="91"/>
      <c r="FE395" s="91"/>
      <c r="FF395" s="91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</row>
    <row r="396" customFormat="false" ht="12.75" hidden="false" customHeight="false" outlineLevel="0" collapsed="false">
      <c r="A396" s="100"/>
      <c r="B396" s="101"/>
      <c r="C396" s="101"/>
      <c r="D396" s="101"/>
      <c r="E396" s="101"/>
      <c r="F396" s="101"/>
      <c r="G396" s="101"/>
      <c r="H396" s="82"/>
      <c r="I396" s="103"/>
      <c r="R396" s="82"/>
      <c r="S396" s="90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1"/>
      <c r="DB396" s="91"/>
      <c r="DC396" s="91"/>
      <c r="DD396" s="91"/>
      <c r="DE396" s="91"/>
      <c r="DF396" s="91"/>
      <c r="DG396" s="91"/>
      <c r="DH396" s="91"/>
      <c r="DI396" s="91"/>
      <c r="DJ396" s="91"/>
      <c r="DK396" s="91"/>
      <c r="DL396" s="91"/>
      <c r="DM396" s="91"/>
      <c r="DN396" s="91"/>
      <c r="DO396" s="91"/>
      <c r="DP396" s="91"/>
      <c r="DQ396" s="91"/>
      <c r="DR396" s="91"/>
      <c r="DS396" s="91"/>
      <c r="DT396" s="91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91"/>
      <c r="EZ396" s="91"/>
      <c r="FA396" s="91"/>
      <c r="FB396" s="91"/>
      <c r="FC396" s="91"/>
      <c r="FD396" s="91"/>
      <c r="FE396" s="91"/>
      <c r="FF396" s="91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</row>
    <row r="397" customFormat="false" ht="12.75" hidden="false" customHeight="false" outlineLevel="0" collapsed="false">
      <c r="A397" s="100"/>
      <c r="B397" s="101"/>
      <c r="C397" s="101"/>
      <c r="D397" s="101"/>
      <c r="E397" s="101"/>
      <c r="F397" s="101"/>
      <c r="G397" s="101"/>
      <c r="H397" s="82"/>
      <c r="I397" s="103"/>
      <c r="R397" s="82"/>
      <c r="S397" s="90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1"/>
      <c r="DB397" s="91"/>
      <c r="DC397" s="91"/>
      <c r="DD397" s="91"/>
      <c r="DE397" s="91"/>
      <c r="DF397" s="91"/>
      <c r="DG397" s="91"/>
      <c r="DH397" s="91"/>
      <c r="DI397" s="91"/>
      <c r="DJ397" s="91"/>
      <c r="DK397" s="91"/>
      <c r="DL397" s="91"/>
      <c r="DM397" s="91"/>
      <c r="DN397" s="91"/>
      <c r="DO397" s="91"/>
      <c r="DP397" s="91"/>
      <c r="DQ397" s="91"/>
      <c r="DR397" s="91"/>
      <c r="DS397" s="91"/>
      <c r="DT397" s="91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91"/>
      <c r="EZ397" s="91"/>
      <c r="FA397" s="91"/>
      <c r="FB397" s="91"/>
      <c r="FC397" s="91"/>
      <c r="FD397" s="91"/>
      <c r="FE397" s="91"/>
      <c r="FF397" s="91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</row>
    <row r="398" customFormat="false" ht="12.75" hidden="false" customHeight="false" outlineLevel="0" collapsed="false">
      <c r="A398" s="100"/>
      <c r="B398" s="101"/>
      <c r="C398" s="101"/>
      <c r="D398" s="101"/>
      <c r="E398" s="101"/>
      <c r="F398" s="101"/>
      <c r="G398" s="101"/>
      <c r="H398" s="82"/>
      <c r="I398" s="103"/>
      <c r="R398" s="82"/>
      <c r="S398" s="90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1"/>
      <c r="DB398" s="91"/>
      <c r="DC398" s="91"/>
      <c r="DD398" s="91"/>
      <c r="DE398" s="91"/>
      <c r="DF398" s="91"/>
      <c r="DG398" s="91"/>
      <c r="DH398" s="91"/>
      <c r="DI398" s="91"/>
      <c r="DJ398" s="91"/>
      <c r="DK398" s="91"/>
      <c r="DL398" s="91"/>
      <c r="DM398" s="91"/>
      <c r="DN398" s="91"/>
      <c r="DO398" s="91"/>
      <c r="DP398" s="91"/>
      <c r="DQ398" s="91"/>
      <c r="DR398" s="91"/>
      <c r="DS398" s="91"/>
      <c r="DT398" s="91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91"/>
      <c r="EZ398" s="91"/>
      <c r="FA398" s="91"/>
      <c r="FB398" s="91"/>
      <c r="FC398" s="91"/>
      <c r="FD398" s="91"/>
      <c r="FE398" s="91"/>
      <c r="FF398" s="91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</row>
    <row r="399" customFormat="false" ht="12.75" hidden="false" customHeight="false" outlineLevel="0" collapsed="false">
      <c r="A399" s="100"/>
      <c r="B399" s="101"/>
      <c r="C399" s="101"/>
      <c r="D399" s="101"/>
      <c r="E399" s="101"/>
      <c r="F399" s="101"/>
      <c r="G399" s="101"/>
      <c r="H399" s="82"/>
      <c r="I399" s="103"/>
      <c r="R399" s="82"/>
      <c r="S399" s="90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1"/>
      <c r="DB399" s="91"/>
      <c r="DC399" s="91"/>
      <c r="DD399" s="91"/>
      <c r="DE399" s="91"/>
      <c r="DF399" s="91"/>
      <c r="DG399" s="91"/>
      <c r="DH399" s="91"/>
      <c r="DI399" s="91"/>
      <c r="DJ399" s="91"/>
      <c r="DK399" s="91"/>
      <c r="DL399" s="91"/>
      <c r="DM399" s="91"/>
      <c r="DN399" s="91"/>
      <c r="DO399" s="91"/>
      <c r="DP399" s="91"/>
      <c r="DQ399" s="91"/>
      <c r="DR399" s="91"/>
      <c r="DS399" s="91"/>
      <c r="DT399" s="91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91"/>
      <c r="EZ399" s="91"/>
      <c r="FA399" s="91"/>
      <c r="FB399" s="91"/>
      <c r="FC399" s="91"/>
      <c r="FD399" s="91"/>
      <c r="FE399" s="91"/>
      <c r="FF399" s="91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</row>
    <row r="400" customFormat="false" ht="12.75" hidden="false" customHeight="false" outlineLevel="0" collapsed="false">
      <c r="A400" s="100"/>
      <c r="B400" s="101"/>
      <c r="C400" s="101"/>
      <c r="D400" s="101"/>
      <c r="E400" s="101"/>
      <c r="F400" s="101"/>
      <c r="G400" s="101"/>
      <c r="H400" s="82"/>
      <c r="I400" s="103"/>
      <c r="R400" s="82"/>
      <c r="S400" s="90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1"/>
      <c r="DB400" s="91"/>
      <c r="DC400" s="91"/>
      <c r="DD400" s="91"/>
      <c r="DE400" s="91"/>
      <c r="DF400" s="91"/>
      <c r="DG400" s="91"/>
      <c r="DH400" s="91"/>
      <c r="DI400" s="91"/>
      <c r="DJ400" s="91"/>
      <c r="DK400" s="91"/>
      <c r="DL400" s="91"/>
      <c r="DM400" s="91"/>
      <c r="DN400" s="91"/>
      <c r="DO400" s="91"/>
      <c r="DP400" s="91"/>
      <c r="DQ400" s="91"/>
      <c r="DR400" s="91"/>
      <c r="DS400" s="91"/>
      <c r="DT400" s="91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91"/>
      <c r="EZ400" s="91"/>
      <c r="FA400" s="91"/>
      <c r="FB400" s="91"/>
      <c r="FC400" s="91"/>
      <c r="FD400" s="91"/>
      <c r="FE400" s="91"/>
      <c r="FF400" s="91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</row>
    <row r="401" customFormat="false" ht="12.75" hidden="false" customHeight="false" outlineLevel="0" collapsed="false">
      <c r="A401" s="100"/>
      <c r="B401" s="101"/>
      <c r="C401" s="101"/>
      <c r="D401" s="101"/>
      <c r="E401" s="101"/>
      <c r="F401" s="101"/>
      <c r="G401" s="101"/>
      <c r="H401" s="82"/>
      <c r="I401" s="103"/>
      <c r="R401" s="82"/>
      <c r="S401" s="90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1"/>
      <c r="DB401" s="91"/>
      <c r="DC401" s="91"/>
      <c r="DD401" s="91"/>
      <c r="DE401" s="91"/>
      <c r="DF401" s="91"/>
      <c r="DG401" s="91"/>
      <c r="DH401" s="91"/>
      <c r="DI401" s="91"/>
      <c r="DJ401" s="91"/>
      <c r="DK401" s="91"/>
      <c r="DL401" s="91"/>
      <c r="DM401" s="91"/>
      <c r="DN401" s="91"/>
      <c r="DO401" s="91"/>
      <c r="DP401" s="91"/>
      <c r="DQ401" s="91"/>
      <c r="DR401" s="91"/>
      <c r="DS401" s="91"/>
      <c r="DT401" s="91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  <c r="FE401" s="91"/>
      <c r="FF401" s="91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</row>
    <row r="402" customFormat="false" ht="12.75" hidden="false" customHeight="false" outlineLevel="0" collapsed="false">
      <c r="A402" s="100"/>
      <c r="B402" s="101"/>
      <c r="C402" s="101"/>
      <c r="D402" s="101"/>
      <c r="E402" s="101"/>
      <c r="F402" s="101"/>
      <c r="G402" s="101"/>
      <c r="H402" s="82"/>
      <c r="I402" s="103"/>
      <c r="R402" s="82"/>
      <c r="S402" s="90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1"/>
      <c r="DB402" s="91"/>
      <c r="DC402" s="91"/>
      <c r="DD402" s="91"/>
      <c r="DE402" s="91"/>
      <c r="DF402" s="91"/>
      <c r="DG402" s="91"/>
      <c r="DH402" s="91"/>
      <c r="DI402" s="91"/>
      <c r="DJ402" s="91"/>
      <c r="DK402" s="91"/>
      <c r="DL402" s="91"/>
      <c r="DM402" s="91"/>
      <c r="DN402" s="91"/>
      <c r="DO402" s="91"/>
      <c r="DP402" s="91"/>
      <c r="DQ402" s="91"/>
      <c r="DR402" s="91"/>
      <c r="DS402" s="91"/>
      <c r="DT402" s="91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91"/>
      <c r="EZ402" s="91"/>
      <c r="FA402" s="91"/>
      <c r="FB402" s="91"/>
      <c r="FC402" s="91"/>
      <c r="FD402" s="91"/>
      <c r="FE402" s="91"/>
      <c r="FF402" s="91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</row>
    <row r="403" customFormat="false" ht="12.75" hidden="false" customHeight="false" outlineLevel="0" collapsed="false">
      <c r="A403" s="100"/>
      <c r="B403" s="101"/>
      <c r="C403" s="101"/>
      <c r="D403" s="101"/>
      <c r="E403" s="101"/>
      <c r="F403" s="101"/>
      <c r="G403" s="101"/>
      <c r="H403" s="82"/>
      <c r="I403" s="103"/>
      <c r="R403" s="82"/>
      <c r="S403" s="90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1"/>
      <c r="DB403" s="91"/>
      <c r="DC403" s="91"/>
      <c r="DD403" s="91"/>
      <c r="DE403" s="91"/>
      <c r="DF403" s="91"/>
      <c r="DG403" s="91"/>
      <c r="DH403" s="91"/>
      <c r="DI403" s="91"/>
      <c r="DJ403" s="91"/>
      <c r="DK403" s="91"/>
      <c r="DL403" s="91"/>
      <c r="DM403" s="91"/>
      <c r="DN403" s="91"/>
      <c r="DO403" s="91"/>
      <c r="DP403" s="91"/>
      <c r="DQ403" s="91"/>
      <c r="DR403" s="91"/>
      <c r="DS403" s="91"/>
      <c r="DT403" s="91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91"/>
      <c r="EZ403" s="91"/>
      <c r="FA403" s="91"/>
      <c r="FB403" s="91"/>
      <c r="FC403" s="91"/>
      <c r="FD403" s="91"/>
      <c r="FE403" s="91"/>
      <c r="FF403" s="91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</row>
    <row r="404" customFormat="false" ht="12.75" hidden="false" customHeight="false" outlineLevel="0" collapsed="false">
      <c r="A404" s="100"/>
      <c r="B404" s="101"/>
      <c r="C404" s="101"/>
      <c r="D404" s="101"/>
      <c r="E404" s="101"/>
      <c r="F404" s="101"/>
      <c r="G404" s="101"/>
      <c r="H404" s="82"/>
      <c r="I404" s="103"/>
      <c r="R404" s="82"/>
      <c r="S404" s="90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1"/>
      <c r="DB404" s="91"/>
      <c r="DC404" s="91"/>
      <c r="DD404" s="91"/>
      <c r="DE404" s="91"/>
      <c r="DF404" s="91"/>
      <c r="DG404" s="91"/>
      <c r="DH404" s="91"/>
      <c r="DI404" s="91"/>
      <c r="DJ404" s="91"/>
      <c r="DK404" s="91"/>
      <c r="DL404" s="91"/>
      <c r="DM404" s="91"/>
      <c r="DN404" s="91"/>
      <c r="DO404" s="91"/>
      <c r="DP404" s="91"/>
      <c r="DQ404" s="91"/>
      <c r="DR404" s="91"/>
      <c r="DS404" s="91"/>
      <c r="DT404" s="91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91"/>
      <c r="EZ404" s="91"/>
      <c r="FA404" s="91"/>
      <c r="FB404" s="91"/>
      <c r="FC404" s="91"/>
      <c r="FD404" s="91"/>
      <c r="FE404" s="91"/>
      <c r="FF404" s="91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</row>
    <row r="405" customFormat="false" ht="12.75" hidden="false" customHeight="false" outlineLevel="0" collapsed="false">
      <c r="A405" s="100"/>
      <c r="B405" s="101"/>
      <c r="C405" s="101"/>
      <c r="D405" s="101"/>
      <c r="E405" s="101"/>
      <c r="F405" s="101"/>
      <c r="G405" s="101"/>
      <c r="H405" s="82"/>
      <c r="I405" s="103"/>
      <c r="R405" s="82"/>
      <c r="S405" s="90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1"/>
      <c r="DB405" s="91"/>
      <c r="DC405" s="91"/>
      <c r="DD405" s="91"/>
      <c r="DE405" s="91"/>
      <c r="DF405" s="91"/>
      <c r="DG405" s="91"/>
      <c r="DH405" s="91"/>
      <c r="DI405" s="91"/>
      <c r="DJ405" s="91"/>
      <c r="DK405" s="91"/>
      <c r="DL405" s="91"/>
      <c r="DM405" s="91"/>
      <c r="DN405" s="91"/>
      <c r="DO405" s="91"/>
      <c r="DP405" s="91"/>
      <c r="DQ405" s="91"/>
      <c r="DR405" s="91"/>
      <c r="DS405" s="91"/>
      <c r="DT405" s="91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91"/>
      <c r="EZ405" s="91"/>
      <c r="FA405" s="91"/>
      <c r="FB405" s="91"/>
      <c r="FC405" s="91"/>
      <c r="FD405" s="91"/>
      <c r="FE405" s="91"/>
      <c r="FF405" s="91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</row>
    <row r="406" customFormat="false" ht="12.75" hidden="false" customHeight="false" outlineLevel="0" collapsed="false">
      <c r="A406" s="100"/>
      <c r="B406" s="101"/>
      <c r="C406" s="101"/>
      <c r="D406" s="101"/>
      <c r="E406" s="101"/>
      <c r="F406" s="101"/>
      <c r="G406" s="101"/>
      <c r="H406" s="82"/>
      <c r="I406" s="103"/>
      <c r="R406" s="82"/>
      <c r="S406" s="90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1"/>
      <c r="DB406" s="91"/>
      <c r="DC406" s="91"/>
      <c r="DD406" s="91"/>
      <c r="DE406" s="91"/>
      <c r="DF406" s="91"/>
      <c r="DG406" s="91"/>
      <c r="DH406" s="91"/>
      <c r="DI406" s="91"/>
      <c r="DJ406" s="91"/>
      <c r="DK406" s="91"/>
      <c r="DL406" s="91"/>
      <c r="DM406" s="91"/>
      <c r="DN406" s="91"/>
      <c r="DO406" s="91"/>
      <c r="DP406" s="91"/>
      <c r="DQ406" s="91"/>
      <c r="DR406" s="91"/>
      <c r="DS406" s="91"/>
      <c r="DT406" s="91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91"/>
      <c r="EZ406" s="91"/>
      <c r="FA406" s="91"/>
      <c r="FB406" s="91"/>
      <c r="FC406" s="91"/>
      <c r="FD406" s="91"/>
      <c r="FE406" s="91"/>
      <c r="FF406" s="91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</row>
    <row r="407" customFormat="false" ht="12.75" hidden="false" customHeight="false" outlineLevel="0" collapsed="false">
      <c r="A407" s="100"/>
      <c r="B407" s="101"/>
      <c r="C407" s="101"/>
      <c r="D407" s="101"/>
      <c r="E407" s="101"/>
      <c r="F407" s="101"/>
      <c r="G407" s="101"/>
      <c r="H407" s="82"/>
      <c r="I407" s="103"/>
      <c r="R407" s="82"/>
      <c r="S407" s="90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1"/>
      <c r="DB407" s="91"/>
      <c r="DC407" s="91"/>
      <c r="DD407" s="91"/>
      <c r="DE407" s="91"/>
      <c r="DF407" s="91"/>
      <c r="DG407" s="91"/>
      <c r="DH407" s="91"/>
      <c r="DI407" s="91"/>
      <c r="DJ407" s="91"/>
      <c r="DK407" s="91"/>
      <c r="DL407" s="91"/>
      <c r="DM407" s="91"/>
      <c r="DN407" s="91"/>
      <c r="DO407" s="91"/>
      <c r="DP407" s="91"/>
      <c r="DQ407" s="91"/>
      <c r="DR407" s="91"/>
      <c r="DS407" s="91"/>
      <c r="DT407" s="91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91"/>
      <c r="EZ407" s="91"/>
      <c r="FA407" s="91"/>
      <c r="FB407" s="91"/>
      <c r="FC407" s="91"/>
      <c r="FD407" s="91"/>
      <c r="FE407" s="91"/>
      <c r="FF407" s="91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</row>
    <row r="408" customFormat="false" ht="12.75" hidden="false" customHeight="false" outlineLevel="0" collapsed="false">
      <c r="A408" s="100"/>
      <c r="B408" s="101"/>
      <c r="C408" s="101"/>
      <c r="D408" s="101"/>
      <c r="E408" s="101"/>
      <c r="F408" s="101"/>
      <c r="G408" s="101"/>
      <c r="H408" s="82"/>
      <c r="I408" s="103"/>
      <c r="R408" s="82"/>
      <c r="S408" s="90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1"/>
      <c r="DB408" s="91"/>
      <c r="DC408" s="91"/>
      <c r="DD408" s="91"/>
      <c r="DE408" s="91"/>
      <c r="DF408" s="91"/>
      <c r="DG408" s="91"/>
      <c r="DH408" s="91"/>
      <c r="DI408" s="91"/>
      <c r="DJ408" s="91"/>
      <c r="DK408" s="91"/>
      <c r="DL408" s="91"/>
      <c r="DM408" s="91"/>
      <c r="DN408" s="91"/>
      <c r="DO408" s="91"/>
      <c r="DP408" s="91"/>
      <c r="DQ408" s="91"/>
      <c r="DR408" s="91"/>
      <c r="DS408" s="91"/>
      <c r="DT408" s="91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91"/>
      <c r="EZ408" s="91"/>
      <c r="FA408" s="91"/>
      <c r="FB408" s="91"/>
      <c r="FC408" s="91"/>
      <c r="FD408" s="91"/>
      <c r="FE408" s="91"/>
      <c r="FF408" s="91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</row>
    <row r="409" customFormat="false" ht="12.75" hidden="false" customHeight="false" outlineLevel="0" collapsed="false">
      <c r="A409" s="100"/>
      <c r="B409" s="101"/>
      <c r="C409" s="101"/>
      <c r="D409" s="101"/>
      <c r="E409" s="101"/>
      <c r="F409" s="101"/>
      <c r="G409" s="101"/>
      <c r="H409" s="82"/>
      <c r="I409" s="103"/>
      <c r="R409" s="82"/>
      <c r="S409" s="90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1"/>
      <c r="DB409" s="91"/>
      <c r="DC409" s="91"/>
      <c r="DD409" s="91"/>
      <c r="DE409" s="91"/>
      <c r="DF409" s="91"/>
      <c r="DG409" s="91"/>
      <c r="DH409" s="91"/>
      <c r="DI409" s="91"/>
      <c r="DJ409" s="91"/>
      <c r="DK409" s="91"/>
      <c r="DL409" s="91"/>
      <c r="DM409" s="91"/>
      <c r="DN409" s="91"/>
      <c r="DO409" s="91"/>
      <c r="DP409" s="91"/>
      <c r="DQ409" s="91"/>
      <c r="DR409" s="91"/>
      <c r="DS409" s="91"/>
      <c r="DT409" s="91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91"/>
      <c r="EZ409" s="91"/>
      <c r="FA409" s="91"/>
      <c r="FB409" s="91"/>
      <c r="FC409" s="91"/>
      <c r="FD409" s="91"/>
      <c r="FE409" s="91"/>
      <c r="FF409" s="91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</row>
    <row r="410" customFormat="false" ht="12.75" hidden="false" customHeight="false" outlineLevel="0" collapsed="false">
      <c r="A410" s="100"/>
      <c r="B410" s="101"/>
      <c r="C410" s="101"/>
      <c r="D410" s="101"/>
      <c r="E410" s="101"/>
      <c r="F410" s="101"/>
      <c r="G410" s="101"/>
      <c r="H410" s="82"/>
      <c r="I410" s="103"/>
      <c r="R410" s="82"/>
      <c r="S410" s="90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1"/>
      <c r="DB410" s="91"/>
      <c r="DC410" s="91"/>
      <c r="DD410" s="91"/>
      <c r="DE410" s="91"/>
      <c r="DF410" s="91"/>
      <c r="DG410" s="91"/>
      <c r="DH410" s="91"/>
      <c r="DI410" s="91"/>
      <c r="DJ410" s="91"/>
      <c r="DK410" s="91"/>
      <c r="DL410" s="91"/>
      <c r="DM410" s="91"/>
      <c r="DN410" s="91"/>
      <c r="DO410" s="91"/>
      <c r="DP410" s="91"/>
      <c r="DQ410" s="91"/>
      <c r="DR410" s="91"/>
      <c r="DS410" s="91"/>
      <c r="DT410" s="91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91"/>
      <c r="EZ410" s="91"/>
      <c r="FA410" s="91"/>
      <c r="FB410" s="91"/>
      <c r="FC410" s="91"/>
      <c r="FD410" s="91"/>
      <c r="FE410" s="91"/>
      <c r="FF410" s="91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</row>
    <row r="411" customFormat="false" ht="12.75" hidden="false" customHeight="false" outlineLevel="0" collapsed="false">
      <c r="A411" s="100"/>
      <c r="B411" s="101"/>
      <c r="C411" s="101"/>
      <c r="D411" s="101"/>
      <c r="E411" s="101"/>
      <c r="F411" s="101"/>
      <c r="G411" s="101"/>
      <c r="H411" s="82"/>
      <c r="I411" s="103"/>
      <c r="R411" s="82"/>
      <c r="S411" s="90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1"/>
      <c r="DB411" s="91"/>
      <c r="DC411" s="91"/>
      <c r="DD411" s="91"/>
      <c r="DE411" s="91"/>
      <c r="DF411" s="91"/>
      <c r="DG411" s="91"/>
      <c r="DH411" s="91"/>
      <c r="DI411" s="91"/>
      <c r="DJ411" s="91"/>
      <c r="DK411" s="91"/>
      <c r="DL411" s="91"/>
      <c r="DM411" s="91"/>
      <c r="DN411" s="91"/>
      <c r="DO411" s="91"/>
      <c r="DP411" s="91"/>
      <c r="DQ411" s="91"/>
      <c r="DR411" s="91"/>
      <c r="DS411" s="91"/>
      <c r="DT411" s="91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91"/>
      <c r="EZ411" s="91"/>
      <c r="FA411" s="91"/>
      <c r="FB411" s="91"/>
      <c r="FC411" s="91"/>
      <c r="FD411" s="91"/>
      <c r="FE411" s="91"/>
      <c r="FF411" s="91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</row>
    <row r="412" customFormat="false" ht="12.75" hidden="false" customHeight="false" outlineLevel="0" collapsed="false">
      <c r="A412" s="100"/>
      <c r="B412" s="101"/>
      <c r="C412" s="101"/>
      <c r="D412" s="101"/>
      <c r="E412" s="101"/>
      <c r="F412" s="101"/>
      <c r="G412" s="101"/>
      <c r="H412" s="82"/>
      <c r="I412" s="103"/>
      <c r="R412" s="82"/>
      <c r="S412" s="90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1"/>
      <c r="DB412" s="91"/>
      <c r="DC412" s="91"/>
      <c r="DD412" s="91"/>
      <c r="DE412" s="91"/>
      <c r="DF412" s="91"/>
      <c r="DG412" s="91"/>
      <c r="DH412" s="91"/>
      <c r="DI412" s="91"/>
      <c r="DJ412" s="91"/>
      <c r="DK412" s="91"/>
      <c r="DL412" s="91"/>
      <c r="DM412" s="91"/>
      <c r="DN412" s="91"/>
      <c r="DO412" s="91"/>
      <c r="DP412" s="91"/>
      <c r="DQ412" s="91"/>
      <c r="DR412" s="91"/>
      <c r="DS412" s="91"/>
      <c r="DT412" s="91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91"/>
      <c r="EZ412" s="91"/>
      <c r="FA412" s="91"/>
      <c r="FB412" s="91"/>
      <c r="FC412" s="91"/>
      <c r="FD412" s="91"/>
      <c r="FE412" s="91"/>
      <c r="FF412" s="91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</row>
    <row r="413" customFormat="false" ht="12.75" hidden="false" customHeight="false" outlineLevel="0" collapsed="false">
      <c r="A413" s="100"/>
      <c r="B413" s="101"/>
      <c r="C413" s="101"/>
      <c r="D413" s="101"/>
      <c r="E413" s="101"/>
      <c r="F413" s="101"/>
      <c r="G413" s="101"/>
      <c r="H413" s="82"/>
      <c r="I413" s="103"/>
      <c r="R413" s="82"/>
      <c r="S413" s="90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1"/>
      <c r="DB413" s="91"/>
      <c r="DC413" s="91"/>
      <c r="DD413" s="91"/>
      <c r="DE413" s="91"/>
      <c r="DF413" s="91"/>
      <c r="DG413" s="91"/>
      <c r="DH413" s="91"/>
      <c r="DI413" s="91"/>
      <c r="DJ413" s="91"/>
      <c r="DK413" s="91"/>
      <c r="DL413" s="91"/>
      <c r="DM413" s="91"/>
      <c r="DN413" s="91"/>
      <c r="DO413" s="91"/>
      <c r="DP413" s="91"/>
      <c r="DQ413" s="91"/>
      <c r="DR413" s="91"/>
      <c r="DS413" s="91"/>
      <c r="DT413" s="91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91"/>
      <c r="EZ413" s="91"/>
      <c r="FA413" s="91"/>
      <c r="FB413" s="91"/>
      <c r="FC413" s="91"/>
      <c r="FD413" s="91"/>
      <c r="FE413" s="91"/>
      <c r="FF413" s="91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</row>
    <row r="414" customFormat="false" ht="12.75" hidden="false" customHeight="false" outlineLevel="0" collapsed="false">
      <c r="A414" s="100"/>
      <c r="B414" s="101"/>
      <c r="C414" s="101"/>
      <c r="D414" s="101"/>
      <c r="E414" s="101"/>
      <c r="F414" s="101"/>
      <c r="G414" s="101"/>
      <c r="H414" s="82"/>
      <c r="I414" s="103"/>
      <c r="R414" s="82"/>
      <c r="S414" s="90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1"/>
      <c r="DB414" s="91"/>
      <c r="DC414" s="91"/>
      <c r="DD414" s="91"/>
      <c r="DE414" s="91"/>
      <c r="DF414" s="91"/>
      <c r="DG414" s="91"/>
      <c r="DH414" s="91"/>
      <c r="DI414" s="91"/>
      <c r="DJ414" s="91"/>
      <c r="DK414" s="91"/>
      <c r="DL414" s="91"/>
      <c r="DM414" s="91"/>
      <c r="DN414" s="91"/>
      <c r="DO414" s="91"/>
      <c r="DP414" s="91"/>
      <c r="DQ414" s="91"/>
      <c r="DR414" s="91"/>
      <c r="DS414" s="91"/>
      <c r="DT414" s="91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91"/>
      <c r="EZ414" s="91"/>
      <c r="FA414" s="91"/>
      <c r="FB414" s="91"/>
      <c r="FC414" s="91"/>
      <c r="FD414" s="91"/>
      <c r="FE414" s="91"/>
      <c r="FF414" s="91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</row>
    <row r="415" customFormat="false" ht="12.75" hidden="false" customHeight="false" outlineLevel="0" collapsed="false">
      <c r="A415" s="100"/>
      <c r="B415" s="101"/>
      <c r="C415" s="101"/>
      <c r="D415" s="101"/>
      <c r="E415" s="101"/>
      <c r="F415" s="101"/>
      <c r="G415" s="101"/>
      <c r="H415" s="82"/>
      <c r="I415" s="103"/>
      <c r="R415" s="82"/>
      <c r="S415" s="90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1"/>
      <c r="DB415" s="91"/>
      <c r="DC415" s="91"/>
      <c r="DD415" s="91"/>
      <c r="DE415" s="91"/>
      <c r="DF415" s="91"/>
      <c r="DG415" s="91"/>
      <c r="DH415" s="91"/>
      <c r="DI415" s="91"/>
      <c r="DJ415" s="91"/>
      <c r="DK415" s="91"/>
      <c r="DL415" s="91"/>
      <c r="DM415" s="91"/>
      <c r="DN415" s="91"/>
      <c r="DO415" s="91"/>
      <c r="DP415" s="91"/>
      <c r="DQ415" s="91"/>
      <c r="DR415" s="91"/>
      <c r="DS415" s="91"/>
      <c r="DT415" s="91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91"/>
      <c r="EZ415" s="91"/>
      <c r="FA415" s="91"/>
      <c r="FB415" s="91"/>
      <c r="FC415" s="91"/>
      <c r="FD415" s="91"/>
      <c r="FE415" s="91"/>
      <c r="FF415" s="91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</row>
    <row r="416" customFormat="false" ht="12.75" hidden="false" customHeight="false" outlineLevel="0" collapsed="false">
      <c r="A416" s="100"/>
      <c r="B416" s="101"/>
      <c r="C416" s="101"/>
      <c r="D416" s="101"/>
      <c r="E416" s="101"/>
      <c r="F416" s="101"/>
      <c r="G416" s="101"/>
      <c r="H416" s="82"/>
      <c r="I416" s="103"/>
      <c r="R416" s="82"/>
      <c r="S416" s="90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1"/>
      <c r="DB416" s="91"/>
      <c r="DC416" s="91"/>
      <c r="DD416" s="91"/>
      <c r="DE416" s="91"/>
      <c r="DF416" s="91"/>
      <c r="DG416" s="91"/>
      <c r="DH416" s="91"/>
      <c r="DI416" s="91"/>
      <c r="DJ416" s="91"/>
      <c r="DK416" s="91"/>
      <c r="DL416" s="91"/>
      <c r="DM416" s="91"/>
      <c r="DN416" s="91"/>
      <c r="DO416" s="91"/>
      <c r="DP416" s="91"/>
      <c r="DQ416" s="91"/>
      <c r="DR416" s="91"/>
      <c r="DS416" s="91"/>
      <c r="DT416" s="91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91"/>
      <c r="EZ416" s="91"/>
      <c r="FA416" s="91"/>
      <c r="FB416" s="91"/>
      <c r="FC416" s="91"/>
      <c r="FD416" s="91"/>
      <c r="FE416" s="91"/>
      <c r="FF416" s="91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</row>
    <row r="417" customFormat="false" ht="12.75" hidden="false" customHeight="false" outlineLevel="0" collapsed="false">
      <c r="A417" s="100"/>
      <c r="B417" s="101"/>
      <c r="C417" s="101"/>
      <c r="D417" s="101"/>
      <c r="E417" s="101"/>
      <c r="F417" s="101"/>
      <c r="G417" s="101"/>
      <c r="H417" s="82"/>
      <c r="I417" s="103"/>
      <c r="R417" s="82"/>
      <c r="S417" s="90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1"/>
      <c r="DB417" s="91"/>
      <c r="DC417" s="91"/>
      <c r="DD417" s="91"/>
      <c r="DE417" s="91"/>
      <c r="DF417" s="91"/>
      <c r="DG417" s="91"/>
      <c r="DH417" s="91"/>
      <c r="DI417" s="91"/>
      <c r="DJ417" s="91"/>
      <c r="DK417" s="91"/>
      <c r="DL417" s="91"/>
      <c r="DM417" s="91"/>
      <c r="DN417" s="91"/>
      <c r="DO417" s="91"/>
      <c r="DP417" s="91"/>
      <c r="DQ417" s="91"/>
      <c r="DR417" s="91"/>
      <c r="DS417" s="91"/>
      <c r="DT417" s="91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91"/>
      <c r="EZ417" s="91"/>
      <c r="FA417" s="91"/>
      <c r="FB417" s="91"/>
      <c r="FC417" s="91"/>
      <c r="FD417" s="91"/>
      <c r="FE417" s="91"/>
      <c r="FF417" s="91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</row>
    <row r="418" customFormat="false" ht="12.75" hidden="false" customHeight="false" outlineLevel="0" collapsed="false">
      <c r="A418" s="100"/>
      <c r="B418" s="101"/>
      <c r="C418" s="101"/>
      <c r="D418" s="101"/>
      <c r="E418" s="101"/>
      <c r="F418" s="101"/>
      <c r="G418" s="101"/>
      <c r="H418" s="82"/>
      <c r="I418" s="103"/>
      <c r="R418" s="82"/>
      <c r="S418" s="90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1"/>
      <c r="DB418" s="91"/>
      <c r="DC418" s="91"/>
      <c r="DD418" s="91"/>
      <c r="DE418" s="91"/>
      <c r="DF418" s="91"/>
      <c r="DG418" s="91"/>
      <c r="DH418" s="91"/>
      <c r="DI418" s="91"/>
      <c r="DJ418" s="91"/>
      <c r="DK418" s="91"/>
      <c r="DL418" s="91"/>
      <c r="DM418" s="91"/>
      <c r="DN418" s="91"/>
      <c r="DO418" s="91"/>
      <c r="DP418" s="91"/>
      <c r="DQ418" s="91"/>
      <c r="DR418" s="91"/>
      <c r="DS418" s="91"/>
      <c r="DT418" s="91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91"/>
      <c r="EZ418" s="91"/>
      <c r="FA418" s="91"/>
      <c r="FB418" s="91"/>
      <c r="FC418" s="91"/>
      <c r="FD418" s="91"/>
      <c r="FE418" s="91"/>
      <c r="FF418" s="91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</row>
    <row r="419" customFormat="false" ht="12.75" hidden="false" customHeight="false" outlineLevel="0" collapsed="false">
      <c r="A419" s="100"/>
      <c r="B419" s="101"/>
      <c r="C419" s="101"/>
      <c r="D419" s="101"/>
      <c r="E419" s="101"/>
      <c r="F419" s="101"/>
      <c r="G419" s="101"/>
      <c r="H419" s="82"/>
      <c r="I419" s="103"/>
      <c r="R419" s="82"/>
      <c r="S419" s="90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1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91"/>
      <c r="EZ419" s="91"/>
      <c r="FA419" s="91"/>
      <c r="FB419" s="91"/>
      <c r="FC419" s="91"/>
      <c r="FD419" s="91"/>
      <c r="FE419" s="91"/>
      <c r="FF419" s="91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</row>
    <row r="420" customFormat="false" ht="12.75" hidden="false" customHeight="false" outlineLevel="0" collapsed="false">
      <c r="A420" s="100"/>
      <c r="B420" s="101"/>
      <c r="C420" s="101"/>
      <c r="D420" s="101"/>
      <c r="E420" s="101"/>
      <c r="F420" s="101"/>
      <c r="G420" s="101"/>
      <c r="H420" s="82"/>
      <c r="I420" s="103"/>
      <c r="R420" s="82"/>
      <c r="S420" s="90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1"/>
      <c r="DF420" s="91"/>
      <c r="DG420" s="91"/>
      <c r="DH420" s="91"/>
      <c r="DI420" s="91"/>
      <c r="DJ420" s="91"/>
      <c r="DK420" s="91"/>
      <c r="DL420" s="91"/>
      <c r="DM420" s="91"/>
      <c r="DN420" s="91"/>
      <c r="DO420" s="91"/>
      <c r="DP420" s="91"/>
      <c r="DQ420" s="91"/>
      <c r="DR420" s="91"/>
      <c r="DS420" s="91"/>
      <c r="DT420" s="91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91"/>
      <c r="EZ420" s="91"/>
      <c r="FA420" s="91"/>
      <c r="FB420" s="91"/>
      <c r="FC420" s="91"/>
      <c r="FD420" s="91"/>
      <c r="FE420" s="91"/>
      <c r="FF420" s="91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</row>
    <row r="421" customFormat="false" ht="12.75" hidden="false" customHeight="false" outlineLevel="0" collapsed="false">
      <c r="A421" s="100"/>
      <c r="B421" s="101"/>
      <c r="C421" s="101"/>
      <c r="D421" s="101"/>
      <c r="E421" s="101"/>
      <c r="F421" s="101"/>
      <c r="G421" s="101"/>
      <c r="H421" s="82"/>
      <c r="I421" s="103"/>
      <c r="R421" s="82"/>
      <c r="S421" s="90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1"/>
      <c r="DB421" s="91"/>
      <c r="DC421" s="91"/>
      <c r="DD421" s="91"/>
      <c r="DE421" s="91"/>
      <c r="DF421" s="91"/>
      <c r="DG421" s="91"/>
      <c r="DH421" s="91"/>
      <c r="DI421" s="91"/>
      <c r="DJ421" s="91"/>
      <c r="DK421" s="91"/>
      <c r="DL421" s="91"/>
      <c r="DM421" s="91"/>
      <c r="DN421" s="91"/>
      <c r="DO421" s="91"/>
      <c r="DP421" s="91"/>
      <c r="DQ421" s="91"/>
      <c r="DR421" s="91"/>
      <c r="DS421" s="91"/>
      <c r="DT421" s="91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91"/>
      <c r="EZ421" s="91"/>
      <c r="FA421" s="91"/>
      <c r="FB421" s="91"/>
      <c r="FC421" s="91"/>
      <c r="FD421" s="91"/>
      <c r="FE421" s="91"/>
      <c r="FF421" s="91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</row>
    <row r="422" customFormat="false" ht="12.75" hidden="false" customHeight="false" outlineLevel="0" collapsed="false">
      <c r="A422" s="100"/>
      <c r="B422" s="101"/>
      <c r="C422" s="101"/>
      <c r="D422" s="101"/>
      <c r="E422" s="101"/>
      <c r="F422" s="101"/>
      <c r="G422" s="101"/>
      <c r="H422" s="82"/>
      <c r="I422" s="103"/>
      <c r="R422" s="82"/>
      <c r="S422" s="90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1"/>
      <c r="DB422" s="91"/>
      <c r="DC422" s="91"/>
      <c r="DD422" s="91"/>
      <c r="DE422" s="91"/>
      <c r="DF422" s="91"/>
      <c r="DG422" s="91"/>
      <c r="DH422" s="91"/>
      <c r="DI422" s="91"/>
      <c r="DJ422" s="91"/>
      <c r="DK422" s="91"/>
      <c r="DL422" s="91"/>
      <c r="DM422" s="91"/>
      <c r="DN422" s="91"/>
      <c r="DO422" s="91"/>
      <c r="DP422" s="91"/>
      <c r="DQ422" s="91"/>
      <c r="DR422" s="91"/>
      <c r="DS422" s="91"/>
      <c r="DT422" s="91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91"/>
      <c r="EZ422" s="91"/>
      <c r="FA422" s="91"/>
      <c r="FB422" s="91"/>
      <c r="FC422" s="91"/>
      <c r="FD422" s="91"/>
      <c r="FE422" s="91"/>
      <c r="FF422" s="91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</row>
    <row r="423" customFormat="false" ht="12.75" hidden="false" customHeight="false" outlineLevel="0" collapsed="false">
      <c r="A423" s="100"/>
      <c r="B423" s="101"/>
      <c r="C423" s="101"/>
      <c r="D423" s="101"/>
      <c r="E423" s="101"/>
      <c r="F423" s="101"/>
      <c r="G423" s="101"/>
      <c r="H423" s="82"/>
      <c r="I423" s="103"/>
      <c r="R423" s="82"/>
      <c r="S423" s="90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1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91"/>
      <c r="EZ423" s="91"/>
      <c r="FA423" s="91"/>
      <c r="FB423" s="91"/>
      <c r="FC423" s="91"/>
      <c r="FD423" s="91"/>
      <c r="FE423" s="91"/>
      <c r="FF423" s="91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</row>
    <row r="424" customFormat="false" ht="12.75" hidden="false" customHeight="false" outlineLevel="0" collapsed="false">
      <c r="A424" s="100"/>
      <c r="B424" s="101"/>
      <c r="C424" s="101"/>
      <c r="D424" s="101"/>
      <c r="E424" s="101"/>
      <c r="F424" s="101"/>
      <c r="G424" s="101"/>
      <c r="H424" s="82"/>
      <c r="I424" s="103"/>
      <c r="R424" s="82"/>
      <c r="S424" s="90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1"/>
      <c r="DB424" s="91"/>
      <c r="DC424" s="91"/>
      <c r="DD424" s="91"/>
      <c r="DE424" s="91"/>
      <c r="DF424" s="91"/>
      <c r="DG424" s="91"/>
      <c r="DH424" s="91"/>
      <c r="DI424" s="91"/>
      <c r="DJ424" s="91"/>
      <c r="DK424" s="91"/>
      <c r="DL424" s="91"/>
      <c r="DM424" s="91"/>
      <c r="DN424" s="91"/>
      <c r="DO424" s="91"/>
      <c r="DP424" s="91"/>
      <c r="DQ424" s="91"/>
      <c r="DR424" s="91"/>
      <c r="DS424" s="91"/>
      <c r="DT424" s="91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91"/>
      <c r="EZ424" s="91"/>
      <c r="FA424" s="91"/>
      <c r="FB424" s="91"/>
      <c r="FC424" s="91"/>
      <c r="FD424" s="91"/>
      <c r="FE424" s="91"/>
      <c r="FF424" s="91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</row>
    <row r="425" customFormat="false" ht="12.75" hidden="false" customHeight="false" outlineLevel="0" collapsed="false">
      <c r="A425" s="100"/>
      <c r="B425" s="101"/>
      <c r="C425" s="101"/>
      <c r="D425" s="101"/>
      <c r="E425" s="101"/>
      <c r="F425" s="101"/>
      <c r="G425" s="101"/>
      <c r="H425" s="82"/>
      <c r="I425" s="103"/>
      <c r="R425" s="82"/>
      <c r="S425" s="90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1"/>
      <c r="DB425" s="91"/>
      <c r="DC425" s="91"/>
      <c r="DD425" s="91"/>
      <c r="DE425" s="91"/>
      <c r="DF425" s="91"/>
      <c r="DG425" s="91"/>
      <c r="DH425" s="91"/>
      <c r="DI425" s="91"/>
      <c r="DJ425" s="91"/>
      <c r="DK425" s="91"/>
      <c r="DL425" s="91"/>
      <c r="DM425" s="91"/>
      <c r="DN425" s="91"/>
      <c r="DO425" s="91"/>
      <c r="DP425" s="91"/>
      <c r="DQ425" s="91"/>
      <c r="DR425" s="91"/>
      <c r="DS425" s="91"/>
      <c r="DT425" s="91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91"/>
      <c r="EZ425" s="91"/>
      <c r="FA425" s="91"/>
      <c r="FB425" s="91"/>
      <c r="FC425" s="91"/>
      <c r="FD425" s="91"/>
      <c r="FE425" s="91"/>
      <c r="FF425" s="91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</row>
    <row r="426" customFormat="false" ht="12.75" hidden="false" customHeight="false" outlineLevel="0" collapsed="false">
      <c r="A426" s="100"/>
      <c r="B426" s="101"/>
      <c r="C426" s="101"/>
      <c r="D426" s="101"/>
      <c r="E426" s="101"/>
      <c r="F426" s="101"/>
      <c r="G426" s="101"/>
      <c r="H426" s="82"/>
      <c r="I426" s="103"/>
      <c r="R426" s="82"/>
      <c r="S426" s="90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1"/>
      <c r="DB426" s="91"/>
      <c r="DC426" s="91"/>
      <c r="DD426" s="91"/>
      <c r="DE426" s="91"/>
      <c r="DF426" s="91"/>
      <c r="DG426" s="91"/>
      <c r="DH426" s="91"/>
      <c r="DI426" s="91"/>
      <c r="DJ426" s="91"/>
      <c r="DK426" s="91"/>
      <c r="DL426" s="91"/>
      <c r="DM426" s="91"/>
      <c r="DN426" s="91"/>
      <c r="DO426" s="91"/>
      <c r="DP426" s="91"/>
      <c r="DQ426" s="91"/>
      <c r="DR426" s="91"/>
      <c r="DS426" s="91"/>
      <c r="DT426" s="91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91"/>
      <c r="EZ426" s="91"/>
      <c r="FA426" s="91"/>
      <c r="FB426" s="91"/>
      <c r="FC426" s="91"/>
      <c r="FD426" s="91"/>
      <c r="FE426" s="91"/>
      <c r="FF426" s="91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</row>
    <row r="427" customFormat="false" ht="12.75" hidden="false" customHeight="false" outlineLevel="0" collapsed="false">
      <c r="A427" s="100"/>
      <c r="B427" s="101"/>
      <c r="C427" s="101"/>
      <c r="D427" s="101"/>
      <c r="E427" s="101"/>
      <c r="F427" s="101"/>
      <c r="G427" s="101"/>
      <c r="H427" s="82"/>
      <c r="I427" s="103"/>
      <c r="R427" s="82"/>
      <c r="S427" s="90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1"/>
      <c r="DB427" s="91"/>
      <c r="DC427" s="91"/>
      <c r="DD427" s="91"/>
      <c r="DE427" s="91"/>
      <c r="DF427" s="91"/>
      <c r="DG427" s="91"/>
      <c r="DH427" s="91"/>
      <c r="DI427" s="91"/>
      <c r="DJ427" s="91"/>
      <c r="DK427" s="91"/>
      <c r="DL427" s="91"/>
      <c r="DM427" s="91"/>
      <c r="DN427" s="91"/>
      <c r="DO427" s="91"/>
      <c r="DP427" s="91"/>
      <c r="DQ427" s="91"/>
      <c r="DR427" s="91"/>
      <c r="DS427" s="91"/>
      <c r="DT427" s="91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91"/>
      <c r="EZ427" s="91"/>
      <c r="FA427" s="91"/>
      <c r="FB427" s="91"/>
      <c r="FC427" s="91"/>
      <c r="FD427" s="91"/>
      <c r="FE427" s="91"/>
      <c r="FF427" s="91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</row>
    <row r="428" customFormat="false" ht="12.75" hidden="false" customHeight="false" outlineLevel="0" collapsed="false">
      <c r="A428" s="100"/>
      <c r="B428" s="101"/>
      <c r="C428" s="101"/>
      <c r="D428" s="101"/>
      <c r="E428" s="101"/>
      <c r="F428" s="101"/>
      <c r="G428" s="101"/>
      <c r="H428" s="82"/>
      <c r="I428" s="103"/>
      <c r="R428" s="82"/>
      <c r="S428" s="90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1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91"/>
      <c r="EZ428" s="91"/>
      <c r="FA428" s="91"/>
      <c r="FB428" s="91"/>
      <c r="FC428" s="91"/>
      <c r="FD428" s="91"/>
      <c r="FE428" s="91"/>
      <c r="FF428" s="91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</row>
    <row r="429" customFormat="false" ht="12.75" hidden="false" customHeight="false" outlineLevel="0" collapsed="false">
      <c r="A429" s="100"/>
      <c r="B429" s="101"/>
      <c r="C429" s="101"/>
      <c r="D429" s="101"/>
      <c r="E429" s="101"/>
      <c r="F429" s="101"/>
      <c r="G429" s="101"/>
      <c r="H429" s="82"/>
      <c r="I429" s="103"/>
      <c r="R429" s="82"/>
      <c r="S429" s="90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1"/>
      <c r="DB429" s="91"/>
      <c r="DC429" s="91"/>
      <c r="DD429" s="91"/>
      <c r="DE429" s="91"/>
      <c r="DF429" s="91"/>
      <c r="DG429" s="91"/>
      <c r="DH429" s="91"/>
      <c r="DI429" s="91"/>
      <c r="DJ429" s="91"/>
      <c r="DK429" s="91"/>
      <c r="DL429" s="91"/>
      <c r="DM429" s="91"/>
      <c r="DN429" s="91"/>
      <c r="DO429" s="91"/>
      <c r="DP429" s="91"/>
      <c r="DQ429" s="91"/>
      <c r="DR429" s="91"/>
      <c r="DS429" s="91"/>
      <c r="DT429" s="91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91"/>
      <c r="EZ429" s="91"/>
      <c r="FA429" s="91"/>
      <c r="FB429" s="91"/>
      <c r="FC429" s="91"/>
      <c r="FD429" s="91"/>
      <c r="FE429" s="91"/>
      <c r="FF429" s="91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</row>
    <row r="430" customFormat="false" ht="12.75" hidden="false" customHeight="false" outlineLevel="0" collapsed="false">
      <c r="A430" s="100"/>
      <c r="B430" s="101"/>
      <c r="C430" s="101"/>
      <c r="D430" s="101"/>
      <c r="E430" s="101"/>
      <c r="F430" s="101"/>
      <c r="G430" s="101"/>
      <c r="H430" s="82"/>
      <c r="I430" s="103"/>
      <c r="R430" s="82"/>
      <c r="S430" s="90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1"/>
      <c r="DB430" s="91"/>
      <c r="DC430" s="91"/>
      <c r="DD430" s="91"/>
      <c r="DE430" s="91"/>
      <c r="DF430" s="91"/>
      <c r="DG430" s="91"/>
      <c r="DH430" s="91"/>
      <c r="DI430" s="91"/>
      <c r="DJ430" s="91"/>
      <c r="DK430" s="91"/>
      <c r="DL430" s="91"/>
      <c r="DM430" s="91"/>
      <c r="DN430" s="91"/>
      <c r="DO430" s="91"/>
      <c r="DP430" s="91"/>
      <c r="DQ430" s="91"/>
      <c r="DR430" s="91"/>
      <c r="DS430" s="91"/>
      <c r="DT430" s="91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91"/>
      <c r="EZ430" s="91"/>
      <c r="FA430" s="91"/>
      <c r="FB430" s="91"/>
      <c r="FC430" s="91"/>
      <c r="FD430" s="91"/>
      <c r="FE430" s="91"/>
      <c r="FF430" s="91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</row>
    <row r="431" customFormat="false" ht="12.75" hidden="false" customHeight="false" outlineLevel="0" collapsed="false">
      <c r="A431" s="100"/>
      <c r="B431" s="101"/>
      <c r="C431" s="101"/>
      <c r="D431" s="101"/>
      <c r="E431" s="101"/>
      <c r="F431" s="101"/>
      <c r="G431" s="101"/>
      <c r="H431" s="82"/>
      <c r="I431" s="103"/>
      <c r="R431" s="82"/>
      <c r="S431" s="90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1"/>
      <c r="DB431" s="91"/>
      <c r="DC431" s="91"/>
      <c r="DD431" s="91"/>
      <c r="DE431" s="91"/>
      <c r="DF431" s="91"/>
      <c r="DG431" s="91"/>
      <c r="DH431" s="91"/>
      <c r="DI431" s="91"/>
      <c r="DJ431" s="91"/>
      <c r="DK431" s="91"/>
      <c r="DL431" s="91"/>
      <c r="DM431" s="91"/>
      <c r="DN431" s="91"/>
      <c r="DO431" s="91"/>
      <c r="DP431" s="91"/>
      <c r="DQ431" s="91"/>
      <c r="DR431" s="91"/>
      <c r="DS431" s="91"/>
      <c r="DT431" s="91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91"/>
      <c r="EZ431" s="91"/>
      <c r="FA431" s="91"/>
      <c r="FB431" s="91"/>
      <c r="FC431" s="91"/>
      <c r="FD431" s="91"/>
      <c r="FE431" s="91"/>
      <c r="FF431" s="91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</row>
    <row r="432" customFormat="false" ht="12.75" hidden="false" customHeight="false" outlineLevel="0" collapsed="false">
      <c r="A432" s="100"/>
      <c r="B432" s="101"/>
      <c r="C432" s="101"/>
      <c r="D432" s="101"/>
      <c r="E432" s="101"/>
      <c r="F432" s="101"/>
      <c r="G432" s="101"/>
      <c r="H432" s="82"/>
      <c r="I432" s="103"/>
      <c r="R432" s="82"/>
      <c r="S432" s="90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1"/>
      <c r="DB432" s="91"/>
      <c r="DC432" s="91"/>
      <c r="DD432" s="91"/>
      <c r="DE432" s="91"/>
      <c r="DF432" s="91"/>
      <c r="DG432" s="91"/>
      <c r="DH432" s="91"/>
      <c r="DI432" s="91"/>
      <c r="DJ432" s="91"/>
      <c r="DK432" s="91"/>
      <c r="DL432" s="91"/>
      <c r="DM432" s="91"/>
      <c r="DN432" s="91"/>
      <c r="DO432" s="91"/>
      <c r="DP432" s="91"/>
      <c r="DQ432" s="91"/>
      <c r="DR432" s="91"/>
      <c r="DS432" s="91"/>
      <c r="DT432" s="91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91"/>
      <c r="EZ432" s="91"/>
      <c r="FA432" s="91"/>
      <c r="FB432" s="91"/>
      <c r="FC432" s="91"/>
      <c r="FD432" s="91"/>
      <c r="FE432" s="91"/>
      <c r="FF432" s="91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</row>
    <row r="433" customFormat="false" ht="12.75" hidden="false" customHeight="false" outlineLevel="0" collapsed="false">
      <c r="A433" s="100"/>
      <c r="B433" s="101"/>
      <c r="C433" s="101"/>
      <c r="D433" s="101"/>
      <c r="E433" s="101"/>
      <c r="F433" s="101"/>
      <c r="G433" s="101"/>
      <c r="H433" s="82"/>
      <c r="I433" s="103"/>
      <c r="R433" s="82"/>
      <c r="S433" s="90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1"/>
      <c r="DB433" s="91"/>
      <c r="DC433" s="91"/>
      <c r="DD433" s="91"/>
      <c r="DE433" s="91"/>
      <c r="DF433" s="91"/>
      <c r="DG433" s="91"/>
      <c r="DH433" s="91"/>
      <c r="DI433" s="91"/>
      <c r="DJ433" s="91"/>
      <c r="DK433" s="91"/>
      <c r="DL433" s="91"/>
      <c r="DM433" s="91"/>
      <c r="DN433" s="91"/>
      <c r="DO433" s="91"/>
      <c r="DP433" s="91"/>
      <c r="DQ433" s="91"/>
      <c r="DR433" s="91"/>
      <c r="DS433" s="91"/>
      <c r="DT433" s="91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91"/>
      <c r="EZ433" s="91"/>
      <c r="FA433" s="91"/>
      <c r="FB433" s="91"/>
      <c r="FC433" s="91"/>
      <c r="FD433" s="91"/>
      <c r="FE433" s="91"/>
      <c r="FF433" s="91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</row>
    <row r="434" customFormat="false" ht="12.75" hidden="false" customHeight="false" outlineLevel="0" collapsed="false">
      <c r="A434" s="100"/>
      <c r="B434" s="101"/>
      <c r="C434" s="101"/>
      <c r="D434" s="101"/>
      <c r="E434" s="101"/>
      <c r="F434" s="101"/>
      <c r="G434" s="101"/>
      <c r="H434" s="82"/>
      <c r="I434" s="103"/>
      <c r="R434" s="82"/>
      <c r="S434" s="90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1"/>
      <c r="DB434" s="91"/>
      <c r="DC434" s="91"/>
      <c r="DD434" s="91"/>
      <c r="DE434" s="91"/>
      <c r="DF434" s="91"/>
      <c r="DG434" s="91"/>
      <c r="DH434" s="91"/>
      <c r="DI434" s="91"/>
      <c r="DJ434" s="91"/>
      <c r="DK434" s="91"/>
      <c r="DL434" s="91"/>
      <c r="DM434" s="91"/>
      <c r="DN434" s="91"/>
      <c r="DO434" s="91"/>
      <c r="DP434" s="91"/>
      <c r="DQ434" s="91"/>
      <c r="DR434" s="91"/>
      <c r="DS434" s="91"/>
      <c r="DT434" s="91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91"/>
      <c r="EZ434" s="91"/>
      <c r="FA434" s="91"/>
      <c r="FB434" s="91"/>
      <c r="FC434" s="91"/>
      <c r="FD434" s="91"/>
      <c r="FE434" s="91"/>
      <c r="FF434" s="91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</row>
    <row r="435" customFormat="false" ht="12.75" hidden="false" customHeight="false" outlineLevel="0" collapsed="false">
      <c r="A435" s="100"/>
      <c r="B435" s="101"/>
      <c r="C435" s="101"/>
      <c r="D435" s="101"/>
      <c r="E435" s="101"/>
      <c r="F435" s="101"/>
      <c r="G435" s="101"/>
      <c r="H435" s="82"/>
      <c r="I435" s="103"/>
      <c r="R435" s="82"/>
      <c r="S435" s="90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1"/>
      <c r="DB435" s="91"/>
      <c r="DC435" s="91"/>
      <c r="DD435" s="91"/>
      <c r="DE435" s="91"/>
      <c r="DF435" s="91"/>
      <c r="DG435" s="91"/>
      <c r="DH435" s="91"/>
      <c r="DI435" s="91"/>
      <c r="DJ435" s="91"/>
      <c r="DK435" s="91"/>
      <c r="DL435" s="91"/>
      <c r="DM435" s="91"/>
      <c r="DN435" s="91"/>
      <c r="DO435" s="91"/>
      <c r="DP435" s="91"/>
      <c r="DQ435" s="91"/>
      <c r="DR435" s="91"/>
      <c r="DS435" s="91"/>
      <c r="DT435" s="91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91"/>
      <c r="EZ435" s="91"/>
      <c r="FA435" s="91"/>
      <c r="FB435" s="91"/>
      <c r="FC435" s="91"/>
      <c r="FD435" s="91"/>
      <c r="FE435" s="91"/>
      <c r="FF435" s="91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</row>
    <row r="436" customFormat="false" ht="12.75" hidden="false" customHeight="false" outlineLevel="0" collapsed="false">
      <c r="A436" s="100"/>
      <c r="B436" s="101"/>
      <c r="C436" s="101"/>
      <c r="D436" s="101"/>
      <c r="E436" s="101"/>
      <c r="F436" s="101"/>
      <c r="G436" s="101"/>
      <c r="H436" s="82"/>
      <c r="I436" s="103"/>
      <c r="R436" s="82"/>
      <c r="S436" s="90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1"/>
      <c r="DB436" s="91"/>
      <c r="DC436" s="91"/>
      <c r="DD436" s="91"/>
      <c r="DE436" s="91"/>
      <c r="DF436" s="91"/>
      <c r="DG436" s="91"/>
      <c r="DH436" s="91"/>
      <c r="DI436" s="91"/>
      <c r="DJ436" s="91"/>
      <c r="DK436" s="91"/>
      <c r="DL436" s="91"/>
      <c r="DM436" s="91"/>
      <c r="DN436" s="91"/>
      <c r="DO436" s="91"/>
      <c r="DP436" s="91"/>
      <c r="DQ436" s="91"/>
      <c r="DR436" s="91"/>
      <c r="DS436" s="91"/>
      <c r="DT436" s="91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91"/>
      <c r="EZ436" s="91"/>
      <c r="FA436" s="91"/>
      <c r="FB436" s="91"/>
      <c r="FC436" s="91"/>
      <c r="FD436" s="91"/>
      <c r="FE436" s="91"/>
      <c r="FF436" s="91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</row>
    <row r="437" customFormat="false" ht="12.75" hidden="false" customHeight="false" outlineLevel="0" collapsed="false">
      <c r="A437" s="100"/>
      <c r="B437" s="101"/>
      <c r="C437" s="101"/>
      <c r="D437" s="101"/>
      <c r="E437" s="101"/>
      <c r="F437" s="101"/>
      <c r="G437" s="101"/>
      <c r="H437" s="82"/>
      <c r="I437" s="103"/>
      <c r="R437" s="82"/>
      <c r="S437" s="90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1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  <c r="FE437" s="91"/>
      <c r="FF437" s="91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</row>
    <row r="438" customFormat="false" ht="12.75" hidden="false" customHeight="false" outlineLevel="0" collapsed="false">
      <c r="A438" s="100"/>
      <c r="B438" s="101"/>
      <c r="C438" s="101"/>
      <c r="D438" s="101"/>
      <c r="E438" s="101"/>
      <c r="F438" s="101"/>
      <c r="G438" s="101"/>
      <c r="H438" s="82"/>
      <c r="I438" s="103"/>
      <c r="R438" s="82"/>
      <c r="S438" s="90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1"/>
      <c r="DB438" s="91"/>
      <c r="DC438" s="91"/>
      <c r="DD438" s="91"/>
      <c r="DE438" s="91"/>
      <c r="DF438" s="91"/>
      <c r="DG438" s="91"/>
      <c r="DH438" s="91"/>
      <c r="DI438" s="91"/>
      <c r="DJ438" s="91"/>
      <c r="DK438" s="91"/>
      <c r="DL438" s="91"/>
      <c r="DM438" s="91"/>
      <c r="DN438" s="91"/>
      <c r="DO438" s="91"/>
      <c r="DP438" s="91"/>
      <c r="DQ438" s="91"/>
      <c r="DR438" s="91"/>
      <c r="DS438" s="91"/>
      <c r="DT438" s="91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91"/>
      <c r="EZ438" s="91"/>
      <c r="FA438" s="91"/>
      <c r="FB438" s="91"/>
      <c r="FC438" s="91"/>
      <c r="FD438" s="91"/>
      <c r="FE438" s="91"/>
      <c r="FF438" s="91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</row>
    <row r="439" customFormat="false" ht="12.75" hidden="false" customHeight="false" outlineLevel="0" collapsed="false">
      <c r="A439" s="100"/>
      <c r="B439" s="101"/>
      <c r="C439" s="101"/>
      <c r="D439" s="101"/>
      <c r="E439" s="101"/>
      <c r="F439" s="101"/>
      <c r="G439" s="101"/>
      <c r="H439" s="82"/>
      <c r="I439" s="103"/>
      <c r="R439" s="82"/>
      <c r="S439" s="90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1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  <c r="FE439" s="91"/>
      <c r="FF439" s="91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</row>
    <row r="440" customFormat="false" ht="12.75" hidden="false" customHeight="false" outlineLevel="0" collapsed="false">
      <c r="A440" s="100"/>
      <c r="B440" s="101"/>
      <c r="C440" s="101"/>
      <c r="D440" s="101"/>
      <c r="E440" s="101"/>
      <c r="F440" s="101"/>
      <c r="G440" s="101"/>
      <c r="H440" s="82"/>
      <c r="I440" s="103"/>
      <c r="R440" s="82"/>
      <c r="S440" s="90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1"/>
      <c r="DB440" s="91"/>
      <c r="DC440" s="91"/>
      <c r="DD440" s="91"/>
      <c r="DE440" s="91"/>
      <c r="DF440" s="91"/>
      <c r="DG440" s="91"/>
      <c r="DH440" s="91"/>
      <c r="DI440" s="91"/>
      <c r="DJ440" s="91"/>
      <c r="DK440" s="91"/>
      <c r="DL440" s="91"/>
      <c r="DM440" s="91"/>
      <c r="DN440" s="91"/>
      <c r="DO440" s="91"/>
      <c r="DP440" s="91"/>
      <c r="DQ440" s="91"/>
      <c r="DR440" s="91"/>
      <c r="DS440" s="91"/>
      <c r="DT440" s="91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91"/>
      <c r="EZ440" s="91"/>
      <c r="FA440" s="91"/>
      <c r="FB440" s="91"/>
      <c r="FC440" s="91"/>
      <c r="FD440" s="91"/>
      <c r="FE440" s="91"/>
      <c r="FF440" s="91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</row>
    <row r="441" customFormat="false" ht="12.75" hidden="false" customHeight="false" outlineLevel="0" collapsed="false">
      <c r="A441" s="100"/>
      <c r="B441" s="101"/>
      <c r="C441" s="101"/>
      <c r="D441" s="101"/>
      <c r="E441" s="101"/>
      <c r="F441" s="101"/>
      <c r="G441" s="101"/>
      <c r="H441" s="82"/>
      <c r="I441" s="103"/>
      <c r="R441" s="82"/>
      <c r="S441" s="90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1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  <c r="FE441" s="91"/>
      <c r="FF441" s="91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</row>
    <row r="442" customFormat="false" ht="12.75" hidden="false" customHeight="false" outlineLevel="0" collapsed="false">
      <c r="A442" s="100"/>
      <c r="B442" s="101"/>
      <c r="C442" s="101"/>
      <c r="D442" s="101"/>
      <c r="E442" s="101"/>
      <c r="F442" s="101"/>
      <c r="G442" s="101"/>
      <c r="H442" s="82"/>
      <c r="I442" s="103"/>
      <c r="R442" s="82"/>
      <c r="S442" s="90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1"/>
      <c r="DB442" s="91"/>
      <c r="DC442" s="91"/>
      <c r="DD442" s="91"/>
      <c r="DE442" s="91"/>
      <c r="DF442" s="91"/>
      <c r="DG442" s="91"/>
      <c r="DH442" s="91"/>
      <c r="DI442" s="91"/>
      <c r="DJ442" s="91"/>
      <c r="DK442" s="91"/>
      <c r="DL442" s="91"/>
      <c r="DM442" s="91"/>
      <c r="DN442" s="91"/>
      <c r="DO442" s="91"/>
      <c r="DP442" s="91"/>
      <c r="DQ442" s="91"/>
      <c r="DR442" s="91"/>
      <c r="DS442" s="91"/>
      <c r="DT442" s="91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91"/>
      <c r="EZ442" s="91"/>
      <c r="FA442" s="91"/>
      <c r="FB442" s="91"/>
      <c r="FC442" s="91"/>
      <c r="FD442" s="91"/>
      <c r="FE442" s="91"/>
      <c r="FF442" s="91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</row>
    <row r="443" customFormat="false" ht="12.75" hidden="false" customHeight="false" outlineLevel="0" collapsed="false">
      <c r="A443" s="100"/>
      <c r="B443" s="101"/>
      <c r="C443" s="101"/>
      <c r="D443" s="101"/>
      <c r="E443" s="101"/>
      <c r="F443" s="101"/>
      <c r="G443" s="101"/>
      <c r="H443" s="82"/>
      <c r="I443" s="103"/>
      <c r="R443" s="82"/>
      <c r="S443" s="90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1"/>
      <c r="DB443" s="91"/>
      <c r="DC443" s="91"/>
      <c r="DD443" s="91"/>
      <c r="DE443" s="91"/>
      <c r="DF443" s="91"/>
      <c r="DG443" s="91"/>
      <c r="DH443" s="91"/>
      <c r="DI443" s="91"/>
      <c r="DJ443" s="91"/>
      <c r="DK443" s="91"/>
      <c r="DL443" s="91"/>
      <c r="DM443" s="91"/>
      <c r="DN443" s="91"/>
      <c r="DO443" s="91"/>
      <c r="DP443" s="91"/>
      <c r="DQ443" s="91"/>
      <c r="DR443" s="91"/>
      <c r="DS443" s="91"/>
      <c r="DT443" s="91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91"/>
      <c r="EZ443" s="91"/>
      <c r="FA443" s="91"/>
      <c r="FB443" s="91"/>
      <c r="FC443" s="91"/>
      <c r="FD443" s="91"/>
      <c r="FE443" s="91"/>
      <c r="FF443" s="91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</row>
    <row r="444" customFormat="false" ht="12.75" hidden="false" customHeight="false" outlineLevel="0" collapsed="false">
      <c r="A444" s="100"/>
      <c r="B444" s="101"/>
      <c r="C444" s="101"/>
      <c r="D444" s="101"/>
      <c r="E444" s="101"/>
      <c r="F444" s="101"/>
      <c r="G444" s="101"/>
      <c r="H444" s="82"/>
      <c r="I444" s="103"/>
      <c r="R444" s="82"/>
      <c r="S444" s="90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1"/>
      <c r="DB444" s="91"/>
      <c r="DC444" s="91"/>
      <c r="DD444" s="91"/>
      <c r="DE444" s="91"/>
      <c r="DF444" s="91"/>
      <c r="DG444" s="91"/>
      <c r="DH444" s="91"/>
      <c r="DI444" s="91"/>
      <c r="DJ444" s="91"/>
      <c r="DK444" s="91"/>
      <c r="DL444" s="91"/>
      <c r="DM444" s="91"/>
      <c r="DN444" s="91"/>
      <c r="DO444" s="91"/>
      <c r="DP444" s="91"/>
      <c r="DQ444" s="91"/>
      <c r="DR444" s="91"/>
      <c r="DS444" s="91"/>
      <c r="DT444" s="91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91"/>
      <c r="EZ444" s="91"/>
      <c r="FA444" s="91"/>
      <c r="FB444" s="91"/>
      <c r="FC444" s="91"/>
      <c r="FD444" s="91"/>
      <c r="FE444" s="91"/>
      <c r="FF444" s="91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</row>
    <row r="445" customFormat="false" ht="12.75" hidden="false" customHeight="false" outlineLevel="0" collapsed="false">
      <c r="A445" s="100"/>
      <c r="B445" s="101"/>
      <c r="C445" s="101"/>
      <c r="D445" s="101"/>
      <c r="E445" s="101"/>
      <c r="F445" s="101"/>
      <c r="G445" s="101"/>
      <c r="H445" s="82"/>
      <c r="I445" s="103"/>
      <c r="R445" s="82"/>
      <c r="S445" s="90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1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91"/>
      <c r="EZ445" s="91"/>
      <c r="FA445" s="91"/>
      <c r="FB445" s="91"/>
      <c r="FC445" s="91"/>
      <c r="FD445" s="91"/>
      <c r="FE445" s="91"/>
      <c r="FF445" s="91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</row>
    <row r="446" customFormat="false" ht="12.75" hidden="false" customHeight="false" outlineLevel="0" collapsed="false">
      <c r="A446" s="100"/>
      <c r="B446" s="101"/>
      <c r="C446" s="101"/>
      <c r="D446" s="101"/>
      <c r="E446" s="101"/>
      <c r="F446" s="101"/>
      <c r="G446" s="101"/>
      <c r="H446" s="82"/>
      <c r="I446" s="103"/>
      <c r="R446" s="82"/>
      <c r="S446" s="90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1"/>
      <c r="DB446" s="91"/>
      <c r="DC446" s="91"/>
      <c r="DD446" s="91"/>
      <c r="DE446" s="91"/>
      <c r="DF446" s="91"/>
      <c r="DG446" s="91"/>
      <c r="DH446" s="91"/>
      <c r="DI446" s="91"/>
      <c r="DJ446" s="91"/>
      <c r="DK446" s="91"/>
      <c r="DL446" s="91"/>
      <c r="DM446" s="91"/>
      <c r="DN446" s="91"/>
      <c r="DO446" s="91"/>
      <c r="DP446" s="91"/>
      <c r="DQ446" s="91"/>
      <c r="DR446" s="91"/>
      <c r="DS446" s="91"/>
      <c r="DT446" s="91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91"/>
      <c r="EZ446" s="91"/>
      <c r="FA446" s="91"/>
      <c r="FB446" s="91"/>
      <c r="FC446" s="91"/>
      <c r="FD446" s="91"/>
      <c r="FE446" s="91"/>
      <c r="FF446" s="91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</row>
    <row r="447" customFormat="false" ht="12.75" hidden="false" customHeight="false" outlineLevel="0" collapsed="false">
      <c r="A447" s="100"/>
      <c r="B447" s="101"/>
      <c r="C447" s="101"/>
      <c r="D447" s="101"/>
      <c r="E447" s="101"/>
      <c r="F447" s="101"/>
      <c r="G447" s="101"/>
      <c r="H447" s="82"/>
      <c r="I447" s="103"/>
      <c r="R447" s="82"/>
      <c r="S447" s="90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1"/>
      <c r="DB447" s="91"/>
      <c r="DC447" s="91"/>
      <c r="DD447" s="91"/>
      <c r="DE447" s="91"/>
      <c r="DF447" s="91"/>
      <c r="DG447" s="91"/>
      <c r="DH447" s="91"/>
      <c r="DI447" s="91"/>
      <c r="DJ447" s="91"/>
      <c r="DK447" s="91"/>
      <c r="DL447" s="91"/>
      <c r="DM447" s="91"/>
      <c r="DN447" s="91"/>
      <c r="DO447" s="91"/>
      <c r="DP447" s="91"/>
      <c r="DQ447" s="91"/>
      <c r="DR447" s="91"/>
      <c r="DS447" s="91"/>
      <c r="DT447" s="91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91"/>
      <c r="EZ447" s="91"/>
      <c r="FA447" s="91"/>
      <c r="FB447" s="91"/>
      <c r="FC447" s="91"/>
      <c r="FD447" s="91"/>
      <c r="FE447" s="91"/>
      <c r="FF447" s="91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</row>
    <row r="448" customFormat="false" ht="12.75" hidden="false" customHeight="false" outlineLevel="0" collapsed="false">
      <c r="A448" s="100"/>
      <c r="B448" s="101"/>
      <c r="C448" s="101"/>
      <c r="D448" s="101"/>
      <c r="E448" s="101"/>
      <c r="F448" s="101"/>
      <c r="G448" s="101"/>
      <c r="H448" s="82"/>
      <c r="I448" s="103"/>
      <c r="R448" s="82"/>
      <c r="S448" s="90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1"/>
      <c r="DB448" s="91"/>
      <c r="DC448" s="91"/>
      <c r="DD448" s="91"/>
      <c r="DE448" s="91"/>
      <c r="DF448" s="91"/>
      <c r="DG448" s="91"/>
      <c r="DH448" s="91"/>
      <c r="DI448" s="91"/>
      <c r="DJ448" s="91"/>
      <c r="DK448" s="91"/>
      <c r="DL448" s="91"/>
      <c r="DM448" s="91"/>
      <c r="DN448" s="91"/>
      <c r="DO448" s="91"/>
      <c r="DP448" s="91"/>
      <c r="DQ448" s="91"/>
      <c r="DR448" s="91"/>
      <c r="DS448" s="91"/>
      <c r="DT448" s="91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91"/>
      <c r="EZ448" s="91"/>
      <c r="FA448" s="91"/>
      <c r="FB448" s="91"/>
      <c r="FC448" s="91"/>
      <c r="FD448" s="91"/>
      <c r="FE448" s="91"/>
      <c r="FF448" s="91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</row>
    <row r="449" customFormat="false" ht="12.75" hidden="false" customHeight="false" outlineLevel="0" collapsed="false">
      <c r="A449" s="100"/>
      <c r="B449" s="101"/>
      <c r="C449" s="101"/>
      <c r="D449" s="101"/>
      <c r="E449" s="101"/>
      <c r="F449" s="101"/>
      <c r="G449" s="101"/>
      <c r="H449" s="82"/>
      <c r="I449" s="103"/>
      <c r="R449" s="82"/>
      <c r="S449" s="90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1"/>
      <c r="DB449" s="91"/>
      <c r="DC449" s="91"/>
      <c r="DD449" s="91"/>
      <c r="DE449" s="91"/>
      <c r="DF449" s="91"/>
      <c r="DG449" s="91"/>
      <c r="DH449" s="91"/>
      <c r="DI449" s="91"/>
      <c r="DJ449" s="91"/>
      <c r="DK449" s="91"/>
      <c r="DL449" s="91"/>
      <c r="DM449" s="91"/>
      <c r="DN449" s="91"/>
      <c r="DO449" s="91"/>
      <c r="DP449" s="91"/>
      <c r="DQ449" s="91"/>
      <c r="DR449" s="91"/>
      <c r="DS449" s="91"/>
      <c r="DT449" s="91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91"/>
      <c r="EZ449" s="91"/>
      <c r="FA449" s="91"/>
      <c r="FB449" s="91"/>
      <c r="FC449" s="91"/>
      <c r="FD449" s="91"/>
      <c r="FE449" s="91"/>
      <c r="FF449" s="91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</row>
    <row r="450" customFormat="false" ht="12.75" hidden="false" customHeight="false" outlineLevel="0" collapsed="false">
      <c r="A450" s="100"/>
      <c r="B450" s="101"/>
      <c r="C450" s="101"/>
      <c r="D450" s="101"/>
      <c r="E450" s="101"/>
      <c r="F450" s="101"/>
      <c r="G450" s="101"/>
      <c r="H450" s="82"/>
      <c r="I450" s="103"/>
      <c r="R450" s="82"/>
      <c r="S450" s="90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1"/>
      <c r="DB450" s="91"/>
      <c r="DC450" s="91"/>
      <c r="DD450" s="91"/>
      <c r="DE450" s="91"/>
      <c r="DF450" s="91"/>
      <c r="DG450" s="91"/>
      <c r="DH450" s="91"/>
      <c r="DI450" s="91"/>
      <c r="DJ450" s="91"/>
      <c r="DK450" s="91"/>
      <c r="DL450" s="91"/>
      <c r="DM450" s="91"/>
      <c r="DN450" s="91"/>
      <c r="DO450" s="91"/>
      <c r="DP450" s="91"/>
      <c r="DQ450" s="91"/>
      <c r="DR450" s="91"/>
      <c r="DS450" s="91"/>
      <c r="DT450" s="91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91"/>
      <c r="EZ450" s="91"/>
      <c r="FA450" s="91"/>
      <c r="FB450" s="91"/>
      <c r="FC450" s="91"/>
      <c r="FD450" s="91"/>
      <c r="FE450" s="91"/>
      <c r="FF450" s="91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</row>
    <row r="451" customFormat="false" ht="12.75" hidden="false" customHeight="false" outlineLevel="0" collapsed="false">
      <c r="A451" s="100"/>
      <c r="B451" s="101"/>
      <c r="C451" s="101"/>
      <c r="D451" s="101"/>
      <c r="E451" s="101"/>
      <c r="F451" s="101"/>
      <c r="G451" s="101"/>
      <c r="H451" s="82"/>
      <c r="I451" s="103"/>
      <c r="R451" s="82"/>
      <c r="S451" s="90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1"/>
      <c r="DB451" s="91"/>
      <c r="DC451" s="91"/>
      <c r="DD451" s="91"/>
      <c r="DE451" s="91"/>
      <c r="DF451" s="91"/>
      <c r="DG451" s="91"/>
      <c r="DH451" s="91"/>
      <c r="DI451" s="91"/>
      <c r="DJ451" s="91"/>
      <c r="DK451" s="91"/>
      <c r="DL451" s="91"/>
      <c r="DM451" s="91"/>
      <c r="DN451" s="91"/>
      <c r="DO451" s="91"/>
      <c r="DP451" s="91"/>
      <c r="DQ451" s="91"/>
      <c r="DR451" s="91"/>
      <c r="DS451" s="91"/>
      <c r="DT451" s="91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91"/>
      <c r="EZ451" s="91"/>
      <c r="FA451" s="91"/>
      <c r="FB451" s="91"/>
      <c r="FC451" s="91"/>
      <c r="FD451" s="91"/>
      <c r="FE451" s="91"/>
      <c r="FF451" s="91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</row>
    <row r="452" customFormat="false" ht="12.75" hidden="false" customHeight="false" outlineLevel="0" collapsed="false">
      <c r="A452" s="100"/>
      <c r="B452" s="101"/>
      <c r="C452" s="101"/>
      <c r="D452" s="101"/>
      <c r="E452" s="101"/>
      <c r="F452" s="101"/>
      <c r="G452" s="101"/>
      <c r="H452" s="82"/>
      <c r="I452" s="103"/>
      <c r="R452" s="82"/>
      <c r="S452" s="90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1"/>
      <c r="DB452" s="91"/>
      <c r="DC452" s="91"/>
      <c r="DD452" s="91"/>
      <c r="DE452" s="91"/>
      <c r="DF452" s="91"/>
      <c r="DG452" s="91"/>
      <c r="DH452" s="91"/>
      <c r="DI452" s="91"/>
      <c r="DJ452" s="91"/>
      <c r="DK452" s="91"/>
      <c r="DL452" s="91"/>
      <c r="DM452" s="91"/>
      <c r="DN452" s="91"/>
      <c r="DO452" s="91"/>
      <c r="DP452" s="91"/>
      <c r="DQ452" s="91"/>
      <c r="DR452" s="91"/>
      <c r="DS452" s="91"/>
      <c r="DT452" s="91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91"/>
      <c r="EZ452" s="91"/>
      <c r="FA452" s="91"/>
      <c r="FB452" s="91"/>
      <c r="FC452" s="91"/>
      <c r="FD452" s="91"/>
      <c r="FE452" s="91"/>
      <c r="FF452" s="91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</row>
    <row r="453" customFormat="false" ht="12.75" hidden="false" customHeight="false" outlineLevel="0" collapsed="false">
      <c r="A453" s="100"/>
      <c r="B453" s="101"/>
      <c r="C453" s="101"/>
      <c r="D453" s="101"/>
      <c r="E453" s="101"/>
      <c r="F453" s="101"/>
      <c r="G453" s="101"/>
      <c r="H453" s="82"/>
      <c r="I453" s="103"/>
      <c r="R453" s="82"/>
      <c r="S453" s="90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1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91"/>
      <c r="EZ453" s="91"/>
      <c r="FA453" s="91"/>
      <c r="FB453" s="91"/>
      <c r="FC453" s="91"/>
      <c r="FD453" s="91"/>
      <c r="FE453" s="91"/>
      <c r="FF453" s="91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</row>
    <row r="454" customFormat="false" ht="12.75" hidden="false" customHeight="false" outlineLevel="0" collapsed="false">
      <c r="A454" s="100"/>
      <c r="B454" s="101"/>
      <c r="C454" s="101"/>
      <c r="D454" s="101"/>
      <c r="E454" s="101"/>
      <c r="F454" s="101"/>
      <c r="G454" s="101"/>
      <c r="H454" s="82"/>
      <c r="I454" s="103"/>
      <c r="R454" s="82"/>
      <c r="S454" s="90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1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  <c r="FE454" s="91"/>
      <c r="FF454" s="91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</row>
    <row r="455" customFormat="false" ht="12.75" hidden="false" customHeight="false" outlineLevel="0" collapsed="false">
      <c r="A455" s="100"/>
      <c r="B455" s="101"/>
      <c r="C455" s="101"/>
      <c r="D455" s="101"/>
      <c r="E455" s="101"/>
      <c r="F455" s="101"/>
      <c r="G455" s="101"/>
      <c r="H455" s="82"/>
      <c r="I455" s="103"/>
      <c r="R455" s="82"/>
      <c r="S455" s="90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1"/>
      <c r="DB455" s="91"/>
      <c r="DC455" s="91"/>
      <c r="DD455" s="91"/>
      <c r="DE455" s="91"/>
      <c r="DF455" s="91"/>
      <c r="DG455" s="91"/>
      <c r="DH455" s="91"/>
      <c r="DI455" s="91"/>
      <c r="DJ455" s="91"/>
      <c r="DK455" s="91"/>
      <c r="DL455" s="91"/>
      <c r="DM455" s="91"/>
      <c r="DN455" s="91"/>
      <c r="DO455" s="91"/>
      <c r="DP455" s="91"/>
      <c r="DQ455" s="91"/>
      <c r="DR455" s="91"/>
      <c r="DS455" s="91"/>
      <c r="DT455" s="91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91"/>
      <c r="EZ455" s="91"/>
      <c r="FA455" s="91"/>
      <c r="FB455" s="91"/>
      <c r="FC455" s="91"/>
      <c r="FD455" s="91"/>
      <c r="FE455" s="91"/>
      <c r="FF455" s="91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</row>
    <row r="456" customFormat="false" ht="12.75" hidden="false" customHeight="false" outlineLevel="0" collapsed="false">
      <c r="A456" s="100"/>
      <c r="B456" s="101"/>
      <c r="C456" s="101"/>
      <c r="D456" s="101"/>
      <c r="E456" s="101"/>
      <c r="F456" s="101"/>
      <c r="G456" s="101"/>
      <c r="H456" s="82"/>
      <c r="I456" s="103"/>
      <c r="R456" s="82"/>
      <c r="S456" s="90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1"/>
      <c r="DB456" s="91"/>
      <c r="DC456" s="91"/>
      <c r="DD456" s="91"/>
      <c r="DE456" s="91"/>
      <c r="DF456" s="91"/>
      <c r="DG456" s="91"/>
      <c r="DH456" s="91"/>
      <c r="DI456" s="91"/>
      <c r="DJ456" s="91"/>
      <c r="DK456" s="91"/>
      <c r="DL456" s="91"/>
      <c r="DM456" s="91"/>
      <c r="DN456" s="91"/>
      <c r="DO456" s="91"/>
      <c r="DP456" s="91"/>
      <c r="DQ456" s="91"/>
      <c r="DR456" s="91"/>
      <c r="DS456" s="91"/>
      <c r="DT456" s="91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91"/>
      <c r="EZ456" s="91"/>
      <c r="FA456" s="91"/>
      <c r="FB456" s="91"/>
      <c r="FC456" s="91"/>
      <c r="FD456" s="91"/>
      <c r="FE456" s="91"/>
      <c r="FF456" s="91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</row>
    <row r="457" customFormat="false" ht="12.75" hidden="false" customHeight="false" outlineLevel="0" collapsed="false">
      <c r="A457" s="100"/>
      <c r="B457" s="101"/>
      <c r="C457" s="101"/>
      <c r="D457" s="101"/>
      <c r="E457" s="101"/>
      <c r="F457" s="101"/>
      <c r="G457" s="101"/>
      <c r="H457" s="82"/>
      <c r="I457" s="103"/>
      <c r="R457" s="82"/>
      <c r="S457" s="90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1"/>
      <c r="DB457" s="91"/>
      <c r="DC457" s="91"/>
      <c r="DD457" s="91"/>
      <c r="DE457" s="91"/>
      <c r="DF457" s="91"/>
      <c r="DG457" s="91"/>
      <c r="DH457" s="91"/>
      <c r="DI457" s="91"/>
      <c r="DJ457" s="91"/>
      <c r="DK457" s="91"/>
      <c r="DL457" s="91"/>
      <c r="DM457" s="91"/>
      <c r="DN457" s="91"/>
      <c r="DO457" s="91"/>
      <c r="DP457" s="91"/>
      <c r="DQ457" s="91"/>
      <c r="DR457" s="91"/>
      <c r="DS457" s="91"/>
      <c r="DT457" s="91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91"/>
      <c r="EZ457" s="91"/>
      <c r="FA457" s="91"/>
      <c r="FB457" s="91"/>
      <c r="FC457" s="91"/>
      <c r="FD457" s="91"/>
      <c r="FE457" s="91"/>
      <c r="FF457" s="91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</row>
    <row r="458" customFormat="false" ht="12.75" hidden="false" customHeight="false" outlineLevel="0" collapsed="false">
      <c r="A458" s="100"/>
      <c r="B458" s="101"/>
      <c r="C458" s="101"/>
      <c r="D458" s="101"/>
      <c r="E458" s="101"/>
      <c r="F458" s="101"/>
      <c r="G458" s="101"/>
      <c r="H458" s="82"/>
      <c r="I458" s="103"/>
      <c r="R458" s="82"/>
      <c r="S458" s="90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1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91"/>
      <c r="EZ458" s="91"/>
      <c r="FA458" s="91"/>
      <c r="FB458" s="91"/>
      <c r="FC458" s="91"/>
      <c r="FD458" s="91"/>
      <c r="FE458" s="91"/>
      <c r="FF458" s="91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</row>
    <row r="459" customFormat="false" ht="12.75" hidden="false" customHeight="false" outlineLevel="0" collapsed="false">
      <c r="A459" s="100"/>
      <c r="B459" s="101"/>
      <c r="C459" s="101"/>
      <c r="D459" s="101"/>
      <c r="E459" s="101"/>
      <c r="F459" s="101"/>
      <c r="G459" s="101"/>
      <c r="H459" s="82"/>
      <c r="I459" s="103"/>
      <c r="R459" s="82"/>
      <c r="S459" s="90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1"/>
      <c r="DB459" s="91"/>
      <c r="DC459" s="91"/>
      <c r="DD459" s="91"/>
      <c r="DE459" s="91"/>
      <c r="DF459" s="91"/>
      <c r="DG459" s="91"/>
      <c r="DH459" s="91"/>
      <c r="DI459" s="91"/>
      <c r="DJ459" s="91"/>
      <c r="DK459" s="91"/>
      <c r="DL459" s="91"/>
      <c r="DM459" s="91"/>
      <c r="DN459" s="91"/>
      <c r="DO459" s="91"/>
      <c r="DP459" s="91"/>
      <c r="DQ459" s="91"/>
      <c r="DR459" s="91"/>
      <c r="DS459" s="91"/>
      <c r="DT459" s="91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91"/>
      <c r="EZ459" s="91"/>
      <c r="FA459" s="91"/>
      <c r="FB459" s="91"/>
      <c r="FC459" s="91"/>
      <c r="FD459" s="91"/>
      <c r="FE459" s="91"/>
      <c r="FF459" s="91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</row>
    <row r="460" customFormat="false" ht="12.75" hidden="false" customHeight="false" outlineLevel="0" collapsed="false">
      <c r="A460" s="100"/>
      <c r="B460" s="101"/>
      <c r="C460" s="101"/>
      <c r="D460" s="101"/>
      <c r="E460" s="101"/>
      <c r="F460" s="101"/>
      <c r="G460" s="101"/>
      <c r="H460" s="82"/>
      <c r="I460" s="103"/>
      <c r="R460" s="82"/>
      <c r="S460" s="90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1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  <c r="FE460" s="91"/>
      <c r="FF460" s="91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</row>
    <row r="461" customFormat="false" ht="12.75" hidden="false" customHeight="false" outlineLevel="0" collapsed="false">
      <c r="A461" s="100"/>
      <c r="B461" s="101"/>
      <c r="C461" s="101"/>
      <c r="D461" s="101"/>
      <c r="E461" s="101"/>
      <c r="F461" s="101"/>
      <c r="G461" s="101"/>
      <c r="H461" s="82"/>
      <c r="I461" s="103"/>
      <c r="R461" s="82"/>
      <c r="S461" s="90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1"/>
      <c r="DB461" s="91"/>
      <c r="DC461" s="91"/>
      <c r="DD461" s="91"/>
      <c r="DE461" s="91"/>
      <c r="DF461" s="91"/>
      <c r="DG461" s="91"/>
      <c r="DH461" s="91"/>
      <c r="DI461" s="91"/>
      <c r="DJ461" s="91"/>
      <c r="DK461" s="91"/>
      <c r="DL461" s="91"/>
      <c r="DM461" s="91"/>
      <c r="DN461" s="91"/>
      <c r="DO461" s="91"/>
      <c r="DP461" s="91"/>
      <c r="DQ461" s="91"/>
      <c r="DR461" s="91"/>
      <c r="DS461" s="91"/>
      <c r="DT461" s="91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91"/>
      <c r="EZ461" s="91"/>
      <c r="FA461" s="91"/>
      <c r="FB461" s="91"/>
      <c r="FC461" s="91"/>
      <c r="FD461" s="91"/>
      <c r="FE461" s="91"/>
      <c r="FF461" s="91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</row>
    <row r="462" customFormat="false" ht="12.75" hidden="false" customHeight="false" outlineLevel="0" collapsed="false">
      <c r="A462" s="100"/>
      <c r="B462" s="101"/>
      <c r="C462" s="101"/>
      <c r="D462" s="101"/>
      <c r="E462" s="101"/>
      <c r="F462" s="101"/>
      <c r="G462" s="101"/>
      <c r="H462" s="82"/>
      <c r="I462" s="103"/>
      <c r="R462" s="82"/>
      <c r="S462" s="90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1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  <c r="FE462" s="91"/>
      <c r="FF462" s="91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</row>
    <row r="463" customFormat="false" ht="12.75" hidden="false" customHeight="false" outlineLevel="0" collapsed="false">
      <c r="A463" s="100"/>
      <c r="B463" s="101"/>
      <c r="C463" s="101"/>
      <c r="D463" s="101"/>
      <c r="E463" s="101"/>
      <c r="F463" s="101"/>
      <c r="G463" s="101"/>
      <c r="H463" s="82"/>
      <c r="I463" s="103"/>
      <c r="R463" s="82"/>
      <c r="S463" s="90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1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91"/>
      <c r="EZ463" s="91"/>
      <c r="FA463" s="91"/>
      <c r="FB463" s="91"/>
      <c r="FC463" s="91"/>
      <c r="FD463" s="91"/>
      <c r="FE463" s="91"/>
      <c r="FF463" s="91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</row>
    <row r="464" customFormat="false" ht="12.75" hidden="false" customHeight="false" outlineLevel="0" collapsed="false">
      <c r="A464" s="100"/>
      <c r="B464" s="101"/>
      <c r="C464" s="101"/>
      <c r="D464" s="101"/>
      <c r="E464" s="101"/>
      <c r="F464" s="101"/>
      <c r="G464" s="101"/>
      <c r="H464" s="82"/>
      <c r="I464" s="103"/>
      <c r="R464" s="82"/>
      <c r="S464" s="90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1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  <c r="FE464" s="91"/>
      <c r="FF464" s="91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</row>
    <row r="465" customFormat="false" ht="12.75" hidden="false" customHeight="false" outlineLevel="0" collapsed="false">
      <c r="A465" s="100"/>
      <c r="B465" s="101"/>
      <c r="C465" s="101"/>
      <c r="D465" s="101"/>
      <c r="E465" s="101"/>
      <c r="F465" s="101"/>
      <c r="G465" s="101"/>
      <c r="H465" s="82"/>
      <c r="I465" s="103"/>
      <c r="R465" s="82"/>
      <c r="S465" s="90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1"/>
      <c r="DB465" s="91"/>
      <c r="DC465" s="91"/>
      <c r="DD465" s="91"/>
      <c r="DE465" s="91"/>
      <c r="DF465" s="91"/>
      <c r="DG465" s="91"/>
      <c r="DH465" s="91"/>
      <c r="DI465" s="91"/>
      <c r="DJ465" s="91"/>
      <c r="DK465" s="91"/>
      <c r="DL465" s="91"/>
      <c r="DM465" s="91"/>
      <c r="DN465" s="91"/>
      <c r="DO465" s="91"/>
      <c r="DP465" s="91"/>
      <c r="DQ465" s="91"/>
      <c r="DR465" s="91"/>
      <c r="DS465" s="91"/>
      <c r="DT465" s="91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91"/>
      <c r="EZ465" s="91"/>
      <c r="FA465" s="91"/>
      <c r="FB465" s="91"/>
      <c r="FC465" s="91"/>
      <c r="FD465" s="91"/>
      <c r="FE465" s="91"/>
      <c r="FF465" s="91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</row>
    <row r="466" customFormat="false" ht="12.75" hidden="false" customHeight="false" outlineLevel="0" collapsed="false">
      <c r="A466" s="100"/>
      <c r="B466" s="101"/>
      <c r="C466" s="101"/>
      <c r="D466" s="101"/>
      <c r="E466" s="101"/>
      <c r="F466" s="101"/>
      <c r="G466" s="101"/>
      <c r="H466" s="82"/>
      <c r="I466" s="103"/>
      <c r="R466" s="82"/>
      <c r="S466" s="90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1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91"/>
      <c r="EZ466" s="91"/>
      <c r="FA466" s="91"/>
      <c r="FB466" s="91"/>
      <c r="FC466" s="91"/>
      <c r="FD466" s="91"/>
      <c r="FE466" s="91"/>
      <c r="FF466" s="91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</row>
    <row r="467" customFormat="false" ht="12.75" hidden="false" customHeight="false" outlineLevel="0" collapsed="false">
      <c r="A467" s="100"/>
      <c r="B467" s="101"/>
      <c r="C467" s="101"/>
      <c r="D467" s="101"/>
      <c r="E467" s="101"/>
      <c r="F467" s="101"/>
      <c r="G467" s="101"/>
      <c r="H467" s="82"/>
      <c r="I467" s="103"/>
      <c r="R467" s="82"/>
      <c r="S467" s="90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1"/>
      <c r="DB467" s="91"/>
      <c r="DC467" s="91"/>
      <c r="DD467" s="91"/>
      <c r="DE467" s="91"/>
      <c r="DF467" s="91"/>
      <c r="DG467" s="91"/>
      <c r="DH467" s="91"/>
      <c r="DI467" s="91"/>
      <c r="DJ467" s="91"/>
      <c r="DK467" s="91"/>
      <c r="DL467" s="91"/>
      <c r="DM467" s="91"/>
      <c r="DN467" s="91"/>
      <c r="DO467" s="91"/>
      <c r="DP467" s="91"/>
      <c r="DQ467" s="91"/>
      <c r="DR467" s="91"/>
      <c r="DS467" s="91"/>
      <c r="DT467" s="91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91"/>
      <c r="EZ467" s="91"/>
      <c r="FA467" s="91"/>
      <c r="FB467" s="91"/>
      <c r="FC467" s="91"/>
      <c r="FD467" s="91"/>
      <c r="FE467" s="91"/>
      <c r="FF467" s="91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</row>
    <row r="468" customFormat="false" ht="12.75" hidden="false" customHeight="false" outlineLevel="0" collapsed="false">
      <c r="A468" s="100"/>
      <c r="B468" s="101"/>
      <c r="C468" s="101"/>
      <c r="D468" s="101"/>
      <c r="E468" s="101"/>
      <c r="F468" s="101"/>
      <c r="G468" s="101"/>
      <c r="H468" s="82"/>
      <c r="I468" s="103"/>
      <c r="R468" s="82"/>
      <c r="S468" s="90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1"/>
      <c r="DB468" s="91"/>
      <c r="DC468" s="91"/>
      <c r="DD468" s="91"/>
      <c r="DE468" s="91"/>
      <c r="DF468" s="91"/>
      <c r="DG468" s="91"/>
      <c r="DH468" s="91"/>
      <c r="DI468" s="91"/>
      <c r="DJ468" s="91"/>
      <c r="DK468" s="91"/>
      <c r="DL468" s="91"/>
      <c r="DM468" s="91"/>
      <c r="DN468" s="91"/>
      <c r="DO468" s="91"/>
      <c r="DP468" s="91"/>
      <c r="DQ468" s="91"/>
      <c r="DR468" s="91"/>
      <c r="DS468" s="91"/>
      <c r="DT468" s="91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91"/>
      <c r="EZ468" s="91"/>
      <c r="FA468" s="91"/>
      <c r="FB468" s="91"/>
      <c r="FC468" s="91"/>
      <c r="FD468" s="91"/>
      <c r="FE468" s="91"/>
      <c r="FF468" s="91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</row>
    <row r="469" customFormat="false" ht="12.75" hidden="false" customHeight="false" outlineLevel="0" collapsed="false">
      <c r="A469" s="100"/>
      <c r="B469" s="101"/>
      <c r="C469" s="101"/>
      <c r="D469" s="101"/>
      <c r="E469" s="101"/>
      <c r="F469" s="101"/>
      <c r="G469" s="101"/>
      <c r="H469" s="82"/>
      <c r="I469" s="103"/>
      <c r="R469" s="82"/>
      <c r="S469" s="90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1"/>
      <c r="DB469" s="91"/>
      <c r="DC469" s="91"/>
      <c r="DD469" s="91"/>
      <c r="DE469" s="91"/>
      <c r="DF469" s="91"/>
      <c r="DG469" s="91"/>
      <c r="DH469" s="91"/>
      <c r="DI469" s="91"/>
      <c r="DJ469" s="91"/>
      <c r="DK469" s="91"/>
      <c r="DL469" s="91"/>
      <c r="DM469" s="91"/>
      <c r="DN469" s="91"/>
      <c r="DO469" s="91"/>
      <c r="DP469" s="91"/>
      <c r="DQ469" s="91"/>
      <c r="DR469" s="91"/>
      <c r="DS469" s="91"/>
      <c r="DT469" s="91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91"/>
      <c r="EZ469" s="91"/>
      <c r="FA469" s="91"/>
      <c r="FB469" s="91"/>
      <c r="FC469" s="91"/>
      <c r="FD469" s="91"/>
      <c r="FE469" s="91"/>
      <c r="FF469" s="91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</row>
    <row r="470" customFormat="false" ht="12.75" hidden="false" customHeight="false" outlineLevel="0" collapsed="false">
      <c r="A470" s="100"/>
      <c r="B470" s="101"/>
      <c r="C470" s="101"/>
      <c r="D470" s="101"/>
      <c r="E470" s="101"/>
      <c r="F470" s="101"/>
      <c r="G470" s="101"/>
      <c r="H470" s="82"/>
      <c r="I470" s="103"/>
      <c r="R470" s="82"/>
      <c r="S470" s="90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1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  <c r="FE470" s="91"/>
      <c r="FF470" s="91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</row>
    <row r="471" customFormat="false" ht="12.75" hidden="false" customHeight="false" outlineLevel="0" collapsed="false">
      <c r="A471" s="100"/>
      <c r="B471" s="101"/>
      <c r="C471" s="101"/>
      <c r="D471" s="101"/>
      <c r="E471" s="101"/>
      <c r="F471" s="101"/>
      <c r="G471" s="101"/>
      <c r="H471" s="82"/>
      <c r="I471" s="103"/>
      <c r="R471" s="82"/>
      <c r="S471" s="90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1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91"/>
      <c r="EZ471" s="91"/>
      <c r="FA471" s="91"/>
      <c r="FB471" s="91"/>
      <c r="FC471" s="91"/>
      <c r="FD471" s="91"/>
      <c r="FE471" s="91"/>
      <c r="FF471" s="91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</row>
    <row r="472" customFormat="false" ht="12.75" hidden="false" customHeight="false" outlineLevel="0" collapsed="false">
      <c r="A472" s="100"/>
      <c r="B472" s="101"/>
      <c r="C472" s="101"/>
      <c r="D472" s="101"/>
      <c r="E472" s="101"/>
      <c r="F472" s="101"/>
      <c r="G472" s="101"/>
      <c r="H472" s="82"/>
      <c r="I472" s="103"/>
      <c r="R472" s="82"/>
      <c r="S472" s="90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1"/>
      <c r="DB472" s="91"/>
      <c r="DC472" s="91"/>
      <c r="DD472" s="91"/>
      <c r="DE472" s="91"/>
      <c r="DF472" s="91"/>
      <c r="DG472" s="91"/>
      <c r="DH472" s="91"/>
      <c r="DI472" s="91"/>
      <c r="DJ472" s="91"/>
      <c r="DK472" s="91"/>
      <c r="DL472" s="91"/>
      <c r="DM472" s="91"/>
      <c r="DN472" s="91"/>
      <c r="DO472" s="91"/>
      <c r="DP472" s="91"/>
      <c r="DQ472" s="91"/>
      <c r="DR472" s="91"/>
      <c r="DS472" s="91"/>
      <c r="DT472" s="91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91"/>
      <c r="EZ472" s="91"/>
      <c r="FA472" s="91"/>
      <c r="FB472" s="91"/>
      <c r="FC472" s="91"/>
      <c r="FD472" s="91"/>
      <c r="FE472" s="91"/>
      <c r="FF472" s="91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</row>
    <row r="473" customFormat="false" ht="12.75" hidden="false" customHeight="false" outlineLevel="0" collapsed="false">
      <c r="A473" s="100"/>
      <c r="B473" s="101"/>
      <c r="C473" s="101"/>
      <c r="D473" s="101"/>
      <c r="E473" s="101"/>
      <c r="F473" s="101"/>
      <c r="G473" s="101"/>
      <c r="H473" s="82"/>
      <c r="I473" s="103"/>
      <c r="R473" s="82"/>
      <c r="S473" s="90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1"/>
      <c r="DB473" s="91"/>
      <c r="DC473" s="91"/>
      <c r="DD473" s="91"/>
      <c r="DE473" s="91"/>
      <c r="DF473" s="91"/>
      <c r="DG473" s="91"/>
      <c r="DH473" s="91"/>
      <c r="DI473" s="91"/>
      <c r="DJ473" s="91"/>
      <c r="DK473" s="91"/>
      <c r="DL473" s="91"/>
      <c r="DM473" s="91"/>
      <c r="DN473" s="91"/>
      <c r="DO473" s="91"/>
      <c r="DP473" s="91"/>
      <c r="DQ473" s="91"/>
      <c r="DR473" s="91"/>
      <c r="DS473" s="91"/>
      <c r="DT473" s="91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91"/>
      <c r="EZ473" s="91"/>
      <c r="FA473" s="91"/>
      <c r="FB473" s="91"/>
      <c r="FC473" s="91"/>
      <c r="FD473" s="91"/>
      <c r="FE473" s="91"/>
      <c r="FF473" s="91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</row>
    <row r="474" customFormat="false" ht="12.75" hidden="false" customHeight="false" outlineLevel="0" collapsed="false">
      <c r="A474" s="100"/>
      <c r="B474" s="101"/>
      <c r="C474" s="101"/>
      <c r="D474" s="101"/>
      <c r="E474" s="101"/>
      <c r="F474" s="101"/>
      <c r="G474" s="101"/>
      <c r="H474" s="82"/>
      <c r="I474" s="103"/>
      <c r="R474" s="82"/>
      <c r="S474" s="90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1"/>
      <c r="DF474" s="91"/>
      <c r="DG474" s="91"/>
      <c r="DH474" s="91"/>
      <c r="DI474" s="91"/>
      <c r="DJ474" s="91"/>
      <c r="DK474" s="91"/>
      <c r="DL474" s="91"/>
      <c r="DM474" s="91"/>
      <c r="DN474" s="91"/>
      <c r="DO474" s="91"/>
      <c r="DP474" s="91"/>
      <c r="DQ474" s="91"/>
      <c r="DR474" s="91"/>
      <c r="DS474" s="91"/>
      <c r="DT474" s="91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91"/>
      <c r="EZ474" s="91"/>
      <c r="FA474" s="91"/>
      <c r="FB474" s="91"/>
      <c r="FC474" s="91"/>
      <c r="FD474" s="91"/>
      <c r="FE474" s="91"/>
      <c r="FF474" s="91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</row>
    <row r="475" customFormat="false" ht="12.75" hidden="false" customHeight="false" outlineLevel="0" collapsed="false">
      <c r="A475" s="100"/>
      <c r="B475" s="101"/>
      <c r="C475" s="101"/>
      <c r="D475" s="101"/>
      <c r="E475" s="101"/>
      <c r="F475" s="101"/>
      <c r="G475" s="101"/>
      <c r="H475" s="82"/>
      <c r="I475" s="103"/>
      <c r="R475" s="82"/>
      <c r="S475" s="90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1"/>
      <c r="DB475" s="91"/>
      <c r="DC475" s="91"/>
      <c r="DD475" s="91"/>
      <c r="DE475" s="91"/>
      <c r="DF475" s="91"/>
      <c r="DG475" s="91"/>
      <c r="DH475" s="91"/>
      <c r="DI475" s="91"/>
      <c r="DJ475" s="91"/>
      <c r="DK475" s="91"/>
      <c r="DL475" s="91"/>
      <c r="DM475" s="91"/>
      <c r="DN475" s="91"/>
      <c r="DO475" s="91"/>
      <c r="DP475" s="91"/>
      <c r="DQ475" s="91"/>
      <c r="DR475" s="91"/>
      <c r="DS475" s="91"/>
      <c r="DT475" s="91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91"/>
      <c r="EZ475" s="91"/>
      <c r="FA475" s="91"/>
      <c r="FB475" s="91"/>
      <c r="FC475" s="91"/>
      <c r="FD475" s="91"/>
      <c r="FE475" s="91"/>
      <c r="FF475" s="91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</row>
    <row r="476" customFormat="false" ht="12.75" hidden="false" customHeight="false" outlineLevel="0" collapsed="false">
      <c r="A476" s="100"/>
      <c r="B476" s="101"/>
      <c r="C476" s="101"/>
      <c r="D476" s="101"/>
      <c r="E476" s="101"/>
      <c r="F476" s="101"/>
      <c r="G476" s="101"/>
      <c r="H476" s="82"/>
      <c r="I476" s="103"/>
      <c r="R476" s="82"/>
      <c r="S476" s="90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1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91"/>
      <c r="DR476" s="91"/>
      <c r="DS476" s="91"/>
      <c r="DT476" s="91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91"/>
      <c r="EZ476" s="91"/>
      <c r="FA476" s="91"/>
      <c r="FB476" s="91"/>
      <c r="FC476" s="91"/>
      <c r="FD476" s="91"/>
      <c r="FE476" s="91"/>
      <c r="FF476" s="91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</row>
    <row r="477" customFormat="false" ht="12.75" hidden="false" customHeight="false" outlineLevel="0" collapsed="false">
      <c r="A477" s="100"/>
      <c r="B477" s="101"/>
      <c r="C477" s="101"/>
      <c r="D477" s="101"/>
      <c r="E477" s="101"/>
      <c r="F477" s="101"/>
      <c r="G477" s="101"/>
      <c r="H477" s="82"/>
      <c r="I477" s="103"/>
      <c r="R477" s="82"/>
      <c r="S477" s="90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1"/>
      <c r="DB477" s="91"/>
      <c r="DC477" s="91"/>
      <c r="DD477" s="91"/>
      <c r="DE477" s="91"/>
      <c r="DF477" s="91"/>
      <c r="DG477" s="91"/>
      <c r="DH477" s="91"/>
      <c r="DI477" s="91"/>
      <c r="DJ477" s="91"/>
      <c r="DK477" s="91"/>
      <c r="DL477" s="91"/>
      <c r="DM477" s="91"/>
      <c r="DN477" s="91"/>
      <c r="DO477" s="91"/>
      <c r="DP477" s="91"/>
      <c r="DQ477" s="91"/>
      <c r="DR477" s="91"/>
      <c r="DS477" s="91"/>
      <c r="DT477" s="91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91"/>
      <c r="EZ477" s="91"/>
      <c r="FA477" s="91"/>
      <c r="FB477" s="91"/>
      <c r="FC477" s="91"/>
      <c r="FD477" s="91"/>
      <c r="FE477" s="91"/>
      <c r="FF477" s="91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</row>
    <row r="478" customFormat="false" ht="12.75" hidden="false" customHeight="false" outlineLevel="0" collapsed="false">
      <c r="A478" s="100"/>
      <c r="B478" s="101"/>
      <c r="C478" s="101"/>
      <c r="D478" s="101"/>
      <c r="E478" s="101"/>
      <c r="F478" s="101"/>
      <c r="G478" s="101"/>
      <c r="H478" s="82"/>
      <c r="I478" s="103"/>
      <c r="R478" s="82"/>
      <c r="S478" s="90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1"/>
      <c r="DB478" s="91"/>
      <c r="DC478" s="91"/>
      <c r="DD478" s="91"/>
      <c r="DE478" s="91"/>
      <c r="DF478" s="91"/>
      <c r="DG478" s="91"/>
      <c r="DH478" s="91"/>
      <c r="DI478" s="91"/>
      <c r="DJ478" s="91"/>
      <c r="DK478" s="91"/>
      <c r="DL478" s="91"/>
      <c r="DM478" s="91"/>
      <c r="DN478" s="91"/>
      <c r="DO478" s="91"/>
      <c r="DP478" s="91"/>
      <c r="DQ478" s="91"/>
      <c r="DR478" s="91"/>
      <c r="DS478" s="91"/>
      <c r="DT478" s="91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91"/>
      <c r="EZ478" s="91"/>
      <c r="FA478" s="91"/>
      <c r="FB478" s="91"/>
      <c r="FC478" s="91"/>
      <c r="FD478" s="91"/>
      <c r="FE478" s="91"/>
      <c r="FF478" s="91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</row>
    <row r="479" customFormat="false" ht="12.75" hidden="false" customHeight="false" outlineLevel="0" collapsed="false">
      <c r="A479" s="100"/>
      <c r="B479" s="101"/>
      <c r="C479" s="101"/>
      <c r="D479" s="101"/>
      <c r="E479" s="101"/>
      <c r="F479" s="101"/>
      <c r="G479" s="101"/>
      <c r="H479" s="82"/>
      <c r="I479" s="103"/>
      <c r="R479" s="82"/>
      <c r="S479" s="90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1"/>
      <c r="DB479" s="91"/>
      <c r="DC479" s="91"/>
      <c r="DD479" s="91"/>
      <c r="DE479" s="91"/>
      <c r="DF479" s="91"/>
      <c r="DG479" s="91"/>
      <c r="DH479" s="91"/>
      <c r="DI479" s="91"/>
      <c r="DJ479" s="91"/>
      <c r="DK479" s="91"/>
      <c r="DL479" s="91"/>
      <c r="DM479" s="91"/>
      <c r="DN479" s="91"/>
      <c r="DO479" s="91"/>
      <c r="DP479" s="91"/>
      <c r="DQ479" s="91"/>
      <c r="DR479" s="91"/>
      <c r="DS479" s="91"/>
      <c r="DT479" s="91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91"/>
      <c r="EZ479" s="91"/>
      <c r="FA479" s="91"/>
      <c r="FB479" s="91"/>
      <c r="FC479" s="91"/>
      <c r="FD479" s="91"/>
      <c r="FE479" s="91"/>
      <c r="FF479" s="91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</row>
    <row r="480" customFormat="false" ht="12.75" hidden="false" customHeight="false" outlineLevel="0" collapsed="false">
      <c r="A480" s="100"/>
      <c r="B480" s="101"/>
      <c r="C480" s="101"/>
      <c r="D480" s="101"/>
      <c r="E480" s="101"/>
      <c r="F480" s="101"/>
      <c r="G480" s="101"/>
      <c r="H480" s="82"/>
      <c r="I480" s="103"/>
      <c r="R480" s="82"/>
      <c r="S480" s="90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1"/>
      <c r="DB480" s="91"/>
      <c r="DC480" s="91"/>
      <c r="DD480" s="91"/>
      <c r="DE480" s="91"/>
      <c r="DF480" s="91"/>
      <c r="DG480" s="91"/>
      <c r="DH480" s="91"/>
      <c r="DI480" s="91"/>
      <c r="DJ480" s="91"/>
      <c r="DK480" s="91"/>
      <c r="DL480" s="91"/>
      <c r="DM480" s="91"/>
      <c r="DN480" s="91"/>
      <c r="DO480" s="91"/>
      <c r="DP480" s="91"/>
      <c r="DQ480" s="91"/>
      <c r="DR480" s="91"/>
      <c r="DS480" s="91"/>
      <c r="DT480" s="91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  <c r="EJ480" s="91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91"/>
      <c r="EZ480" s="91"/>
      <c r="FA480" s="91"/>
      <c r="FB480" s="91"/>
      <c r="FC480" s="91"/>
      <c r="FD480" s="91"/>
      <c r="FE480" s="91"/>
      <c r="FF480" s="91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</row>
    <row r="481" customFormat="false" ht="12.75" hidden="false" customHeight="false" outlineLevel="0" collapsed="false">
      <c r="A481" s="100"/>
      <c r="B481" s="101"/>
      <c r="C481" s="101"/>
      <c r="D481" s="101"/>
      <c r="E481" s="101"/>
      <c r="F481" s="101"/>
      <c r="G481" s="101"/>
      <c r="H481" s="82"/>
      <c r="I481" s="103"/>
      <c r="R481" s="82"/>
      <c r="S481" s="90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1"/>
      <c r="DB481" s="91"/>
      <c r="DC481" s="91"/>
      <c r="DD481" s="91"/>
      <c r="DE481" s="91"/>
      <c r="DF481" s="91"/>
      <c r="DG481" s="91"/>
      <c r="DH481" s="91"/>
      <c r="DI481" s="91"/>
      <c r="DJ481" s="91"/>
      <c r="DK481" s="91"/>
      <c r="DL481" s="91"/>
      <c r="DM481" s="91"/>
      <c r="DN481" s="91"/>
      <c r="DO481" s="91"/>
      <c r="DP481" s="91"/>
      <c r="DQ481" s="91"/>
      <c r="DR481" s="91"/>
      <c r="DS481" s="91"/>
      <c r="DT481" s="91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  <c r="EJ481" s="91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91"/>
      <c r="EZ481" s="91"/>
      <c r="FA481" s="91"/>
      <c r="FB481" s="91"/>
      <c r="FC481" s="91"/>
      <c r="FD481" s="91"/>
      <c r="FE481" s="91"/>
      <c r="FF481" s="91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</row>
    <row r="482" customFormat="false" ht="12.75" hidden="false" customHeight="false" outlineLevel="0" collapsed="false">
      <c r="A482" s="100"/>
      <c r="B482" s="101"/>
      <c r="C482" s="101"/>
      <c r="D482" s="101"/>
      <c r="E482" s="101"/>
      <c r="F482" s="101"/>
      <c r="G482" s="101"/>
      <c r="H482" s="82"/>
      <c r="I482" s="103"/>
      <c r="R482" s="82"/>
      <c r="S482" s="90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1"/>
      <c r="DB482" s="91"/>
      <c r="DC482" s="91"/>
      <c r="DD482" s="91"/>
      <c r="DE482" s="91"/>
      <c r="DF482" s="91"/>
      <c r="DG482" s="91"/>
      <c r="DH482" s="91"/>
      <c r="DI482" s="91"/>
      <c r="DJ482" s="91"/>
      <c r="DK482" s="91"/>
      <c r="DL482" s="91"/>
      <c r="DM482" s="91"/>
      <c r="DN482" s="91"/>
      <c r="DO482" s="91"/>
      <c r="DP482" s="91"/>
      <c r="DQ482" s="91"/>
      <c r="DR482" s="91"/>
      <c r="DS482" s="91"/>
      <c r="DT482" s="91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  <c r="EJ482" s="91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91"/>
      <c r="EZ482" s="91"/>
      <c r="FA482" s="91"/>
      <c r="FB482" s="91"/>
      <c r="FC482" s="91"/>
      <c r="FD482" s="91"/>
      <c r="FE482" s="91"/>
      <c r="FF482" s="91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</row>
    <row r="483" customFormat="false" ht="12.75" hidden="false" customHeight="false" outlineLevel="0" collapsed="false">
      <c r="A483" s="100"/>
      <c r="B483" s="101"/>
      <c r="C483" s="101"/>
      <c r="D483" s="101"/>
      <c r="E483" s="101"/>
      <c r="F483" s="101"/>
      <c r="G483" s="101"/>
      <c r="H483" s="82"/>
      <c r="I483" s="103"/>
      <c r="R483" s="82"/>
      <c r="S483" s="90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1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91"/>
      <c r="EZ483" s="91"/>
      <c r="FA483" s="91"/>
      <c r="FB483" s="91"/>
      <c r="FC483" s="91"/>
      <c r="FD483" s="91"/>
      <c r="FE483" s="91"/>
      <c r="FF483" s="91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</row>
    <row r="484" customFormat="false" ht="12.75" hidden="false" customHeight="false" outlineLevel="0" collapsed="false">
      <c r="A484" s="100"/>
      <c r="B484" s="101"/>
      <c r="C484" s="101"/>
      <c r="D484" s="101"/>
      <c r="E484" s="101"/>
      <c r="F484" s="101"/>
      <c r="G484" s="101"/>
      <c r="H484" s="82"/>
      <c r="I484" s="103"/>
      <c r="R484" s="82"/>
      <c r="S484" s="90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1"/>
      <c r="DB484" s="91"/>
      <c r="DC484" s="91"/>
      <c r="DD484" s="91"/>
      <c r="DE484" s="91"/>
      <c r="DF484" s="91"/>
      <c r="DG484" s="91"/>
      <c r="DH484" s="91"/>
      <c r="DI484" s="91"/>
      <c r="DJ484" s="91"/>
      <c r="DK484" s="91"/>
      <c r="DL484" s="91"/>
      <c r="DM484" s="91"/>
      <c r="DN484" s="91"/>
      <c r="DO484" s="91"/>
      <c r="DP484" s="91"/>
      <c r="DQ484" s="91"/>
      <c r="DR484" s="91"/>
      <c r="DS484" s="91"/>
      <c r="DT484" s="91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  <c r="EJ484" s="91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91"/>
      <c r="EZ484" s="91"/>
      <c r="FA484" s="91"/>
      <c r="FB484" s="91"/>
      <c r="FC484" s="91"/>
      <c r="FD484" s="91"/>
      <c r="FE484" s="91"/>
      <c r="FF484" s="91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</row>
    <row r="485" customFormat="false" ht="12.75" hidden="false" customHeight="false" outlineLevel="0" collapsed="false">
      <c r="A485" s="100"/>
      <c r="B485" s="101"/>
      <c r="C485" s="101"/>
      <c r="D485" s="101"/>
      <c r="E485" s="101"/>
      <c r="F485" s="101"/>
      <c r="G485" s="101"/>
      <c r="H485" s="82"/>
      <c r="I485" s="103"/>
      <c r="R485" s="82"/>
      <c r="S485" s="90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1"/>
      <c r="DB485" s="91"/>
      <c r="DC485" s="91"/>
      <c r="DD485" s="91"/>
      <c r="DE485" s="91"/>
      <c r="DF485" s="91"/>
      <c r="DG485" s="91"/>
      <c r="DH485" s="91"/>
      <c r="DI485" s="91"/>
      <c r="DJ485" s="91"/>
      <c r="DK485" s="91"/>
      <c r="DL485" s="91"/>
      <c r="DM485" s="91"/>
      <c r="DN485" s="91"/>
      <c r="DO485" s="91"/>
      <c r="DP485" s="91"/>
      <c r="DQ485" s="91"/>
      <c r="DR485" s="91"/>
      <c r="DS485" s="91"/>
      <c r="DT485" s="91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  <c r="EJ485" s="9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91"/>
      <c r="EZ485" s="91"/>
      <c r="FA485" s="91"/>
      <c r="FB485" s="91"/>
      <c r="FC485" s="91"/>
      <c r="FD485" s="91"/>
      <c r="FE485" s="91"/>
      <c r="FF485" s="91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</row>
    <row r="486" customFormat="false" ht="12.75" hidden="false" customHeight="false" outlineLevel="0" collapsed="false">
      <c r="A486" s="100"/>
      <c r="B486" s="101"/>
      <c r="C486" s="101"/>
      <c r="D486" s="101"/>
      <c r="E486" s="101"/>
      <c r="F486" s="101"/>
      <c r="G486" s="101"/>
      <c r="H486" s="82"/>
      <c r="I486" s="103"/>
      <c r="R486" s="82"/>
      <c r="S486" s="90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1"/>
      <c r="DB486" s="91"/>
      <c r="DC486" s="91"/>
      <c r="DD486" s="91"/>
      <c r="DE486" s="91"/>
      <c r="DF486" s="91"/>
      <c r="DG486" s="91"/>
      <c r="DH486" s="91"/>
      <c r="DI486" s="91"/>
      <c r="DJ486" s="91"/>
      <c r="DK486" s="91"/>
      <c r="DL486" s="91"/>
      <c r="DM486" s="91"/>
      <c r="DN486" s="91"/>
      <c r="DO486" s="91"/>
      <c r="DP486" s="91"/>
      <c r="DQ486" s="91"/>
      <c r="DR486" s="91"/>
      <c r="DS486" s="91"/>
      <c r="DT486" s="91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  <c r="EJ486" s="91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91"/>
      <c r="EZ486" s="91"/>
      <c r="FA486" s="91"/>
      <c r="FB486" s="91"/>
      <c r="FC486" s="91"/>
      <c r="FD486" s="91"/>
      <c r="FE486" s="91"/>
      <c r="FF486" s="91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</row>
    <row r="487" customFormat="false" ht="12.75" hidden="false" customHeight="false" outlineLevel="0" collapsed="false">
      <c r="A487" s="100"/>
      <c r="B487" s="101"/>
      <c r="C487" s="101"/>
      <c r="D487" s="101"/>
      <c r="E487" s="101"/>
      <c r="F487" s="101"/>
      <c r="G487" s="101"/>
      <c r="H487" s="82"/>
      <c r="I487" s="103"/>
      <c r="R487" s="82"/>
      <c r="S487" s="90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1"/>
      <c r="DB487" s="91"/>
      <c r="DC487" s="91"/>
      <c r="DD487" s="91"/>
      <c r="DE487" s="91"/>
      <c r="DF487" s="91"/>
      <c r="DG487" s="91"/>
      <c r="DH487" s="91"/>
      <c r="DI487" s="91"/>
      <c r="DJ487" s="91"/>
      <c r="DK487" s="91"/>
      <c r="DL487" s="91"/>
      <c r="DM487" s="91"/>
      <c r="DN487" s="91"/>
      <c r="DO487" s="91"/>
      <c r="DP487" s="91"/>
      <c r="DQ487" s="91"/>
      <c r="DR487" s="91"/>
      <c r="DS487" s="91"/>
      <c r="DT487" s="91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  <c r="EJ487" s="9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91"/>
      <c r="EZ487" s="91"/>
      <c r="FA487" s="91"/>
      <c r="FB487" s="91"/>
      <c r="FC487" s="91"/>
      <c r="FD487" s="91"/>
      <c r="FE487" s="91"/>
      <c r="FF487" s="91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</row>
    <row r="488" customFormat="false" ht="12.75" hidden="false" customHeight="false" outlineLevel="0" collapsed="false">
      <c r="A488" s="100"/>
      <c r="B488" s="101"/>
      <c r="C488" s="101"/>
      <c r="D488" s="101"/>
      <c r="E488" s="101"/>
      <c r="F488" s="101"/>
      <c r="G488" s="101"/>
      <c r="H488" s="82"/>
      <c r="I488" s="103"/>
      <c r="R488" s="82"/>
      <c r="S488" s="90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1"/>
      <c r="DB488" s="91"/>
      <c r="DC488" s="91"/>
      <c r="DD488" s="91"/>
      <c r="DE488" s="91"/>
      <c r="DF488" s="91"/>
      <c r="DG488" s="91"/>
      <c r="DH488" s="91"/>
      <c r="DI488" s="91"/>
      <c r="DJ488" s="91"/>
      <c r="DK488" s="91"/>
      <c r="DL488" s="91"/>
      <c r="DM488" s="91"/>
      <c r="DN488" s="91"/>
      <c r="DO488" s="91"/>
      <c r="DP488" s="91"/>
      <c r="DQ488" s="91"/>
      <c r="DR488" s="91"/>
      <c r="DS488" s="91"/>
      <c r="DT488" s="91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  <c r="EJ488" s="91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91"/>
      <c r="EZ488" s="91"/>
      <c r="FA488" s="91"/>
      <c r="FB488" s="91"/>
      <c r="FC488" s="91"/>
      <c r="FD488" s="91"/>
      <c r="FE488" s="91"/>
      <c r="FF488" s="91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</row>
    <row r="489" customFormat="false" ht="12.75" hidden="false" customHeight="false" outlineLevel="0" collapsed="false">
      <c r="A489" s="100"/>
      <c r="B489" s="101"/>
      <c r="C489" s="101"/>
      <c r="D489" s="101"/>
      <c r="E489" s="101"/>
      <c r="F489" s="101"/>
      <c r="G489" s="101"/>
      <c r="H489" s="82"/>
      <c r="I489" s="103"/>
      <c r="R489" s="82"/>
      <c r="S489" s="90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1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  <c r="FE489" s="91"/>
      <c r="FF489" s="91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</row>
    <row r="490" customFormat="false" ht="12.75" hidden="false" customHeight="false" outlineLevel="0" collapsed="false">
      <c r="A490" s="100"/>
      <c r="B490" s="101"/>
      <c r="C490" s="101"/>
      <c r="D490" s="101"/>
      <c r="E490" s="101"/>
      <c r="F490" s="101"/>
      <c r="G490" s="101"/>
      <c r="H490" s="82"/>
      <c r="I490" s="103"/>
      <c r="R490" s="82"/>
      <c r="S490" s="90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1"/>
      <c r="DB490" s="91"/>
      <c r="DC490" s="91"/>
      <c r="DD490" s="91"/>
      <c r="DE490" s="91"/>
      <c r="DF490" s="91"/>
      <c r="DG490" s="91"/>
      <c r="DH490" s="91"/>
      <c r="DI490" s="91"/>
      <c r="DJ490" s="91"/>
      <c r="DK490" s="91"/>
      <c r="DL490" s="91"/>
      <c r="DM490" s="91"/>
      <c r="DN490" s="91"/>
      <c r="DO490" s="91"/>
      <c r="DP490" s="91"/>
      <c r="DQ490" s="91"/>
      <c r="DR490" s="91"/>
      <c r="DS490" s="91"/>
      <c r="DT490" s="91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  <c r="EJ490" s="91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91"/>
      <c r="EZ490" s="91"/>
      <c r="FA490" s="91"/>
      <c r="FB490" s="91"/>
      <c r="FC490" s="91"/>
      <c r="FD490" s="91"/>
      <c r="FE490" s="91"/>
      <c r="FF490" s="91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</row>
    <row r="491" customFormat="false" ht="12.75" hidden="false" customHeight="false" outlineLevel="0" collapsed="false">
      <c r="A491" s="100"/>
      <c r="B491" s="101"/>
      <c r="C491" s="101"/>
      <c r="D491" s="101"/>
      <c r="E491" s="101"/>
      <c r="F491" s="101"/>
      <c r="G491" s="101"/>
      <c r="H491" s="82"/>
      <c r="I491" s="103"/>
      <c r="R491" s="82"/>
      <c r="S491" s="90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1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91"/>
      <c r="EZ491" s="91"/>
      <c r="FA491" s="91"/>
      <c r="FB491" s="91"/>
      <c r="FC491" s="91"/>
      <c r="FD491" s="91"/>
      <c r="FE491" s="91"/>
      <c r="FF491" s="91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</row>
    <row r="492" customFormat="false" ht="12.75" hidden="false" customHeight="false" outlineLevel="0" collapsed="false">
      <c r="A492" s="100"/>
      <c r="B492" s="101"/>
      <c r="C492" s="101"/>
      <c r="D492" s="101"/>
      <c r="E492" s="101"/>
      <c r="F492" s="101"/>
      <c r="G492" s="101"/>
      <c r="H492" s="82"/>
      <c r="I492" s="103"/>
      <c r="R492" s="82"/>
      <c r="S492" s="90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1"/>
      <c r="DB492" s="91"/>
      <c r="DC492" s="91"/>
      <c r="DD492" s="91"/>
      <c r="DE492" s="91"/>
      <c r="DF492" s="91"/>
      <c r="DG492" s="91"/>
      <c r="DH492" s="91"/>
      <c r="DI492" s="91"/>
      <c r="DJ492" s="91"/>
      <c r="DK492" s="91"/>
      <c r="DL492" s="91"/>
      <c r="DM492" s="91"/>
      <c r="DN492" s="91"/>
      <c r="DO492" s="91"/>
      <c r="DP492" s="91"/>
      <c r="DQ492" s="91"/>
      <c r="DR492" s="91"/>
      <c r="DS492" s="91"/>
      <c r="DT492" s="91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  <c r="EJ492" s="9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91"/>
      <c r="EZ492" s="91"/>
      <c r="FA492" s="91"/>
      <c r="FB492" s="91"/>
      <c r="FC492" s="91"/>
      <c r="FD492" s="91"/>
      <c r="FE492" s="91"/>
      <c r="FF492" s="91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</row>
    <row r="493" customFormat="false" ht="12.75" hidden="false" customHeight="false" outlineLevel="0" collapsed="false">
      <c r="A493" s="100"/>
      <c r="B493" s="101"/>
      <c r="C493" s="101"/>
      <c r="D493" s="101"/>
      <c r="E493" s="101"/>
      <c r="F493" s="101"/>
      <c r="G493" s="101"/>
      <c r="H493" s="82"/>
      <c r="I493" s="103"/>
      <c r="R493" s="82"/>
      <c r="S493" s="90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1"/>
      <c r="DB493" s="91"/>
      <c r="DC493" s="91"/>
      <c r="DD493" s="91"/>
      <c r="DE493" s="91"/>
      <c r="DF493" s="91"/>
      <c r="DG493" s="91"/>
      <c r="DH493" s="91"/>
      <c r="DI493" s="91"/>
      <c r="DJ493" s="91"/>
      <c r="DK493" s="91"/>
      <c r="DL493" s="91"/>
      <c r="DM493" s="91"/>
      <c r="DN493" s="91"/>
      <c r="DO493" s="91"/>
      <c r="DP493" s="91"/>
      <c r="DQ493" s="91"/>
      <c r="DR493" s="91"/>
      <c r="DS493" s="91"/>
      <c r="DT493" s="91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  <c r="EJ493" s="91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91"/>
      <c r="EZ493" s="91"/>
      <c r="FA493" s="91"/>
      <c r="FB493" s="91"/>
      <c r="FC493" s="91"/>
      <c r="FD493" s="91"/>
      <c r="FE493" s="91"/>
      <c r="FF493" s="91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</row>
    <row r="494" customFormat="false" ht="12.75" hidden="false" customHeight="false" outlineLevel="0" collapsed="false">
      <c r="A494" s="100"/>
      <c r="B494" s="101"/>
      <c r="C494" s="101"/>
      <c r="D494" s="101"/>
      <c r="E494" s="101"/>
      <c r="F494" s="101"/>
      <c r="G494" s="101"/>
      <c r="H494" s="82"/>
      <c r="I494" s="103"/>
      <c r="R494" s="82"/>
      <c r="S494" s="90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1"/>
      <c r="DB494" s="91"/>
      <c r="DC494" s="91"/>
      <c r="DD494" s="91"/>
      <c r="DE494" s="91"/>
      <c r="DF494" s="91"/>
      <c r="DG494" s="91"/>
      <c r="DH494" s="91"/>
      <c r="DI494" s="91"/>
      <c r="DJ494" s="91"/>
      <c r="DK494" s="91"/>
      <c r="DL494" s="91"/>
      <c r="DM494" s="91"/>
      <c r="DN494" s="91"/>
      <c r="DO494" s="91"/>
      <c r="DP494" s="91"/>
      <c r="DQ494" s="91"/>
      <c r="DR494" s="91"/>
      <c r="DS494" s="91"/>
      <c r="DT494" s="91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  <c r="EJ494" s="91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91"/>
      <c r="EZ494" s="91"/>
      <c r="FA494" s="91"/>
      <c r="FB494" s="91"/>
      <c r="FC494" s="91"/>
      <c r="FD494" s="91"/>
      <c r="FE494" s="91"/>
      <c r="FF494" s="91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</row>
    <row r="495" customFormat="false" ht="12.75" hidden="false" customHeight="false" outlineLevel="0" collapsed="false">
      <c r="A495" s="100"/>
      <c r="B495" s="101"/>
      <c r="C495" s="101"/>
      <c r="D495" s="101"/>
      <c r="E495" s="101"/>
      <c r="F495" s="101"/>
      <c r="G495" s="101"/>
      <c r="H495" s="82"/>
      <c r="I495" s="103"/>
      <c r="R495" s="82"/>
      <c r="S495" s="90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1"/>
      <c r="DB495" s="91"/>
      <c r="DC495" s="91"/>
      <c r="DD495" s="91"/>
      <c r="DE495" s="91"/>
      <c r="DF495" s="91"/>
      <c r="DG495" s="91"/>
      <c r="DH495" s="91"/>
      <c r="DI495" s="91"/>
      <c r="DJ495" s="91"/>
      <c r="DK495" s="91"/>
      <c r="DL495" s="91"/>
      <c r="DM495" s="91"/>
      <c r="DN495" s="91"/>
      <c r="DO495" s="91"/>
      <c r="DP495" s="91"/>
      <c r="DQ495" s="91"/>
      <c r="DR495" s="91"/>
      <c r="DS495" s="91"/>
      <c r="DT495" s="91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  <c r="EJ495" s="91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91"/>
      <c r="EZ495" s="91"/>
      <c r="FA495" s="91"/>
      <c r="FB495" s="91"/>
      <c r="FC495" s="91"/>
      <c r="FD495" s="91"/>
      <c r="FE495" s="91"/>
      <c r="FF495" s="91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</row>
    <row r="496" customFormat="false" ht="12.75" hidden="false" customHeight="false" outlineLevel="0" collapsed="false">
      <c r="A496" s="100"/>
      <c r="B496" s="101"/>
      <c r="C496" s="101"/>
      <c r="D496" s="101"/>
      <c r="E496" s="101"/>
      <c r="F496" s="101"/>
      <c r="G496" s="101"/>
      <c r="H496" s="82"/>
      <c r="I496" s="103"/>
      <c r="R496" s="82"/>
      <c r="S496" s="90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1"/>
      <c r="DB496" s="91"/>
      <c r="DC496" s="91"/>
      <c r="DD496" s="91"/>
      <c r="DE496" s="91"/>
      <c r="DF496" s="91"/>
      <c r="DG496" s="91"/>
      <c r="DH496" s="91"/>
      <c r="DI496" s="91"/>
      <c r="DJ496" s="91"/>
      <c r="DK496" s="91"/>
      <c r="DL496" s="91"/>
      <c r="DM496" s="91"/>
      <c r="DN496" s="91"/>
      <c r="DO496" s="91"/>
      <c r="DP496" s="91"/>
      <c r="DQ496" s="91"/>
      <c r="DR496" s="91"/>
      <c r="DS496" s="91"/>
      <c r="DT496" s="91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  <c r="EJ496" s="91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91"/>
      <c r="EZ496" s="91"/>
      <c r="FA496" s="91"/>
      <c r="FB496" s="91"/>
      <c r="FC496" s="91"/>
      <c r="FD496" s="91"/>
      <c r="FE496" s="91"/>
      <c r="FF496" s="91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</row>
    <row r="497" customFormat="false" ht="12.75" hidden="false" customHeight="false" outlineLevel="0" collapsed="false">
      <c r="A497" s="100"/>
      <c r="B497" s="101"/>
      <c r="C497" s="101"/>
      <c r="D497" s="101"/>
      <c r="E497" s="101"/>
      <c r="F497" s="101"/>
      <c r="G497" s="101"/>
      <c r="H497" s="82"/>
      <c r="I497" s="103"/>
      <c r="R497" s="82"/>
      <c r="S497" s="90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1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91"/>
      <c r="EZ497" s="91"/>
      <c r="FA497" s="91"/>
      <c r="FB497" s="91"/>
      <c r="FC497" s="91"/>
      <c r="FD497" s="91"/>
      <c r="FE497" s="91"/>
      <c r="FF497" s="91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</row>
    <row r="498" customFormat="false" ht="12.75" hidden="false" customHeight="false" outlineLevel="0" collapsed="false">
      <c r="A498" s="100"/>
      <c r="B498" s="101"/>
      <c r="C498" s="101"/>
      <c r="D498" s="101"/>
      <c r="E498" s="101"/>
      <c r="F498" s="101"/>
      <c r="G498" s="101"/>
      <c r="H498" s="82"/>
      <c r="I498" s="103"/>
      <c r="R498" s="82"/>
      <c r="S498" s="90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1"/>
      <c r="DB498" s="91"/>
      <c r="DC498" s="91"/>
      <c r="DD498" s="91"/>
      <c r="DE498" s="91"/>
      <c r="DF498" s="91"/>
      <c r="DG498" s="91"/>
      <c r="DH498" s="91"/>
      <c r="DI498" s="91"/>
      <c r="DJ498" s="91"/>
      <c r="DK498" s="91"/>
      <c r="DL498" s="91"/>
      <c r="DM498" s="91"/>
      <c r="DN498" s="91"/>
      <c r="DO498" s="91"/>
      <c r="DP498" s="91"/>
      <c r="DQ498" s="91"/>
      <c r="DR498" s="91"/>
      <c r="DS498" s="91"/>
      <c r="DT498" s="91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  <c r="EJ498" s="91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91"/>
      <c r="EZ498" s="91"/>
      <c r="FA498" s="91"/>
      <c r="FB498" s="91"/>
      <c r="FC498" s="91"/>
      <c r="FD498" s="91"/>
      <c r="FE498" s="91"/>
      <c r="FF498" s="91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</row>
    <row r="499" customFormat="false" ht="12.75" hidden="false" customHeight="false" outlineLevel="0" collapsed="false">
      <c r="A499" s="100"/>
      <c r="B499" s="101"/>
      <c r="C499" s="101"/>
      <c r="D499" s="101"/>
      <c r="E499" s="101"/>
      <c r="F499" s="101"/>
      <c r="G499" s="101"/>
      <c r="H499" s="82"/>
      <c r="I499" s="103"/>
      <c r="R499" s="82"/>
      <c r="S499" s="90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1"/>
      <c r="DB499" s="91"/>
      <c r="DC499" s="91"/>
      <c r="DD499" s="91"/>
      <c r="DE499" s="91"/>
      <c r="DF499" s="91"/>
      <c r="DG499" s="91"/>
      <c r="DH499" s="91"/>
      <c r="DI499" s="91"/>
      <c r="DJ499" s="91"/>
      <c r="DK499" s="91"/>
      <c r="DL499" s="91"/>
      <c r="DM499" s="91"/>
      <c r="DN499" s="91"/>
      <c r="DO499" s="91"/>
      <c r="DP499" s="91"/>
      <c r="DQ499" s="91"/>
      <c r="DR499" s="91"/>
      <c r="DS499" s="91"/>
      <c r="DT499" s="91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  <c r="EJ499" s="91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91"/>
      <c r="EZ499" s="91"/>
      <c r="FA499" s="91"/>
      <c r="FB499" s="91"/>
      <c r="FC499" s="91"/>
      <c r="FD499" s="91"/>
      <c r="FE499" s="91"/>
      <c r="FF499" s="91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</row>
    <row r="500" customFormat="false" ht="12.75" hidden="false" customHeight="false" outlineLevel="0" collapsed="false">
      <c r="A500" s="100"/>
      <c r="B500" s="101"/>
      <c r="C500" s="101"/>
      <c r="D500" s="101"/>
      <c r="E500" s="101"/>
      <c r="F500" s="101"/>
      <c r="G500" s="101"/>
      <c r="H500" s="82"/>
      <c r="I500" s="103"/>
      <c r="R500" s="82"/>
      <c r="S500" s="90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1"/>
      <c r="DB500" s="91"/>
      <c r="DC500" s="91"/>
      <c r="DD500" s="91"/>
      <c r="DE500" s="91"/>
      <c r="DF500" s="91"/>
      <c r="DG500" s="91"/>
      <c r="DH500" s="91"/>
      <c r="DI500" s="91"/>
      <c r="DJ500" s="91"/>
      <c r="DK500" s="91"/>
      <c r="DL500" s="91"/>
      <c r="DM500" s="91"/>
      <c r="DN500" s="91"/>
      <c r="DO500" s="91"/>
      <c r="DP500" s="91"/>
      <c r="DQ500" s="91"/>
      <c r="DR500" s="91"/>
      <c r="DS500" s="91"/>
      <c r="DT500" s="91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  <c r="EJ500" s="91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91"/>
      <c r="EZ500" s="91"/>
      <c r="FA500" s="91"/>
      <c r="FB500" s="91"/>
      <c r="FC500" s="91"/>
      <c r="FD500" s="91"/>
      <c r="FE500" s="91"/>
      <c r="FF500" s="91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</row>
    <row r="501" customFormat="false" ht="12.75" hidden="false" customHeight="false" outlineLevel="0" collapsed="false">
      <c r="A501" s="100"/>
      <c r="B501" s="101"/>
      <c r="C501" s="101"/>
      <c r="D501" s="101"/>
      <c r="E501" s="101"/>
      <c r="F501" s="101"/>
      <c r="G501" s="101"/>
      <c r="H501" s="82"/>
      <c r="I501" s="103"/>
      <c r="R501" s="82"/>
      <c r="S501" s="90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1"/>
      <c r="DB501" s="91"/>
      <c r="DC501" s="91"/>
      <c r="DD501" s="91"/>
      <c r="DE501" s="91"/>
      <c r="DF501" s="91"/>
      <c r="DG501" s="91"/>
      <c r="DH501" s="91"/>
      <c r="DI501" s="91"/>
      <c r="DJ501" s="91"/>
      <c r="DK501" s="91"/>
      <c r="DL501" s="91"/>
      <c r="DM501" s="91"/>
      <c r="DN501" s="91"/>
      <c r="DO501" s="91"/>
      <c r="DP501" s="91"/>
      <c r="DQ501" s="91"/>
      <c r="DR501" s="91"/>
      <c r="DS501" s="91"/>
      <c r="DT501" s="91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  <c r="EJ501" s="91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91"/>
      <c r="EZ501" s="91"/>
      <c r="FA501" s="91"/>
      <c r="FB501" s="91"/>
      <c r="FC501" s="91"/>
      <c r="FD501" s="91"/>
      <c r="FE501" s="91"/>
      <c r="FF501" s="91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</row>
    <row r="502" customFormat="false" ht="12.75" hidden="false" customHeight="false" outlineLevel="0" collapsed="false">
      <c r="A502" s="100"/>
      <c r="B502" s="101"/>
      <c r="C502" s="101"/>
      <c r="D502" s="101"/>
      <c r="E502" s="101"/>
      <c r="F502" s="101"/>
      <c r="G502" s="101"/>
      <c r="H502" s="82"/>
      <c r="I502" s="103"/>
      <c r="R502" s="82"/>
      <c r="S502" s="90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1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91"/>
      <c r="EZ502" s="91"/>
      <c r="FA502" s="91"/>
      <c r="FB502" s="91"/>
      <c r="FC502" s="91"/>
      <c r="FD502" s="91"/>
      <c r="FE502" s="91"/>
      <c r="FF502" s="91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</row>
    <row r="503" customFormat="false" ht="12.75" hidden="false" customHeight="false" outlineLevel="0" collapsed="false">
      <c r="A503" s="100"/>
      <c r="B503" s="101"/>
      <c r="C503" s="101"/>
      <c r="D503" s="101"/>
      <c r="E503" s="101"/>
      <c r="F503" s="101"/>
      <c r="G503" s="101"/>
      <c r="H503" s="82"/>
      <c r="I503" s="103"/>
      <c r="R503" s="82"/>
      <c r="S503" s="90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1"/>
      <c r="DB503" s="91"/>
      <c r="DC503" s="91"/>
      <c r="DD503" s="91"/>
      <c r="DE503" s="91"/>
      <c r="DF503" s="91"/>
      <c r="DG503" s="91"/>
      <c r="DH503" s="91"/>
      <c r="DI503" s="91"/>
      <c r="DJ503" s="91"/>
      <c r="DK503" s="91"/>
      <c r="DL503" s="91"/>
      <c r="DM503" s="91"/>
      <c r="DN503" s="91"/>
      <c r="DO503" s="91"/>
      <c r="DP503" s="91"/>
      <c r="DQ503" s="91"/>
      <c r="DR503" s="91"/>
      <c r="DS503" s="91"/>
      <c r="DT503" s="91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  <c r="EJ503" s="91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91"/>
      <c r="EZ503" s="91"/>
      <c r="FA503" s="91"/>
      <c r="FB503" s="91"/>
      <c r="FC503" s="91"/>
      <c r="FD503" s="91"/>
      <c r="FE503" s="91"/>
      <c r="FF503" s="91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</row>
    <row r="504" customFormat="false" ht="12.75" hidden="false" customHeight="false" outlineLevel="0" collapsed="false">
      <c r="A504" s="100"/>
      <c r="B504" s="101"/>
      <c r="C504" s="101"/>
      <c r="D504" s="101"/>
      <c r="E504" s="101"/>
      <c r="F504" s="101"/>
      <c r="G504" s="101"/>
      <c r="H504" s="82"/>
      <c r="I504" s="103"/>
      <c r="R504" s="82"/>
      <c r="S504" s="90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1"/>
      <c r="DB504" s="91"/>
      <c r="DC504" s="91"/>
      <c r="DD504" s="91"/>
      <c r="DE504" s="91"/>
      <c r="DF504" s="91"/>
      <c r="DG504" s="91"/>
      <c r="DH504" s="91"/>
      <c r="DI504" s="91"/>
      <c r="DJ504" s="91"/>
      <c r="DK504" s="91"/>
      <c r="DL504" s="91"/>
      <c r="DM504" s="91"/>
      <c r="DN504" s="91"/>
      <c r="DO504" s="91"/>
      <c r="DP504" s="91"/>
      <c r="DQ504" s="91"/>
      <c r="DR504" s="91"/>
      <c r="DS504" s="91"/>
      <c r="DT504" s="91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  <c r="EJ504" s="91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91"/>
      <c r="EZ504" s="91"/>
      <c r="FA504" s="91"/>
      <c r="FB504" s="91"/>
      <c r="FC504" s="91"/>
      <c r="FD504" s="91"/>
      <c r="FE504" s="91"/>
      <c r="FF504" s="91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</row>
    <row r="505" customFormat="false" ht="12.75" hidden="false" customHeight="false" outlineLevel="0" collapsed="false">
      <c r="A505" s="100"/>
      <c r="B505" s="101"/>
      <c r="C505" s="101"/>
      <c r="D505" s="101"/>
      <c r="E505" s="101"/>
      <c r="F505" s="101"/>
      <c r="G505" s="101"/>
      <c r="H505" s="82"/>
      <c r="I505" s="103"/>
      <c r="R505" s="82"/>
      <c r="S505" s="90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1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91"/>
      <c r="EZ505" s="91"/>
      <c r="FA505" s="91"/>
      <c r="FB505" s="91"/>
      <c r="FC505" s="91"/>
      <c r="FD505" s="91"/>
      <c r="FE505" s="91"/>
      <c r="FF505" s="91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</row>
    <row r="506" customFormat="false" ht="12.75" hidden="false" customHeight="false" outlineLevel="0" collapsed="false">
      <c r="A506" s="100"/>
      <c r="B506" s="101"/>
      <c r="C506" s="101"/>
      <c r="D506" s="101"/>
      <c r="E506" s="101"/>
      <c r="F506" s="101"/>
      <c r="G506" s="101"/>
      <c r="H506" s="82"/>
      <c r="I506" s="103"/>
      <c r="R506" s="82"/>
      <c r="S506" s="90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1"/>
      <c r="DB506" s="91"/>
      <c r="DC506" s="91"/>
      <c r="DD506" s="91"/>
      <c r="DE506" s="91"/>
      <c r="DF506" s="91"/>
      <c r="DG506" s="91"/>
      <c r="DH506" s="91"/>
      <c r="DI506" s="91"/>
      <c r="DJ506" s="91"/>
      <c r="DK506" s="91"/>
      <c r="DL506" s="91"/>
      <c r="DM506" s="91"/>
      <c r="DN506" s="91"/>
      <c r="DO506" s="91"/>
      <c r="DP506" s="91"/>
      <c r="DQ506" s="91"/>
      <c r="DR506" s="91"/>
      <c r="DS506" s="91"/>
      <c r="DT506" s="91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  <c r="EJ506" s="91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91"/>
      <c r="EZ506" s="91"/>
      <c r="FA506" s="91"/>
      <c r="FB506" s="91"/>
      <c r="FC506" s="91"/>
      <c r="FD506" s="91"/>
      <c r="FE506" s="91"/>
      <c r="FF506" s="91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</row>
    <row r="507" customFormat="false" ht="12.75" hidden="false" customHeight="false" outlineLevel="0" collapsed="false">
      <c r="A507" s="100"/>
      <c r="B507" s="101"/>
      <c r="C507" s="101"/>
      <c r="D507" s="101"/>
      <c r="E507" s="101"/>
      <c r="F507" s="101"/>
      <c r="G507" s="101"/>
      <c r="H507" s="82"/>
      <c r="I507" s="103"/>
      <c r="R507" s="82"/>
      <c r="S507" s="90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1"/>
      <c r="DB507" s="91"/>
      <c r="DC507" s="91"/>
      <c r="DD507" s="91"/>
      <c r="DE507" s="91"/>
      <c r="DF507" s="91"/>
      <c r="DG507" s="91"/>
      <c r="DH507" s="91"/>
      <c r="DI507" s="91"/>
      <c r="DJ507" s="91"/>
      <c r="DK507" s="91"/>
      <c r="DL507" s="91"/>
      <c r="DM507" s="91"/>
      <c r="DN507" s="91"/>
      <c r="DO507" s="91"/>
      <c r="DP507" s="91"/>
      <c r="DQ507" s="91"/>
      <c r="DR507" s="91"/>
      <c r="DS507" s="91"/>
      <c r="DT507" s="91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  <c r="EJ507" s="91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91"/>
      <c r="EZ507" s="91"/>
      <c r="FA507" s="91"/>
      <c r="FB507" s="91"/>
      <c r="FC507" s="91"/>
      <c r="FD507" s="91"/>
      <c r="FE507" s="91"/>
      <c r="FF507" s="91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</row>
    <row r="508" customFormat="false" ht="12.75" hidden="false" customHeight="false" outlineLevel="0" collapsed="false">
      <c r="A508" s="100"/>
      <c r="B508" s="101"/>
      <c r="C508" s="101"/>
      <c r="D508" s="101"/>
      <c r="E508" s="101"/>
      <c r="F508" s="101"/>
      <c r="G508" s="101"/>
      <c r="H508" s="82"/>
      <c r="I508" s="103"/>
      <c r="R508" s="82"/>
      <c r="S508" s="90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1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91"/>
      <c r="EZ508" s="91"/>
      <c r="FA508" s="91"/>
      <c r="FB508" s="91"/>
      <c r="FC508" s="91"/>
      <c r="FD508" s="91"/>
      <c r="FE508" s="91"/>
      <c r="FF508" s="91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</row>
    <row r="509" customFormat="false" ht="12.75" hidden="false" customHeight="false" outlineLevel="0" collapsed="false">
      <c r="A509" s="100"/>
      <c r="B509" s="101"/>
      <c r="C509" s="101"/>
      <c r="D509" s="101"/>
      <c r="E509" s="101"/>
      <c r="F509" s="101"/>
      <c r="G509" s="101"/>
      <c r="H509" s="82"/>
      <c r="I509" s="103"/>
      <c r="R509" s="82"/>
      <c r="S509" s="90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1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91"/>
      <c r="EZ509" s="91"/>
      <c r="FA509" s="91"/>
      <c r="FB509" s="91"/>
      <c r="FC509" s="91"/>
      <c r="FD509" s="91"/>
      <c r="FE509" s="91"/>
      <c r="FF509" s="91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</row>
    <row r="510" customFormat="false" ht="12.75" hidden="false" customHeight="false" outlineLevel="0" collapsed="false">
      <c r="A510" s="100"/>
      <c r="B510" s="101"/>
      <c r="C510" s="101"/>
      <c r="D510" s="101"/>
      <c r="E510" s="101"/>
      <c r="F510" s="101"/>
      <c r="G510" s="101"/>
      <c r="H510" s="82"/>
      <c r="I510" s="103"/>
      <c r="R510" s="82"/>
      <c r="S510" s="90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1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91"/>
      <c r="EZ510" s="91"/>
      <c r="FA510" s="91"/>
      <c r="FB510" s="91"/>
      <c r="FC510" s="91"/>
      <c r="FD510" s="91"/>
      <c r="FE510" s="91"/>
      <c r="FF510" s="91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</row>
    <row r="511" customFormat="false" ht="12.75" hidden="false" customHeight="false" outlineLevel="0" collapsed="false">
      <c r="A511" s="100"/>
      <c r="B511" s="101"/>
      <c r="C511" s="101"/>
      <c r="D511" s="101"/>
      <c r="E511" s="101"/>
      <c r="F511" s="101"/>
      <c r="G511" s="101"/>
      <c r="H511" s="82"/>
      <c r="I511" s="103"/>
      <c r="R511" s="82"/>
      <c r="S511" s="90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1"/>
      <c r="DB511" s="91"/>
      <c r="DC511" s="91"/>
      <c r="DD511" s="91"/>
      <c r="DE511" s="91"/>
      <c r="DF511" s="91"/>
      <c r="DG511" s="91"/>
      <c r="DH511" s="91"/>
      <c r="DI511" s="91"/>
      <c r="DJ511" s="91"/>
      <c r="DK511" s="91"/>
      <c r="DL511" s="91"/>
      <c r="DM511" s="91"/>
      <c r="DN511" s="91"/>
      <c r="DO511" s="91"/>
      <c r="DP511" s="91"/>
      <c r="DQ511" s="91"/>
      <c r="DR511" s="91"/>
      <c r="DS511" s="91"/>
      <c r="DT511" s="91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  <c r="EJ511" s="91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91"/>
      <c r="EZ511" s="91"/>
      <c r="FA511" s="91"/>
      <c r="FB511" s="91"/>
      <c r="FC511" s="91"/>
      <c r="FD511" s="91"/>
      <c r="FE511" s="91"/>
      <c r="FF511" s="91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</row>
    <row r="512" customFormat="false" ht="12.75" hidden="false" customHeight="false" outlineLevel="0" collapsed="false">
      <c r="A512" s="100"/>
      <c r="B512" s="101"/>
      <c r="C512" s="101"/>
      <c r="D512" s="101"/>
      <c r="E512" s="101"/>
      <c r="F512" s="101"/>
      <c r="G512" s="101"/>
      <c r="H512" s="82"/>
      <c r="I512" s="103"/>
      <c r="R512" s="82"/>
      <c r="S512" s="90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1"/>
      <c r="DB512" s="91"/>
      <c r="DC512" s="91"/>
      <c r="DD512" s="91"/>
      <c r="DE512" s="91"/>
      <c r="DF512" s="91"/>
      <c r="DG512" s="91"/>
      <c r="DH512" s="91"/>
      <c r="DI512" s="91"/>
      <c r="DJ512" s="91"/>
      <c r="DK512" s="91"/>
      <c r="DL512" s="91"/>
      <c r="DM512" s="91"/>
      <c r="DN512" s="91"/>
      <c r="DO512" s="91"/>
      <c r="DP512" s="91"/>
      <c r="DQ512" s="91"/>
      <c r="DR512" s="91"/>
      <c r="DS512" s="91"/>
      <c r="DT512" s="91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  <c r="EJ512" s="91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91"/>
      <c r="EZ512" s="91"/>
      <c r="FA512" s="91"/>
      <c r="FB512" s="91"/>
      <c r="FC512" s="91"/>
      <c r="FD512" s="91"/>
      <c r="FE512" s="91"/>
      <c r="FF512" s="91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</row>
    <row r="513" customFormat="false" ht="12.75" hidden="false" customHeight="false" outlineLevel="0" collapsed="false">
      <c r="A513" s="100"/>
      <c r="B513" s="101"/>
      <c r="C513" s="101"/>
      <c r="D513" s="101"/>
      <c r="E513" s="101"/>
      <c r="F513" s="101"/>
      <c r="G513" s="101"/>
      <c r="H513" s="82"/>
      <c r="I513" s="103"/>
      <c r="R513" s="82"/>
      <c r="S513" s="90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1"/>
      <c r="DB513" s="91"/>
      <c r="DC513" s="91"/>
      <c r="DD513" s="91"/>
      <c r="DE513" s="91"/>
      <c r="DF513" s="91"/>
      <c r="DG513" s="91"/>
      <c r="DH513" s="91"/>
      <c r="DI513" s="91"/>
      <c r="DJ513" s="91"/>
      <c r="DK513" s="91"/>
      <c r="DL513" s="91"/>
      <c r="DM513" s="91"/>
      <c r="DN513" s="91"/>
      <c r="DO513" s="91"/>
      <c r="DP513" s="91"/>
      <c r="DQ513" s="91"/>
      <c r="DR513" s="91"/>
      <c r="DS513" s="91"/>
      <c r="DT513" s="91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  <c r="EJ513" s="91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91"/>
      <c r="EZ513" s="91"/>
      <c r="FA513" s="91"/>
      <c r="FB513" s="91"/>
      <c r="FC513" s="91"/>
      <c r="FD513" s="91"/>
      <c r="FE513" s="91"/>
      <c r="FF513" s="91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</row>
    <row r="514" customFormat="false" ht="12.75" hidden="false" customHeight="false" outlineLevel="0" collapsed="false">
      <c r="A514" s="100"/>
      <c r="B514" s="101"/>
      <c r="C514" s="101"/>
      <c r="D514" s="101"/>
      <c r="E514" s="101"/>
      <c r="F514" s="101"/>
      <c r="G514" s="101"/>
      <c r="H514" s="82"/>
      <c r="I514" s="103"/>
      <c r="R514" s="82"/>
      <c r="S514" s="90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1"/>
      <c r="DB514" s="91"/>
      <c r="DC514" s="91"/>
      <c r="DD514" s="91"/>
      <c r="DE514" s="91"/>
      <c r="DF514" s="91"/>
      <c r="DG514" s="91"/>
      <c r="DH514" s="91"/>
      <c r="DI514" s="91"/>
      <c r="DJ514" s="91"/>
      <c r="DK514" s="91"/>
      <c r="DL514" s="91"/>
      <c r="DM514" s="91"/>
      <c r="DN514" s="91"/>
      <c r="DO514" s="91"/>
      <c r="DP514" s="91"/>
      <c r="DQ514" s="91"/>
      <c r="DR514" s="91"/>
      <c r="DS514" s="91"/>
      <c r="DT514" s="91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  <c r="EJ514" s="91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91"/>
      <c r="EZ514" s="91"/>
      <c r="FA514" s="91"/>
      <c r="FB514" s="91"/>
      <c r="FC514" s="91"/>
      <c r="FD514" s="91"/>
      <c r="FE514" s="91"/>
      <c r="FF514" s="91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</row>
    <row r="515" customFormat="false" ht="12.75" hidden="false" customHeight="false" outlineLevel="0" collapsed="false">
      <c r="A515" s="100"/>
      <c r="B515" s="101"/>
      <c r="C515" s="101"/>
      <c r="D515" s="101"/>
      <c r="E515" s="101"/>
      <c r="F515" s="101"/>
      <c r="G515" s="101"/>
      <c r="H515" s="82"/>
      <c r="I515" s="103"/>
      <c r="R515" s="82"/>
      <c r="S515" s="90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1"/>
      <c r="DB515" s="91"/>
      <c r="DC515" s="91"/>
      <c r="DD515" s="91"/>
      <c r="DE515" s="91"/>
      <c r="DF515" s="91"/>
      <c r="DG515" s="91"/>
      <c r="DH515" s="91"/>
      <c r="DI515" s="91"/>
      <c r="DJ515" s="91"/>
      <c r="DK515" s="91"/>
      <c r="DL515" s="91"/>
      <c r="DM515" s="91"/>
      <c r="DN515" s="91"/>
      <c r="DO515" s="91"/>
      <c r="DP515" s="91"/>
      <c r="DQ515" s="91"/>
      <c r="DR515" s="91"/>
      <c r="DS515" s="91"/>
      <c r="DT515" s="91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  <c r="EJ515" s="91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91"/>
      <c r="EZ515" s="91"/>
      <c r="FA515" s="91"/>
      <c r="FB515" s="91"/>
      <c r="FC515" s="91"/>
      <c r="FD515" s="91"/>
      <c r="FE515" s="91"/>
      <c r="FF515" s="91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</row>
    <row r="516" customFormat="false" ht="12.75" hidden="false" customHeight="false" outlineLevel="0" collapsed="false">
      <c r="A516" s="100"/>
      <c r="B516" s="101"/>
      <c r="C516" s="101"/>
      <c r="D516" s="101"/>
      <c r="E516" s="101"/>
      <c r="F516" s="101"/>
      <c r="G516" s="101"/>
      <c r="H516" s="82"/>
      <c r="I516" s="103"/>
      <c r="R516" s="82"/>
      <c r="S516" s="90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1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91"/>
      <c r="EZ516" s="91"/>
      <c r="FA516" s="91"/>
      <c r="FB516" s="91"/>
      <c r="FC516" s="91"/>
      <c r="FD516" s="91"/>
      <c r="FE516" s="91"/>
      <c r="FF516" s="91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</row>
    <row r="517" customFormat="false" ht="12.75" hidden="false" customHeight="false" outlineLevel="0" collapsed="false">
      <c r="A517" s="100"/>
      <c r="B517" s="101"/>
      <c r="C517" s="101"/>
      <c r="D517" s="101"/>
      <c r="E517" s="101"/>
      <c r="F517" s="101"/>
      <c r="G517" s="101"/>
      <c r="H517" s="82"/>
      <c r="I517" s="103"/>
      <c r="R517" s="82"/>
      <c r="S517" s="90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1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91"/>
      <c r="EZ517" s="91"/>
      <c r="FA517" s="91"/>
      <c r="FB517" s="91"/>
      <c r="FC517" s="91"/>
      <c r="FD517" s="91"/>
      <c r="FE517" s="91"/>
      <c r="FF517" s="91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</row>
    <row r="518" customFormat="false" ht="12.75" hidden="false" customHeight="false" outlineLevel="0" collapsed="false">
      <c r="A518" s="100"/>
      <c r="B518" s="101"/>
      <c r="C518" s="101"/>
      <c r="D518" s="101"/>
      <c r="E518" s="101"/>
      <c r="F518" s="101"/>
      <c r="G518" s="101"/>
      <c r="H518" s="82"/>
      <c r="I518" s="103"/>
      <c r="R518" s="82"/>
      <c r="S518" s="90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1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91"/>
      <c r="EZ518" s="91"/>
      <c r="FA518" s="91"/>
      <c r="FB518" s="91"/>
      <c r="FC518" s="91"/>
      <c r="FD518" s="91"/>
      <c r="FE518" s="91"/>
      <c r="FF518" s="91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</row>
    <row r="519" customFormat="false" ht="12.75" hidden="false" customHeight="false" outlineLevel="0" collapsed="false">
      <c r="A519" s="100"/>
      <c r="B519" s="101"/>
      <c r="C519" s="101"/>
      <c r="D519" s="101"/>
      <c r="E519" s="101"/>
      <c r="F519" s="101"/>
      <c r="G519" s="101"/>
      <c r="H519" s="82"/>
      <c r="I519" s="103"/>
      <c r="R519" s="82"/>
      <c r="S519" s="90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1"/>
      <c r="DB519" s="91"/>
      <c r="DC519" s="91"/>
      <c r="DD519" s="91"/>
      <c r="DE519" s="91"/>
      <c r="DF519" s="91"/>
      <c r="DG519" s="91"/>
      <c r="DH519" s="91"/>
      <c r="DI519" s="91"/>
      <c r="DJ519" s="91"/>
      <c r="DK519" s="91"/>
      <c r="DL519" s="91"/>
      <c r="DM519" s="91"/>
      <c r="DN519" s="91"/>
      <c r="DO519" s="91"/>
      <c r="DP519" s="91"/>
      <c r="DQ519" s="91"/>
      <c r="DR519" s="91"/>
      <c r="DS519" s="91"/>
      <c r="DT519" s="91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  <c r="EJ519" s="91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91"/>
      <c r="EZ519" s="91"/>
      <c r="FA519" s="91"/>
      <c r="FB519" s="91"/>
      <c r="FC519" s="91"/>
      <c r="FD519" s="91"/>
      <c r="FE519" s="91"/>
      <c r="FF519" s="91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</row>
    <row r="520" customFormat="false" ht="12.75" hidden="false" customHeight="false" outlineLevel="0" collapsed="false">
      <c r="A520" s="100"/>
      <c r="B520" s="101"/>
      <c r="C520" s="101"/>
      <c r="D520" s="101"/>
      <c r="E520" s="101"/>
      <c r="F520" s="101"/>
      <c r="G520" s="101"/>
      <c r="H520" s="82"/>
      <c r="I520" s="103"/>
      <c r="R520" s="82"/>
      <c r="S520" s="90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1"/>
      <c r="DB520" s="91"/>
      <c r="DC520" s="91"/>
      <c r="DD520" s="91"/>
      <c r="DE520" s="91"/>
      <c r="DF520" s="91"/>
      <c r="DG520" s="91"/>
      <c r="DH520" s="91"/>
      <c r="DI520" s="91"/>
      <c r="DJ520" s="91"/>
      <c r="DK520" s="91"/>
      <c r="DL520" s="91"/>
      <c r="DM520" s="91"/>
      <c r="DN520" s="91"/>
      <c r="DO520" s="91"/>
      <c r="DP520" s="91"/>
      <c r="DQ520" s="91"/>
      <c r="DR520" s="91"/>
      <c r="DS520" s="91"/>
      <c r="DT520" s="91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  <c r="EJ520" s="91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91"/>
      <c r="EZ520" s="91"/>
      <c r="FA520" s="91"/>
      <c r="FB520" s="91"/>
      <c r="FC520" s="91"/>
      <c r="FD520" s="91"/>
      <c r="FE520" s="91"/>
      <c r="FF520" s="91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</row>
    <row r="521" customFormat="false" ht="12.75" hidden="false" customHeight="false" outlineLevel="0" collapsed="false">
      <c r="A521" s="100"/>
      <c r="B521" s="101"/>
      <c r="C521" s="101"/>
      <c r="D521" s="101"/>
      <c r="E521" s="101"/>
      <c r="F521" s="101"/>
      <c r="G521" s="101"/>
      <c r="H521" s="82"/>
      <c r="I521" s="103"/>
      <c r="R521" s="82"/>
      <c r="S521" s="90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1"/>
      <c r="DB521" s="91"/>
      <c r="DC521" s="91"/>
      <c r="DD521" s="91"/>
      <c r="DE521" s="91"/>
      <c r="DF521" s="91"/>
      <c r="DG521" s="91"/>
      <c r="DH521" s="91"/>
      <c r="DI521" s="91"/>
      <c r="DJ521" s="91"/>
      <c r="DK521" s="91"/>
      <c r="DL521" s="91"/>
      <c r="DM521" s="91"/>
      <c r="DN521" s="91"/>
      <c r="DO521" s="91"/>
      <c r="DP521" s="91"/>
      <c r="DQ521" s="91"/>
      <c r="DR521" s="91"/>
      <c r="DS521" s="91"/>
      <c r="DT521" s="91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  <c r="EJ521" s="91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91"/>
      <c r="EZ521" s="91"/>
      <c r="FA521" s="91"/>
      <c r="FB521" s="91"/>
      <c r="FC521" s="91"/>
      <c r="FD521" s="91"/>
      <c r="FE521" s="91"/>
      <c r="FF521" s="91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</row>
    <row r="522" customFormat="false" ht="12.75" hidden="false" customHeight="false" outlineLevel="0" collapsed="false">
      <c r="A522" s="100"/>
      <c r="B522" s="101"/>
      <c r="C522" s="101"/>
      <c r="D522" s="101"/>
      <c r="E522" s="101"/>
      <c r="F522" s="101"/>
      <c r="G522" s="101"/>
      <c r="H522" s="82"/>
      <c r="I522" s="103"/>
      <c r="R522" s="82"/>
      <c r="S522" s="90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1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91"/>
      <c r="EZ522" s="91"/>
      <c r="FA522" s="91"/>
      <c r="FB522" s="91"/>
      <c r="FC522" s="91"/>
      <c r="FD522" s="91"/>
      <c r="FE522" s="91"/>
      <c r="FF522" s="91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</row>
    <row r="523" customFormat="false" ht="12.75" hidden="false" customHeight="false" outlineLevel="0" collapsed="false">
      <c r="A523" s="100"/>
      <c r="B523" s="101"/>
      <c r="C523" s="101"/>
      <c r="D523" s="101"/>
      <c r="E523" s="101"/>
      <c r="F523" s="101"/>
      <c r="G523" s="101"/>
      <c r="H523" s="82"/>
      <c r="I523" s="103"/>
      <c r="R523" s="82"/>
      <c r="S523" s="90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1"/>
      <c r="DB523" s="91"/>
      <c r="DC523" s="91"/>
      <c r="DD523" s="91"/>
      <c r="DE523" s="91"/>
      <c r="DF523" s="91"/>
      <c r="DG523" s="91"/>
      <c r="DH523" s="91"/>
      <c r="DI523" s="91"/>
      <c r="DJ523" s="91"/>
      <c r="DK523" s="91"/>
      <c r="DL523" s="91"/>
      <c r="DM523" s="91"/>
      <c r="DN523" s="91"/>
      <c r="DO523" s="91"/>
      <c r="DP523" s="91"/>
      <c r="DQ523" s="91"/>
      <c r="DR523" s="91"/>
      <c r="DS523" s="91"/>
      <c r="DT523" s="91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  <c r="EJ523" s="91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91"/>
      <c r="EZ523" s="91"/>
      <c r="FA523" s="91"/>
      <c r="FB523" s="91"/>
      <c r="FC523" s="91"/>
      <c r="FD523" s="91"/>
      <c r="FE523" s="91"/>
      <c r="FF523" s="91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</row>
    <row r="524" customFormat="false" ht="12.75" hidden="false" customHeight="false" outlineLevel="0" collapsed="false">
      <c r="A524" s="100"/>
      <c r="B524" s="101"/>
      <c r="C524" s="101"/>
      <c r="D524" s="101"/>
      <c r="E524" s="101"/>
      <c r="F524" s="101"/>
      <c r="G524" s="101"/>
      <c r="H524" s="82"/>
      <c r="I524" s="103"/>
      <c r="R524" s="82"/>
      <c r="S524" s="90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1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91"/>
      <c r="EZ524" s="91"/>
      <c r="FA524" s="91"/>
      <c r="FB524" s="91"/>
      <c r="FC524" s="91"/>
      <c r="FD524" s="91"/>
      <c r="FE524" s="91"/>
      <c r="FF524" s="91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</row>
    <row r="525" customFormat="false" ht="12.75" hidden="false" customHeight="false" outlineLevel="0" collapsed="false">
      <c r="A525" s="100"/>
      <c r="B525" s="101"/>
      <c r="C525" s="101"/>
      <c r="D525" s="101"/>
      <c r="E525" s="101"/>
      <c r="F525" s="101"/>
      <c r="G525" s="101"/>
      <c r="H525" s="82"/>
      <c r="I525" s="103"/>
      <c r="R525" s="82"/>
      <c r="S525" s="90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1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91"/>
      <c r="EZ525" s="91"/>
      <c r="FA525" s="91"/>
      <c r="FB525" s="91"/>
      <c r="FC525" s="91"/>
      <c r="FD525" s="91"/>
      <c r="FE525" s="91"/>
      <c r="FF525" s="91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</row>
    <row r="526" customFormat="false" ht="12.75" hidden="false" customHeight="false" outlineLevel="0" collapsed="false">
      <c r="A526" s="100"/>
      <c r="B526" s="101"/>
      <c r="C526" s="101"/>
      <c r="D526" s="101"/>
      <c r="E526" s="101"/>
      <c r="F526" s="101"/>
      <c r="G526" s="101"/>
      <c r="H526" s="82"/>
      <c r="I526" s="103"/>
      <c r="R526" s="82"/>
      <c r="S526" s="90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1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91"/>
      <c r="EZ526" s="91"/>
      <c r="FA526" s="91"/>
      <c r="FB526" s="91"/>
      <c r="FC526" s="91"/>
      <c r="FD526" s="91"/>
      <c r="FE526" s="91"/>
      <c r="FF526" s="91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</row>
    <row r="527" customFormat="false" ht="12.75" hidden="false" customHeight="false" outlineLevel="0" collapsed="false">
      <c r="A527" s="100"/>
      <c r="B527" s="101"/>
      <c r="C527" s="101"/>
      <c r="D527" s="101"/>
      <c r="E527" s="101"/>
      <c r="F527" s="101"/>
      <c r="G527" s="101"/>
      <c r="H527" s="82"/>
      <c r="I527" s="103"/>
      <c r="R527" s="82"/>
      <c r="S527" s="90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1"/>
      <c r="DB527" s="91"/>
      <c r="DC527" s="91"/>
      <c r="DD527" s="91"/>
      <c r="DE527" s="91"/>
      <c r="DF527" s="91"/>
      <c r="DG527" s="91"/>
      <c r="DH527" s="91"/>
      <c r="DI527" s="91"/>
      <c r="DJ527" s="91"/>
      <c r="DK527" s="91"/>
      <c r="DL527" s="91"/>
      <c r="DM527" s="91"/>
      <c r="DN527" s="91"/>
      <c r="DO527" s="91"/>
      <c r="DP527" s="91"/>
      <c r="DQ527" s="91"/>
      <c r="DR527" s="91"/>
      <c r="DS527" s="91"/>
      <c r="DT527" s="91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  <c r="EJ527" s="9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91"/>
      <c r="EZ527" s="91"/>
      <c r="FA527" s="91"/>
      <c r="FB527" s="91"/>
      <c r="FC527" s="91"/>
      <c r="FD527" s="91"/>
      <c r="FE527" s="91"/>
      <c r="FF527" s="91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</row>
    <row r="528" customFormat="false" ht="12.75" hidden="false" customHeight="false" outlineLevel="0" collapsed="false">
      <c r="A528" s="100"/>
      <c r="B528" s="101"/>
      <c r="C528" s="101"/>
      <c r="D528" s="101"/>
      <c r="E528" s="101"/>
      <c r="F528" s="101"/>
      <c r="G528" s="101"/>
      <c r="H528" s="82"/>
      <c r="I528" s="103"/>
      <c r="R528" s="82"/>
      <c r="S528" s="90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1"/>
      <c r="DB528" s="91"/>
      <c r="DC528" s="91"/>
      <c r="DD528" s="91"/>
      <c r="DE528" s="91"/>
      <c r="DF528" s="91"/>
      <c r="DG528" s="91"/>
      <c r="DH528" s="91"/>
      <c r="DI528" s="91"/>
      <c r="DJ528" s="91"/>
      <c r="DK528" s="91"/>
      <c r="DL528" s="91"/>
      <c r="DM528" s="91"/>
      <c r="DN528" s="91"/>
      <c r="DO528" s="91"/>
      <c r="DP528" s="91"/>
      <c r="DQ528" s="91"/>
      <c r="DR528" s="91"/>
      <c r="DS528" s="91"/>
      <c r="DT528" s="91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91"/>
      <c r="EZ528" s="91"/>
      <c r="FA528" s="91"/>
      <c r="FB528" s="91"/>
      <c r="FC528" s="91"/>
      <c r="FD528" s="91"/>
      <c r="FE528" s="91"/>
      <c r="FF528" s="91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</row>
    <row r="529" customFormat="false" ht="12.75" hidden="false" customHeight="false" outlineLevel="0" collapsed="false">
      <c r="A529" s="100"/>
      <c r="B529" s="101"/>
      <c r="C529" s="101"/>
      <c r="D529" s="101"/>
      <c r="E529" s="101"/>
      <c r="F529" s="101"/>
      <c r="G529" s="101"/>
      <c r="H529" s="82"/>
      <c r="I529" s="103"/>
      <c r="R529" s="82"/>
      <c r="S529" s="90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1"/>
      <c r="DB529" s="91"/>
      <c r="DC529" s="91"/>
      <c r="DD529" s="91"/>
      <c r="DE529" s="91"/>
      <c r="DF529" s="91"/>
      <c r="DG529" s="91"/>
      <c r="DH529" s="91"/>
      <c r="DI529" s="91"/>
      <c r="DJ529" s="91"/>
      <c r="DK529" s="91"/>
      <c r="DL529" s="91"/>
      <c r="DM529" s="91"/>
      <c r="DN529" s="91"/>
      <c r="DO529" s="91"/>
      <c r="DP529" s="91"/>
      <c r="DQ529" s="91"/>
      <c r="DR529" s="91"/>
      <c r="DS529" s="91"/>
      <c r="DT529" s="91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  <c r="EJ529" s="9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91"/>
      <c r="EZ529" s="91"/>
      <c r="FA529" s="91"/>
      <c r="FB529" s="91"/>
      <c r="FC529" s="91"/>
      <c r="FD529" s="91"/>
      <c r="FE529" s="91"/>
      <c r="FF529" s="91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</row>
    <row r="530" customFormat="false" ht="12.75" hidden="false" customHeight="false" outlineLevel="0" collapsed="false">
      <c r="A530" s="100"/>
      <c r="B530" s="101"/>
      <c r="C530" s="101"/>
      <c r="D530" s="101"/>
      <c r="E530" s="101"/>
      <c r="F530" s="101"/>
      <c r="G530" s="101"/>
      <c r="H530" s="82"/>
      <c r="I530" s="103"/>
      <c r="R530" s="82"/>
      <c r="S530" s="90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1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91"/>
      <c r="EZ530" s="91"/>
      <c r="FA530" s="91"/>
      <c r="FB530" s="91"/>
      <c r="FC530" s="91"/>
      <c r="FD530" s="91"/>
      <c r="FE530" s="91"/>
      <c r="FF530" s="91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</row>
    <row r="531" customFormat="false" ht="12.75" hidden="false" customHeight="false" outlineLevel="0" collapsed="false">
      <c r="A531" s="100"/>
      <c r="B531" s="101"/>
      <c r="C531" s="101"/>
      <c r="D531" s="101"/>
      <c r="E531" s="101"/>
      <c r="F531" s="101"/>
      <c r="G531" s="101"/>
      <c r="H531" s="82"/>
      <c r="I531" s="103"/>
      <c r="R531" s="82"/>
      <c r="S531" s="90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1"/>
      <c r="DB531" s="91"/>
      <c r="DC531" s="91"/>
      <c r="DD531" s="91"/>
      <c r="DE531" s="91"/>
      <c r="DF531" s="91"/>
      <c r="DG531" s="91"/>
      <c r="DH531" s="91"/>
      <c r="DI531" s="91"/>
      <c r="DJ531" s="91"/>
      <c r="DK531" s="91"/>
      <c r="DL531" s="91"/>
      <c r="DM531" s="91"/>
      <c r="DN531" s="91"/>
      <c r="DO531" s="91"/>
      <c r="DP531" s="91"/>
      <c r="DQ531" s="91"/>
      <c r="DR531" s="91"/>
      <c r="DS531" s="91"/>
      <c r="DT531" s="91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  <c r="EJ531" s="9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91"/>
      <c r="EZ531" s="91"/>
      <c r="FA531" s="91"/>
      <c r="FB531" s="91"/>
      <c r="FC531" s="91"/>
      <c r="FD531" s="91"/>
      <c r="FE531" s="91"/>
      <c r="FF531" s="91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</row>
    <row r="532" customFormat="false" ht="12.75" hidden="false" customHeight="false" outlineLevel="0" collapsed="false">
      <c r="A532" s="100"/>
      <c r="B532" s="101"/>
      <c r="C532" s="101"/>
      <c r="D532" s="101"/>
      <c r="E532" s="101"/>
      <c r="F532" s="101"/>
      <c r="G532" s="101"/>
      <c r="H532" s="82"/>
      <c r="I532" s="103"/>
      <c r="R532" s="82"/>
      <c r="S532" s="90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1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91"/>
      <c r="EZ532" s="91"/>
      <c r="FA532" s="91"/>
      <c r="FB532" s="91"/>
      <c r="FC532" s="91"/>
      <c r="FD532" s="91"/>
      <c r="FE532" s="91"/>
      <c r="FF532" s="91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</row>
    <row r="533" customFormat="false" ht="12.75" hidden="false" customHeight="false" outlineLevel="0" collapsed="false">
      <c r="A533" s="100"/>
      <c r="B533" s="101"/>
      <c r="C533" s="101"/>
      <c r="D533" s="101"/>
      <c r="E533" s="101"/>
      <c r="F533" s="101"/>
      <c r="G533" s="101"/>
      <c r="H533" s="82"/>
      <c r="I533" s="103"/>
      <c r="R533" s="82"/>
      <c r="S533" s="90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1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1"/>
      <c r="FB533" s="91"/>
      <c r="FC533" s="91"/>
      <c r="FD533" s="91"/>
      <c r="FE533" s="91"/>
      <c r="FF533" s="91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</row>
    <row r="534" customFormat="false" ht="12.75" hidden="false" customHeight="false" outlineLevel="0" collapsed="false">
      <c r="A534" s="100"/>
      <c r="B534" s="101"/>
      <c r="C534" s="101"/>
      <c r="D534" s="101"/>
      <c r="E534" s="101"/>
      <c r="F534" s="101"/>
      <c r="G534" s="101"/>
      <c r="H534" s="82"/>
      <c r="I534" s="103"/>
      <c r="R534" s="82"/>
      <c r="S534" s="90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1"/>
      <c r="DB534" s="91"/>
      <c r="DC534" s="91"/>
      <c r="DD534" s="91"/>
      <c r="DE534" s="91"/>
      <c r="DF534" s="91"/>
      <c r="DG534" s="91"/>
      <c r="DH534" s="91"/>
      <c r="DI534" s="91"/>
      <c r="DJ534" s="91"/>
      <c r="DK534" s="91"/>
      <c r="DL534" s="91"/>
      <c r="DM534" s="91"/>
      <c r="DN534" s="91"/>
      <c r="DO534" s="91"/>
      <c r="DP534" s="91"/>
      <c r="DQ534" s="91"/>
      <c r="DR534" s="91"/>
      <c r="DS534" s="91"/>
      <c r="DT534" s="91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  <c r="EJ534" s="91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1"/>
      <c r="FB534" s="91"/>
      <c r="FC534" s="91"/>
      <c r="FD534" s="91"/>
      <c r="FE534" s="91"/>
      <c r="FF534" s="91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</row>
    <row r="535" customFormat="false" ht="12.75" hidden="false" customHeight="false" outlineLevel="0" collapsed="false">
      <c r="A535" s="100"/>
      <c r="B535" s="101"/>
      <c r="C535" s="101"/>
      <c r="D535" s="101"/>
      <c r="E535" s="101"/>
      <c r="F535" s="101"/>
      <c r="G535" s="101"/>
      <c r="H535" s="82"/>
      <c r="I535" s="103"/>
      <c r="R535" s="82"/>
      <c r="S535" s="90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1"/>
      <c r="DB535" s="91"/>
      <c r="DC535" s="91"/>
      <c r="DD535" s="91"/>
      <c r="DE535" s="91"/>
      <c r="DF535" s="91"/>
      <c r="DG535" s="91"/>
      <c r="DH535" s="91"/>
      <c r="DI535" s="91"/>
      <c r="DJ535" s="91"/>
      <c r="DK535" s="91"/>
      <c r="DL535" s="91"/>
      <c r="DM535" s="91"/>
      <c r="DN535" s="91"/>
      <c r="DO535" s="91"/>
      <c r="DP535" s="91"/>
      <c r="DQ535" s="91"/>
      <c r="DR535" s="91"/>
      <c r="DS535" s="91"/>
      <c r="DT535" s="91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  <c r="EJ535" s="9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1"/>
      <c r="FB535" s="91"/>
      <c r="FC535" s="91"/>
      <c r="FD535" s="91"/>
      <c r="FE535" s="91"/>
      <c r="FF535" s="91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</row>
    <row r="536" customFormat="false" ht="12.75" hidden="false" customHeight="false" outlineLevel="0" collapsed="false">
      <c r="A536" s="100"/>
      <c r="B536" s="101"/>
      <c r="C536" s="101"/>
      <c r="D536" s="101"/>
      <c r="E536" s="101"/>
      <c r="F536" s="101"/>
      <c r="G536" s="101"/>
      <c r="H536" s="82"/>
      <c r="I536" s="103"/>
      <c r="R536" s="82"/>
      <c r="S536" s="90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1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1"/>
      <c r="FB536" s="91"/>
      <c r="FC536" s="91"/>
      <c r="FD536" s="91"/>
      <c r="FE536" s="91"/>
      <c r="FF536" s="91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</row>
    <row r="537" customFormat="false" ht="12.75" hidden="false" customHeight="false" outlineLevel="0" collapsed="false">
      <c r="A537" s="100"/>
      <c r="B537" s="101"/>
      <c r="C537" s="101"/>
      <c r="D537" s="101"/>
      <c r="E537" s="101"/>
      <c r="F537" s="101"/>
      <c r="G537" s="101"/>
      <c r="H537" s="82"/>
      <c r="I537" s="103"/>
      <c r="R537" s="82"/>
      <c r="S537" s="90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1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  <c r="FE537" s="91"/>
      <c r="FF537" s="91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</row>
    <row r="538" customFormat="false" ht="12.75" hidden="false" customHeight="false" outlineLevel="0" collapsed="false">
      <c r="A538" s="100"/>
      <c r="B538" s="101"/>
      <c r="C538" s="101"/>
      <c r="D538" s="101"/>
      <c r="E538" s="101"/>
      <c r="F538" s="101"/>
      <c r="G538" s="101"/>
      <c r="H538" s="82"/>
      <c r="I538" s="103"/>
      <c r="R538" s="82"/>
      <c r="S538" s="90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1"/>
      <c r="DB538" s="91"/>
      <c r="DC538" s="91"/>
      <c r="DD538" s="91"/>
      <c r="DE538" s="91"/>
      <c r="DF538" s="91"/>
      <c r="DG538" s="91"/>
      <c r="DH538" s="91"/>
      <c r="DI538" s="91"/>
      <c r="DJ538" s="91"/>
      <c r="DK538" s="91"/>
      <c r="DL538" s="91"/>
      <c r="DM538" s="91"/>
      <c r="DN538" s="91"/>
      <c r="DO538" s="91"/>
      <c r="DP538" s="91"/>
      <c r="DQ538" s="91"/>
      <c r="DR538" s="91"/>
      <c r="DS538" s="91"/>
      <c r="DT538" s="91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  <c r="EJ538" s="9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1"/>
      <c r="FB538" s="91"/>
      <c r="FC538" s="91"/>
      <c r="FD538" s="91"/>
      <c r="FE538" s="91"/>
      <c r="FF538" s="91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</row>
    <row r="539" customFormat="false" ht="12.75" hidden="false" customHeight="false" outlineLevel="0" collapsed="false">
      <c r="A539" s="100"/>
      <c r="B539" s="101"/>
      <c r="C539" s="101"/>
      <c r="D539" s="101"/>
      <c r="E539" s="101"/>
      <c r="F539" s="101"/>
      <c r="G539" s="101"/>
      <c r="H539" s="82"/>
      <c r="I539" s="103"/>
      <c r="R539" s="82"/>
      <c r="S539" s="90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1"/>
      <c r="DB539" s="91"/>
      <c r="DC539" s="91"/>
      <c r="DD539" s="91"/>
      <c r="DE539" s="91"/>
      <c r="DF539" s="91"/>
      <c r="DG539" s="91"/>
      <c r="DH539" s="91"/>
      <c r="DI539" s="91"/>
      <c r="DJ539" s="91"/>
      <c r="DK539" s="91"/>
      <c r="DL539" s="91"/>
      <c r="DM539" s="91"/>
      <c r="DN539" s="91"/>
      <c r="DO539" s="91"/>
      <c r="DP539" s="91"/>
      <c r="DQ539" s="91"/>
      <c r="DR539" s="91"/>
      <c r="DS539" s="91"/>
      <c r="DT539" s="91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  <c r="EJ539" s="9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1"/>
      <c r="FB539" s="91"/>
      <c r="FC539" s="91"/>
      <c r="FD539" s="91"/>
      <c r="FE539" s="91"/>
      <c r="FF539" s="91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</row>
    <row r="540" customFormat="false" ht="12.75" hidden="false" customHeight="false" outlineLevel="0" collapsed="false">
      <c r="A540" s="100"/>
      <c r="B540" s="101"/>
      <c r="C540" s="101"/>
      <c r="D540" s="101"/>
      <c r="E540" s="101"/>
      <c r="F540" s="101"/>
      <c r="G540" s="101"/>
      <c r="H540" s="82"/>
      <c r="I540" s="103"/>
      <c r="R540" s="82"/>
      <c r="S540" s="90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1"/>
      <c r="DB540" s="91"/>
      <c r="DC540" s="91"/>
      <c r="DD540" s="91"/>
      <c r="DE540" s="91"/>
      <c r="DF540" s="91"/>
      <c r="DG540" s="91"/>
      <c r="DH540" s="91"/>
      <c r="DI540" s="91"/>
      <c r="DJ540" s="91"/>
      <c r="DK540" s="91"/>
      <c r="DL540" s="91"/>
      <c r="DM540" s="91"/>
      <c r="DN540" s="91"/>
      <c r="DO540" s="91"/>
      <c r="DP540" s="91"/>
      <c r="DQ540" s="91"/>
      <c r="DR540" s="91"/>
      <c r="DS540" s="91"/>
      <c r="DT540" s="91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  <c r="EJ540" s="9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1"/>
      <c r="FB540" s="91"/>
      <c r="FC540" s="91"/>
      <c r="FD540" s="91"/>
      <c r="FE540" s="91"/>
      <c r="FF540" s="91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</row>
    <row r="541" customFormat="false" ht="12.75" hidden="false" customHeight="false" outlineLevel="0" collapsed="false">
      <c r="A541" s="100"/>
      <c r="B541" s="101"/>
      <c r="C541" s="101"/>
      <c r="D541" s="101"/>
      <c r="E541" s="101"/>
      <c r="F541" s="101"/>
      <c r="G541" s="101"/>
      <c r="H541" s="82"/>
      <c r="I541" s="103"/>
      <c r="R541" s="82"/>
      <c r="S541" s="90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1"/>
      <c r="DB541" s="91"/>
      <c r="DC541" s="91"/>
      <c r="DD541" s="91"/>
      <c r="DE541" s="91"/>
      <c r="DF541" s="91"/>
      <c r="DG541" s="91"/>
      <c r="DH541" s="91"/>
      <c r="DI541" s="91"/>
      <c r="DJ541" s="91"/>
      <c r="DK541" s="91"/>
      <c r="DL541" s="91"/>
      <c r="DM541" s="91"/>
      <c r="DN541" s="91"/>
      <c r="DO541" s="91"/>
      <c r="DP541" s="91"/>
      <c r="DQ541" s="91"/>
      <c r="DR541" s="91"/>
      <c r="DS541" s="91"/>
      <c r="DT541" s="91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  <c r="EJ541" s="9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1"/>
      <c r="FB541" s="91"/>
      <c r="FC541" s="91"/>
      <c r="FD541" s="91"/>
      <c r="FE541" s="91"/>
      <c r="FF541" s="91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</row>
    <row r="542" customFormat="false" ht="12.75" hidden="false" customHeight="false" outlineLevel="0" collapsed="false">
      <c r="A542" s="100"/>
      <c r="B542" s="101"/>
      <c r="C542" s="101"/>
      <c r="D542" s="101"/>
      <c r="E542" s="101"/>
      <c r="F542" s="101"/>
      <c r="G542" s="101"/>
      <c r="H542" s="82"/>
      <c r="I542" s="103"/>
      <c r="R542" s="82"/>
      <c r="S542" s="90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1"/>
      <c r="DB542" s="91"/>
      <c r="DC542" s="91"/>
      <c r="DD542" s="91"/>
      <c r="DE542" s="91"/>
      <c r="DF542" s="91"/>
      <c r="DG542" s="91"/>
      <c r="DH542" s="91"/>
      <c r="DI542" s="91"/>
      <c r="DJ542" s="91"/>
      <c r="DK542" s="91"/>
      <c r="DL542" s="91"/>
      <c r="DM542" s="91"/>
      <c r="DN542" s="91"/>
      <c r="DO542" s="91"/>
      <c r="DP542" s="91"/>
      <c r="DQ542" s="91"/>
      <c r="DR542" s="91"/>
      <c r="DS542" s="91"/>
      <c r="DT542" s="91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  <c r="EJ542" s="91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1"/>
      <c r="FB542" s="91"/>
      <c r="FC542" s="91"/>
      <c r="FD542" s="91"/>
      <c r="FE542" s="91"/>
      <c r="FF542" s="91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</row>
    <row r="543" customFormat="false" ht="12.75" hidden="false" customHeight="false" outlineLevel="0" collapsed="false">
      <c r="A543" s="100"/>
      <c r="B543" s="101"/>
      <c r="C543" s="101"/>
      <c r="D543" s="101"/>
      <c r="E543" s="101"/>
      <c r="F543" s="101"/>
      <c r="G543" s="101"/>
      <c r="H543" s="82"/>
      <c r="I543" s="103"/>
      <c r="R543" s="82"/>
      <c r="S543" s="90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1"/>
      <c r="DB543" s="91"/>
      <c r="DC543" s="91"/>
      <c r="DD543" s="91"/>
      <c r="DE543" s="91"/>
      <c r="DF543" s="91"/>
      <c r="DG543" s="91"/>
      <c r="DH543" s="91"/>
      <c r="DI543" s="91"/>
      <c r="DJ543" s="91"/>
      <c r="DK543" s="91"/>
      <c r="DL543" s="91"/>
      <c r="DM543" s="91"/>
      <c r="DN543" s="91"/>
      <c r="DO543" s="91"/>
      <c r="DP543" s="91"/>
      <c r="DQ543" s="91"/>
      <c r="DR543" s="91"/>
      <c r="DS543" s="91"/>
      <c r="DT543" s="91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  <c r="EJ543" s="91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1"/>
      <c r="FB543" s="91"/>
      <c r="FC543" s="91"/>
      <c r="FD543" s="91"/>
      <c r="FE543" s="91"/>
      <c r="FF543" s="91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</row>
    <row r="544" customFormat="false" ht="12.75" hidden="false" customHeight="false" outlineLevel="0" collapsed="false">
      <c r="A544" s="100"/>
      <c r="B544" s="101"/>
      <c r="C544" s="101"/>
      <c r="D544" s="101"/>
      <c r="E544" s="101"/>
      <c r="F544" s="101"/>
      <c r="G544" s="101"/>
      <c r="H544" s="82"/>
      <c r="I544" s="103"/>
      <c r="R544" s="82"/>
      <c r="S544" s="90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1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1"/>
      <c r="FB544" s="91"/>
      <c r="FC544" s="91"/>
      <c r="FD544" s="91"/>
      <c r="FE544" s="91"/>
      <c r="FF544" s="91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</row>
    <row r="545" customFormat="false" ht="12.75" hidden="false" customHeight="false" outlineLevel="0" collapsed="false">
      <c r="A545" s="100"/>
      <c r="B545" s="101"/>
      <c r="C545" s="101"/>
      <c r="D545" s="101"/>
      <c r="E545" s="101"/>
      <c r="F545" s="101"/>
      <c r="G545" s="101"/>
      <c r="H545" s="82"/>
      <c r="I545" s="103"/>
      <c r="R545" s="82"/>
      <c r="S545" s="90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1"/>
      <c r="DB545" s="91"/>
      <c r="DC545" s="91"/>
      <c r="DD545" s="91"/>
      <c r="DE545" s="91"/>
      <c r="DF545" s="91"/>
      <c r="DG545" s="91"/>
      <c r="DH545" s="91"/>
      <c r="DI545" s="91"/>
      <c r="DJ545" s="91"/>
      <c r="DK545" s="91"/>
      <c r="DL545" s="91"/>
      <c r="DM545" s="91"/>
      <c r="DN545" s="91"/>
      <c r="DO545" s="91"/>
      <c r="DP545" s="91"/>
      <c r="DQ545" s="91"/>
      <c r="DR545" s="91"/>
      <c r="DS545" s="91"/>
      <c r="DT545" s="91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  <c r="EJ545" s="9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1"/>
      <c r="FB545" s="91"/>
      <c r="FC545" s="91"/>
      <c r="FD545" s="91"/>
      <c r="FE545" s="91"/>
      <c r="FF545" s="91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</row>
    <row r="546" customFormat="false" ht="12.75" hidden="false" customHeight="false" outlineLevel="0" collapsed="false">
      <c r="A546" s="100"/>
      <c r="B546" s="101"/>
      <c r="C546" s="101"/>
      <c r="D546" s="101"/>
      <c r="E546" s="101"/>
      <c r="F546" s="101"/>
      <c r="G546" s="101"/>
      <c r="H546" s="82"/>
      <c r="I546" s="103"/>
      <c r="R546" s="82"/>
      <c r="S546" s="90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1"/>
      <c r="DB546" s="91"/>
      <c r="DC546" s="91"/>
      <c r="DD546" s="91"/>
      <c r="DE546" s="91"/>
      <c r="DF546" s="91"/>
      <c r="DG546" s="91"/>
      <c r="DH546" s="91"/>
      <c r="DI546" s="91"/>
      <c r="DJ546" s="91"/>
      <c r="DK546" s="91"/>
      <c r="DL546" s="91"/>
      <c r="DM546" s="91"/>
      <c r="DN546" s="91"/>
      <c r="DO546" s="91"/>
      <c r="DP546" s="91"/>
      <c r="DQ546" s="91"/>
      <c r="DR546" s="91"/>
      <c r="DS546" s="91"/>
      <c r="DT546" s="91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  <c r="EJ546" s="9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1"/>
      <c r="FB546" s="91"/>
      <c r="FC546" s="91"/>
      <c r="FD546" s="91"/>
      <c r="FE546" s="91"/>
      <c r="FF546" s="91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</row>
    <row r="547" customFormat="false" ht="12.75" hidden="false" customHeight="false" outlineLevel="0" collapsed="false">
      <c r="A547" s="100"/>
      <c r="B547" s="101"/>
      <c r="C547" s="101"/>
      <c r="D547" s="101"/>
      <c r="E547" s="101"/>
      <c r="F547" s="101"/>
      <c r="G547" s="101"/>
      <c r="H547" s="82"/>
      <c r="I547" s="103"/>
      <c r="R547" s="82"/>
      <c r="S547" s="90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1"/>
      <c r="DB547" s="91"/>
      <c r="DC547" s="91"/>
      <c r="DD547" s="91"/>
      <c r="DE547" s="91"/>
      <c r="DF547" s="91"/>
      <c r="DG547" s="91"/>
      <c r="DH547" s="91"/>
      <c r="DI547" s="91"/>
      <c r="DJ547" s="91"/>
      <c r="DK547" s="91"/>
      <c r="DL547" s="91"/>
      <c r="DM547" s="91"/>
      <c r="DN547" s="91"/>
      <c r="DO547" s="91"/>
      <c r="DP547" s="91"/>
      <c r="DQ547" s="91"/>
      <c r="DR547" s="91"/>
      <c r="DS547" s="91"/>
      <c r="DT547" s="91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  <c r="EJ547" s="9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91"/>
      <c r="EZ547" s="91"/>
      <c r="FA547" s="91"/>
      <c r="FB547" s="91"/>
      <c r="FC547" s="91"/>
      <c r="FD547" s="91"/>
      <c r="FE547" s="91"/>
      <c r="FF547" s="91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</row>
    <row r="548" customFormat="false" ht="12.75" hidden="false" customHeight="false" outlineLevel="0" collapsed="false">
      <c r="A548" s="100"/>
      <c r="B548" s="101"/>
      <c r="C548" s="101"/>
      <c r="D548" s="101"/>
      <c r="E548" s="101"/>
      <c r="F548" s="101"/>
      <c r="G548" s="101"/>
      <c r="H548" s="82"/>
      <c r="I548" s="103"/>
      <c r="R548" s="82"/>
      <c r="S548" s="90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1"/>
      <c r="DB548" s="91"/>
      <c r="DC548" s="91"/>
      <c r="DD548" s="91"/>
      <c r="DE548" s="91"/>
      <c r="DF548" s="91"/>
      <c r="DG548" s="91"/>
      <c r="DH548" s="91"/>
      <c r="DI548" s="91"/>
      <c r="DJ548" s="91"/>
      <c r="DK548" s="91"/>
      <c r="DL548" s="91"/>
      <c r="DM548" s="91"/>
      <c r="DN548" s="91"/>
      <c r="DO548" s="91"/>
      <c r="DP548" s="91"/>
      <c r="DQ548" s="91"/>
      <c r="DR548" s="91"/>
      <c r="DS548" s="91"/>
      <c r="DT548" s="91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  <c r="EJ548" s="9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91"/>
      <c r="EZ548" s="91"/>
      <c r="FA548" s="91"/>
      <c r="FB548" s="91"/>
      <c r="FC548" s="91"/>
      <c r="FD548" s="91"/>
      <c r="FE548" s="91"/>
      <c r="FF548" s="91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</row>
    <row r="549" customFormat="false" ht="12.75" hidden="false" customHeight="false" outlineLevel="0" collapsed="false">
      <c r="A549" s="100"/>
      <c r="B549" s="101"/>
      <c r="C549" s="101"/>
      <c r="D549" s="101"/>
      <c r="E549" s="101"/>
      <c r="F549" s="101"/>
      <c r="G549" s="101"/>
      <c r="H549" s="82"/>
      <c r="I549" s="103"/>
      <c r="R549" s="82"/>
      <c r="S549" s="90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1"/>
      <c r="DB549" s="91"/>
      <c r="DC549" s="91"/>
      <c r="DD549" s="91"/>
      <c r="DE549" s="91"/>
      <c r="DF549" s="91"/>
      <c r="DG549" s="91"/>
      <c r="DH549" s="91"/>
      <c r="DI549" s="91"/>
      <c r="DJ549" s="91"/>
      <c r="DK549" s="91"/>
      <c r="DL549" s="91"/>
      <c r="DM549" s="91"/>
      <c r="DN549" s="91"/>
      <c r="DO549" s="91"/>
      <c r="DP549" s="91"/>
      <c r="DQ549" s="91"/>
      <c r="DR549" s="91"/>
      <c r="DS549" s="91"/>
      <c r="DT549" s="91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  <c r="EJ549" s="91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91"/>
      <c r="EZ549" s="91"/>
      <c r="FA549" s="91"/>
      <c r="FB549" s="91"/>
      <c r="FC549" s="91"/>
      <c r="FD549" s="91"/>
      <c r="FE549" s="91"/>
      <c r="FF549" s="91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</row>
    <row r="550" customFormat="false" ht="12.75" hidden="false" customHeight="false" outlineLevel="0" collapsed="false">
      <c r="A550" s="100"/>
      <c r="B550" s="101"/>
      <c r="C550" s="101"/>
      <c r="D550" s="101"/>
      <c r="E550" s="101"/>
      <c r="F550" s="101"/>
      <c r="G550" s="101"/>
      <c r="H550" s="82"/>
      <c r="I550" s="103"/>
      <c r="R550" s="82"/>
      <c r="S550" s="90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1"/>
      <c r="DB550" s="91"/>
      <c r="DC550" s="91"/>
      <c r="DD550" s="91"/>
      <c r="DE550" s="91"/>
      <c r="DF550" s="91"/>
      <c r="DG550" s="91"/>
      <c r="DH550" s="91"/>
      <c r="DI550" s="91"/>
      <c r="DJ550" s="91"/>
      <c r="DK550" s="91"/>
      <c r="DL550" s="91"/>
      <c r="DM550" s="91"/>
      <c r="DN550" s="91"/>
      <c r="DO550" s="91"/>
      <c r="DP550" s="91"/>
      <c r="DQ550" s="91"/>
      <c r="DR550" s="91"/>
      <c r="DS550" s="91"/>
      <c r="DT550" s="91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  <c r="EJ550" s="91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91"/>
      <c r="EZ550" s="91"/>
      <c r="FA550" s="91"/>
      <c r="FB550" s="91"/>
      <c r="FC550" s="91"/>
      <c r="FD550" s="91"/>
      <c r="FE550" s="91"/>
      <c r="FF550" s="91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</row>
    <row r="551" customFormat="false" ht="12.75" hidden="false" customHeight="false" outlineLevel="0" collapsed="false">
      <c r="A551" s="100"/>
      <c r="B551" s="101"/>
      <c r="C551" s="101"/>
      <c r="D551" s="101"/>
      <c r="E551" s="101"/>
      <c r="F551" s="101"/>
      <c r="G551" s="101"/>
      <c r="H551" s="82"/>
      <c r="I551" s="103"/>
      <c r="R551" s="82"/>
      <c r="S551" s="90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1"/>
      <c r="DB551" s="91"/>
      <c r="DC551" s="91"/>
      <c r="DD551" s="91"/>
      <c r="DE551" s="91"/>
      <c r="DF551" s="91"/>
      <c r="DG551" s="91"/>
      <c r="DH551" s="91"/>
      <c r="DI551" s="91"/>
      <c r="DJ551" s="91"/>
      <c r="DK551" s="91"/>
      <c r="DL551" s="91"/>
      <c r="DM551" s="91"/>
      <c r="DN551" s="91"/>
      <c r="DO551" s="91"/>
      <c r="DP551" s="91"/>
      <c r="DQ551" s="91"/>
      <c r="DR551" s="91"/>
      <c r="DS551" s="91"/>
      <c r="DT551" s="91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  <c r="EJ551" s="9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91"/>
      <c r="EZ551" s="91"/>
      <c r="FA551" s="91"/>
      <c r="FB551" s="91"/>
      <c r="FC551" s="91"/>
      <c r="FD551" s="91"/>
      <c r="FE551" s="91"/>
      <c r="FF551" s="91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</row>
    <row r="552" customFormat="false" ht="12.75" hidden="false" customHeight="false" outlineLevel="0" collapsed="false">
      <c r="A552" s="100"/>
      <c r="B552" s="101"/>
      <c r="C552" s="101"/>
      <c r="D552" s="101"/>
      <c r="E552" s="101"/>
      <c r="F552" s="101"/>
      <c r="G552" s="101"/>
      <c r="H552" s="82"/>
      <c r="I552" s="103"/>
      <c r="R552" s="82"/>
      <c r="S552" s="90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1"/>
      <c r="DB552" s="91"/>
      <c r="DC552" s="91"/>
      <c r="DD552" s="91"/>
      <c r="DE552" s="91"/>
      <c r="DF552" s="91"/>
      <c r="DG552" s="91"/>
      <c r="DH552" s="91"/>
      <c r="DI552" s="91"/>
      <c r="DJ552" s="91"/>
      <c r="DK552" s="91"/>
      <c r="DL552" s="91"/>
      <c r="DM552" s="91"/>
      <c r="DN552" s="91"/>
      <c r="DO552" s="91"/>
      <c r="DP552" s="91"/>
      <c r="DQ552" s="91"/>
      <c r="DR552" s="91"/>
      <c r="DS552" s="91"/>
      <c r="DT552" s="91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  <c r="EJ552" s="9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91"/>
      <c r="EZ552" s="91"/>
      <c r="FA552" s="91"/>
      <c r="FB552" s="91"/>
      <c r="FC552" s="91"/>
      <c r="FD552" s="91"/>
      <c r="FE552" s="91"/>
      <c r="FF552" s="91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</row>
    <row r="553" customFormat="false" ht="12.75" hidden="false" customHeight="false" outlineLevel="0" collapsed="false">
      <c r="A553" s="100"/>
      <c r="B553" s="101"/>
      <c r="C553" s="101"/>
      <c r="D553" s="101"/>
      <c r="E553" s="101"/>
      <c r="F553" s="101"/>
      <c r="G553" s="101"/>
      <c r="H553" s="82"/>
      <c r="I553" s="103"/>
      <c r="R553" s="82"/>
      <c r="S553" s="90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1"/>
      <c r="DB553" s="91"/>
      <c r="DC553" s="91"/>
      <c r="DD553" s="91"/>
      <c r="DE553" s="91"/>
      <c r="DF553" s="91"/>
      <c r="DG553" s="91"/>
      <c r="DH553" s="91"/>
      <c r="DI553" s="91"/>
      <c r="DJ553" s="91"/>
      <c r="DK553" s="91"/>
      <c r="DL553" s="91"/>
      <c r="DM553" s="91"/>
      <c r="DN553" s="91"/>
      <c r="DO553" s="91"/>
      <c r="DP553" s="91"/>
      <c r="DQ553" s="91"/>
      <c r="DR553" s="91"/>
      <c r="DS553" s="91"/>
      <c r="DT553" s="91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  <c r="EJ553" s="91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91"/>
      <c r="EZ553" s="91"/>
      <c r="FA553" s="91"/>
      <c r="FB553" s="91"/>
      <c r="FC553" s="91"/>
      <c r="FD553" s="91"/>
      <c r="FE553" s="91"/>
      <c r="FF553" s="91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</row>
    <row r="554" customFormat="false" ht="12.75" hidden="false" customHeight="false" outlineLevel="0" collapsed="false">
      <c r="A554" s="100"/>
      <c r="B554" s="101"/>
      <c r="C554" s="101"/>
      <c r="D554" s="101"/>
      <c r="E554" s="101"/>
      <c r="F554" s="101"/>
      <c r="G554" s="101"/>
      <c r="H554" s="82"/>
      <c r="I554" s="103"/>
      <c r="R554" s="82"/>
      <c r="S554" s="90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1"/>
      <c r="DB554" s="91"/>
      <c r="DC554" s="91"/>
      <c r="DD554" s="91"/>
      <c r="DE554" s="91"/>
      <c r="DF554" s="91"/>
      <c r="DG554" s="91"/>
      <c r="DH554" s="91"/>
      <c r="DI554" s="91"/>
      <c r="DJ554" s="91"/>
      <c r="DK554" s="91"/>
      <c r="DL554" s="91"/>
      <c r="DM554" s="91"/>
      <c r="DN554" s="91"/>
      <c r="DO554" s="91"/>
      <c r="DP554" s="91"/>
      <c r="DQ554" s="91"/>
      <c r="DR554" s="91"/>
      <c r="DS554" s="91"/>
      <c r="DT554" s="91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  <c r="EJ554" s="91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91"/>
      <c r="EZ554" s="91"/>
      <c r="FA554" s="91"/>
      <c r="FB554" s="91"/>
      <c r="FC554" s="91"/>
      <c r="FD554" s="91"/>
      <c r="FE554" s="91"/>
      <c r="FF554" s="91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</row>
    <row r="555" customFormat="false" ht="12.75" hidden="false" customHeight="false" outlineLevel="0" collapsed="false">
      <c r="A555" s="100"/>
      <c r="B555" s="101"/>
      <c r="C555" s="101"/>
      <c r="D555" s="101"/>
      <c r="E555" s="101"/>
      <c r="F555" s="101"/>
      <c r="G555" s="101"/>
      <c r="H555" s="82"/>
      <c r="I555" s="103"/>
      <c r="R555" s="82"/>
      <c r="S555" s="90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1"/>
      <c r="DB555" s="91"/>
      <c r="DC555" s="91"/>
      <c r="DD555" s="91"/>
      <c r="DE555" s="91"/>
      <c r="DF555" s="91"/>
      <c r="DG555" s="91"/>
      <c r="DH555" s="91"/>
      <c r="DI555" s="91"/>
      <c r="DJ555" s="91"/>
      <c r="DK555" s="91"/>
      <c r="DL555" s="91"/>
      <c r="DM555" s="91"/>
      <c r="DN555" s="91"/>
      <c r="DO555" s="91"/>
      <c r="DP555" s="91"/>
      <c r="DQ555" s="91"/>
      <c r="DR555" s="91"/>
      <c r="DS555" s="91"/>
      <c r="DT555" s="91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  <c r="EJ555" s="91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91"/>
      <c r="EZ555" s="91"/>
      <c r="FA555" s="91"/>
      <c r="FB555" s="91"/>
      <c r="FC555" s="91"/>
      <c r="FD555" s="91"/>
      <c r="FE555" s="91"/>
      <c r="FF555" s="91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</row>
    <row r="556" customFormat="false" ht="12.75" hidden="false" customHeight="false" outlineLevel="0" collapsed="false">
      <c r="A556" s="100"/>
      <c r="B556" s="101"/>
      <c r="C556" s="101"/>
      <c r="D556" s="101"/>
      <c r="E556" s="101"/>
      <c r="F556" s="101"/>
      <c r="G556" s="101"/>
      <c r="H556" s="82"/>
      <c r="I556" s="103"/>
      <c r="R556" s="82"/>
      <c r="S556" s="90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1"/>
      <c r="DB556" s="91"/>
      <c r="DC556" s="91"/>
      <c r="DD556" s="91"/>
      <c r="DE556" s="91"/>
      <c r="DF556" s="91"/>
      <c r="DG556" s="91"/>
      <c r="DH556" s="91"/>
      <c r="DI556" s="91"/>
      <c r="DJ556" s="91"/>
      <c r="DK556" s="91"/>
      <c r="DL556" s="91"/>
      <c r="DM556" s="91"/>
      <c r="DN556" s="91"/>
      <c r="DO556" s="91"/>
      <c r="DP556" s="91"/>
      <c r="DQ556" s="91"/>
      <c r="DR556" s="91"/>
      <c r="DS556" s="91"/>
      <c r="DT556" s="91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  <c r="EJ556" s="91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91"/>
      <c r="EZ556" s="91"/>
      <c r="FA556" s="91"/>
      <c r="FB556" s="91"/>
      <c r="FC556" s="91"/>
      <c r="FD556" s="91"/>
      <c r="FE556" s="91"/>
      <c r="FF556" s="91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</row>
    <row r="557" customFormat="false" ht="12.75" hidden="false" customHeight="false" outlineLevel="0" collapsed="false">
      <c r="A557" s="100"/>
      <c r="B557" s="101"/>
      <c r="C557" s="101"/>
      <c r="D557" s="101"/>
      <c r="E557" s="101"/>
      <c r="F557" s="101"/>
      <c r="G557" s="101"/>
      <c r="H557" s="82"/>
      <c r="I557" s="103"/>
      <c r="R557" s="82"/>
      <c r="S557" s="90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1"/>
      <c r="DB557" s="91"/>
      <c r="DC557" s="91"/>
      <c r="DD557" s="91"/>
      <c r="DE557" s="91"/>
      <c r="DF557" s="91"/>
      <c r="DG557" s="91"/>
      <c r="DH557" s="91"/>
      <c r="DI557" s="91"/>
      <c r="DJ557" s="91"/>
      <c r="DK557" s="91"/>
      <c r="DL557" s="91"/>
      <c r="DM557" s="91"/>
      <c r="DN557" s="91"/>
      <c r="DO557" s="91"/>
      <c r="DP557" s="91"/>
      <c r="DQ557" s="91"/>
      <c r="DR557" s="91"/>
      <c r="DS557" s="91"/>
      <c r="DT557" s="91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  <c r="EJ557" s="91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91"/>
      <c r="EZ557" s="91"/>
      <c r="FA557" s="91"/>
      <c r="FB557" s="91"/>
      <c r="FC557" s="91"/>
      <c r="FD557" s="91"/>
      <c r="FE557" s="91"/>
      <c r="FF557" s="91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</row>
    <row r="558" customFormat="false" ht="12.75" hidden="false" customHeight="false" outlineLevel="0" collapsed="false">
      <c r="A558" s="100"/>
      <c r="B558" s="101"/>
      <c r="C558" s="101"/>
      <c r="D558" s="101"/>
      <c r="E558" s="101"/>
      <c r="F558" s="101"/>
      <c r="G558" s="101"/>
      <c r="H558" s="82"/>
      <c r="I558" s="103"/>
      <c r="R558" s="82"/>
      <c r="S558" s="90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1"/>
      <c r="DB558" s="91"/>
      <c r="DC558" s="91"/>
      <c r="DD558" s="91"/>
      <c r="DE558" s="91"/>
      <c r="DF558" s="91"/>
      <c r="DG558" s="91"/>
      <c r="DH558" s="91"/>
      <c r="DI558" s="91"/>
      <c r="DJ558" s="91"/>
      <c r="DK558" s="91"/>
      <c r="DL558" s="91"/>
      <c r="DM558" s="91"/>
      <c r="DN558" s="91"/>
      <c r="DO558" s="91"/>
      <c r="DP558" s="91"/>
      <c r="DQ558" s="91"/>
      <c r="DR558" s="91"/>
      <c r="DS558" s="91"/>
      <c r="DT558" s="91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  <c r="EJ558" s="91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91"/>
      <c r="EZ558" s="91"/>
      <c r="FA558" s="91"/>
      <c r="FB558" s="91"/>
      <c r="FC558" s="91"/>
      <c r="FD558" s="91"/>
      <c r="FE558" s="91"/>
      <c r="FF558" s="91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</row>
    <row r="559" customFormat="false" ht="12.75" hidden="false" customHeight="false" outlineLevel="0" collapsed="false">
      <c r="A559" s="100"/>
      <c r="B559" s="101"/>
      <c r="C559" s="101"/>
      <c r="D559" s="101"/>
      <c r="E559" s="101"/>
      <c r="F559" s="101"/>
      <c r="G559" s="101"/>
      <c r="H559" s="82"/>
      <c r="I559" s="103"/>
      <c r="R559" s="82"/>
      <c r="S559" s="90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1"/>
      <c r="DB559" s="91"/>
      <c r="DC559" s="91"/>
      <c r="DD559" s="91"/>
      <c r="DE559" s="91"/>
      <c r="DF559" s="91"/>
      <c r="DG559" s="91"/>
      <c r="DH559" s="91"/>
      <c r="DI559" s="91"/>
      <c r="DJ559" s="91"/>
      <c r="DK559" s="91"/>
      <c r="DL559" s="91"/>
      <c r="DM559" s="91"/>
      <c r="DN559" s="91"/>
      <c r="DO559" s="91"/>
      <c r="DP559" s="91"/>
      <c r="DQ559" s="91"/>
      <c r="DR559" s="91"/>
      <c r="DS559" s="91"/>
      <c r="DT559" s="91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  <c r="EJ559" s="91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91"/>
      <c r="EZ559" s="91"/>
      <c r="FA559" s="91"/>
      <c r="FB559" s="91"/>
      <c r="FC559" s="91"/>
      <c r="FD559" s="91"/>
      <c r="FE559" s="91"/>
      <c r="FF559" s="91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</row>
    <row r="560" customFormat="false" ht="12.75" hidden="false" customHeight="false" outlineLevel="0" collapsed="false">
      <c r="A560" s="100"/>
      <c r="B560" s="101"/>
      <c r="C560" s="101"/>
      <c r="D560" s="101"/>
      <c r="E560" s="101"/>
      <c r="F560" s="101"/>
      <c r="G560" s="101"/>
      <c r="H560" s="82"/>
      <c r="I560" s="103"/>
      <c r="R560" s="82"/>
      <c r="S560" s="90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1"/>
      <c r="DB560" s="91"/>
      <c r="DC560" s="91"/>
      <c r="DD560" s="91"/>
      <c r="DE560" s="91"/>
      <c r="DF560" s="91"/>
      <c r="DG560" s="91"/>
      <c r="DH560" s="91"/>
      <c r="DI560" s="91"/>
      <c r="DJ560" s="91"/>
      <c r="DK560" s="91"/>
      <c r="DL560" s="91"/>
      <c r="DM560" s="91"/>
      <c r="DN560" s="91"/>
      <c r="DO560" s="91"/>
      <c r="DP560" s="91"/>
      <c r="DQ560" s="91"/>
      <c r="DR560" s="91"/>
      <c r="DS560" s="91"/>
      <c r="DT560" s="91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  <c r="EJ560" s="91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91"/>
      <c r="EZ560" s="91"/>
      <c r="FA560" s="91"/>
      <c r="FB560" s="91"/>
      <c r="FC560" s="91"/>
      <c r="FD560" s="91"/>
      <c r="FE560" s="91"/>
      <c r="FF560" s="91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</row>
    <row r="561" customFormat="false" ht="12.75" hidden="false" customHeight="false" outlineLevel="0" collapsed="false">
      <c r="A561" s="100"/>
      <c r="B561" s="101"/>
      <c r="C561" s="101"/>
      <c r="D561" s="101"/>
      <c r="E561" s="101"/>
      <c r="F561" s="101"/>
      <c r="G561" s="101"/>
      <c r="H561" s="82"/>
      <c r="I561" s="103"/>
      <c r="R561" s="82"/>
      <c r="S561" s="90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1"/>
      <c r="DB561" s="91"/>
      <c r="DC561" s="91"/>
      <c r="DD561" s="91"/>
      <c r="DE561" s="91"/>
      <c r="DF561" s="91"/>
      <c r="DG561" s="91"/>
      <c r="DH561" s="91"/>
      <c r="DI561" s="91"/>
      <c r="DJ561" s="91"/>
      <c r="DK561" s="91"/>
      <c r="DL561" s="91"/>
      <c r="DM561" s="91"/>
      <c r="DN561" s="91"/>
      <c r="DO561" s="91"/>
      <c r="DP561" s="91"/>
      <c r="DQ561" s="91"/>
      <c r="DR561" s="91"/>
      <c r="DS561" s="91"/>
      <c r="DT561" s="91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  <c r="EJ561" s="91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91"/>
      <c r="EZ561" s="91"/>
      <c r="FA561" s="91"/>
      <c r="FB561" s="91"/>
      <c r="FC561" s="91"/>
      <c r="FD561" s="91"/>
      <c r="FE561" s="91"/>
      <c r="FF561" s="91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</row>
    <row r="562" customFormat="false" ht="12.75" hidden="false" customHeight="false" outlineLevel="0" collapsed="false">
      <c r="A562" s="100"/>
      <c r="B562" s="101"/>
      <c r="C562" s="101"/>
      <c r="D562" s="101"/>
      <c r="E562" s="101"/>
      <c r="F562" s="101"/>
      <c r="G562" s="101"/>
      <c r="H562" s="82"/>
      <c r="I562" s="103"/>
      <c r="R562" s="82"/>
      <c r="S562" s="90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1"/>
      <c r="DB562" s="91"/>
      <c r="DC562" s="91"/>
      <c r="DD562" s="91"/>
      <c r="DE562" s="91"/>
      <c r="DF562" s="91"/>
      <c r="DG562" s="91"/>
      <c r="DH562" s="91"/>
      <c r="DI562" s="91"/>
      <c r="DJ562" s="91"/>
      <c r="DK562" s="91"/>
      <c r="DL562" s="91"/>
      <c r="DM562" s="91"/>
      <c r="DN562" s="91"/>
      <c r="DO562" s="91"/>
      <c r="DP562" s="91"/>
      <c r="DQ562" s="91"/>
      <c r="DR562" s="91"/>
      <c r="DS562" s="91"/>
      <c r="DT562" s="91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  <c r="EJ562" s="91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91"/>
      <c r="EZ562" s="91"/>
      <c r="FA562" s="91"/>
      <c r="FB562" s="91"/>
      <c r="FC562" s="91"/>
      <c r="FD562" s="91"/>
      <c r="FE562" s="91"/>
      <c r="FF562" s="91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</row>
    <row r="563" customFormat="false" ht="12.75" hidden="false" customHeight="false" outlineLevel="0" collapsed="false">
      <c r="A563" s="100"/>
      <c r="B563" s="101"/>
      <c r="C563" s="101"/>
      <c r="D563" s="101"/>
      <c r="E563" s="101"/>
      <c r="F563" s="101"/>
      <c r="G563" s="101"/>
      <c r="H563" s="82"/>
      <c r="I563" s="103"/>
      <c r="R563" s="82"/>
      <c r="S563" s="90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1"/>
      <c r="DB563" s="91"/>
      <c r="DC563" s="91"/>
      <c r="DD563" s="91"/>
      <c r="DE563" s="91"/>
      <c r="DF563" s="91"/>
      <c r="DG563" s="91"/>
      <c r="DH563" s="91"/>
      <c r="DI563" s="91"/>
      <c r="DJ563" s="91"/>
      <c r="DK563" s="91"/>
      <c r="DL563" s="91"/>
      <c r="DM563" s="91"/>
      <c r="DN563" s="91"/>
      <c r="DO563" s="91"/>
      <c r="DP563" s="91"/>
      <c r="DQ563" s="91"/>
      <c r="DR563" s="91"/>
      <c r="DS563" s="91"/>
      <c r="DT563" s="91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  <c r="EJ563" s="9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91"/>
      <c r="EZ563" s="91"/>
      <c r="FA563" s="91"/>
      <c r="FB563" s="91"/>
      <c r="FC563" s="91"/>
      <c r="FD563" s="91"/>
      <c r="FE563" s="91"/>
      <c r="FF563" s="91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</row>
    <row r="564" customFormat="false" ht="12.75" hidden="false" customHeight="false" outlineLevel="0" collapsed="false">
      <c r="A564" s="100"/>
      <c r="B564" s="101"/>
      <c r="C564" s="101"/>
      <c r="D564" s="101"/>
      <c r="E564" s="101"/>
      <c r="F564" s="101"/>
      <c r="G564" s="101"/>
      <c r="H564" s="82"/>
      <c r="I564" s="103"/>
      <c r="R564" s="82"/>
      <c r="S564" s="90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1"/>
      <c r="DB564" s="91"/>
      <c r="DC564" s="91"/>
      <c r="DD564" s="91"/>
      <c r="DE564" s="91"/>
      <c r="DF564" s="91"/>
      <c r="DG564" s="91"/>
      <c r="DH564" s="91"/>
      <c r="DI564" s="91"/>
      <c r="DJ564" s="91"/>
      <c r="DK564" s="91"/>
      <c r="DL564" s="91"/>
      <c r="DM564" s="91"/>
      <c r="DN564" s="91"/>
      <c r="DO564" s="91"/>
      <c r="DP564" s="91"/>
      <c r="DQ564" s="91"/>
      <c r="DR564" s="91"/>
      <c r="DS564" s="91"/>
      <c r="DT564" s="91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  <c r="EJ564" s="91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91"/>
      <c r="EZ564" s="91"/>
      <c r="FA564" s="91"/>
      <c r="FB564" s="91"/>
      <c r="FC564" s="91"/>
      <c r="FD564" s="91"/>
      <c r="FE564" s="91"/>
      <c r="FF564" s="91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</row>
    <row r="565" customFormat="false" ht="12.75" hidden="false" customHeight="false" outlineLevel="0" collapsed="false">
      <c r="A565" s="100"/>
      <c r="B565" s="101"/>
      <c r="C565" s="101"/>
      <c r="D565" s="101"/>
      <c r="E565" s="101"/>
      <c r="F565" s="101"/>
      <c r="G565" s="101"/>
      <c r="H565" s="82"/>
      <c r="I565" s="103"/>
      <c r="R565" s="82"/>
      <c r="S565" s="90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1"/>
      <c r="DB565" s="91"/>
      <c r="DC565" s="91"/>
      <c r="DD565" s="91"/>
      <c r="DE565" s="91"/>
      <c r="DF565" s="91"/>
      <c r="DG565" s="91"/>
      <c r="DH565" s="91"/>
      <c r="DI565" s="91"/>
      <c r="DJ565" s="91"/>
      <c r="DK565" s="91"/>
      <c r="DL565" s="91"/>
      <c r="DM565" s="91"/>
      <c r="DN565" s="91"/>
      <c r="DO565" s="91"/>
      <c r="DP565" s="91"/>
      <c r="DQ565" s="91"/>
      <c r="DR565" s="91"/>
      <c r="DS565" s="91"/>
      <c r="DT565" s="91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  <c r="EJ565" s="9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91"/>
      <c r="EZ565" s="91"/>
      <c r="FA565" s="91"/>
      <c r="FB565" s="91"/>
      <c r="FC565" s="91"/>
      <c r="FD565" s="91"/>
      <c r="FE565" s="91"/>
      <c r="FF565" s="91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</row>
    <row r="566" customFormat="false" ht="12.75" hidden="false" customHeight="false" outlineLevel="0" collapsed="false">
      <c r="A566" s="100"/>
      <c r="B566" s="101"/>
      <c r="C566" s="101"/>
      <c r="D566" s="101"/>
      <c r="E566" s="101"/>
      <c r="F566" s="101"/>
      <c r="G566" s="101"/>
      <c r="H566" s="82"/>
      <c r="I566" s="103"/>
      <c r="R566" s="82"/>
      <c r="S566" s="90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1"/>
      <c r="DB566" s="91"/>
      <c r="DC566" s="91"/>
      <c r="DD566" s="91"/>
      <c r="DE566" s="91"/>
      <c r="DF566" s="91"/>
      <c r="DG566" s="91"/>
      <c r="DH566" s="91"/>
      <c r="DI566" s="91"/>
      <c r="DJ566" s="91"/>
      <c r="DK566" s="91"/>
      <c r="DL566" s="91"/>
      <c r="DM566" s="91"/>
      <c r="DN566" s="91"/>
      <c r="DO566" s="91"/>
      <c r="DP566" s="91"/>
      <c r="DQ566" s="91"/>
      <c r="DR566" s="91"/>
      <c r="DS566" s="91"/>
      <c r="DT566" s="91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  <c r="EJ566" s="9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91"/>
      <c r="EZ566" s="91"/>
      <c r="FA566" s="91"/>
      <c r="FB566" s="91"/>
      <c r="FC566" s="91"/>
      <c r="FD566" s="91"/>
      <c r="FE566" s="91"/>
      <c r="FF566" s="91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</row>
    <row r="567" customFormat="false" ht="12.75" hidden="false" customHeight="false" outlineLevel="0" collapsed="false">
      <c r="A567" s="100"/>
      <c r="B567" s="101"/>
      <c r="C567" s="101"/>
      <c r="D567" s="101"/>
      <c r="E567" s="101"/>
      <c r="F567" s="101"/>
      <c r="G567" s="101"/>
      <c r="H567" s="82"/>
      <c r="I567" s="103"/>
      <c r="R567" s="82"/>
      <c r="S567" s="90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1"/>
      <c r="DB567" s="91"/>
      <c r="DC567" s="91"/>
      <c r="DD567" s="91"/>
      <c r="DE567" s="91"/>
      <c r="DF567" s="91"/>
      <c r="DG567" s="91"/>
      <c r="DH567" s="91"/>
      <c r="DI567" s="91"/>
      <c r="DJ567" s="91"/>
      <c r="DK567" s="91"/>
      <c r="DL567" s="91"/>
      <c r="DM567" s="91"/>
      <c r="DN567" s="91"/>
      <c r="DO567" s="91"/>
      <c r="DP567" s="91"/>
      <c r="DQ567" s="91"/>
      <c r="DR567" s="91"/>
      <c r="DS567" s="91"/>
      <c r="DT567" s="91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  <c r="EJ567" s="9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91"/>
      <c r="EZ567" s="91"/>
      <c r="FA567" s="91"/>
      <c r="FB567" s="91"/>
      <c r="FC567" s="91"/>
      <c r="FD567" s="91"/>
      <c r="FE567" s="91"/>
      <c r="FF567" s="91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</row>
    <row r="568" customFormat="false" ht="12.75" hidden="false" customHeight="false" outlineLevel="0" collapsed="false">
      <c r="A568" s="100"/>
      <c r="B568" s="101"/>
      <c r="C568" s="101"/>
      <c r="D568" s="101"/>
      <c r="E568" s="101"/>
      <c r="F568" s="101"/>
      <c r="G568" s="101"/>
      <c r="H568" s="82"/>
      <c r="I568" s="103"/>
      <c r="R568" s="82"/>
      <c r="S568" s="90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1"/>
      <c r="DB568" s="91"/>
      <c r="DC568" s="91"/>
      <c r="DD568" s="91"/>
      <c r="DE568" s="91"/>
      <c r="DF568" s="91"/>
      <c r="DG568" s="91"/>
      <c r="DH568" s="91"/>
      <c r="DI568" s="91"/>
      <c r="DJ568" s="91"/>
      <c r="DK568" s="91"/>
      <c r="DL568" s="91"/>
      <c r="DM568" s="91"/>
      <c r="DN568" s="91"/>
      <c r="DO568" s="91"/>
      <c r="DP568" s="91"/>
      <c r="DQ568" s="91"/>
      <c r="DR568" s="91"/>
      <c r="DS568" s="91"/>
      <c r="DT568" s="91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  <c r="EJ568" s="91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91"/>
      <c r="EZ568" s="91"/>
      <c r="FA568" s="91"/>
      <c r="FB568" s="91"/>
      <c r="FC568" s="91"/>
      <c r="FD568" s="91"/>
      <c r="FE568" s="91"/>
      <c r="FF568" s="91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</row>
    <row r="569" customFormat="false" ht="12.75" hidden="false" customHeight="false" outlineLevel="0" collapsed="false">
      <c r="A569" s="100"/>
      <c r="B569" s="101"/>
      <c r="C569" s="101"/>
      <c r="D569" s="101"/>
      <c r="E569" s="101"/>
      <c r="F569" s="101"/>
      <c r="G569" s="101"/>
      <c r="H569" s="82"/>
      <c r="I569" s="103"/>
      <c r="R569" s="82"/>
      <c r="S569" s="90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1"/>
      <c r="DB569" s="91"/>
      <c r="DC569" s="91"/>
      <c r="DD569" s="91"/>
      <c r="DE569" s="91"/>
      <c r="DF569" s="91"/>
      <c r="DG569" s="91"/>
      <c r="DH569" s="91"/>
      <c r="DI569" s="91"/>
      <c r="DJ569" s="91"/>
      <c r="DK569" s="91"/>
      <c r="DL569" s="91"/>
      <c r="DM569" s="91"/>
      <c r="DN569" s="91"/>
      <c r="DO569" s="91"/>
      <c r="DP569" s="91"/>
      <c r="DQ569" s="91"/>
      <c r="DR569" s="91"/>
      <c r="DS569" s="91"/>
      <c r="DT569" s="91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  <c r="EJ569" s="91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91"/>
      <c r="EZ569" s="91"/>
      <c r="FA569" s="91"/>
      <c r="FB569" s="91"/>
      <c r="FC569" s="91"/>
      <c r="FD569" s="91"/>
      <c r="FE569" s="91"/>
      <c r="FF569" s="91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</row>
    <row r="570" customFormat="false" ht="12.75" hidden="false" customHeight="false" outlineLevel="0" collapsed="false">
      <c r="A570" s="100"/>
      <c r="B570" s="101"/>
      <c r="C570" s="101"/>
      <c r="D570" s="101"/>
      <c r="E570" s="101"/>
      <c r="F570" s="101"/>
      <c r="G570" s="101"/>
      <c r="H570" s="82"/>
      <c r="I570" s="103"/>
      <c r="R570" s="82"/>
      <c r="S570" s="90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1"/>
      <c r="DB570" s="91"/>
      <c r="DC570" s="91"/>
      <c r="DD570" s="91"/>
      <c r="DE570" s="91"/>
      <c r="DF570" s="91"/>
      <c r="DG570" s="91"/>
      <c r="DH570" s="91"/>
      <c r="DI570" s="91"/>
      <c r="DJ570" s="91"/>
      <c r="DK570" s="91"/>
      <c r="DL570" s="91"/>
      <c r="DM570" s="91"/>
      <c r="DN570" s="91"/>
      <c r="DO570" s="91"/>
      <c r="DP570" s="91"/>
      <c r="DQ570" s="91"/>
      <c r="DR570" s="91"/>
      <c r="DS570" s="91"/>
      <c r="DT570" s="91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  <c r="EJ570" s="91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91"/>
      <c r="EZ570" s="91"/>
      <c r="FA570" s="91"/>
      <c r="FB570" s="91"/>
      <c r="FC570" s="91"/>
      <c r="FD570" s="91"/>
      <c r="FE570" s="91"/>
      <c r="FF570" s="91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</row>
    <row r="571" customFormat="false" ht="12.75" hidden="false" customHeight="false" outlineLevel="0" collapsed="false">
      <c r="A571" s="100"/>
      <c r="B571" s="101"/>
      <c r="C571" s="101"/>
      <c r="D571" s="101"/>
      <c r="E571" s="101"/>
      <c r="F571" s="101"/>
      <c r="G571" s="101"/>
      <c r="H571" s="82"/>
      <c r="I571" s="103"/>
      <c r="R571" s="82"/>
      <c r="S571" s="90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1"/>
      <c r="DB571" s="91"/>
      <c r="DC571" s="91"/>
      <c r="DD571" s="91"/>
      <c r="DE571" s="91"/>
      <c r="DF571" s="91"/>
      <c r="DG571" s="91"/>
      <c r="DH571" s="91"/>
      <c r="DI571" s="91"/>
      <c r="DJ571" s="91"/>
      <c r="DK571" s="91"/>
      <c r="DL571" s="91"/>
      <c r="DM571" s="91"/>
      <c r="DN571" s="91"/>
      <c r="DO571" s="91"/>
      <c r="DP571" s="91"/>
      <c r="DQ571" s="91"/>
      <c r="DR571" s="91"/>
      <c r="DS571" s="91"/>
      <c r="DT571" s="91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  <c r="EJ571" s="91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91"/>
      <c r="EZ571" s="91"/>
      <c r="FA571" s="91"/>
      <c r="FB571" s="91"/>
      <c r="FC571" s="91"/>
      <c r="FD571" s="91"/>
      <c r="FE571" s="91"/>
      <c r="FF571" s="91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</row>
    <row r="572" customFormat="false" ht="12.75" hidden="false" customHeight="false" outlineLevel="0" collapsed="false">
      <c r="A572" s="100"/>
      <c r="B572" s="101"/>
      <c r="C572" s="101"/>
      <c r="D572" s="101"/>
      <c r="E572" s="101"/>
      <c r="F572" s="101"/>
      <c r="G572" s="101"/>
      <c r="H572" s="82"/>
      <c r="I572" s="103"/>
      <c r="R572" s="82"/>
      <c r="S572" s="90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1"/>
      <c r="DB572" s="91"/>
      <c r="DC572" s="91"/>
      <c r="DD572" s="91"/>
      <c r="DE572" s="91"/>
      <c r="DF572" s="91"/>
      <c r="DG572" s="91"/>
      <c r="DH572" s="91"/>
      <c r="DI572" s="91"/>
      <c r="DJ572" s="91"/>
      <c r="DK572" s="91"/>
      <c r="DL572" s="91"/>
      <c r="DM572" s="91"/>
      <c r="DN572" s="91"/>
      <c r="DO572" s="91"/>
      <c r="DP572" s="91"/>
      <c r="DQ572" s="91"/>
      <c r="DR572" s="91"/>
      <c r="DS572" s="91"/>
      <c r="DT572" s="91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  <c r="EJ572" s="9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91"/>
      <c r="EZ572" s="91"/>
      <c r="FA572" s="91"/>
      <c r="FB572" s="91"/>
      <c r="FC572" s="91"/>
      <c r="FD572" s="91"/>
      <c r="FE572" s="91"/>
      <c r="FF572" s="91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</row>
    <row r="573" customFormat="false" ht="12.75" hidden="false" customHeight="false" outlineLevel="0" collapsed="false">
      <c r="A573" s="100"/>
      <c r="B573" s="101"/>
      <c r="C573" s="101"/>
      <c r="D573" s="101"/>
      <c r="E573" s="101"/>
      <c r="F573" s="101"/>
      <c r="G573" s="101"/>
      <c r="H573" s="82"/>
      <c r="I573" s="103"/>
      <c r="R573" s="82"/>
      <c r="S573" s="90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1"/>
      <c r="DB573" s="91"/>
      <c r="DC573" s="91"/>
      <c r="DD573" s="91"/>
      <c r="DE573" s="91"/>
      <c r="DF573" s="91"/>
      <c r="DG573" s="91"/>
      <c r="DH573" s="91"/>
      <c r="DI573" s="91"/>
      <c r="DJ573" s="91"/>
      <c r="DK573" s="91"/>
      <c r="DL573" s="91"/>
      <c r="DM573" s="91"/>
      <c r="DN573" s="91"/>
      <c r="DO573" s="91"/>
      <c r="DP573" s="91"/>
      <c r="DQ573" s="91"/>
      <c r="DR573" s="91"/>
      <c r="DS573" s="91"/>
      <c r="DT573" s="91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  <c r="EJ573" s="9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91"/>
      <c r="EZ573" s="91"/>
      <c r="FA573" s="91"/>
      <c r="FB573" s="91"/>
      <c r="FC573" s="91"/>
      <c r="FD573" s="91"/>
      <c r="FE573" s="91"/>
      <c r="FF573" s="91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</row>
    <row r="574" customFormat="false" ht="12.75" hidden="false" customHeight="false" outlineLevel="0" collapsed="false">
      <c r="A574" s="100"/>
      <c r="B574" s="101"/>
      <c r="C574" s="101"/>
      <c r="D574" s="101"/>
      <c r="E574" s="101"/>
      <c r="F574" s="101"/>
      <c r="G574" s="101"/>
      <c r="H574" s="82"/>
      <c r="I574" s="103"/>
      <c r="R574" s="82"/>
      <c r="S574" s="90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1"/>
      <c r="DB574" s="91"/>
      <c r="DC574" s="91"/>
      <c r="DD574" s="91"/>
      <c r="DE574" s="91"/>
      <c r="DF574" s="91"/>
      <c r="DG574" s="91"/>
      <c r="DH574" s="91"/>
      <c r="DI574" s="91"/>
      <c r="DJ574" s="91"/>
      <c r="DK574" s="91"/>
      <c r="DL574" s="91"/>
      <c r="DM574" s="91"/>
      <c r="DN574" s="91"/>
      <c r="DO574" s="91"/>
      <c r="DP574" s="91"/>
      <c r="DQ574" s="91"/>
      <c r="DR574" s="91"/>
      <c r="DS574" s="91"/>
      <c r="DT574" s="91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  <c r="EJ574" s="91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91"/>
      <c r="EZ574" s="91"/>
      <c r="FA574" s="91"/>
      <c r="FB574" s="91"/>
      <c r="FC574" s="91"/>
      <c r="FD574" s="91"/>
      <c r="FE574" s="91"/>
      <c r="FF574" s="91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</row>
    <row r="575" customFormat="false" ht="12.75" hidden="false" customHeight="false" outlineLevel="0" collapsed="false">
      <c r="A575" s="100"/>
      <c r="B575" s="101"/>
      <c r="C575" s="101"/>
      <c r="D575" s="101"/>
      <c r="E575" s="101"/>
      <c r="F575" s="101"/>
      <c r="G575" s="101"/>
      <c r="H575" s="82"/>
      <c r="I575" s="103"/>
      <c r="R575" s="82"/>
      <c r="S575" s="90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1"/>
      <c r="DB575" s="91"/>
      <c r="DC575" s="91"/>
      <c r="DD575" s="91"/>
      <c r="DE575" s="91"/>
      <c r="DF575" s="91"/>
      <c r="DG575" s="91"/>
      <c r="DH575" s="91"/>
      <c r="DI575" s="91"/>
      <c r="DJ575" s="91"/>
      <c r="DK575" s="91"/>
      <c r="DL575" s="91"/>
      <c r="DM575" s="91"/>
      <c r="DN575" s="91"/>
      <c r="DO575" s="91"/>
      <c r="DP575" s="91"/>
      <c r="DQ575" s="91"/>
      <c r="DR575" s="91"/>
      <c r="DS575" s="91"/>
      <c r="DT575" s="91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  <c r="EJ575" s="9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91"/>
      <c r="EZ575" s="91"/>
      <c r="FA575" s="91"/>
      <c r="FB575" s="91"/>
      <c r="FC575" s="91"/>
      <c r="FD575" s="91"/>
      <c r="FE575" s="91"/>
      <c r="FF575" s="91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</row>
    <row r="576" customFormat="false" ht="12.75" hidden="false" customHeight="false" outlineLevel="0" collapsed="false">
      <c r="A576" s="100"/>
      <c r="B576" s="101"/>
      <c r="C576" s="101"/>
      <c r="D576" s="101"/>
      <c r="E576" s="101"/>
      <c r="F576" s="101"/>
      <c r="G576" s="101"/>
      <c r="H576" s="82"/>
      <c r="I576" s="103"/>
      <c r="R576" s="82"/>
      <c r="S576" s="90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1"/>
      <c r="DB576" s="91"/>
      <c r="DC576" s="91"/>
      <c r="DD576" s="91"/>
      <c r="DE576" s="91"/>
      <c r="DF576" s="91"/>
      <c r="DG576" s="91"/>
      <c r="DH576" s="91"/>
      <c r="DI576" s="91"/>
      <c r="DJ576" s="91"/>
      <c r="DK576" s="91"/>
      <c r="DL576" s="91"/>
      <c r="DM576" s="91"/>
      <c r="DN576" s="91"/>
      <c r="DO576" s="91"/>
      <c r="DP576" s="91"/>
      <c r="DQ576" s="91"/>
      <c r="DR576" s="91"/>
      <c r="DS576" s="91"/>
      <c r="DT576" s="91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  <c r="EJ576" s="9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91"/>
      <c r="EZ576" s="91"/>
      <c r="FA576" s="91"/>
      <c r="FB576" s="91"/>
      <c r="FC576" s="91"/>
      <c r="FD576" s="91"/>
      <c r="FE576" s="91"/>
      <c r="FF576" s="91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</row>
    <row r="577" customFormat="false" ht="12.75" hidden="false" customHeight="false" outlineLevel="0" collapsed="false">
      <c r="A577" s="100"/>
      <c r="B577" s="101"/>
      <c r="C577" s="101"/>
      <c r="D577" s="101"/>
      <c r="E577" s="101"/>
      <c r="F577" s="101"/>
      <c r="G577" s="101"/>
      <c r="H577" s="82"/>
      <c r="I577" s="103"/>
      <c r="R577" s="82"/>
      <c r="S577" s="90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1"/>
      <c r="DB577" s="91"/>
      <c r="DC577" s="91"/>
      <c r="DD577" s="91"/>
      <c r="DE577" s="91"/>
      <c r="DF577" s="91"/>
      <c r="DG577" s="91"/>
      <c r="DH577" s="91"/>
      <c r="DI577" s="91"/>
      <c r="DJ577" s="91"/>
      <c r="DK577" s="91"/>
      <c r="DL577" s="91"/>
      <c r="DM577" s="91"/>
      <c r="DN577" s="91"/>
      <c r="DO577" s="91"/>
      <c r="DP577" s="91"/>
      <c r="DQ577" s="91"/>
      <c r="DR577" s="91"/>
      <c r="DS577" s="91"/>
      <c r="DT577" s="91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  <c r="EJ577" s="9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91"/>
      <c r="EZ577" s="91"/>
      <c r="FA577" s="91"/>
      <c r="FB577" s="91"/>
      <c r="FC577" s="91"/>
      <c r="FD577" s="91"/>
      <c r="FE577" s="91"/>
      <c r="FF577" s="91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</row>
    <row r="578" customFormat="false" ht="12.75" hidden="false" customHeight="false" outlineLevel="0" collapsed="false">
      <c r="A578" s="100"/>
      <c r="B578" s="101"/>
      <c r="C578" s="101"/>
      <c r="D578" s="101"/>
      <c r="E578" s="101"/>
      <c r="F578" s="101"/>
      <c r="G578" s="101"/>
      <c r="H578" s="82"/>
      <c r="I578" s="103"/>
      <c r="R578" s="82"/>
      <c r="S578" s="90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1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  <c r="FB578" s="91"/>
      <c r="FC578" s="91"/>
      <c r="FD578" s="91"/>
      <c r="FE578" s="91"/>
      <c r="FF578" s="91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</row>
    <row r="579" customFormat="false" ht="12.75" hidden="false" customHeight="false" outlineLevel="0" collapsed="false">
      <c r="A579" s="100"/>
      <c r="B579" s="101"/>
      <c r="C579" s="101"/>
      <c r="D579" s="101"/>
      <c r="E579" s="101"/>
      <c r="F579" s="101"/>
      <c r="G579" s="101"/>
      <c r="H579" s="82"/>
      <c r="I579" s="103"/>
      <c r="R579" s="82"/>
      <c r="S579" s="90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1"/>
      <c r="DB579" s="91"/>
      <c r="DC579" s="91"/>
      <c r="DD579" s="91"/>
      <c r="DE579" s="91"/>
      <c r="DF579" s="91"/>
      <c r="DG579" s="91"/>
      <c r="DH579" s="91"/>
      <c r="DI579" s="91"/>
      <c r="DJ579" s="91"/>
      <c r="DK579" s="91"/>
      <c r="DL579" s="91"/>
      <c r="DM579" s="91"/>
      <c r="DN579" s="91"/>
      <c r="DO579" s="91"/>
      <c r="DP579" s="91"/>
      <c r="DQ579" s="91"/>
      <c r="DR579" s="91"/>
      <c r="DS579" s="91"/>
      <c r="DT579" s="91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  <c r="EJ579" s="9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91"/>
      <c r="EZ579" s="91"/>
      <c r="FA579" s="91"/>
      <c r="FB579" s="91"/>
      <c r="FC579" s="91"/>
      <c r="FD579" s="91"/>
      <c r="FE579" s="91"/>
      <c r="FF579" s="91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</row>
    <row r="580" customFormat="false" ht="12.75" hidden="false" customHeight="false" outlineLevel="0" collapsed="false">
      <c r="A580" s="100"/>
      <c r="B580" s="101"/>
      <c r="C580" s="101"/>
      <c r="D580" s="101"/>
      <c r="E580" s="101"/>
      <c r="F580" s="101"/>
      <c r="G580" s="101"/>
      <c r="H580" s="82"/>
      <c r="I580" s="103"/>
      <c r="R580" s="82"/>
      <c r="S580" s="90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1"/>
      <c r="DB580" s="91"/>
      <c r="DC580" s="91"/>
      <c r="DD580" s="91"/>
      <c r="DE580" s="91"/>
      <c r="DF580" s="91"/>
      <c r="DG580" s="91"/>
      <c r="DH580" s="91"/>
      <c r="DI580" s="91"/>
      <c r="DJ580" s="91"/>
      <c r="DK580" s="91"/>
      <c r="DL580" s="91"/>
      <c r="DM580" s="91"/>
      <c r="DN580" s="91"/>
      <c r="DO580" s="91"/>
      <c r="DP580" s="91"/>
      <c r="DQ580" s="91"/>
      <c r="DR580" s="91"/>
      <c r="DS580" s="91"/>
      <c r="DT580" s="91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  <c r="EJ580" s="91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91"/>
      <c r="EZ580" s="91"/>
      <c r="FA580" s="91"/>
      <c r="FB580" s="91"/>
      <c r="FC580" s="91"/>
      <c r="FD580" s="91"/>
      <c r="FE580" s="91"/>
      <c r="FF580" s="91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</row>
    <row r="581" customFormat="false" ht="12.75" hidden="false" customHeight="false" outlineLevel="0" collapsed="false">
      <c r="A581" s="100"/>
      <c r="B581" s="101"/>
      <c r="C581" s="101"/>
      <c r="D581" s="101"/>
      <c r="E581" s="101"/>
      <c r="F581" s="101"/>
      <c r="G581" s="101"/>
      <c r="H581" s="82"/>
      <c r="I581" s="103"/>
      <c r="R581" s="82"/>
      <c r="S581" s="90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1"/>
      <c r="DB581" s="91"/>
      <c r="DC581" s="91"/>
      <c r="DD581" s="91"/>
      <c r="DE581" s="91"/>
      <c r="DF581" s="91"/>
      <c r="DG581" s="91"/>
      <c r="DH581" s="91"/>
      <c r="DI581" s="91"/>
      <c r="DJ581" s="91"/>
      <c r="DK581" s="91"/>
      <c r="DL581" s="91"/>
      <c r="DM581" s="91"/>
      <c r="DN581" s="91"/>
      <c r="DO581" s="91"/>
      <c r="DP581" s="91"/>
      <c r="DQ581" s="91"/>
      <c r="DR581" s="91"/>
      <c r="DS581" s="91"/>
      <c r="DT581" s="91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  <c r="EJ581" s="91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91"/>
      <c r="EZ581" s="91"/>
      <c r="FA581" s="91"/>
      <c r="FB581" s="91"/>
      <c r="FC581" s="91"/>
      <c r="FD581" s="91"/>
      <c r="FE581" s="91"/>
      <c r="FF581" s="91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</row>
    <row r="582" customFormat="false" ht="12.75" hidden="false" customHeight="false" outlineLevel="0" collapsed="false">
      <c r="A582" s="100"/>
      <c r="B582" s="101"/>
      <c r="C582" s="101"/>
      <c r="D582" s="101"/>
      <c r="E582" s="101"/>
      <c r="F582" s="101"/>
      <c r="G582" s="101"/>
      <c r="H582" s="82"/>
      <c r="I582" s="103"/>
      <c r="R582" s="82"/>
      <c r="S582" s="90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1"/>
      <c r="DB582" s="91"/>
      <c r="DC582" s="91"/>
      <c r="DD582" s="91"/>
      <c r="DE582" s="91"/>
      <c r="DF582" s="91"/>
      <c r="DG582" s="91"/>
      <c r="DH582" s="91"/>
      <c r="DI582" s="91"/>
      <c r="DJ582" s="91"/>
      <c r="DK582" s="91"/>
      <c r="DL582" s="91"/>
      <c r="DM582" s="91"/>
      <c r="DN582" s="91"/>
      <c r="DO582" s="91"/>
      <c r="DP582" s="91"/>
      <c r="DQ582" s="91"/>
      <c r="DR582" s="91"/>
      <c r="DS582" s="91"/>
      <c r="DT582" s="91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  <c r="EJ582" s="91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91"/>
      <c r="EZ582" s="91"/>
      <c r="FA582" s="91"/>
      <c r="FB582" s="91"/>
      <c r="FC582" s="91"/>
      <c r="FD582" s="91"/>
      <c r="FE582" s="91"/>
      <c r="FF582" s="91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</row>
    <row r="583" customFormat="false" ht="12.75" hidden="false" customHeight="false" outlineLevel="0" collapsed="false">
      <c r="A583" s="100"/>
      <c r="B583" s="101"/>
      <c r="C583" s="101"/>
      <c r="D583" s="101"/>
      <c r="E583" s="101"/>
      <c r="F583" s="101"/>
      <c r="G583" s="101"/>
      <c r="H583" s="82"/>
      <c r="I583" s="103"/>
      <c r="R583" s="82"/>
      <c r="S583" s="90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1"/>
      <c r="DB583" s="91"/>
      <c r="DC583" s="91"/>
      <c r="DD583" s="91"/>
      <c r="DE583" s="91"/>
      <c r="DF583" s="91"/>
      <c r="DG583" s="91"/>
      <c r="DH583" s="91"/>
      <c r="DI583" s="91"/>
      <c r="DJ583" s="91"/>
      <c r="DK583" s="91"/>
      <c r="DL583" s="91"/>
      <c r="DM583" s="91"/>
      <c r="DN583" s="91"/>
      <c r="DO583" s="91"/>
      <c r="DP583" s="91"/>
      <c r="DQ583" s="91"/>
      <c r="DR583" s="91"/>
      <c r="DS583" s="91"/>
      <c r="DT583" s="91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  <c r="EJ583" s="91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91"/>
      <c r="EZ583" s="91"/>
      <c r="FA583" s="91"/>
      <c r="FB583" s="91"/>
      <c r="FC583" s="91"/>
      <c r="FD583" s="91"/>
      <c r="FE583" s="91"/>
      <c r="FF583" s="91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</row>
    <row r="584" customFormat="false" ht="12.75" hidden="false" customHeight="false" outlineLevel="0" collapsed="false">
      <c r="A584" s="100"/>
      <c r="B584" s="101"/>
      <c r="C584" s="101"/>
      <c r="D584" s="101"/>
      <c r="E584" s="101"/>
      <c r="F584" s="101"/>
      <c r="G584" s="101"/>
      <c r="H584" s="82"/>
      <c r="I584" s="103"/>
      <c r="R584" s="82"/>
      <c r="S584" s="90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1"/>
      <c r="DB584" s="91"/>
      <c r="DC584" s="91"/>
      <c r="DD584" s="91"/>
      <c r="DE584" s="91"/>
      <c r="DF584" s="91"/>
      <c r="DG584" s="91"/>
      <c r="DH584" s="91"/>
      <c r="DI584" s="91"/>
      <c r="DJ584" s="91"/>
      <c r="DK584" s="91"/>
      <c r="DL584" s="91"/>
      <c r="DM584" s="91"/>
      <c r="DN584" s="91"/>
      <c r="DO584" s="91"/>
      <c r="DP584" s="91"/>
      <c r="DQ584" s="91"/>
      <c r="DR584" s="91"/>
      <c r="DS584" s="91"/>
      <c r="DT584" s="91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  <c r="EJ584" s="91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91"/>
      <c r="EZ584" s="91"/>
      <c r="FA584" s="91"/>
      <c r="FB584" s="91"/>
      <c r="FC584" s="91"/>
      <c r="FD584" s="91"/>
      <c r="FE584" s="91"/>
      <c r="FF584" s="91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</row>
    <row r="585" customFormat="false" ht="12.75" hidden="false" customHeight="false" outlineLevel="0" collapsed="false">
      <c r="A585" s="100"/>
      <c r="B585" s="101"/>
      <c r="C585" s="101"/>
      <c r="D585" s="101"/>
      <c r="E585" s="101"/>
      <c r="F585" s="101"/>
      <c r="G585" s="101"/>
      <c r="H585" s="82"/>
      <c r="I585" s="103"/>
      <c r="R585" s="82"/>
      <c r="S585" s="90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1"/>
      <c r="DB585" s="91"/>
      <c r="DC585" s="91"/>
      <c r="DD585" s="91"/>
      <c r="DE585" s="91"/>
      <c r="DF585" s="91"/>
      <c r="DG585" s="91"/>
      <c r="DH585" s="91"/>
      <c r="DI585" s="91"/>
      <c r="DJ585" s="91"/>
      <c r="DK585" s="91"/>
      <c r="DL585" s="91"/>
      <c r="DM585" s="91"/>
      <c r="DN585" s="91"/>
      <c r="DO585" s="91"/>
      <c r="DP585" s="91"/>
      <c r="DQ585" s="91"/>
      <c r="DR585" s="91"/>
      <c r="DS585" s="91"/>
      <c r="DT585" s="91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  <c r="EJ585" s="91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91"/>
      <c r="EZ585" s="91"/>
      <c r="FA585" s="91"/>
      <c r="FB585" s="91"/>
      <c r="FC585" s="91"/>
      <c r="FD585" s="91"/>
      <c r="FE585" s="91"/>
      <c r="FF585" s="91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</row>
    <row r="586" customFormat="false" ht="12.75" hidden="false" customHeight="false" outlineLevel="0" collapsed="false">
      <c r="A586" s="100"/>
      <c r="B586" s="101"/>
      <c r="C586" s="101"/>
      <c r="D586" s="101"/>
      <c r="E586" s="101"/>
      <c r="F586" s="101"/>
      <c r="G586" s="101"/>
      <c r="H586" s="82"/>
      <c r="I586" s="103"/>
      <c r="R586" s="82"/>
      <c r="S586" s="90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1"/>
      <c r="DB586" s="91"/>
      <c r="DC586" s="91"/>
      <c r="DD586" s="91"/>
      <c r="DE586" s="91"/>
      <c r="DF586" s="91"/>
      <c r="DG586" s="91"/>
      <c r="DH586" s="91"/>
      <c r="DI586" s="91"/>
      <c r="DJ586" s="91"/>
      <c r="DK586" s="91"/>
      <c r="DL586" s="91"/>
      <c r="DM586" s="91"/>
      <c r="DN586" s="91"/>
      <c r="DO586" s="91"/>
      <c r="DP586" s="91"/>
      <c r="DQ586" s="91"/>
      <c r="DR586" s="91"/>
      <c r="DS586" s="91"/>
      <c r="DT586" s="91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  <c r="EJ586" s="91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91"/>
      <c r="EZ586" s="91"/>
      <c r="FA586" s="91"/>
      <c r="FB586" s="91"/>
      <c r="FC586" s="91"/>
      <c r="FD586" s="91"/>
      <c r="FE586" s="91"/>
      <c r="FF586" s="91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</row>
    <row r="587" customFormat="false" ht="12.75" hidden="false" customHeight="false" outlineLevel="0" collapsed="false">
      <c r="A587" s="100"/>
      <c r="B587" s="101"/>
      <c r="C587" s="101"/>
      <c r="D587" s="101"/>
      <c r="E587" s="101"/>
      <c r="F587" s="101"/>
      <c r="G587" s="101"/>
      <c r="H587" s="82"/>
      <c r="I587" s="103"/>
      <c r="R587" s="82"/>
      <c r="S587" s="90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1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91"/>
      <c r="EZ587" s="91"/>
      <c r="FA587" s="91"/>
      <c r="FB587" s="91"/>
      <c r="FC587" s="91"/>
      <c r="FD587" s="91"/>
      <c r="FE587" s="91"/>
      <c r="FF587" s="91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</row>
    <row r="588" customFormat="false" ht="12.75" hidden="false" customHeight="false" outlineLevel="0" collapsed="false">
      <c r="A588" s="100"/>
      <c r="B588" s="101"/>
      <c r="C588" s="101"/>
      <c r="D588" s="101"/>
      <c r="E588" s="101"/>
      <c r="F588" s="101"/>
      <c r="G588" s="101"/>
      <c r="H588" s="82"/>
      <c r="I588" s="103"/>
      <c r="R588" s="82"/>
      <c r="S588" s="90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1"/>
      <c r="DB588" s="91"/>
      <c r="DC588" s="91"/>
      <c r="DD588" s="91"/>
      <c r="DE588" s="91"/>
      <c r="DF588" s="91"/>
      <c r="DG588" s="91"/>
      <c r="DH588" s="91"/>
      <c r="DI588" s="91"/>
      <c r="DJ588" s="91"/>
      <c r="DK588" s="91"/>
      <c r="DL588" s="91"/>
      <c r="DM588" s="91"/>
      <c r="DN588" s="91"/>
      <c r="DO588" s="91"/>
      <c r="DP588" s="91"/>
      <c r="DQ588" s="91"/>
      <c r="DR588" s="91"/>
      <c r="DS588" s="91"/>
      <c r="DT588" s="91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  <c r="EJ588" s="9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91"/>
      <c r="EZ588" s="91"/>
      <c r="FA588" s="91"/>
      <c r="FB588" s="91"/>
      <c r="FC588" s="91"/>
      <c r="FD588" s="91"/>
      <c r="FE588" s="91"/>
      <c r="FF588" s="91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</row>
    <row r="589" customFormat="false" ht="12.75" hidden="false" customHeight="false" outlineLevel="0" collapsed="false">
      <c r="A589" s="100"/>
      <c r="B589" s="101"/>
      <c r="C589" s="101"/>
      <c r="D589" s="101"/>
      <c r="E589" s="101"/>
      <c r="F589" s="101"/>
      <c r="G589" s="101"/>
      <c r="H589" s="82"/>
      <c r="I589" s="103"/>
      <c r="R589" s="82"/>
      <c r="S589" s="90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1"/>
      <c r="DB589" s="91"/>
      <c r="DC589" s="91"/>
      <c r="DD589" s="91"/>
      <c r="DE589" s="91"/>
      <c r="DF589" s="91"/>
      <c r="DG589" s="91"/>
      <c r="DH589" s="91"/>
      <c r="DI589" s="91"/>
      <c r="DJ589" s="91"/>
      <c r="DK589" s="91"/>
      <c r="DL589" s="91"/>
      <c r="DM589" s="91"/>
      <c r="DN589" s="91"/>
      <c r="DO589" s="91"/>
      <c r="DP589" s="91"/>
      <c r="DQ589" s="91"/>
      <c r="DR589" s="91"/>
      <c r="DS589" s="91"/>
      <c r="DT589" s="91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  <c r="EJ589" s="91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91"/>
      <c r="EZ589" s="91"/>
      <c r="FA589" s="91"/>
      <c r="FB589" s="91"/>
      <c r="FC589" s="91"/>
      <c r="FD589" s="91"/>
      <c r="FE589" s="91"/>
      <c r="FF589" s="91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</row>
    <row r="590" customFormat="false" ht="12.75" hidden="false" customHeight="false" outlineLevel="0" collapsed="false">
      <c r="A590" s="100"/>
      <c r="B590" s="101"/>
      <c r="C590" s="101"/>
      <c r="D590" s="101"/>
      <c r="E590" s="101"/>
      <c r="F590" s="101"/>
      <c r="G590" s="101"/>
      <c r="H590" s="82"/>
      <c r="I590" s="103"/>
      <c r="R590" s="82"/>
      <c r="S590" s="90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1"/>
      <c r="DB590" s="91"/>
      <c r="DC590" s="91"/>
      <c r="DD590" s="91"/>
      <c r="DE590" s="91"/>
      <c r="DF590" s="91"/>
      <c r="DG590" s="91"/>
      <c r="DH590" s="91"/>
      <c r="DI590" s="91"/>
      <c r="DJ590" s="91"/>
      <c r="DK590" s="91"/>
      <c r="DL590" s="91"/>
      <c r="DM590" s="91"/>
      <c r="DN590" s="91"/>
      <c r="DO590" s="91"/>
      <c r="DP590" s="91"/>
      <c r="DQ590" s="91"/>
      <c r="DR590" s="91"/>
      <c r="DS590" s="91"/>
      <c r="DT590" s="91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  <c r="EJ590" s="91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91"/>
      <c r="EZ590" s="91"/>
      <c r="FA590" s="91"/>
      <c r="FB590" s="91"/>
      <c r="FC590" s="91"/>
      <c r="FD590" s="91"/>
      <c r="FE590" s="91"/>
      <c r="FF590" s="91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</row>
    <row r="591" customFormat="false" ht="12.75" hidden="false" customHeight="false" outlineLevel="0" collapsed="false">
      <c r="A591" s="100"/>
      <c r="B591" s="101"/>
      <c r="C591" s="101"/>
      <c r="D591" s="101"/>
      <c r="E591" s="101"/>
      <c r="F591" s="101"/>
      <c r="G591" s="101"/>
      <c r="H591" s="82"/>
      <c r="I591" s="103"/>
      <c r="R591" s="82"/>
      <c r="S591" s="90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1"/>
      <c r="DB591" s="91"/>
      <c r="DC591" s="91"/>
      <c r="DD591" s="91"/>
      <c r="DE591" s="91"/>
      <c r="DF591" s="91"/>
      <c r="DG591" s="91"/>
      <c r="DH591" s="91"/>
      <c r="DI591" s="91"/>
      <c r="DJ591" s="91"/>
      <c r="DK591" s="91"/>
      <c r="DL591" s="91"/>
      <c r="DM591" s="91"/>
      <c r="DN591" s="91"/>
      <c r="DO591" s="91"/>
      <c r="DP591" s="91"/>
      <c r="DQ591" s="91"/>
      <c r="DR591" s="91"/>
      <c r="DS591" s="91"/>
      <c r="DT591" s="91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  <c r="EJ591" s="91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91"/>
      <c r="EZ591" s="91"/>
      <c r="FA591" s="91"/>
      <c r="FB591" s="91"/>
      <c r="FC591" s="91"/>
      <c r="FD591" s="91"/>
      <c r="FE591" s="91"/>
      <c r="FF591" s="91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</row>
    <row r="592" customFormat="false" ht="12.75" hidden="false" customHeight="false" outlineLevel="0" collapsed="false">
      <c r="A592" s="100"/>
      <c r="B592" s="101"/>
      <c r="C592" s="101"/>
      <c r="D592" s="101"/>
      <c r="E592" s="101"/>
      <c r="F592" s="101"/>
      <c r="G592" s="101"/>
      <c r="H592" s="82"/>
      <c r="I592" s="103"/>
      <c r="R592" s="82"/>
      <c r="S592" s="90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1"/>
      <c r="DB592" s="91"/>
      <c r="DC592" s="91"/>
      <c r="DD592" s="91"/>
      <c r="DE592" s="91"/>
      <c r="DF592" s="91"/>
      <c r="DG592" s="91"/>
      <c r="DH592" s="91"/>
      <c r="DI592" s="91"/>
      <c r="DJ592" s="91"/>
      <c r="DK592" s="91"/>
      <c r="DL592" s="91"/>
      <c r="DM592" s="91"/>
      <c r="DN592" s="91"/>
      <c r="DO592" s="91"/>
      <c r="DP592" s="91"/>
      <c r="DQ592" s="91"/>
      <c r="DR592" s="91"/>
      <c r="DS592" s="91"/>
      <c r="DT592" s="91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  <c r="EJ592" s="91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91"/>
      <c r="EZ592" s="91"/>
      <c r="FA592" s="91"/>
      <c r="FB592" s="91"/>
      <c r="FC592" s="91"/>
      <c r="FD592" s="91"/>
      <c r="FE592" s="91"/>
      <c r="FF592" s="91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</row>
    <row r="593" customFormat="false" ht="12.75" hidden="false" customHeight="false" outlineLevel="0" collapsed="false">
      <c r="A593" s="100"/>
      <c r="B593" s="101"/>
      <c r="C593" s="101"/>
      <c r="D593" s="101"/>
      <c r="E593" s="101"/>
      <c r="F593" s="101"/>
      <c r="G593" s="101"/>
      <c r="H593" s="82"/>
      <c r="I593" s="103"/>
      <c r="R593" s="82"/>
      <c r="S593" s="90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1"/>
      <c r="DB593" s="91"/>
      <c r="DC593" s="91"/>
      <c r="DD593" s="91"/>
      <c r="DE593" s="91"/>
      <c r="DF593" s="91"/>
      <c r="DG593" s="91"/>
      <c r="DH593" s="91"/>
      <c r="DI593" s="91"/>
      <c r="DJ593" s="91"/>
      <c r="DK593" s="91"/>
      <c r="DL593" s="91"/>
      <c r="DM593" s="91"/>
      <c r="DN593" s="91"/>
      <c r="DO593" s="91"/>
      <c r="DP593" s="91"/>
      <c r="DQ593" s="91"/>
      <c r="DR593" s="91"/>
      <c r="DS593" s="91"/>
      <c r="DT593" s="91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  <c r="EJ593" s="91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91"/>
      <c r="EZ593" s="91"/>
      <c r="FA593" s="91"/>
      <c r="FB593" s="91"/>
      <c r="FC593" s="91"/>
      <c r="FD593" s="91"/>
      <c r="FE593" s="91"/>
      <c r="FF593" s="91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</row>
    <row r="594" customFormat="false" ht="12.75" hidden="false" customHeight="false" outlineLevel="0" collapsed="false">
      <c r="A594" s="100"/>
      <c r="B594" s="101"/>
      <c r="C594" s="101"/>
      <c r="D594" s="101"/>
      <c r="E594" s="101"/>
      <c r="F594" s="101"/>
      <c r="G594" s="101"/>
      <c r="H594" s="82"/>
      <c r="I594" s="103"/>
      <c r="R594" s="82"/>
      <c r="S594" s="90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1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  <c r="EJ594" s="91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91"/>
      <c r="EZ594" s="91"/>
      <c r="FA594" s="91"/>
      <c r="FB594" s="91"/>
      <c r="FC594" s="91"/>
      <c r="FD594" s="91"/>
      <c r="FE594" s="91"/>
      <c r="FF594" s="91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</row>
    <row r="595" customFormat="false" ht="12.75" hidden="false" customHeight="false" outlineLevel="0" collapsed="false">
      <c r="A595" s="100"/>
      <c r="B595" s="101"/>
      <c r="C595" s="101"/>
      <c r="D595" s="101"/>
      <c r="E595" s="101"/>
      <c r="F595" s="101"/>
      <c r="G595" s="101"/>
      <c r="H595" s="82"/>
      <c r="I595" s="103"/>
      <c r="R595" s="82"/>
      <c r="S595" s="90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1"/>
      <c r="DB595" s="91"/>
      <c r="DC595" s="91"/>
      <c r="DD595" s="91"/>
      <c r="DE595" s="91"/>
      <c r="DF595" s="91"/>
      <c r="DG595" s="91"/>
      <c r="DH595" s="91"/>
      <c r="DI595" s="91"/>
      <c r="DJ595" s="91"/>
      <c r="DK595" s="91"/>
      <c r="DL595" s="91"/>
      <c r="DM595" s="91"/>
      <c r="DN595" s="91"/>
      <c r="DO595" s="91"/>
      <c r="DP595" s="91"/>
      <c r="DQ595" s="91"/>
      <c r="DR595" s="91"/>
      <c r="DS595" s="91"/>
      <c r="DT595" s="91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  <c r="EJ595" s="9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91"/>
      <c r="EZ595" s="91"/>
      <c r="FA595" s="91"/>
      <c r="FB595" s="91"/>
      <c r="FC595" s="91"/>
      <c r="FD595" s="91"/>
      <c r="FE595" s="91"/>
      <c r="FF595" s="91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</row>
    <row r="596" customFormat="false" ht="12.75" hidden="false" customHeight="false" outlineLevel="0" collapsed="false">
      <c r="A596" s="100"/>
      <c r="B596" s="101"/>
      <c r="C596" s="101"/>
      <c r="D596" s="101"/>
      <c r="E596" s="101"/>
      <c r="F596" s="101"/>
      <c r="G596" s="101"/>
      <c r="H596" s="82"/>
      <c r="I596" s="103"/>
      <c r="R596" s="82"/>
      <c r="S596" s="90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1"/>
      <c r="DB596" s="91"/>
      <c r="DC596" s="91"/>
      <c r="DD596" s="91"/>
      <c r="DE596" s="91"/>
      <c r="DF596" s="91"/>
      <c r="DG596" s="91"/>
      <c r="DH596" s="91"/>
      <c r="DI596" s="91"/>
      <c r="DJ596" s="91"/>
      <c r="DK596" s="91"/>
      <c r="DL596" s="91"/>
      <c r="DM596" s="91"/>
      <c r="DN596" s="91"/>
      <c r="DO596" s="91"/>
      <c r="DP596" s="91"/>
      <c r="DQ596" s="91"/>
      <c r="DR596" s="91"/>
      <c r="DS596" s="91"/>
      <c r="DT596" s="91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  <c r="EJ596" s="91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91"/>
      <c r="EZ596" s="91"/>
      <c r="FA596" s="91"/>
      <c r="FB596" s="91"/>
      <c r="FC596" s="91"/>
      <c r="FD596" s="91"/>
      <c r="FE596" s="91"/>
      <c r="FF596" s="91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</row>
    <row r="597" customFormat="false" ht="12.75" hidden="false" customHeight="false" outlineLevel="0" collapsed="false">
      <c r="A597" s="100"/>
      <c r="B597" s="101"/>
      <c r="C597" s="101"/>
      <c r="D597" s="101"/>
      <c r="E597" s="101"/>
      <c r="F597" s="101"/>
      <c r="G597" s="101"/>
      <c r="H597" s="82"/>
      <c r="I597" s="103"/>
      <c r="R597" s="82"/>
      <c r="S597" s="90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1"/>
      <c r="DB597" s="91"/>
      <c r="DC597" s="91"/>
      <c r="DD597" s="91"/>
      <c r="DE597" s="91"/>
      <c r="DF597" s="91"/>
      <c r="DG597" s="91"/>
      <c r="DH597" s="91"/>
      <c r="DI597" s="91"/>
      <c r="DJ597" s="91"/>
      <c r="DK597" s="91"/>
      <c r="DL597" s="91"/>
      <c r="DM597" s="91"/>
      <c r="DN597" s="91"/>
      <c r="DO597" s="91"/>
      <c r="DP597" s="91"/>
      <c r="DQ597" s="91"/>
      <c r="DR597" s="91"/>
      <c r="DS597" s="91"/>
      <c r="DT597" s="91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  <c r="EJ597" s="9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91"/>
      <c r="EZ597" s="91"/>
      <c r="FA597" s="91"/>
      <c r="FB597" s="91"/>
      <c r="FC597" s="91"/>
      <c r="FD597" s="91"/>
      <c r="FE597" s="91"/>
      <c r="FF597" s="91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</row>
    <row r="598" customFormat="false" ht="12.75" hidden="false" customHeight="false" outlineLevel="0" collapsed="false">
      <c r="A598" s="100"/>
      <c r="B598" s="101"/>
      <c r="C598" s="101"/>
      <c r="D598" s="101"/>
      <c r="E598" s="101"/>
      <c r="F598" s="101"/>
      <c r="G598" s="101"/>
      <c r="H598" s="82"/>
      <c r="I598" s="103"/>
      <c r="R598" s="82"/>
      <c r="S598" s="90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1"/>
      <c r="DB598" s="91"/>
      <c r="DC598" s="91"/>
      <c r="DD598" s="91"/>
      <c r="DE598" s="91"/>
      <c r="DF598" s="91"/>
      <c r="DG598" s="91"/>
      <c r="DH598" s="91"/>
      <c r="DI598" s="91"/>
      <c r="DJ598" s="91"/>
      <c r="DK598" s="91"/>
      <c r="DL598" s="91"/>
      <c r="DM598" s="91"/>
      <c r="DN598" s="91"/>
      <c r="DO598" s="91"/>
      <c r="DP598" s="91"/>
      <c r="DQ598" s="91"/>
      <c r="DR598" s="91"/>
      <c r="DS598" s="91"/>
      <c r="DT598" s="91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  <c r="EJ598" s="9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91"/>
      <c r="EZ598" s="91"/>
      <c r="FA598" s="91"/>
      <c r="FB598" s="91"/>
      <c r="FC598" s="91"/>
      <c r="FD598" s="91"/>
      <c r="FE598" s="91"/>
      <c r="FF598" s="91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</row>
    <row r="599" customFormat="false" ht="12.75" hidden="false" customHeight="false" outlineLevel="0" collapsed="false">
      <c r="A599" s="100"/>
      <c r="B599" s="101"/>
      <c r="C599" s="101"/>
      <c r="D599" s="101"/>
      <c r="E599" s="101"/>
      <c r="F599" s="101"/>
      <c r="G599" s="101"/>
      <c r="H599" s="82"/>
      <c r="I599" s="103"/>
      <c r="R599" s="82"/>
      <c r="S599" s="90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1"/>
      <c r="DB599" s="91"/>
      <c r="DC599" s="91"/>
      <c r="DD599" s="91"/>
      <c r="DE599" s="91"/>
      <c r="DF599" s="91"/>
      <c r="DG599" s="91"/>
      <c r="DH599" s="91"/>
      <c r="DI599" s="91"/>
      <c r="DJ599" s="91"/>
      <c r="DK599" s="91"/>
      <c r="DL599" s="91"/>
      <c r="DM599" s="91"/>
      <c r="DN599" s="91"/>
      <c r="DO599" s="91"/>
      <c r="DP599" s="91"/>
      <c r="DQ599" s="91"/>
      <c r="DR599" s="91"/>
      <c r="DS599" s="91"/>
      <c r="DT599" s="91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  <c r="EJ599" s="9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91"/>
      <c r="EZ599" s="91"/>
      <c r="FA599" s="91"/>
      <c r="FB599" s="91"/>
      <c r="FC599" s="91"/>
      <c r="FD599" s="91"/>
      <c r="FE599" s="91"/>
      <c r="FF599" s="91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</row>
    <row r="600" customFormat="false" ht="12.75" hidden="false" customHeight="false" outlineLevel="0" collapsed="false">
      <c r="A600" s="100"/>
      <c r="B600" s="101"/>
      <c r="C600" s="101"/>
      <c r="D600" s="101"/>
      <c r="E600" s="101"/>
      <c r="F600" s="101"/>
      <c r="G600" s="101"/>
      <c r="H600" s="82"/>
      <c r="I600" s="103"/>
      <c r="R600" s="82"/>
      <c r="S600" s="90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1"/>
      <c r="DB600" s="91"/>
      <c r="DC600" s="91"/>
      <c r="DD600" s="91"/>
      <c r="DE600" s="91"/>
      <c r="DF600" s="91"/>
      <c r="DG600" s="91"/>
      <c r="DH600" s="91"/>
      <c r="DI600" s="91"/>
      <c r="DJ600" s="91"/>
      <c r="DK600" s="91"/>
      <c r="DL600" s="91"/>
      <c r="DM600" s="91"/>
      <c r="DN600" s="91"/>
      <c r="DO600" s="91"/>
      <c r="DP600" s="91"/>
      <c r="DQ600" s="91"/>
      <c r="DR600" s="91"/>
      <c r="DS600" s="91"/>
      <c r="DT600" s="91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  <c r="EJ600" s="9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91"/>
      <c r="EZ600" s="91"/>
      <c r="FA600" s="91"/>
      <c r="FB600" s="91"/>
      <c r="FC600" s="91"/>
      <c r="FD600" s="91"/>
      <c r="FE600" s="91"/>
      <c r="FF600" s="91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</row>
    <row r="601" customFormat="false" ht="12.75" hidden="false" customHeight="false" outlineLevel="0" collapsed="false">
      <c r="A601" s="100"/>
      <c r="B601" s="101"/>
      <c r="C601" s="101"/>
      <c r="D601" s="101"/>
      <c r="E601" s="101"/>
      <c r="F601" s="101"/>
      <c r="G601" s="101"/>
      <c r="H601" s="82"/>
      <c r="I601" s="103"/>
      <c r="R601" s="82"/>
      <c r="S601" s="90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1"/>
      <c r="DB601" s="91"/>
      <c r="DC601" s="91"/>
      <c r="DD601" s="91"/>
      <c r="DE601" s="91"/>
      <c r="DF601" s="91"/>
      <c r="DG601" s="91"/>
      <c r="DH601" s="91"/>
      <c r="DI601" s="91"/>
      <c r="DJ601" s="91"/>
      <c r="DK601" s="91"/>
      <c r="DL601" s="91"/>
      <c r="DM601" s="91"/>
      <c r="DN601" s="91"/>
      <c r="DO601" s="91"/>
      <c r="DP601" s="91"/>
      <c r="DQ601" s="91"/>
      <c r="DR601" s="91"/>
      <c r="DS601" s="91"/>
      <c r="DT601" s="91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  <c r="EJ601" s="91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91"/>
      <c r="EZ601" s="91"/>
      <c r="FA601" s="91"/>
      <c r="FB601" s="91"/>
      <c r="FC601" s="91"/>
      <c r="FD601" s="91"/>
      <c r="FE601" s="91"/>
      <c r="FF601" s="91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</row>
    <row r="602" customFormat="false" ht="12.75" hidden="false" customHeight="false" outlineLevel="0" collapsed="false">
      <c r="A602" s="100"/>
      <c r="B602" s="101"/>
      <c r="C602" s="101"/>
      <c r="D602" s="101"/>
      <c r="E602" s="101"/>
      <c r="F602" s="101"/>
      <c r="G602" s="101"/>
      <c r="H602" s="82"/>
      <c r="I602" s="103"/>
      <c r="R602" s="82"/>
      <c r="S602" s="90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1"/>
      <c r="DB602" s="91"/>
      <c r="DC602" s="91"/>
      <c r="DD602" s="91"/>
      <c r="DE602" s="91"/>
      <c r="DF602" s="91"/>
      <c r="DG602" s="91"/>
      <c r="DH602" s="91"/>
      <c r="DI602" s="91"/>
      <c r="DJ602" s="91"/>
      <c r="DK602" s="91"/>
      <c r="DL602" s="91"/>
      <c r="DM602" s="91"/>
      <c r="DN602" s="91"/>
      <c r="DO602" s="91"/>
      <c r="DP602" s="91"/>
      <c r="DQ602" s="91"/>
      <c r="DR602" s="91"/>
      <c r="DS602" s="91"/>
      <c r="DT602" s="91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  <c r="EJ602" s="91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91"/>
      <c r="EZ602" s="91"/>
      <c r="FA602" s="91"/>
      <c r="FB602" s="91"/>
      <c r="FC602" s="91"/>
      <c r="FD602" s="91"/>
      <c r="FE602" s="91"/>
      <c r="FF602" s="91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</row>
    <row r="603" customFormat="false" ht="12.75" hidden="false" customHeight="false" outlineLevel="0" collapsed="false">
      <c r="A603" s="100"/>
      <c r="B603" s="101"/>
      <c r="C603" s="101"/>
      <c r="D603" s="101"/>
      <c r="E603" s="101"/>
      <c r="F603" s="101"/>
      <c r="G603" s="101"/>
      <c r="H603" s="82"/>
      <c r="I603" s="103"/>
      <c r="R603" s="82"/>
      <c r="S603" s="90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1"/>
      <c r="DB603" s="91"/>
      <c r="DC603" s="91"/>
      <c r="DD603" s="91"/>
      <c r="DE603" s="91"/>
      <c r="DF603" s="91"/>
      <c r="DG603" s="91"/>
      <c r="DH603" s="91"/>
      <c r="DI603" s="91"/>
      <c r="DJ603" s="91"/>
      <c r="DK603" s="91"/>
      <c r="DL603" s="91"/>
      <c r="DM603" s="91"/>
      <c r="DN603" s="91"/>
      <c r="DO603" s="91"/>
      <c r="DP603" s="91"/>
      <c r="DQ603" s="91"/>
      <c r="DR603" s="91"/>
      <c r="DS603" s="91"/>
      <c r="DT603" s="91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  <c r="EJ603" s="91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91"/>
      <c r="EZ603" s="91"/>
      <c r="FA603" s="91"/>
      <c r="FB603" s="91"/>
      <c r="FC603" s="91"/>
      <c r="FD603" s="91"/>
      <c r="FE603" s="91"/>
      <c r="FF603" s="91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</row>
    <row r="604" customFormat="false" ht="12.75" hidden="false" customHeight="false" outlineLevel="0" collapsed="false">
      <c r="A604" s="100"/>
      <c r="B604" s="101"/>
      <c r="C604" s="101"/>
      <c r="D604" s="101"/>
      <c r="E604" s="101"/>
      <c r="F604" s="101"/>
      <c r="G604" s="101"/>
      <c r="H604" s="82"/>
      <c r="I604" s="103"/>
      <c r="R604" s="82"/>
      <c r="S604" s="90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1"/>
      <c r="DB604" s="91"/>
      <c r="DC604" s="91"/>
      <c r="DD604" s="91"/>
      <c r="DE604" s="91"/>
      <c r="DF604" s="91"/>
      <c r="DG604" s="91"/>
      <c r="DH604" s="91"/>
      <c r="DI604" s="91"/>
      <c r="DJ604" s="91"/>
      <c r="DK604" s="91"/>
      <c r="DL604" s="91"/>
      <c r="DM604" s="91"/>
      <c r="DN604" s="91"/>
      <c r="DO604" s="91"/>
      <c r="DP604" s="91"/>
      <c r="DQ604" s="91"/>
      <c r="DR604" s="91"/>
      <c r="DS604" s="91"/>
      <c r="DT604" s="91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  <c r="EJ604" s="91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91"/>
      <c r="EZ604" s="91"/>
      <c r="FA604" s="91"/>
      <c r="FB604" s="91"/>
      <c r="FC604" s="91"/>
      <c r="FD604" s="91"/>
      <c r="FE604" s="91"/>
      <c r="FF604" s="91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</row>
    <row r="605" customFormat="false" ht="12.75" hidden="false" customHeight="false" outlineLevel="0" collapsed="false">
      <c r="A605" s="100"/>
      <c r="B605" s="101"/>
      <c r="C605" s="101"/>
      <c r="D605" s="101"/>
      <c r="E605" s="101"/>
      <c r="F605" s="101"/>
      <c r="G605" s="101"/>
      <c r="H605" s="82"/>
      <c r="I605" s="103"/>
      <c r="R605" s="82"/>
      <c r="S605" s="90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1"/>
      <c r="DB605" s="91"/>
      <c r="DC605" s="91"/>
      <c r="DD605" s="91"/>
      <c r="DE605" s="91"/>
      <c r="DF605" s="91"/>
      <c r="DG605" s="91"/>
      <c r="DH605" s="91"/>
      <c r="DI605" s="91"/>
      <c r="DJ605" s="91"/>
      <c r="DK605" s="91"/>
      <c r="DL605" s="91"/>
      <c r="DM605" s="91"/>
      <c r="DN605" s="91"/>
      <c r="DO605" s="91"/>
      <c r="DP605" s="91"/>
      <c r="DQ605" s="91"/>
      <c r="DR605" s="91"/>
      <c r="DS605" s="91"/>
      <c r="DT605" s="91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  <c r="EJ605" s="91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91"/>
      <c r="EZ605" s="91"/>
      <c r="FA605" s="91"/>
      <c r="FB605" s="91"/>
      <c r="FC605" s="91"/>
      <c r="FD605" s="91"/>
      <c r="FE605" s="91"/>
      <c r="FF605" s="91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</row>
    <row r="606" customFormat="false" ht="12.75" hidden="false" customHeight="false" outlineLevel="0" collapsed="false">
      <c r="A606" s="100"/>
      <c r="B606" s="101"/>
      <c r="C606" s="101"/>
      <c r="D606" s="101"/>
      <c r="E606" s="101"/>
      <c r="F606" s="101"/>
      <c r="G606" s="101"/>
      <c r="H606" s="82"/>
      <c r="I606" s="103"/>
      <c r="R606" s="82"/>
      <c r="S606" s="90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1"/>
      <c r="DB606" s="91"/>
      <c r="DC606" s="91"/>
      <c r="DD606" s="91"/>
      <c r="DE606" s="91"/>
      <c r="DF606" s="91"/>
      <c r="DG606" s="91"/>
      <c r="DH606" s="91"/>
      <c r="DI606" s="91"/>
      <c r="DJ606" s="91"/>
      <c r="DK606" s="91"/>
      <c r="DL606" s="91"/>
      <c r="DM606" s="91"/>
      <c r="DN606" s="91"/>
      <c r="DO606" s="91"/>
      <c r="DP606" s="91"/>
      <c r="DQ606" s="91"/>
      <c r="DR606" s="91"/>
      <c r="DS606" s="91"/>
      <c r="DT606" s="91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  <c r="EJ606" s="91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91"/>
      <c r="EZ606" s="91"/>
      <c r="FA606" s="91"/>
      <c r="FB606" s="91"/>
      <c r="FC606" s="91"/>
      <c r="FD606" s="91"/>
      <c r="FE606" s="91"/>
      <c r="FF606" s="91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</row>
    <row r="607" customFormat="false" ht="12.75" hidden="false" customHeight="false" outlineLevel="0" collapsed="false">
      <c r="A607" s="100"/>
      <c r="B607" s="101"/>
      <c r="C607" s="101"/>
      <c r="D607" s="101"/>
      <c r="E607" s="101"/>
      <c r="F607" s="101"/>
      <c r="G607" s="101"/>
      <c r="H607" s="82"/>
      <c r="I607" s="103"/>
      <c r="R607" s="82"/>
      <c r="S607" s="90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1"/>
      <c r="DB607" s="91"/>
      <c r="DC607" s="91"/>
      <c r="DD607" s="91"/>
      <c r="DE607" s="91"/>
      <c r="DF607" s="91"/>
      <c r="DG607" s="91"/>
      <c r="DH607" s="91"/>
      <c r="DI607" s="91"/>
      <c r="DJ607" s="91"/>
      <c r="DK607" s="91"/>
      <c r="DL607" s="91"/>
      <c r="DM607" s="91"/>
      <c r="DN607" s="91"/>
      <c r="DO607" s="91"/>
      <c r="DP607" s="91"/>
      <c r="DQ607" s="91"/>
      <c r="DR607" s="91"/>
      <c r="DS607" s="91"/>
      <c r="DT607" s="91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  <c r="EJ607" s="91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91"/>
      <c r="EZ607" s="91"/>
      <c r="FA607" s="91"/>
      <c r="FB607" s="91"/>
      <c r="FC607" s="91"/>
      <c r="FD607" s="91"/>
      <c r="FE607" s="91"/>
      <c r="FF607" s="91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</row>
    <row r="608" customFormat="false" ht="12.75" hidden="false" customHeight="false" outlineLevel="0" collapsed="false">
      <c r="A608" s="100"/>
      <c r="B608" s="101"/>
      <c r="C608" s="101"/>
      <c r="D608" s="101"/>
      <c r="E608" s="101"/>
      <c r="F608" s="101"/>
      <c r="G608" s="101"/>
      <c r="H608" s="82"/>
      <c r="I608" s="103"/>
      <c r="R608" s="82"/>
      <c r="S608" s="90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1"/>
      <c r="DB608" s="91"/>
      <c r="DC608" s="91"/>
      <c r="DD608" s="91"/>
      <c r="DE608" s="91"/>
      <c r="DF608" s="91"/>
      <c r="DG608" s="91"/>
      <c r="DH608" s="91"/>
      <c r="DI608" s="91"/>
      <c r="DJ608" s="91"/>
      <c r="DK608" s="91"/>
      <c r="DL608" s="91"/>
      <c r="DM608" s="91"/>
      <c r="DN608" s="91"/>
      <c r="DO608" s="91"/>
      <c r="DP608" s="91"/>
      <c r="DQ608" s="91"/>
      <c r="DR608" s="91"/>
      <c r="DS608" s="91"/>
      <c r="DT608" s="91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  <c r="EJ608" s="9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91"/>
      <c r="EZ608" s="91"/>
      <c r="FA608" s="91"/>
      <c r="FB608" s="91"/>
      <c r="FC608" s="91"/>
      <c r="FD608" s="91"/>
      <c r="FE608" s="91"/>
      <c r="FF608" s="91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</row>
    <row r="609" customFormat="false" ht="12.75" hidden="false" customHeight="false" outlineLevel="0" collapsed="false">
      <c r="A609" s="100"/>
      <c r="B609" s="101"/>
      <c r="C609" s="101"/>
      <c r="D609" s="101"/>
      <c r="E609" s="101"/>
      <c r="F609" s="101"/>
      <c r="G609" s="101"/>
      <c r="H609" s="82"/>
      <c r="I609" s="103"/>
      <c r="R609" s="82"/>
      <c r="S609" s="90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1"/>
      <c r="DB609" s="91"/>
      <c r="DC609" s="91"/>
      <c r="DD609" s="91"/>
      <c r="DE609" s="91"/>
      <c r="DF609" s="91"/>
      <c r="DG609" s="91"/>
      <c r="DH609" s="91"/>
      <c r="DI609" s="91"/>
      <c r="DJ609" s="91"/>
      <c r="DK609" s="91"/>
      <c r="DL609" s="91"/>
      <c r="DM609" s="91"/>
      <c r="DN609" s="91"/>
      <c r="DO609" s="91"/>
      <c r="DP609" s="91"/>
      <c r="DQ609" s="91"/>
      <c r="DR609" s="91"/>
      <c r="DS609" s="91"/>
      <c r="DT609" s="91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  <c r="EJ609" s="91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91"/>
      <c r="EZ609" s="91"/>
      <c r="FA609" s="91"/>
      <c r="FB609" s="91"/>
      <c r="FC609" s="91"/>
      <c r="FD609" s="91"/>
      <c r="FE609" s="91"/>
      <c r="FF609" s="91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</row>
    <row r="610" customFormat="false" ht="12.75" hidden="false" customHeight="false" outlineLevel="0" collapsed="false">
      <c r="A610" s="100"/>
      <c r="B610" s="101"/>
      <c r="C610" s="101"/>
      <c r="D610" s="101"/>
      <c r="E610" s="101"/>
      <c r="F610" s="101"/>
      <c r="G610" s="101"/>
      <c r="H610" s="82"/>
      <c r="I610" s="103"/>
      <c r="R610" s="82"/>
      <c r="S610" s="90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1"/>
      <c r="DB610" s="91"/>
      <c r="DC610" s="91"/>
      <c r="DD610" s="91"/>
      <c r="DE610" s="91"/>
      <c r="DF610" s="91"/>
      <c r="DG610" s="91"/>
      <c r="DH610" s="91"/>
      <c r="DI610" s="91"/>
      <c r="DJ610" s="91"/>
      <c r="DK610" s="91"/>
      <c r="DL610" s="91"/>
      <c r="DM610" s="91"/>
      <c r="DN610" s="91"/>
      <c r="DO610" s="91"/>
      <c r="DP610" s="91"/>
      <c r="DQ610" s="91"/>
      <c r="DR610" s="91"/>
      <c r="DS610" s="91"/>
      <c r="DT610" s="91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  <c r="EJ610" s="91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91"/>
      <c r="EZ610" s="91"/>
      <c r="FA610" s="91"/>
      <c r="FB610" s="91"/>
      <c r="FC610" s="91"/>
      <c r="FD610" s="91"/>
      <c r="FE610" s="91"/>
      <c r="FF610" s="91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</row>
    <row r="611" customFormat="false" ht="12.75" hidden="false" customHeight="false" outlineLevel="0" collapsed="false">
      <c r="A611" s="100"/>
      <c r="B611" s="101"/>
      <c r="C611" s="101"/>
      <c r="D611" s="101"/>
      <c r="E611" s="101"/>
      <c r="F611" s="101"/>
      <c r="G611" s="101"/>
      <c r="H611" s="82"/>
      <c r="I611" s="103"/>
      <c r="R611" s="82"/>
      <c r="S611" s="90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1"/>
      <c r="DB611" s="91"/>
      <c r="DC611" s="91"/>
      <c r="DD611" s="91"/>
      <c r="DE611" s="91"/>
      <c r="DF611" s="91"/>
      <c r="DG611" s="91"/>
      <c r="DH611" s="91"/>
      <c r="DI611" s="91"/>
      <c r="DJ611" s="91"/>
      <c r="DK611" s="91"/>
      <c r="DL611" s="91"/>
      <c r="DM611" s="91"/>
      <c r="DN611" s="91"/>
      <c r="DO611" s="91"/>
      <c r="DP611" s="91"/>
      <c r="DQ611" s="91"/>
      <c r="DR611" s="91"/>
      <c r="DS611" s="91"/>
      <c r="DT611" s="91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  <c r="EJ611" s="91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91"/>
      <c r="EZ611" s="91"/>
      <c r="FA611" s="91"/>
      <c r="FB611" s="91"/>
      <c r="FC611" s="91"/>
      <c r="FD611" s="91"/>
      <c r="FE611" s="91"/>
      <c r="FF611" s="91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</row>
    <row r="612" customFormat="false" ht="12.75" hidden="false" customHeight="false" outlineLevel="0" collapsed="false">
      <c r="A612" s="100"/>
      <c r="B612" s="101"/>
      <c r="C612" s="101"/>
      <c r="D612" s="101"/>
      <c r="E612" s="101"/>
      <c r="F612" s="101"/>
      <c r="G612" s="101"/>
      <c r="H612" s="82"/>
      <c r="I612" s="103"/>
      <c r="R612" s="82"/>
      <c r="S612" s="90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1"/>
      <c r="DB612" s="91"/>
      <c r="DC612" s="91"/>
      <c r="DD612" s="91"/>
      <c r="DE612" s="91"/>
      <c r="DF612" s="91"/>
      <c r="DG612" s="91"/>
      <c r="DH612" s="91"/>
      <c r="DI612" s="91"/>
      <c r="DJ612" s="91"/>
      <c r="DK612" s="91"/>
      <c r="DL612" s="91"/>
      <c r="DM612" s="91"/>
      <c r="DN612" s="91"/>
      <c r="DO612" s="91"/>
      <c r="DP612" s="91"/>
      <c r="DQ612" s="91"/>
      <c r="DR612" s="91"/>
      <c r="DS612" s="91"/>
      <c r="DT612" s="91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  <c r="EJ612" s="91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91"/>
      <c r="EZ612" s="91"/>
      <c r="FA612" s="91"/>
      <c r="FB612" s="91"/>
      <c r="FC612" s="91"/>
      <c r="FD612" s="91"/>
      <c r="FE612" s="91"/>
      <c r="FF612" s="91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</row>
    <row r="613" customFormat="false" ht="12.75" hidden="false" customHeight="false" outlineLevel="0" collapsed="false">
      <c r="A613" s="100"/>
      <c r="B613" s="101"/>
      <c r="C613" s="101"/>
      <c r="D613" s="101"/>
      <c r="E613" s="101"/>
      <c r="F613" s="101"/>
      <c r="G613" s="101"/>
      <c r="H613" s="82"/>
      <c r="I613" s="103"/>
      <c r="R613" s="82"/>
      <c r="S613" s="90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1"/>
      <c r="DB613" s="91"/>
      <c r="DC613" s="91"/>
      <c r="DD613" s="91"/>
      <c r="DE613" s="91"/>
      <c r="DF613" s="91"/>
      <c r="DG613" s="91"/>
      <c r="DH613" s="91"/>
      <c r="DI613" s="91"/>
      <c r="DJ613" s="91"/>
      <c r="DK613" s="91"/>
      <c r="DL613" s="91"/>
      <c r="DM613" s="91"/>
      <c r="DN613" s="91"/>
      <c r="DO613" s="91"/>
      <c r="DP613" s="91"/>
      <c r="DQ613" s="91"/>
      <c r="DR613" s="91"/>
      <c r="DS613" s="91"/>
      <c r="DT613" s="91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  <c r="EJ613" s="9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91"/>
      <c r="EZ613" s="91"/>
      <c r="FA613" s="91"/>
      <c r="FB613" s="91"/>
      <c r="FC613" s="91"/>
      <c r="FD613" s="91"/>
      <c r="FE613" s="91"/>
      <c r="FF613" s="91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</row>
    <row r="614" customFormat="false" ht="12.75" hidden="false" customHeight="false" outlineLevel="0" collapsed="false">
      <c r="A614" s="100"/>
      <c r="B614" s="101"/>
      <c r="C614" s="101"/>
      <c r="D614" s="101"/>
      <c r="E614" s="101"/>
      <c r="F614" s="101"/>
      <c r="G614" s="101"/>
      <c r="H614" s="82"/>
      <c r="I614" s="103"/>
      <c r="R614" s="82"/>
      <c r="S614" s="90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1"/>
      <c r="DB614" s="91"/>
      <c r="DC614" s="91"/>
      <c r="DD614" s="91"/>
      <c r="DE614" s="91"/>
      <c r="DF614" s="91"/>
      <c r="DG614" s="91"/>
      <c r="DH614" s="91"/>
      <c r="DI614" s="91"/>
      <c r="DJ614" s="91"/>
      <c r="DK614" s="91"/>
      <c r="DL614" s="91"/>
      <c r="DM614" s="91"/>
      <c r="DN614" s="91"/>
      <c r="DO614" s="91"/>
      <c r="DP614" s="91"/>
      <c r="DQ614" s="91"/>
      <c r="DR614" s="91"/>
      <c r="DS614" s="91"/>
      <c r="DT614" s="91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  <c r="EJ614" s="91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91"/>
      <c r="EZ614" s="91"/>
      <c r="FA614" s="91"/>
      <c r="FB614" s="91"/>
      <c r="FC614" s="91"/>
      <c r="FD614" s="91"/>
      <c r="FE614" s="91"/>
      <c r="FF614" s="91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</row>
    <row r="615" customFormat="false" ht="12.75" hidden="false" customHeight="false" outlineLevel="0" collapsed="false">
      <c r="A615" s="100"/>
      <c r="B615" s="101"/>
      <c r="C615" s="101"/>
      <c r="D615" s="101"/>
      <c r="E615" s="101"/>
      <c r="F615" s="101"/>
      <c r="G615" s="101"/>
      <c r="H615" s="82"/>
      <c r="I615" s="103"/>
      <c r="R615" s="82"/>
      <c r="S615" s="90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1"/>
      <c r="DB615" s="91"/>
      <c r="DC615" s="91"/>
      <c r="DD615" s="91"/>
      <c r="DE615" s="91"/>
      <c r="DF615" s="91"/>
      <c r="DG615" s="91"/>
      <c r="DH615" s="91"/>
      <c r="DI615" s="91"/>
      <c r="DJ615" s="91"/>
      <c r="DK615" s="91"/>
      <c r="DL615" s="91"/>
      <c r="DM615" s="91"/>
      <c r="DN615" s="91"/>
      <c r="DO615" s="91"/>
      <c r="DP615" s="91"/>
      <c r="DQ615" s="91"/>
      <c r="DR615" s="91"/>
      <c r="DS615" s="91"/>
      <c r="DT615" s="91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  <c r="EJ615" s="91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91"/>
      <c r="EZ615" s="91"/>
      <c r="FA615" s="91"/>
      <c r="FB615" s="91"/>
      <c r="FC615" s="91"/>
      <c r="FD615" s="91"/>
      <c r="FE615" s="91"/>
      <c r="FF615" s="91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</row>
    <row r="616" customFormat="false" ht="12.75" hidden="false" customHeight="false" outlineLevel="0" collapsed="false">
      <c r="A616" s="100"/>
      <c r="B616" s="101"/>
      <c r="C616" s="101"/>
      <c r="D616" s="101"/>
      <c r="E616" s="101"/>
      <c r="F616" s="101"/>
      <c r="G616" s="101"/>
      <c r="H616" s="82"/>
      <c r="I616" s="103"/>
      <c r="R616" s="82"/>
      <c r="S616" s="90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1"/>
      <c r="DB616" s="91"/>
      <c r="DC616" s="91"/>
      <c r="DD616" s="91"/>
      <c r="DE616" s="91"/>
      <c r="DF616" s="91"/>
      <c r="DG616" s="91"/>
      <c r="DH616" s="91"/>
      <c r="DI616" s="91"/>
      <c r="DJ616" s="91"/>
      <c r="DK616" s="91"/>
      <c r="DL616" s="91"/>
      <c r="DM616" s="91"/>
      <c r="DN616" s="91"/>
      <c r="DO616" s="91"/>
      <c r="DP616" s="91"/>
      <c r="DQ616" s="91"/>
      <c r="DR616" s="91"/>
      <c r="DS616" s="91"/>
      <c r="DT616" s="91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  <c r="EJ616" s="9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91"/>
      <c r="EZ616" s="91"/>
      <c r="FA616" s="91"/>
      <c r="FB616" s="91"/>
      <c r="FC616" s="91"/>
      <c r="FD616" s="91"/>
      <c r="FE616" s="91"/>
      <c r="FF616" s="91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</row>
    <row r="617" customFormat="false" ht="12.75" hidden="false" customHeight="false" outlineLevel="0" collapsed="false">
      <c r="A617" s="100"/>
      <c r="B617" s="101"/>
      <c r="C617" s="101"/>
      <c r="D617" s="101"/>
      <c r="E617" s="101"/>
      <c r="F617" s="101"/>
      <c r="G617" s="101"/>
      <c r="H617" s="82"/>
      <c r="I617" s="103"/>
      <c r="R617" s="82"/>
      <c r="S617" s="90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1"/>
      <c r="DB617" s="91"/>
      <c r="DC617" s="91"/>
      <c r="DD617" s="91"/>
      <c r="DE617" s="91"/>
      <c r="DF617" s="91"/>
      <c r="DG617" s="91"/>
      <c r="DH617" s="91"/>
      <c r="DI617" s="91"/>
      <c r="DJ617" s="91"/>
      <c r="DK617" s="91"/>
      <c r="DL617" s="91"/>
      <c r="DM617" s="91"/>
      <c r="DN617" s="91"/>
      <c r="DO617" s="91"/>
      <c r="DP617" s="91"/>
      <c r="DQ617" s="91"/>
      <c r="DR617" s="91"/>
      <c r="DS617" s="91"/>
      <c r="DT617" s="91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  <c r="EJ617" s="91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91"/>
      <c r="EZ617" s="91"/>
      <c r="FA617" s="91"/>
      <c r="FB617" s="91"/>
      <c r="FC617" s="91"/>
      <c r="FD617" s="91"/>
      <c r="FE617" s="91"/>
      <c r="FF617" s="91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</row>
    <row r="618" customFormat="false" ht="12.75" hidden="false" customHeight="false" outlineLevel="0" collapsed="false">
      <c r="A618" s="100"/>
      <c r="B618" s="101"/>
      <c r="C618" s="101"/>
      <c r="D618" s="101"/>
      <c r="E618" s="101"/>
      <c r="F618" s="101"/>
      <c r="G618" s="101"/>
      <c r="H618" s="82"/>
      <c r="I618" s="103"/>
      <c r="R618" s="82"/>
      <c r="S618" s="90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1"/>
      <c r="DB618" s="91"/>
      <c r="DC618" s="91"/>
      <c r="DD618" s="91"/>
      <c r="DE618" s="91"/>
      <c r="DF618" s="91"/>
      <c r="DG618" s="91"/>
      <c r="DH618" s="91"/>
      <c r="DI618" s="91"/>
      <c r="DJ618" s="91"/>
      <c r="DK618" s="91"/>
      <c r="DL618" s="91"/>
      <c r="DM618" s="91"/>
      <c r="DN618" s="91"/>
      <c r="DO618" s="91"/>
      <c r="DP618" s="91"/>
      <c r="DQ618" s="91"/>
      <c r="DR618" s="91"/>
      <c r="DS618" s="91"/>
      <c r="DT618" s="91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  <c r="EJ618" s="91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91"/>
      <c r="EZ618" s="91"/>
      <c r="FA618" s="91"/>
      <c r="FB618" s="91"/>
      <c r="FC618" s="91"/>
      <c r="FD618" s="91"/>
      <c r="FE618" s="91"/>
      <c r="FF618" s="91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</row>
    <row r="619" customFormat="false" ht="12.75" hidden="false" customHeight="false" outlineLevel="0" collapsed="false">
      <c r="A619" s="100"/>
      <c r="B619" s="101"/>
      <c r="C619" s="101"/>
      <c r="D619" s="101"/>
      <c r="E619" s="101"/>
      <c r="F619" s="101"/>
      <c r="G619" s="101"/>
      <c r="H619" s="82"/>
      <c r="I619" s="103"/>
      <c r="R619" s="82"/>
      <c r="S619" s="90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1"/>
      <c r="DB619" s="91"/>
      <c r="DC619" s="91"/>
      <c r="DD619" s="91"/>
      <c r="DE619" s="91"/>
      <c r="DF619" s="91"/>
      <c r="DG619" s="91"/>
      <c r="DH619" s="91"/>
      <c r="DI619" s="91"/>
      <c r="DJ619" s="91"/>
      <c r="DK619" s="91"/>
      <c r="DL619" s="91"/>
      <c r="DM619" s="91"/>
      <c r="DN619" s="91"/>
      <c r="DO619" s="91"/>
      <c r="DP619" s="91"/>
      <c r="DQ619" s="91"/>
      <c r="DR619" s="91"/>
      <c r="DS619" s="91"/>
      <c r="DT619" s="91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  <c r="EJ619" s="91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91"/>
      <c r="EZ619" s="91"/>
      <c r="FA619" s="91"/>
      <c r="FB619" s="91"/>
      <c r="FC619" s="91"/>
      <c r="FD619" s="91"/>
      <c r="FE619" s="91"/>
      <c r="FF619" s="91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</row>
    <row r="620" customFormat="false" ht="12.75" hidden="false" customHeight="false" outlineLevel="0" collapsed="false">
      <c r="A620" s="100"/>
      <c r="B620" s="101"/>
      <c r="C620" s="101"/>
      <c r="D620" s="101"/>
      <c r="E620" s="101"/>
      <c r="F620" s="101"/>
      <c r="G620" s="101"/>
      <c r="H620" s="82"/>
      <c r="I620" s="103"/>
      <c r="R620" s="82"/>
      <c r="S620" s="90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1"/>
      <c r="DB620" s="91"/>
      <c r="DC620" s="91"/>
      <c r="DD620" s="91"/>
      <c r="DE620" s="91"/>
      <c r="DF620" s="91"/>
      <c r="DG620" s="91"/>
      <c r="DH620" s="91"/>
      <c r="DI620" s="91"/>
      <c r="DJ620" s="91"/>
      <c r="DK620" s="91"/>
      <c r="DL620" s="91"/>
      <c r="DM620" s="91"/>
      <c r="DN620" s="91"/>
      <c r="DO620" s="91"/>
      <c r="DP620" s="91"/>
      <c r="DQ620" s="91"/>
      <c r="DR620" s="91"/>
      <c r="DS620" s="91"/>
      <c r="DT620" s="91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  <c r="EJ620" s="91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91"/>
      <c r="EZ620" s="91"/>
      <c r="FA620" s="91"/>
      <c r="FB620" s="91"/>
      <c r="FC620" s="91"/>
      <c r="FD620" s="91"/>
      <c r="FE620" s="91"/>
      <c r="FF620" s="91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</row>
    <row r="621" customFormat="false" ht="12.75" hidden="false" customHeight="false" outlineLevel="0" collapsed="false">
      <c r="A621" s="100"/>
      <c r="B621" s="101"/>
      <c r="C621" s="101"/>
      <c r="D621" s="101"/>
      <c r="E621" s="101"/>
      <c r="F621" s="101"/>
      <c r="G621" s="101"/>
      <c r="H621" s="82"/>
      <c r="I621" s="103"/>
      <c r="R621" s="82"/>
      <c r="S621" s="90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1"/>
      <c r="DB621" s="91"/>
      <c r="DC621" s="91"/>
      <c r="DD621" s="91"/>
      <c r="DE621" s="91"/>
      <c r="DF621" s="91"/>
      <c r="DG621" s="91"/>
      <c r="DH621" s="91"/>
      <c r="DI621" s="91"/>
      <c r="DJ621" s="91"/>
      <c r="DK621" s="91"/>
      <c r="DL621" s="91"/>
      <c r="DM621" s="91"/>
      <c r="DN621" s="91"/>
      <c r="DO621" s="91"/>
      <c r="DP621" s="91"/>
      <c r="DQ621" s="91"/>
      <c r="DR621" s="91"/>
      <c r="DS621" s="91"/>
      <c r="DT621" s="91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  <c r="EJ621" s="9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91"/>
      <c r="EZ621" s="91"/>
      <c r="FA621" s="91"/>
      <c r="FB621" s="91"/>
      <c r="FC621" s="91"/>
      <c r="FD621" s="91"/>
      <c r="FE621" s="91"/>
      <c r="FF621" s="91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</row>
    <row r="622" customFormat="false" ht="12.75" hidden="false" customHeight="false" outlineLevel="0" collapsed="false">
      <c r="A622" s="100"/>
      <c r="B622" s="101"/>
      <c r="C622" s="101"/>
      <c r="D622" s="101"/>
      <c r="E622" s="101"/>
      <c r="F622" s="101"/>
      <c r="G622" s="101"/>
      <c r="H622" s="82"/>
      <c r="I622" s="103"/>
      <c r="R622" s="82"/>
      <c r="S622" s="90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1"/>
      <c r="DB622" s="91"/>
      <c r="DC622" s="91"/>
      <c r="DD622" s="91"/>
      <c r="DE622" s="91"/>
      <c r="DF622" s="91"/>
      <c r="DG622" s="91"/>
      <c r="DH622" s="91"/>
      <c r="DI622" s="91"/>
      <c r="DJ622" s="91"/>
      <c r="DK622" s="91"/>
      <c r="DL622" s="91"/>
      <c r="DM622" s="91"/>
      <c r="DN622" s="91"/>
      <c r="DO622" s="91"/>
      <c r="DP622" s="91"/>
      <c r="DQ622" s="91"/>
      <c r="DR622" s="91"/>
      <c r="DS622" s="91"/>
      <c r="DT622" s="91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  <c r="EJ622" s="9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91"/>
      <c r="EZ622" s="91"/>
      <c r="FA622" s="91"/>
      <c r="FB622" s="91"/>
      <c r="FC622" s="91"/>
      <c r="FD622" s="91"/>
      <c r="FE622" s="91"/>
      <c r="FF622" s="91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</row>
    <row r="623" customFormat="false" ht="12.75" hidden="false" customHeight="false" outlineLevel="0" collapsed="false">
      <c r="A623" s="100"/>
      <c r="B623" s="101"/>
      <c r="C623" s="101"/>
      <c r="D623" s="101"/>
      <c r="E623" s="101"/>
      <c r="F623" s="101"/>
      <c r="G623" s="101"/>
      <c r="H623" s="82"/>
      <c r="I623" s="103"/>
      <c r="R623" s="82"/>
      <c r="S623" s="90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1"/>
      <c r="DB623" s="91"/>
      <c r="DC623" s="91"/>
      <c r="DD623" s="91"/>
      <c r="DE623" s="91"/>
      <c r="DF623" s="91"/>
      <c r="DG623" s="91"/>
      <c r="DH623" s="91"/>
      <c r="DI623" s="91"/>
      <c r="DJ623" s="91"/>
      <c r="DK623" s="91"/>
      <c r="DL623" s="91"/>
      <c r="DM623" s="91"/>
      <c r="DN623" s="91"/>
      <c r="DO623" s="91"/>
      <c r="DP623" s="91"/>
      <c r="DQ623" s="91"/>
      <c r="DR623" s="91"/>
      <c r="DS623" s="91"/>
      <c r="DT623" s="91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  <c r="EJ623" s="91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91"/>
      <c r="EZ623" s="91"/>
      <c r="FA623" s="91"/>
      <c r="FB623" s="91"/>
      <c r="FC623" s="91"/>
      <c r="FD623" s="91"/>
      <c r="FE623" s="91"/>
      <c r="FF623" s="91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</row>
    <row r="624" customFormat="false" ht="12.75" hidden="false" customHeight="false" outlineLevel="0" collapsed="false">
      <c r="A624" s="100"/>
      <c r="B624" s="101"/>
      <c r="C624" s="101"/>
      <c r="D624" s="101"/>
      <c r="E624" s="101"/>
      <c r="F624" s="101"/>
      <c r="G624" s="101"/>
      <c r="H624" s="82"/>
      <c r="I624" s="103"/>
      <c r="R624" s="82"/>
      <c r="S624" s="90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1"/>
      <c r="DB624" s="91"/>
      <c r="DC624" s="91"/>
      <c r="DD624" s="91"/>
      <c r="DE624" s="91"/>
      <c r="DF624" s="91"/>
      <c r="DG624" s="91"/>
      <c r="DH624" s="91"/>
      <c r="DI624" s="91"/>
      <c r="DJ624" s="91"/>
      <c r="DK624" s="91"/>
      <c r="DL624" s="91"/>
      <c r="DM624" s="91"/>
      <c r="DN624" s="91"/>
      <c r="DO624" s="91"/>
      <c r="DP624" s="91"/>
      <c r="DQ624" s="91"/>
      <c r="DR624" s="91"/>
      <c r="DS624" s="91"/>
      <c r="DT624" s="91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  <c r="EJ624" s="91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91"/>
      <c r="EZ624" s="91"/>
      <c r="FA624" s="91"/>
      <c r="FB624" s="91"/>
      <c r="FC624" s="91"/>
      <c r="FD624" s="91"/>
      <c r="FE624" s="91"/>
      <c r="FF624" s="91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</row>
    <row r="625" customFormat="false" ht="12.75" hidden="false" customHeight="false" outlineLevel="0" collapsed="false">
      <c r="A625" s="100"/>
      <c r="B625" s="101"/>
      <c r="C625" s="101"/>
      <c r="D625" s="101"/>
      <c r="E625" s="101"/>
      <c r="F625" s="101"/>
      <c r="G625" s="101"/>
      <c r="H625" s="82"/>
      <c r="I625" s="103"/>
      <c r="R625" s="82"/>
      <c r="S625" s="90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1"/>
      <c r="DB625" s="91"/>
      <c r="DC625" s="91"/>
      <c r="DD625" s="91"/>
      <c r="DE625" s="91"/>
      <c r="DF625" s="91"/>
      <c r="DG625" s="91"/>
      <c r="DH625" s="91"/>
      <c r="DI625" s="91"/>
      <c r="DJ625" s="91"/>
      <c r="DK625" s="91"/>
      <c r="DL625" s="91"/>
      <c r="DM625" s="91"/>
      <c r="DN625" s="91"/>
      <c r="DO625" s="91"/>
      <c r="DP625" s="91"/>
      <c r="DQ625" s="91"/>
      <c r="DR625" s="91"/>
      <c r="DS625" s="91"/>
      <c r="DT625" s="91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  <c r="EJ625" s="91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91"/>
      <c r="EZ625" s="91"/>
      <c r="FA625" s="91"/>
      <c r="FB625" s="91"/>
      <c r="FC625" s="91"/>
      <c r="FD625" s="91"/>
      <c r="FE625" s="91"/>
      <c r="FF625" s="91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</row>
    <row r="626" customFormat="false" ht="12.75" hidden="false" customHeight="false" outlineLevel="0" collapsed="false">
      <c r="A626" s="100"/>
      <c r="B626" s="101"/>
      <c r="C626" s="101"/>
      <c r="D626" s="101"/>
      <c r="E626" s="101"/>
      <c r="F626" s="101"/>
      <c r="G626" s="101"/>
      <c r="H626" s="82"/>
      <c r="I626" s="103"/>
      <c r="R626" s="82"/>
      <c r="S626" s="90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1"/>
      <c r="DB626" s="91"/>
      <c r="DC626" s="91"/>
      <c r="DD626" s="91"/>
      <c r="DE626" s="91"/>
      <c r="DF626" s="91"/>
      <c r="DG626" s="91"/>
      <c r="DH626" s="91"/>
      <c r="DI626" s="91"/>
      <c r="DJ626" s="91"/>
      <c r="DK626" s="91"/>
      <c r="DL626" s="91"/>
      <c r="DM626" s="91"/>
      <c r="DN626" s="91"/>
      <c r="DO626" s="91"/>
      <c r="DP626" s="91"/>
      <c r="DQ626" s="91"/>
      <c r="DR626" s="91"/>
      <c r="DS626" s="91"/>
      <c r="DT626" s="91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  <c r="EJ626" s="91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91"/>
      <c r="EZ626" s="91"/>
      <c r="FA626" s="91"/>
      <c r="FB626" s="91"/>
      <c r="FC626" s="91"/>
      <c r="FD626" s="91"/>
      <c r="FE626" s="91"/>
      <c r="FF626" s="91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</row>
    <row r="627" customFormat="false" ht="12.75" hidden="false" customHeight="false" outlineLevel="0" collapsed="false">
      <c r="A627" s="100"/>
      <c r="B627" s="101"/>
      <c r="C627" s="101"/>
      <c r="D627" s="101"/>
      <c r="E627" s="101"/>
      <c r="F627" s="101"/>
      <c r="G627" s="101"/>
      <c r="H627" s="82"/>
      <c r="I627" s="103"/>
      <c r="R627" s="82"/>
      <c r="S627" s="90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1"/>
      <c r="DB627" s="91"/>
      <c r="DC627" s="91"/>
      <c r="DD627" s="91"/>
      <c r="DE627" s="91"/>
      <c r="DF627" s="91"/>
      <c r="DG627" s="91"/>
      <c r="DH627" s="91"/>
      <c r="DI627" s="91"/>
      <c r="DJ627" s="91"/>
      <c r="DK627" s="91"/>
      <c r="DL627" s="91"/>
      <c r="DM627" s="91"/>
      <c r="DN627" s="91"/>
      <c r="DO627" s="91"/>
      <c r="DP627" s="91"/>
      <c r="DQ627" s="91"/>
      <c r="DR627" s="91"/>
      <c r="DS627" s="91"/>
      <c r="DT627" s="91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  <c r="EJ627" s="9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91"/>
      <c r="EZ627" s="91"/>
      <c r="FA627" s="91"/>
      <c r="FB627" s="91"/>
      <c r="FC627" s="91"/>
      <c r="FD627" s="91"/>
      <c r="FE627" s="91"/>
      <c r="FF627" s="91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</row>
    <row r="628" customFormat="false" ht="12.75" hidden="false" customHeight="false" outlineLevel="0" collapsed="false">
      <c r="A628" s="100"/>
      <c r="B628" s="101"/>
      <c r="C628" s="101"/>
      <c r="D628" s="101"/>
      <c r="E628" s="101"/>
      <c r="F628" s="101"/>
      <c r="G628" s="101"/>
      <c r="H628" s="82"/>
      <c r="I628" s="103"/>
      <c r="R628" s="82"/>
      <c r="S628" s="90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1"/>
      <c r="DB628" s="91"/>
      <c r="DC628" s="91"/>
      <c r="DD628" s="91"/>
      <c r="DE628" s="91"/>
      <c r="DF628" s="91"/>
      <c r="DG628" s="91"/>
      <c r="DH628" s="91"/>
      <c r="DI628" s="91"/>
      <c r="DJ628" s="91"/>
      <c r="DK628" s="91"/>
      <c r="DL628" s="91"/>
      <c r="DM628" s="91"/>
      <c r="DN628" s="91"/>
      <c r="DO628" s="91"/>
      <c r="DP628" s="91"/>
      <c r="DQ628" s="91"/>
      <c r="DR628" s="91"/>
      <c r="DS628" s="91"/>
      <c r="DT628" s="91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  <c r="EJ628" s="91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91"/>
      <c r="EZ628" s="91"/>
      <c r="FA628" s="91"/>
      <c r="FB628" s="91"/>
      <c r="FC628" s="91"/>
      <c r="FD628" s="91"/>
      <c r="FE628" s="91"/>
      <c r="FF628" s="91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</row>
    <row r="629" customFormat="false" ht="12.75" hidden="false" customHeight="false" outlineLevel="0" collapsed="false">
      <c r="A629" s="100"/>
      <c r="B629" s="101"/>
      <c r="C629" s="101"/>
      <c r="D629" s="101"/>
      <c r="E629" s="101"/>
      <c r="F629" s="101"/>
      <c r="G629" s="101"/>
      <c r="H629" s="82"/>
      <c r="I629" s="103"/>
      <c r="R629" s="82"/>
      <c r="S629" s="90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1"/>
      <c r="DB629" s="91"/>
      <c r="DC629" s="91"/>
      <c r="DD629" s="91"/>
      <c r="DE629" s="91"/>
      <c r="DF629" s="91"/>
      <c r="DG629" s="91"/>
      <c r="DH629" s="91"/>
      <c r="DI629" s="91"/>
      <c r="DJ629" s="91"/>
      <c r="DK629" s="91"/>
      <c r="DL629" s="91"/>
      <c r="DM629" s="91"/>
      <c r="DN629" s="91"/>
      <c r="DO629" s="91"/>
      <c r="DP629" s="91"/>
      <c r="DQ629" s="91"/>
      <c r="DR629" s="91"/>
      <c r="DS629" s="91"/>
      <c r="DT629" s="91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  <c r="EJ629" s="91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91"/>
      <c r="EZ629" s="91"/>
      <c r="FA629" s="91"/>
      <c r="FB629" s="91"/>
      <c r="FC629" s="91"/>
      <c r="FD629" s="91"/>
      <c r="FE629" s="91"/>
      <c r="FF629" s="91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</row>
    <row r="630" customFormat="false" ht="12.75" hidden="false" customHeight="false" outlineLevel="0" collapsed="false">
      <c r="A630" s="100"/>
      <c r="B630" s="101"/>
      <c r="C630" s="101"/>
      <c r="D630" s="101"/>
      <c r="E630" s="101"/>
      <c r="F630" s="101"/>
      <c r="G630" s="101"/>
      <c r="H630" s="82"/>
      <c r="I630" s="103"/>
      <c r="R630" s="82"/>
      <c r="S630" s="90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1"/>
      <c r="DB630" s="91"/>
      <c r="DC630" s="91"/>
      <c r="DD630" s="91"/>
      <c r="DE630" s="91"/>
      <c r="DF630" s="91"/>
      <c r="DG630" s="91"/>
      <c r="DH630" s="91"/>
      <c r="DI630" s="91"/>
      <c r="DJ630" s="91"/>
      <c r="DK630" s="91"/>
      <c r="DL630" s="91"/>
      <c r="DM630" s="91"/>
      <c r="DN630" s="91"/>
      <c r="DO630" s="91"/>
      <c r="DP630" s="91"/>
      <c r="DQ630" s="91"/>
      <c r="DR630" s="91"/>
      <c r="DS630" s="91"/>
      <c r="DT630" s="91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  <c r="EJ630" s="91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91"/>
      <c r="EZ630" s="91"/>
      <c r="FA630" s="91"/>
      <c r="FB630" s="91"/>
      <c r="FC630" s="91"/>
      <c r="FD630" s="91"/>
      <c r="FE630" s="91"/>
      <c r="FF630" s="91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</row>
    <row r="631" customFormat="false" ht="12.75" hidden="false" customHeight="false" outlineLevel="0" collapsed="false">
      <c r="A631" s="100"/>
      <c r="B631" s="101"/>
      <c r="C631" s="101"/>
      <c r="D631" s="101"/>
      <c r="E631" s="101"/>
      <c r="F631" s="101"/>
      <c r="G631" s="101"/>
      <c r="H631" s="82"/>
      <c r="I631" s="103"/>
      <c r="R631" s="82"/>
      <c r="S631" s="90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1"/>
      <c r="DB631" s="91"/>
      <c r="DC631" s="91"/>
      <c r="DD631" s="91"/>
      <c r="DE631" s="91"/>
      <c r="DF631" s="91"/>
      <c r="DG631" s="91"/>
      <c r="DH631" s="91"/>
      <c r="DI631" s="91"/>
      <c r="DJ631" s="91"/>
      <c r="DK631" s="91"/>
      <c r="DL631" s="91"/>
      <c r="DM631" s="91"/>
      <c r="DN631" s="91"/>
      <c r="DO631" s="91"/>
      <c r="DP631" s="91"/>
      <c r="DQ631" s="91"/>
      <c r="DR631" s="91"/>
      <c r="DS631" s="91"/>
      <c r="DT631" s="91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  <c r="EJ631" s="91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91"/>
      <c r="EZ631" s="91"/>
      <c r="FA631" s="91"/>
      <c r="FB631" s="91"/>
      <c r="FC631" s="91"/>
      <c r="FD631" s="91"/>
      <c r="FE631" s="91"/>
      <c r="FF631" s="91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</row>
    <row r="632" customFormat="false" ht="12.75" hidden="false" customHeight="false" outlineLevel="0" collapsed="false">
      <c r="A632" s="100"/>
      <c r="B632" s="101"/>
      <c r="C632" s="101"/>
      <c r="D632" s="101"/>
      <c r="E632" s="101"/>
      <c r="F632" s="101"/>
      <c r="G632" s="101"/>
      <c r="H632" s="82"/>
      <c r="I632" s="103"/>
      <c r="R632" s="82"/>
      <c r="S632" s="90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1"/>
      <c r="DB632" s="91"/>
      <c r="DC632" s="91"/>
      <c r="DD632" s="91"/>
      <c r="DE632" s="91"/>
      <c r="DF632" s="91"/>
      <c r="DG632" s="91"/>
      <c r="DH632" s="91"/>
      <c r="DI632" s="91"/>
      <c r="DJ632" s="91"/>
      <c r="DK632" s="91"/>
      <c r="DL632" s="91"/>
      <c r="DM632" s="91"/>
      <c r="DN632" s="91"/>
      <c r="DO632" s="91"/>
      <c r="DP632" s="91"/>
      <c r="DQ632" s="91"/>
      <c r="DR632" s="91"/>
      <c r="DS632" s="91"/>
      <c r="DT632" s="91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  <c r="EJ632" s="9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91"/>
      <c r="EZ632" s="91"/>
      <c r="FA632" s="91"/>
      <c r="FB632" s="91"/>
      <c r="FC632" s="91"/>
      <c r="FD632" s="91"/>
      <c r="FE632" s="91"/>
      <c r="FF632" s="91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</row>
    <row r="633" customFormat="false" ht="12.75" hidden="false" customHeight="false" outlineLevel="0" collapsed="false">
      <c r="A633" s="100"/>
      <c r="B633" s="101"/>
      <c r="C633" s="101"/>
      <c r="D633" s="101"/>
      <c r="E633" s="101"/>
      <c r="F633" s="101"/>
      <c r="G633" s="101"/>
      <c r="H633" s="82"/>
      <c r="I633" s="103"/>
      <c r="R633" s="82"/>
      <c r="S633" s="90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1"/>
      <c r="DB633" s="91"/>
      <c r="DC633" s="91"/>
      <c r="DD633" s="91"/>
      <c r="DE633" s="91"/>
      <c r="DF633" s="91"/>
      <c r="DG633" s="91"/>
      <c r="DH633" s="91"/>
      <c r="DI633" s="91"/>
      <c r="DJ633" s="91"/>
      <c r="DK633" s="91"/>
      <c r="DL633" s="91"/>
      <c r="DM633" s="91"/>
      <c r="DN633" s="91"/>
      <c r="DO633" s="91"/>
      <c r="DP633" s="91"/>
      <c r="DQ633" s="91"/>
      <c r="DR633" s="91"/>
      <c r="DS633" s="91"/>
      <c r="DT633" s="91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  <c r="EJ633" s="9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91"/>
      <c r="EZ633" s="91"/>
      <c r="FA633" s="91"/>
      <c r="FB633" s="91"/>
      <c r="FC633" s="91"/>
      <c r="FD633" s="91"/>
      <c r="FE633" s="91"/>
      <c r="FF633" s="91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</row>
    <row r="634" customFormat="false" ht="12.75" hidden="false" customHeight="false" outlineLevel="0" collapsed="false">
      <c r="A634" s="100"/>
      <c r="B634" s="101"/>
      <c r="C634" s="101"/>
      <c r="D634" s="101"/>
      <c r="E634" s="101"/>
      <c r="F634" s="101"/>
      <c r="G634" s="101"/>
      <c r="H634" s="82"/>
      <c r="I634" s="103"/>
      <c r="R634" s="82"/>
      <c r="S634" s="90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1"/>
      <c r="DB634" s="91"/>
      <c r="DC634" s="91"/>
      <c r="DD634" s="91"/>
      <c r="DE634" s="91"/>
      <c r="DF634" s="91"/>
      <c r="DG634" s="91"/>
      <c r="DH634" s="91"/>
      <c r="DI634" s="91"/>
      <c r="DJ634" s="91"/>
      <c r="DK634" s="91"/>
      <c r="DL634" s="91"/>
      <c r="DM634" s="91"/>
      <c r="DN634" s="91"/>
      <c r="DO634" s="91"/>
      <c r="DP634" s="91"/>
      <c r="DQ634" s="91"/>
      <c r="DR634" s="91"/>
      <c r="DS634" s="91"/>
      <c r="DT634" s="91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  <c r="EJ634" s="91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91"/>
      <c r="EZ634" s="91"/>
      <c r="FA634" s="91"/>
      <c r="FB634" s="91"/>
      <c r="FC634" s="91"/>
      <c r="FD634" s="91"/>
      <c r="FE634" s="91"/>
      <c r="FF634" s="91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</row>
    <row r="635" customFormat="false" ht="12.75" hidden="false" customHeight="false" outlineLevel="0" collapsed="false">
      <c r="A635" s="100"/>
      <c r="B635" s="101"/>
      <c r="C635" s="101"/>
      <c r="D635" s="101"/>
      <c r="E635" s="101"/>
      <c r="F635" s="101"/>
      <c r="G635" s="101"/>
      <c r="H635" s="82"/>
      <c r="I635" s="103"/>
      <c r="R635" s="82"/>
      <c r="S635" s="90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1"/>
      <c r="DB635" s="91"/>
      <c r="DC635" s="91"/>
      <c r="DD635" s="91"/>
      <c r="DE635" s="91"/>
      <c r="DF635" s="91"/>
      <c r="DG635" s="91"/>
      <c r="DH635" s="91"/>
      <c r="DI635" s="91"/>
      <c r="DJ635" s="91"/>
      <c r="DK635" s="91"/>
      <c r="DL635" s="91"/>
      <c r="DM635" s="91"/>
      <c r="DN635" s="91"/>
      <c r="DO635" s="91"/>
      <c r="DP635" s="91"/>
      <c r="DQ635" s="91"/>
      <c r="DR635" s="91"/>
      <c r="DS635" s="91"/>
      <c r="DT635" s="91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  <c r="EJ635" s="9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91"/>
      <c r="EZ635" s="91"/>
      <c r="FA635" s="91"/>
      <c r="FB635" s="91"/>
      <c r="FC635" s="91"/>
      <c r="FD635" s="91"/>
      <c r="FE635" s="91"/>
      <c r="FF635" s="91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</row>
    <row r="636" customFormat="false" ht="12.75" hidden="false" customHeight="false" outlineLevel="0" collapsed="false">
      <c r="A636" s="100"/>
      <c r="B636" s="101"/>
      <c r="C636" s="101"/>
      <c r="D636" s="101"/>
      <c r="E636" s="101"/>
      <c r="F636" s="101"/>
      <c r="G636" s="101"/>
      <c r="H636" s="82"/>
      <c r="I636" s="103"/>
      <c r="R636" s="82"/>
      <c r="S636" s="90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1"/>
      <c r="DB636" s="91"/>
      <c r="DC636" s="91"/>
      <c r="DD636" s="91"/>
      <c r="DE636" s="91"/>
      <c r="DF636" s="91"/>
      <c r="DG636" s="91"/>
      <c r="DH636" s="91"/>
      <c r="DI636" s="91"/>
      <c r="DJ636" s="91"/>
      <c r="DK636" s="91"/>
      <c r="DL636" s="91"/>
      <c r="DM636" s="91"/>
      <c r="DN636" s="91"/>
      <c r="DO636" s="91"/>
      <c r="DP636" s="91"/>
      <c r="DQ636" s="91"/>
      <c r="DR636" s="91"/>
      <c r="DS636" s="91"/>
      <c r="DT636" s="91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  <c r="EJ636" s="9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91"/>
      <c r="EZ636" s="91"/>
      <c r="FA636" s="91"/>
      <c r="FB636" s="91"/>
      <c r="FC636" s="91"/>
      <c r="FD636" s="91"/>
      <c r="FE636" s="91"/>
      <c r="FF636" s="91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</row>
    <row r="637" customFormat="false" ht="12.75" hidden="false" customHeight="false" outlineLevel="0" collapsed="false">
      <c r="A637" s="100"/>
      <c r="B637" s="101"/>
      <c r="C637" s="101"/>
      <c r="D637" s="101"/>
      <c r="E637" s="101"/>
      <c r="F637" s="101"/>
      <c r="G637" s="101"/>
      <c r="H637" s="82"/>
      <c r="I637" s="103"/>
      <c r="R637" s="82"/>
      <c r="S637" s="90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1"/>
      <c r="DB637" s="91"/>
      <c r="DC637" s="91"/>
      <c r="DD637" s="91"/>
      <c r="DE637" s="91"/>
      <c r="DF637" s="91"/>
      <c r="DG637" s="91"/>
      <c r="DH637" s="91"/>
      <c r="DI637" s="91"/>
      <c r="DJ637" s="91"/>
      <c r="DK637" s="91"/>
      <c r="DL637" s="91"/>
      <c r="DM637" s="91"/>
      <c r="DN637" s="91"/>
      <c r="DO637" s="91"/>
      <c r="DP637" s="91"/>
      <c r="DQ637" s="91"/>
      <c r="DR637" s="91"/>
      <c r="DS637" s="91"/>
      <c r="DT637" s="91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  <c r="EJ637" s="9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91"/>
      <c r="EZ637" s="91"/>
      <c r="FA637" s="91"/>
      <c r="FB637" s="91"/>
      <c r="FC637" s="91"/>
      <c r="FD637" s="91"/>
      <c r="FE637" s="91"/>
      <c r="FF637" s="91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</row>
    <row r="638" customFormat="false" ht="12.75" hidden="false" customHeight="false" outlineLevel="0" collapsed="false">
      <c r="A638" s="100"/>
      <c r="B638" s="101"/>
      <c r="C638" s="101"/>
      <c r="D638" s="101"/>
      <c r="E638" s="101"/>
      <c r="F638" s="101"/>
      <c r="G638" s="101"/>
      <c r="H638" s="82"/>
      <c r="I638" s="103"/>
      <c r="R638" s="82"/>
      <c r="S638" s="90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1"/>
      <c r="DB638" s="91"/>
      <c r="DC638" s="91"/>
      <c r="DD638" s="91"/>
      <c r="DE638" s="91"/>
      <c r="DF638" s="91"/>
      <c r="DG638" s="91"/>
      <c r="DH638" s="91"/>
      <c r="DI638" s="91"/>
      <c r="DJ638" s="91"/>
      <c r="DK638" s="91"/>
      <c r="DL638" s="91"/>
      <c r="DM638" s="91"/>
      <c r="DN638" s="91"/>
      <c r="DO638" s="91"/>
      <c r="DP638" s="91"/>
      <c r="DQ638" s="91"/>
      <c r="DR638" s="91"/>
      <c r="DS638" s="91"/>
      <c r="DT638" s="91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  <c r="EJ638" s="91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91"/>
      <c r="EZ638" s="91"/>
      <c r="FA638" s="91"/>
      <c r="FB638" s="91"/>
      <c r="FC638" s="91"/>
      <c r="FD638" s="91"/>
      <c r="FE638" s="91"/>
      <c r="FF638" s="91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</row>
    <row r="639" customFormat="false" ht="12.75" hidden="false" customHeight="false" outlineLevel="0" collapsed="false">
      <c r="A639" s="100"/>
      <c r="B639" s="101"/>
      <c r="C639" s="101"/>
      <c r="D639" s="101"/>
      <c r="E639" s="101"/>
      <c r="F639" s="101"/>
      <c r="G639" s="101"/>
      <c r="H639" s="82"/>
      <c r="I639" s="103"/>
      <c r="R639" s="82"/>
      <c r="S639" s="90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1"/>
      <c r="DB639" s="91"/>
      <c r="DC639" s="91"/>
      <c r="DD639" s="91"/>
      <c r="DE639" s="91"/>
      <c r="DF639" s="91"/>
      <c r="DG639" s="91"/>
      <c r="DH639" s="91"/>
      <c r="DI639" s="91"/>
      <c r="DJ639" s="91"/>
      <c r="DK639" s="91"/>
      <c r="DL639" s="91"/>
      <c r="DM639" s="91"/>
      <c r="DN639" s="91"/>
      <c r="DO639" s="91"/>
      <c r="DP639" s="91"/>
      <c r="DQ639" s="91"/>
      <c r="DR639" s="91"/>
      <c r="DS639" s="91"/>
      <c r="DT639" s="91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  <c r="EJ639" s="91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91"/>
      <c r="EZ639" s="91"/>
      <c r="FA639" s="91"/>
      <c r="FB639" s="91"/>
      <c r="FC639" s="91"/>
      <c r="FD639" s="91"/>
      <c r="FE639" s="91"/>
      <c r="FF639" s="91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</row>
    <row r="640" customFormat="false" ht="12.75" hidden="false" customHeight="false" outlineLevel="0" collapsed="false">
      <c r="A640" s="100"/>
      <c r="B640" s="101"/>
      <c r="C640" s="101"/>
      <c r="D640" s="101"/>
      <c r="E640" s="101"/>
      <c r="F640" s="101"/>
      <c r="G640" s="101"/>
      <c r="H640" s="82"/>
      <c r="I640" s="103"/>
      <c r="R640" s="82"/>
      <c r="S640" s="90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1"/>
      <c r="DF640" s="91"/>
      <c r="DG640" s="91"/>
      <c r="DH640" s="91"/>
      <c r="DI640" s="91"/>
      <c r="DJ640" s="91"/>
      <c r="DK640" s="91"/>
      <c r="DL640" s="91"/>
      <c r="DM640" s="91"/>
      <c r="DN640" s="91"/>
      <c r="DO640" s="91"/>
      <c r="DP640" s="91"/>
      <c r="DQ640" s="91"/>
      <c r="DR640" s="91"/>
      <c r="DS640" s="91"/>
      <c r="DT640" s="91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  <c r="EJ640" s="91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91"/>
      <c r="EZ640" s="91"/>
      <c r="FA640" s="91"/>
      <c r="FB640" s="91"/>
      <c r="FC640" s="91"/>
      <c r="FD640" s="91"/>
      <c r="FE640" s="91"/>
      <c r="FF640" s="91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</row>
    <row r="641" customFormat="false" ht="12.75" hidden="false" customHeight="false" outlineLevel="0" collapsed="false">
      <c r="A641" s="100"/>
      <c r="B641" s="101"/>
      <c r="C641" s="101"/>
      <c r="D641" s="101"/>
      <c r="E641" s="101"/>
      <c r="F641" s="101"/>
      <c r="G641" s="101"/>
      <c r="H641" s="82"/>
      <c r="I641" s="103"/>
      <c r="R641" s="82"/>
      <c r="S641" s="90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1"/>
      <c r="DB641" s="91"/>
      <c r="DC641" s="91"/>
      <c r="DD641" s="91"/>
      <c r="DE641" s="91"/>
      <c r="DF641" s="91"/>
      <c r="DG641" s="91"/>
      <c r="DH641" s="91"/>
      <c r="DI641" s="91"/>
      <c r="DJ641" s="91"/>
      <c r="DK641" s="91"/>
      <c r="DL641" s="91"/>
      <c r="DM641" s="91"/>
      <c r="DN641" s="91"/>
      <c r="DO641" s="91"/>
      <c r="DP641" s="91"/>
      <c r="DQ641" s="91"/>
      <c r="DR641" s="91"/>
      <c r="DS641" s="91"/>
      <c r="DT641" s="91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  <c r="EJ641" s="91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91"/>
      <c r="EZ641" s="91"/>
      <c r="FA641" s="91"/>
      <c r="FB641" s="91"/>
      <c r="FC641" s="91"/>
      <c r="FD641" s="91"/>
      <c r="FE641" s="91"/>
      <c r="FF641" s="91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</row>
    <row r="642" customFormat="false" ht="12.75" hidden="false" customHeight="false" outlineLevel="0" collapsed="false">
      <c r="A642" s="100"/>
      <c r="B642" s="101"/>
      <c r="C642" s="101"/>
      <c r="D642" s="101"/>
      <c r="E642" s="101"/>
      <c r="F642" s="101"/>
      <c r="G642" s="101"/>
      <c r="H642" s="82"/>
      <c r="I642" s="103"/>
      <c r="R642" s="82"/>
      <c r="S642" s="90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1"/>
      <c r="DB642" s="91"/>
      <c r="DC642" s="91"/>
      <c r="DD642" s="91"/>
      <c r="DE642" s="91"/>
      <c r="DF642" s="91"/>
      <c r="DG642" s="91"/>
      <c r="DH642" s="91"/>
      <c r="DI642" s="91"/>
      <c r="DJ642" s="91"/>
      <c r="DK642" s="91"/>
      <c r="DL642" s="91"/>
      <c r="DM642" s="91"/>
      <c r="DN642" s="91"/>
      <c r="DO642" s="91"/>
      <c r="DP642" s="91"/>
      <c r="DQ642" s="91"/>
      <c r="DR642" s="91"/>
      <c r="DS642" s="91"/>
      <c r="DT642" s="91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  <c r="EJ642" s="91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91"/>
      <c r="EZ642" s="91"/>
      <c r="FA642" s="91"/>
      <c r="FB642" s="91"/>
      <c r="FC642" s="91"/>
      <c r="FD642" s="91"/>
      <c r="FE642" s="91"/>
      <c r="FF642" s="91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</row>
    <row r="643" customFormat="false" ht="12.75" hidden="false" customHeight="false" outlineLevel="0" collapsed="false">
      <c r="A643" s="100"/>
      <c r="B643" s="101"/>
      <c r="C643" s="101"/>
      <c r="D643" s="101"/>
      <c r="E643" s="101"/>
      <c r="F643" s="101"/>
      <c r="G643" s="101"/>
      <c r="H643" s="82"/>
      <c r="I643" s="103"/>
      <c r="R643" s="82"/>
      <c r="S643" s="90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1"/>
      <c r="DB643" s="91"/>
      <c r="DC643" s="91"/>
      <c r="DD643" s="91"/>
      <c r="DE643" s="91"/>
      <c r="DF643" s="91"/>
      <c r="DG643" s="91"/>
      <c r="DH643" s="91"/>
      <c r="DI643" s="91"/>
      <c r="DJ643" s="91"/>
      <c r="DK643" s="91"/>
      <c r="DL643" s="91"/>
      <c r="DM643" s="91"/>
      <c r="DN643" s="91"/>
      <c r="DO643" s="91"/>
      <c r="DP643" s="91"/>
      <c r="DQ643" s="91"/>
      <c r="DR643" s="91"/>
      <c r="DS643" s="91"/>
      <c r="DT643" s="91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  <c r="EJ643" s="9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91"/>
      <c r="EZ643" s="91"/>
      <c r="FA643" s="91"/>
      <c r="FB643" s="91"/>
      <c r="FC643" s="91"/>
      <c r="FD643" s="91"/>
      <c r="FE643" s="91"/>
      <c r="FF643" s="91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</row>
    <row r="644" customFormat="false" ht="12.75" hidden="false" customHeight="false" outlineLevel="0" collapsed="false">
      <c r="A644" s="100"/>
      <c r="B644" s="101"/>
      <c r="C644" s="101"/>
      <c r="D644" s="101"/>
      <c r="E644" s="101"/>
      <c r="F644" s="101"/>
      <c r="G644" s="101"/>
      <c r="H644" s="82"/>
      <c r="I644" s="103"/>
      <c r="R644" s="82"/>
      <c r="S644" s="90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1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91"/>
      <c r="EZ644" s="91"/>
      <c r="FA644" s="91"/>
      <c r="FB644" s="91"/>
      <c r="FC644" s="91"/>
      <c r="FD644" s="91"/>
      <c r="FE644" s="91"/>
      <c r="FF644" s="91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</row>
    <row r="645" customFormat="false" ht="12.75" hidden="false" customHeight="false" outlineLevel="0" collapsed="false">
      <c r="A645" s="100"/>
      <c r="B645" s="101"/>
      <c r="C645" s="101"/>
      <c r="D645" s="101"/>
      <c r="E645" s="101"/>
      <c r="F645" s="101"/>
      <c r="G645" s="101"/>
      <c r="H645" s="82"/>
      <c r="I645" s="103"/>
      <c r="R645" s="82"/>
      <c r="S645" s="90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1"/>
      <c r="DB645" s="91"/>
      <c r="DC645" s="91"/>
      <c r="DD645" s="91"/>
      <c r="DE645" s="91"/>
      <c r="DF645" s="91"/>
      <c r="DG645" s="91"/>
      <c r="DH645" s="91"/>
      <c r="DI645" s="91"/>
      <c r="DJ645" s="91"/>
      <c r="DK645" s="91"/>
      <c r="DL645" s="91"/>
      <c r="DM645" s="91"/>
      <c r="DN645" s="91"/>
      <c r="DO645" s="91"/>
      <c r="DP645" s="91"/>
      <c r="DQ645" s="91"/>
      <c r="DR645" s="91"/>
      <c r="DS645" s="91"/>
      <c r="DT645" s="91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  <c r="EJ645" s="9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91"/>
      <c r="EZ645" s="91"/>
      <c r="FA645" s="91"/>
      <c r="FB645" s="91"/>
      <c r="FC645" s="91"/>
      <c r="FD645" s="91"/>
      <c r="FE645" s="91"/>
      <c r="FF645" s="91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</row>
    <row r="646" customFormat="false" ht="12.75" hidden="false" customHeight="false" outlineLevel="0" collapsed="false">
      <c r="A646" s="100"/>
      <c r="B646" s="101"/>
      <c r="C646" s="101"/>
      <c r="D646" s="101"/>
      <c r="E646" s="101"/>
      <c r="F646" s="101"/>
      <c r="G646" s="101"/>
      <c r="H646" s="82"/>
      <c r="I646" s="103"/>
      <c r="R646" s="82"/>
      <c r="S646" s="90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1"/>
      <c r="DB646" s="91"/>
      <c r="DC646" s="91"/>
      <c r="DD646" s="91"/>
      <c r="DE646" s="91"/>
      <c r="DF646" s="91"/>
      <c r="DG646" s="91"/>
      <c r="DH646" s="91"/>
      <c r="DI646" s="91"/>
      <c r="DJ646" s="91"/>
      <c r="DK646" s="91"/>
      <c r="DL646" s="91"/>
      <c r="DM646" s="91"/>
      <c r="DN646" s="91"/>
      <c r="DO646" s="91"/>
      <c r="DP646" s="91"/>
      <c r="DQ646" s="91"/>
      <c r="DR646" s="91"/>
      <c r="DS646" s="91"/>
      <c r="DT646" s="91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  <c r="EJ646" s="91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91"/>
      <c r="EZ646" s="91"/>
      <c r="FA646" s="91"/>
      <c r="FB646" s="91"/>
      <c r="FC646" s="91"/>
      <c r="FD646" s="91"/>
      <c r="FE646" s="91"/>
      <c r="FF646" s="91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</row>
    <row r="647" customFormat="false" ht="12.75" hidden="false" customHeight="false" outlineLevel="0" collapsed="false">
      <c r="A647" s="100"/>
      <c r="B647" s="101"/>
      <c r="C647" s="101"/>
      <c r="D647" s="101"/>
      <c r="E647" s="101"/>
      <c r="F647" s="101"/>
      <c r="G647" s="101"/>
      <c r="H647" s="82"/>
      <c r="I647" s="103"/>
      <c r="R647" s="82"/>
      <c r="S647" s="90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1"/>
      <c r="DB647" s="91"/>
      <c r="DC647" s="91"/>
      <c r="DD647" s="91"/>
      <c r="DE647" s="91"/>
      <c r="DF647" s="91"/>
      <c r="DG647" s="91"/>
      <c r="DH647" s="91"/>
      <c r="DI647" s="91"/>
      <c r="DJ647" s="91"/>
      <c r="DK647" s="91"/>
      <c r="DL647" s="91"/>
      <c r="DM647" s="91"/>
      <c r="DN647" s="91"/>
      <c r="DO647" s="91"/>
      <c r="DP647" s="91"/>
      <c r="DQ647" s="91"/>
      <c r="DR647" s="91"/>
      <c r="DS647" s="91"/>
      <c r="DT647" s="91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  <c r="EJ647" s="91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91"/>
      <c r="EZ647" s="91"/>
      <c r="FA647" s="91"/>
      <c r="FB647" s="91"/>
      <c r="FC647" s="91"/>
      <c r="FD647" s="91"/>
      <c r="FE647" s="91"/>
      <c r="FF647" s="91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</row>
    <row r="648" customFormat="false" ht="12.75" hidden="false" customHeight="false" outlineLevel="0" collapsed="false">
      <c r="A648" s="100"/>
      <c r="B648" s="101"/>
      <c r="C648" s="101"/>
      <c r="D648" s="101"/>
      <c r="E648" s="101"/>
      <c r="F648" s="101"/>
      <c r="G648" s="101"/>
      <c r="H648" s="82"/>
      <c r="I648" s="103"/>
      <c r="R648" s="82"/>
      <c r="S648" s="90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1"/>
      <c r="DB648" s="91"/>
      <c r="DC648" s="91"/>
      <c r="DD648" s="91"/>
      <c r="DE648" s="91"/>
      <c r="DF648" s="91"/>
      <c r="DG648" s="91"/>
      <c r="DH648" s="91"/>
      <c r="DI648" s="91"/>
      <c r="DJ648" s="91"/>
      <c r="DK648" s="91"/>
      <c r="DL648" s="91"/>
      <c r="DM648" s="91"/>
      <c r="DN648" s="91"/>
      <c r="DO648" s="91"/>
      <c r="DP648" s="91"/>
      <c r="DQ648" s="91"/>
      <c r="DR648" s="91"/>
      <c r="DS648" s="91"/>
      <c r="DT648" s="91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  <c r="EJ648" s="9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91"/>
      <c r="EZ648" s="91"/>
      <c r="FA648" s="91"/>
      <c r="FB648" s="91"/>
      <c r="FC648" s="91"/>
      <c r="FD648" s="91"/>
      <c r="FE648" s="91"/>
      <c r="FF648" s="91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</row>
    <row r="649" customFormat="false" ht="12.75" hidden="false" customHeight="false" outlineLevel="0" collapsed="false">
      <c r="A649" s="100"/>
      <c r="B649" s="101"/>
      <c r="C649" s="101"/>
      <c r="D649" s="101"/>
      <c r="E649" s="101"/>
      <c r="F649" s="101"/>
      <c r="G649" s="101"/>
      <c r="H649" s="82"/>
      <c r="I649" s="103"/>
      <c r="R649" s="82"/>
      <c r="S649" s="90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1"/>
      <c r="DB649" s="91"/>
      <c r="DC649" s="91"/>
      <c r="DD649" s="91"/>
      <c r="DE649" s="91"/>
      <c r="DF649" s="91"/>
      <c r="DG649" s="91"/>
      <c r="DH649" s="91"/>
      <c r="DI649" s="91"/>
      <c r="DJ649" s="91"/>
      <c r="DK649" s="91"/>
      <c r="DL649" s="91"/>
      <c r="DM649" s="91"/>
      <c r="DN649" s="91"/>
      <c r="DO649" s="91"/>
      <c r="DP649" s="91"/>
      <c r="DQ649" s="91"/>
      <c r="DR649" s="91"/>
      <c r="DS649" s="91"/>
      <c r="DT649" s="91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  <c r="EJ649" s="91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91"/>
      <c r="EZ649" s="91"/>
      <c r="FA649" s="91"/>
      <c r="FB649" s="91"/>
      <c r="FC649" s="91"/>
      <c r="FD649" s="91"/>
      <c r="FE649" s="91"/>
      <c r="FF649" s="91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</row>
    <row r="650" customFormat="false" ht="12.75" hidden="false" customHeight="false" outlineLevel="0" collapsed="false">
      <c r="A650" s="100"/>
      <c r="B650" s="101"/>
      <c r="C650" s="101"/>
      <c r="D650" s="101"/>
      <c r="E650" s="101"/>
      <c r="F650" s="101"/>
      <c r="G650" s="101"/>
      <c r="H650" s="82"/>
      <c r="I650" s="103"/>
      <c r="R650" s="82"/>
      <c r="S650" s="90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1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  <c r="FB650" s="91"/>
      <c r="FC650" s="91"/>
      <c r="FD650" s="91"/>
      <c r="FE650" s="91"/>
      <c r="FF650" s="91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</row>
    <row r="651" customFormat="false" ht="12.75" hidden="false" customHeight="false" outlineLevel="0" collapsed="false">
      <c r="A651" s="100"/>
      <c r="B651" s="101"/>
      <c r="C651" s="101"/>
      <c r="D651" s="101"/>
      <c r="E651" s="101"/>
      <c r="F651" s="101"/>
      <c r="G651" s="101"/>
      <c r="H651" s="82"/>
      <c r="I651" s="103"/>
      <c r="R651" s="82"/>
      <c r="S651" s="90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1"/>
      <c r="DB651" s="91"/>
      <c r="DC651" s="91"/>
      <c r="DD651" s="91"/>
      <c r="DE651" s="91"/>
      <c r="DF651" s="91"/>
      <c r="DG651" s="91"/>
      <c r="DH651" s="91"/>
      <c r="DI651" s="91"/>
      <c r="DJ651" s="91"/>
      <c r="DK651" s="91"/>
      <c r="DL651" s="91"/>
      <c r="DM651" s="91"/>
      <c r="DN651" s="91"/>
      <c r="DO651" s="91"/>
      <c r="DP651" s="91"/>
      <c r="DQ651" s="91"/>
      <c r="DR651" s="91"/>
      <c r="DS651" s="91"/>
      <c r="DT651" s="91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  <c r="EJ651" s="9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91"/>
      <c r="EZ651" s="91"/>
      <c r="FA651" s="91"/>
      <c r="FB651" s="91"/>
      <c r="FC651" s="91"/>
      <c r="FD651" s="91"/>
      <c r="FE651" s="91"/>
      <c r="FF651" s="91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</row>
    <row r="652" customFormat="false" ht="12.75" hidden="false" customHeight="false" outlineLevel="0" collapsed="false">
      <c r="A652" s="100"/>
      <c r="B652" s="101"/>
      <c r="C652" s="101"/>
      <c r="D652" s="101"/>
      <c r="E652" s="101"/>
      <c r="F652" s="101"/>
      <c r="G652" s="101"/>
      <c r="H652" s="82"/>
      <c r="I652" s="103"/>
      <c r="R652" s="82"/>
      <c r="S652" s="90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1"/>
      <c r="DB652" s="91"/>
      <c r="DC652" s="91"/>
      <c r="DD652" s="91"/>
      <c r="DE652" s="91"/>
      <c r="DF652" s="91"/>
      <c r="DG652" s="91"/>
      <c r="DH652" s="91"/>
      <c r="DI652" s="91"/>
      <c r="DJ652" s="91"/>
      <c r="DK652" s="91"/>
      <c r="DL652" s="91"/>
      <c r="DM652" s="91"/>
      <c r="DN652" s="91"/>
      <c r="DO652" s="91"/>
      <c r="DP652" s="91"/>
      <c r="DQ652" s="91"/>
      <c r="DR652" s="91"/>
      <c r="DS652" s="91"/>
      <c r="DT652" s="91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  <c r="EJ652" s="9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91"/>
      <c r="EZ652" s="91"/>
      <c r="FA652" s="91"/>
      <c r="FB652" s="91"/>
      <c r="FC652" s="91"/>
      <c r="FD652" s="91"/>
      <c r="FE652" s="91"/>
      <c r="FF652" s="91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</row>
    <row r="653" customFormat="false" ht="12.75" hidden="false" customHeight="false" outlineLevel="0" collapsed="false">
      <c r="A653" s="100"/>
      <c r="B653" s="101"/>
      <c r="C653" s="101"/>
      <c r="D653" s="101"/>
      <c r="E653" s="101"/>
      <c r="F653" s="101"/>
      <c r="G653" s="101"/>
      <c r="H653" s="82"/>
      <c r="I653" s="103"/>
      <c r="R653" s="82"/>
      <c r="S653" s="90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1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  <c r="FB653" s="91"/>
      <c r="FC653" s="91"/>
      <c r="FD653" s="91"/>
      <c r="FE653" s="91"/>
      <c r="FF653" s="91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</row>
    <row r="654" customFormat="false" ht="12.75" hidden="false" customHeight="false" outlineLevel="0" collapsed="false">
      <c r="A654" s="100"/>
      <c r="B654" s="101"/>
      <c r="C654" s="101"/>
      <c r="D654" s="101"/>
      <c r="E654" s="101"/>
      <c r="F654" s="101"/>
      <c r="G654" s="101"/>
      <c r="H654" s="82"/>
      <c r="I654" s="103"/>
      <c r="R654" s="82"/>
      <c r="S654" s="90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1"/>
      <c r="DB654" s="91"/>
      <c r="DC654" s="91"/>
      <c r="DD654" s="91"/>
      <c r="DE654" s="91"/>
      <c r="DF654" s="91"/>
      <c r="DG654" s="91"/>
      <c r="DH654" s="91"/>
      <c r="DI654" s="91"/>
      <c r="DJ654" s="91"/>
      <c r="DK654" s="91"/>
      <c r="DL654" s="91"/>
      <c r="DM654" s="91"/>
      <c r="DN654" s="91"/>
      <c r="DO654" s="91"/>
      <c r="DP654" s="91"/>
      <c r="DQ654" s="91"/>
      <c r="DR654" s="91"/>
      <c r="DS654" s="91"/>
      <c r="DT654" s="91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  <c r="EJ654" s="91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91"/>
      <c r="EZ654" s="91"/>
      <c r="FA654" s="91"/>
      <c r="FB654" s="91"/>
      <c r="FC654" s="91"/>
      <c r="FD654" s="91"/>
      <c r="FE654" s="91"/>
      <c r="FF654" s="91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</row>
    <row r="655" customFormat="false" ht="12.75" hidden="false" customHeight="false" outlineLevel="0" collapsed="false">
      <c r="A655" s="100"/>
      <c r="B655" s="101"/>
      <c r="C655" s="101"/>
      <c r="D655" s="101"/>
      <c r="E655" s="101"/>
      <c r="F655" s="101"/>
      <c r="G655" s="101"/>
      <c r="H655" s="82"/>
      <c r="I655" s="103"/>
      <c r="R655" s="82"/>
      <c r="S655" s="90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1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  <c r="FB655" s="91"/>
      <c r="FC655" s="91"/>
      <c r="FD655" s="91"/>
      <c r="FE655" s="91"/>
      <c r="FF655" s="91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</row>
    <row r="656" customFormat="false" ht="12.75" hidden="false" customHeight="false" outlineLevel="0" collapsed="false">
      <c r="A656" s="100"/>
      <c r="B656" s="101"/>
      <c r="C656" s="101"/>
      <c r="D656" s="101"/>
      <c r="E656" s="101"/>
      <c r="F656" s="101"/>
      <c r="G656" s="101"/>
      <c r="H656" s="82"/>
      <c r="I656" s="103"/>
      <c r="R656" s="82"/>
      <c r="S656" s="90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1"/>
      <c r="DB656" s="91"/>
      <c r="DC656" s="91"/>
      <c r="DD656" s="91"/>
      <c r="DE656" s="91"/>
      <c r="DF656" s="91"/>
      <c r="DG656" s="91"/>
      <c r="DH656" s="91"/>
      <c r="DI656" s="91"/>
      <c r="DJ656" s="91"/>
      <c r="DK656" s="91"/>
      <c r="DL656" s="91"/>
      <c r="DM656" s="91"/>
      <c r="DN656" s="91"/>
      <c r="DO656" s="91"/>
      <c r="DP656" s="91"/>
      <c r="DQ656" s="91"/>
      <c r="DR656" s="91"/>
      <c r="DS656" s="91"/>
      <c r="DT656" s="91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  <c r="EJ656" s="91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91"/>
      <c r="EZ656" s="91"/>
      <c r="FA656" s="91"/>
      <c r="FB656" s="91"/>
      <c r="FC656" s="91"/>
      <c r="FD656" s="91"/>
      <c r="FE656" s="91"/>
      <c r="FF656" s="91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</row>
    <row r="657" customFormat="false" ht="12.75" hidden="false" customHeight="false" outlineLevel="0" collapsed="false">
      <c r="A657" s="100"/>
      <c r="B657" s="101"/>
      <c r="C657" s="101"/>
      <c r="D657" s="101"/>
      <c r="E657" s="101"/>
      <c r="F657" s="101"/>
      <c r="G657" s="101"/>
      <c r="H657" s="82"/>
      <c r="I657" s="103"/>
      <c r="R657" s="82"/>
      <c r="S657" s="90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1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  <c r="FB657" s="91"/>
      <c r="FC657" s="91"/>
      <c r="FD657" s="91"/>
      <c r="FE657" s="91"/>
      <c r="FF657" s="91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</row>
    <row r="658" customFormat="false" ht="12.75" hidden="false" customHeight="false" outlineLevel="0" collapsed="false">
      <c r="A658" s="100"/>
      <c r="B658" s="101"/>
      <c r="C658" s="101"/>
      <c r="D658" s="101"/>
      <c r="E658" s="101"/>
      <c r="F658" s="101"/>
      <c r="G658" s="101"/>
      <c r="H658" s="82"/>
      <c r="I658" s="103"/>
      <c r="R658" s="82"/>
      <c r="S658" s="90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1"/>
      <c r="DB658" s="91"/>
      <c r="DC658" s="91"/>
      <c r="DD658" s="91"/>
      <c r="DE658" s="91"/>
      <c r="DF658" s="91"/>
      <c r="DG658" s="91"/>
      <c r="DH658" s="91"/>
      <c r="DI658" s="91"/>
      <c r="DJ658" s="91"/>
      <c r="DK658" s="91"/>
      <c r="DL658" s="91"/>
      <c r="DM658" s="91"/>
      <c r="DN658" s="91"/>
      <c r="DO658" s="91"/>
      <c r="DP658" s="91"/>
      <c r="DQ658" s="91"/>
      <c r="DR658" s="91"/>
      <c r="DS658" s="91"/>
      <c r="DT658" s="91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  <c r="EJ658" s="9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91"/>
      <c r="EZ658" s="91"/>
      <c r="FA658" s="91"/>
      <c r="FB658" s="91"/>
      <c r="FC658" s="91"/>
      <c r="FD658" s="91"/>
      <c r="FE658" s="91"/>
      <c r="FF658" s="91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</row>
    <row r="659" customFormat="false" ht="12.75" hidden="false" customHeight="false" outlineLevel="0" collapsed="false">
      <c r="A659" s="100"/>
      <c r="B659" s="101"/>
      <c r="C659" s="101"/>
      <c r="D659" s="101"/>
      <c r="E659" s="101"/>
      <c r="F659" s="101"/>
      <c r="G659" s="101"/>
      <c r="H659" s="82"/>
      <c r="I659" s="103"/>
      <c r="R659" s="82"/>
      <c r="S659" s="90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1"/>
      <c r="DB659" s="91"/>
      <c r="DC659" s="91"/>
      <c r="DD659" s="91"/>
      <c r="DE659" s="91"/>
      <c r="DF659" s="91"/>
      <c r="DG659" s="91"/>
      <c r="DH659" s="91"/>
      <c r="DI659" s="91"/>
      <c r="DJ659" s="91"/>
      <c r="DK659" s="91"/>
      <c r="DL659" s="91"/>
      <c r="DM659" s="91"/>
      <c r="DN659" s="91"/>
      <c r="DO659" s="91"/>
      <c r="DP659" s="91"/>
      <c r="DQ659" s="91"/>
      <c r="DR659" s="91"/>
      <c r="DS659" s="91"/>
      <c r="DT659" s="91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  <c r="EJ659" s="91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91"/>
      <c r="EZ659" s="91"/>
      <c r="FA659" s="91"/>
      <c r="FB659" s="91"/>
      <c r="FC659" s="91"/>
      <c r="FD659" s="91"/>
      <c r="FE659" s="91"/>
      <c r="FF659" s="91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</row>
    <row r="660" customFormat="false" ht="12.75" hidden="false" customHeight="false" outlineLevel="0" collapsed="false">
      <c r="A660" s="100"/>
      <c r="B660" s="101"/>
      <c r="C660" s="101"/>
      <c r="D660" s="101"/>
      <c r="E660" s="101"/>
      <c r="F660" s="101"/>
      <c r="G660" s="101"/>
      <c r="H660" s="82"/>
      <c r="I660" s="103"/>
      <c r="R660" s="82"/>
      <c r="S660" s="90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1"/>
      <c r="DB660" s="91"/>
      <c r="DC660" s="91"/>
      <c r="DD660" s="91"/>
      <c r="DE660" s="91"/>
      <c r="DF660" s="91"/>
      <c r="DG660" s="91"/>
      <c r="DH660" s="91"/>
      <c r="DI660" s="91"/>
      <c r="DJ660" s="91"/>
      <c r="DK660" s="91"/>
      <c r="DL660" s="91"/>
      <c r="DM660" s="91"/>
      <c r="DN660" s="91"/>
      <c r="DO660" s="91"/>
      <c r="DP660" s="91"/>
      <c r="DQ660" s="91"/>
      <c r="DR660" s="91"/>
      <c r="DS660" s="91"/>
      <c r="DT660" s="91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  <c r="EJ660" s="91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91"/>
      <c r="EZ660" s="91"/>
      <c r="FA660" s="91"/>
      <c r="FB660" s="91"/>
      <c r="FC660" s="91"/>
      <c r="FD660" s="91"/>
      <c r="FE660" s="91"/>
      <c r="FF660" s="91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</row>
    <row r="661" customFormat="false" ht="12.75" hidden="false" customHeight="false" outlineLevel="0" collapsed="false">
      <c r="A661" s="100"/>
      <c r="B661" s="101"/>
      <c r="C661" s="101"/>
      <c r="D661" s="101"/>
      <c r="E661" s="101"/>
      <c r="F661" s="101"/>
      <c r="G661" s="101"/>
      <c r="H661" s="82"/>
      <c r="I661" s="103"/>
      <c r="R661" s="82"/>
      <c r="S661" s="90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1"/>
      <c r="DB661" s="91"/>
      <c r="DC661" s="91"/>
      <c r="DD661" s="91"/>
      <c r="DE661" s="91"/>
      <c r="DF661" s="91"/>
      <c r="DG661" s="91"/>
      <c r="DH661" s="91"/>
      <c r="DI661" s="91"/>
      <c r="DJ661" s="91"/>
      <c r="DK661" s="91"/>
      <c r="DL661" s="91"/>
      <c r="DM661" s="91"/>
      <c r="DN661" s="91"/>
      <c r="DO661" s="91"/>
      <c r="DP661" s="91"/>
      <c r="DQ661" s="91"/>
      <c r="DR661" s="91"/>
      <c r="DS661" s="91"/>
      <c r="DT661" s="91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  <c r="EJ661" s="91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91"/>
      <c r="EZ661" s="91"/>
      <c r="FA661" s="91"/>
      <c r="FB661" s="91"/>
      <c r="FC661" s="91"/>
      <c r="FD661" s="91"/>
      <c r="FE661" s="91"/>
      <c r="FF661" s="91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</row>
    <row r="662" customFormat="false" ht="12.75" hidden="false" customHeight="false" outlineLevel="0" collapsed="false">
      <c r="A662" s="100"/>
      <c r="B662" s="101"/>
      <c r="C662" s="101"/>
      <c r="D662" s="101"/>
      <c r="E662" s="101"/>
      <c r="F662" s="101"/>
      <c r="G662" s="101"/>
      <c r="H662" s="82"/>
      <c r="I662" s="103"/>
      <c r="R662" s="82"/>
      <c r="S662" s="90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1"/>
      <c r="DB662" s="91"/>
      <c r="DC662" s="91"/>
      <c r="DD662" s="91"/>
      <c r="DE662" s="91"/>
      <c r="DF662" s="91"/>
      <c r="DG662" s="91"/>
      <c r="DH662" s="91"/>
      <c r="DI662" s="91"/>
      <c r="DJ662" s="91"/>
      <c r="DK662" s="91"/>
      <c r="DL662" s="91"/>
      <c r="DM662" s="91"/>
      <c r="DN662" s="91"/>
      <c r="DO662" s="91"/>
      <c r="DP662" s="91"/>
      <c r="DQ662" s="91"/>
      <c r="DR662" s="91"/>
      <c r="DS662" s="91"/>
      <c r="DT662" s="91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  <c r="EJ662" s="91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91"/>
      <c r="EZ662" s="91"/>
      <c r="FA662" s="91"/>
      <c r="FB662" s="91"/>
      <c r="FC662" s="91"/>
      <c r="FD662" s="91"/>
      <c r="FE662" s="91"/>
      <c r="FF662" s="91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</row>
    <row r="663" customFormat="false" ht="12.75" hidden="false" customHeight="false" outlineLevel="0" collapsed="false">
      <c r="A663" s="100"/>
      <c r="B663" s="101"/>
      <c r="C663" s="101"/>
      <c r="D663" s="101"/>
      <c r="E663" s="101"/>
      <c r="F663" s="101"/>
      <c r="G663" s="101"/>
      <c r="H663" s="82"/>
      <c r="I663" s="103"/>
      <c r="R663" s="82"/>
      <c r="S663" s="90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1"/>
      <c r="DB663" s="91"/>
      <c r="DC663" s="91"/>
      <c r="DD663" s="91"/>
      <c r="DE663" s="91"/>
      <c r="DF663" s="91"/>
      <c r="DG663" s="91"/>
      <c r="DH663" s="91"/>
      <c r="DI663" s="91"/>
      <c r="DJ663" s="91"/>
      <c r="DK663" s="91"/>
      <c r="DL663" s="91"/>
      <c r="DM663" s="91"/>
      <c r="DN663" s="91"/>
      <c r="DO663" s="91"/>
      <c r="DP663" s="91"/>
      <c r="DQ663" s="91"/>
      <c r="DR663" s="91"/>
      <c r="DS663" s="91"/>
      <c r="DT663" s="91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  <c r="EJ663" s="91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91"/>
      <c r="EZ663" s="91"/>
      <c r="FA663" s="91"/>
      <c r="FB663" s="91"/>
      <c r="FC663" s="91"/>
      <c r="FD663" s="91"/>
      <c r="FE663" s="91"/>
      <c r="FF663" s="91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</row>
    <row r="664" customFormat="false" ht="12.75" hidden="false" customHeight="false" outlineLevel="0" collapsed="false">
      <c r="A664" s="100"/>
      <c r="B664" s="101"/>
      <c r="C664" s="101"/>
      <c r="D664" s="101"/>
      <c r="E664" s="101"/>
      <c r="F664" s="101"/>
      <c r="G664" s="101"/>
      <c r="H664" s="82"/>
      <c r="I664" s="103"/>
      <c r="R664" s="82"/>
      <c r="S664" s="90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1"/>
      <c r="DB664" s="91"/>
      <c r="DC664" s="91"/>
      <c r="DD664" s="91"/>
      <c r="DE664" s="91"/>
      <c r="DF664" s="91"/>
      <c r="DG664" s="91"/>
      <c r="DH664" s="91"/>
      <c r="DI664" s="91"/>
      <c r="DJ664" s="91"/>
      <c r="DK664" s="91"/>
      <c r="DL664" s="91"/>
      <c r="DM664" s="91"/>
      <c r="DN664" s="91"/>
      <c r="DO664" s="91"/>
      <c r="DP664" s="91"/>
      <c r="DQ664" s="91"/>
      <c r="DR664" s="91"/>
      <c r="DS664" s="91"/>
      <c r="DT664" s="91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  <c r="EJ664" s="91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91"/>
      <c r="EZ664" s="91"/>
      <c r="FA664" s="91"/>
      <c r="FB664" s="91"/>
      <c r="FC664" s="91"/>
      <c r="FD664" s="91"/>
      <c r="FE664" s="91"/>
      <c r="FF664" s="91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</row>
    <row r="665" customFormat="false" ht="12.75" hidden="false" customHeight="false" outlineLevel="0" collapsed="false">
      <c r="A665" s="100"/>
      <c r="B665" s="101"/>
      <c r="C665" s="101"/>
      <c r="D665" s="101"/>
      <c r="E665" s="101"/>
      <c r="F665" s="101"/>
      <c r="G665" s="101"/>
      <c r="H665" s="82"/>
      <c r="I665" s="103"/>
      <c r="R665" s="82"/>
      <c r="S665" s="90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1"/>
      <c r="DB665" s="91"/>
      <c r="DC665" s="91"/>
      <c r="DD665" s="91"/>
      <c r="DE665" s="91"/>
      <c r="DF665" s="91"/>
      <c r="DG665" s="91"/>
      <c r="DH665" s="91"/>
      <c r="DI665" s="91"/>
      <c r="DJ665" s="91"/>
      <c r="DK665" s="91"/>
      <c r="DL665" s="91"/>
      <c r="DM665" s="91"/>
      <c r="DN665" s="91"/>
      <c r="DO665" s="91"/>
      <c r="DP665" s="91"/>
      <c r="DQ665" s="91"/>
      <c r="DR665" s="91"/>
      <c r="DS665" s="91"/>
      <c r="DT665" s="91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  <c r="EJ665" s="91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91"/>
      <c r="EZ665" s="91"/>
      <c r="FA665" s="91"/>
      <c r="FB665" s="91"/>
      <c r="FC665" s="91"/>
      <c r="FD665" s="91"/>
      <c r="FE665" s="91"/>
      <c r="FF665" s="91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</row>
    <row r="666" customFormat="false" ht="12.75" hidden="false" customHeight="false" outlineLevel="0" collapsed="false">
      <c r="A666" s="100"/>
      <c r="B666" s="101"/>
      <c r="C666" s="101"/>
      <c r="D666" s="101"/>
      <c r="E666" s="101"/>
      <c r="F666" s="101"/>
      <c r="G666" s="101"/>
      <c r="H666" s="82"/>
      <c r="I666" s="103"/>
      <c r="R666" s="82"/>
      <c r="S666" s="90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1"/>
      <c r="DB666" s="91"/>
      <c r="DC666" s="91"/>
      <c r="DD666" s="91"/>
      <c r="DE666" s="91"/>
      <c r="DF666" s="91"/>
      <c r="DG666" s="91"/>
      <c r="DH666" s="91"/>
      <c r="DI666" s="91"/>
      <c r="DJ666" s="91"/>
      <c r="DK666" s="91"/>
      <c r="DL666" s="91"/>
      <c r="DM666" s="91"/>
      <c r="DN666" s="91"/>
      <c r="DO666" s="91"/>
      <c r="DP666" s="91"/>
      <c r="DQ666" s="91"/>
      <c r="DR666" s="91"/>
      <c r="DS666" s="91"/>
      <c r="DT666" s="91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  <c r="EJ666" s="91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91"/>
      <c r="EZ666" s="91"/>
      <c r="FA666" s="91"/>
      <c r="FB666" s="91"/>
      <c r="FC666" s="91"/>
      <c r="FD666" s="91"/>
      <c r="FE666" s="91"/>
      <c r="FF666" s="91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</row>
    <row r="667" customFormat="false" ht="12.75" hidden="false" customHeight="false" outlineLevel="0" collapsed="false">
      <c r="A667" s="100"/>
      <c r="B667" s="101"/>
      <c r="C667" s="101"/>
      <c r="D667" s="101"/>
      <c r="E667" s="101"/>
      <c r="F667" s="101"/>
      <c r="G667" s="101"/>
      <c r="H667" s="82"/>
      <c r="I667" s="103"/>
      <c r="R667" s="82"/>
      <c r="S667" s="90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1"/>
      <c r="DB667" s="91"/>
      <c r="DC667" s="91"/>
      <c r="DD667" s="91"/>
      <c r="DE667" s="91"/>
      <c r="DF667" s="91"/>
      <c r="DG667" s="91"/>
      <c r="DH667" s="91"/>
      <c r="DI667" s="91"/>
      <c r="DJ667" s="91"/>
      <c r="DK667" s="91"/>
      <c r="DL667" s="91"/>
      <c r="DM667" s="91"/>
      <c r="DN667" s="91"/>
      <c r="DO667" s="91"/>
      <c r="DP667" s="91"/>
      <c r="DQ667" s="91"/>
      <c r="DR667" s="91"/>
      <c r="DS667" s="91"/>
      <c r="DT667" s="91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  <c r="EJ667" s="91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91"/>
      <c r="EZ667" s="91"/>
      <c r="FA667" s="91"/>
      <c r="FB667" s="91"/>
      <c r="FC667" s="91"/>
      <c r="FD667" s="91"/>
      <c r="FE667" s="91"/>
      <c r="FF667" s="91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</row>
    <row r="668" customFormat="false" ht="12.75" hidden="false" customHeight="false" outlineLevel="0" collapsed="false">
      <c r="A668" s="100"/>
      <c r="B668" s="101"/>
      <c r="C668" s="101"/>
      <c r="D668" s="101"/>
      <c r="E668" s="101"/>
      <c r="F668" s="101"/>
      <c r="G668" s="101"/>
      <c r="H668" s="82"/>
      <c r="I668" s="103"/>
      <c r="R668" s="82"/>
      <c r="S668" s="90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1"/>
      <c r="DB668" s="91"/>
      <c r="DC668" s="91"/>
      <c r="DD668" s="91"/>
      <c r="DE668" s="91"/>
      <c r="DF668" s="91"/>
      <c r="DG668" s="91"/>
      <c r="DH668" s="91"/>
      <c r="DI668" s="91"/>
      <c r="DJ668" s="91"/>
      <c r="DK668" s="91"/>
      <c r="DL668" s="91"/>
      <c r="DM668" s="91"/>
      <c r="DN668" s="91"/>
      <c r="DO668" s="91"/>
      <c r="DP668" s="91"/>
      <c r="DQ668" s="91"/>
      <c r="DR668" s="91"/>
      <c r="DS668" s="91"/>
      <c r="DT668" s="91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  <c r="EJ668" s="91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91"/>
      <c r="EZ668" s="91"/>
      <c r="FA668" s="91"/>
      <c r="FB668" s="91"/>
      <c r="FC668" s="91"/>
      <c r="FD668" s="91"/>
      <c r="FE668" s="91"/>
      <c r="FF668" s="91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</row>
    <row r="669" customFormat="false" ht="12.75" hidden="false" customHeight="false" outlineLevel="0" collapsed="false">
      <c r="A669" s="100"/>
      <c r="B669" s="101"/>
      <c r="C669" s="101"/>
      <c r="D669" s="101"/>
      <c r="E669" s="101"/>
      <c r="F669" s="101"/>
      <c r="G669" s="101"/>
      <c r="H669" s="82"/>
      <c r="I669" s="103"/>
      <c r="R669" s="82"/>
      <c r="S669" s="90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1"/>
      <c r="DB669" s="91"/>
      <c r="DC669" s="91"/>
      <c r="DD669" s="91"/>
      <c r="DE669" s="91"/>
      <c r="DF669" s="91"/>
      <c r="DG669" s="91"/>
      <c r="DH669" s="91"/>
      <c r="DI669" s="91"/>
      <c r="DJ669" s="91"/>
      <c r="DK669" s="91"/>
      <c r="DL669" s="91"/>
      <c r="DM669" s="91"/>
      <c r="DN669" s="91"/>
      <c r="DO669" s="91"/>
      <c r="DP669" s="91"/>
      <c r="DQ669" s="91"/>
      <c r="DR669" s="91"/>
      <c r="DS669" s="91"/>
      <c r="DT669" s="91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  <c r="EJ669" s="91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91"/>
      <c r="EZ669" s="91"/>
      <c r="FA669" s="91"/>
      <c r="FB669" s="91"/>
      <c r="FC669" s="91"/>
      <c r="FD669" s="91"/>
      <c r="FE669" s="91"/>
      <c r="FF669" s="91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</row>
    <row r="670" customFormat="false" ht="12.75" hidden="false" customHeight="false" outlineLevel="0" collapsed="false">
      <c r="A670" s="100"/>
      <c r="B670" s="101"/>
      <c r="C670" s="101"/>
      <c r="D670" s="101"/>
      <c r="E670" s="101"/>
      <c r="F670" s="101"/>
      <c r="G670" s="101"/>
      <c r="H670" s="82"/>
      <c r="I670" s="103"/>
      <c r="R670" s="82"/>
      <c r="S670" s="90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1"/>
      <c r="DB670" s="91"/>
      <c r="DC670" s="91"/>
      <c r="DD670" s="91"/>
      <c r="DE670" s="91"/>
      <c r="DF670" s="91"/>
      <c r="DG670" s="91"/>
      <c r="DH670" s="91"/>
      <c r="DI670" s="91"/>
      <c r="DJ670" s="91"/>
      <c r="DK670" s="91"/>
      <c r="DL670" s="91"/>
      <c r="DM670" s="91"/>
      <c r="DN670" s="91"/>
      <c r="DO670" s="91"/>
      <c r="DP670" s="91"/>
      <c r="DQ670" s="91"/>
      <c r="DR670" s="91"/>
      <c r="DS670" s="91"/>
      <c r="DT670" s="91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  <c r="EJ670" s="9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91"/>
      <c r="EZ670" s="91"/>
      <c r="FA670" s="91"/>
      <c r="FB670" s="91"/>
      <c r="FC670" s="91"/>
      <c r="FD670" s="91"/>
      <c r="FE670" s="91"/>
      <c r="FF670" s="91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</row>
    <row r="671" customFormat="false" ht="12.75" hidden="false" customHeight="false" outlineLevel="0" collapsed="false">
      <c r="A671" s="100"/>
      <c r="B671" s="101"/>
      <c r="C671" s="101"/>
      <c r="D671" s="101"/>
      <c r="E671" s="101"/>
      <c r="F671" s="101"/>
      <c r="G671" s="101"/>
      <c r="H671" s="82"/>
      <c r="I671" s="103"/>
      <c r="R671" s="82"/>
      <c r="S671" s="90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1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  <c r="FB671" s="91"/>
      <c r="FC671" s="91"/>
      <c r="FD671" s="91"/>
      <c r="FE671" s="91"/>
      <c r="FF671" s="91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</row>
    <row r="672" customFormat="false" ht="12.75" hidden="false" customHeight="false" outlineLevel="0" collapsed="false">
      <c r="A672" s="100"/>
      <c r="B672" s="101"/>
      <c r="C672" s="101"/>
      <c r="D672" s="101"/>
      <c r="E672" s="101"/>
      <c r="F672" s="101"/>
      <c r="G672" s="101"/>
      <c r="H672" s="82"/>
      <c r="I672" s="103"/>
      <c r="R672" s="82"/>
      <c r="S672" s="90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1"/>
      <c r="DB672" s="91"/>
      <c r="DC672" s="91"/>
      <c r="DD672" s="91"/>
      <c r="DE672" s="91"/>
      <c r="DF672" s="91"/>
      <c r="DG672" s="91"/>
      <c r="DH672" s="91"/>
      <c r="DI672" s="91"/>
      <c r="DJ672" s="91"/>
      <c r="DK672" s="91"/>
      <c r="DL672" s="91"/>
      <c r="DM672" s="91"/>
      <c r="DN672" s="91"/>
      <c r="DO672" s="91"/>
      <c r="DP672" s="91"/>
      <c r="DQ672" s="91"/>
      <c r="DR672" s="91"/>
      <c r="DS672" s="91"/>
      <c r="DT672" s="91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  <c r="EJ672" s="91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91"/>
      <c r="EZ672" s="91"/>
      <c r="FA672" s="91"/>
      <c r="FB672" s="91"/>
      <c r="FC672" s="91"/>
      <c r="FD672" s="91"/>
      <c r="FE672" s="91"/>
      <c r="FF672" s="91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</row>
    <row r="673" customFormat="false" ht="12.75" hidden="false" customHeight="false" outlineLevel="0" collapsed="false">
      <c r="A673" s="100"/>
      <c r="B673" s="101"/>
      <c r="C673" s="101"/>
      <c r="D673" s="101"/>
      <c r="E673" s="101"/>
      <c r="F673" s="101"/>
      <c r="G673" s="101"/>
      <c r="H673" s="82"/>
      <c r="I673" s="103"/>
      <c r="R673" s="82"/>
      <c r="S673" s="90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1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  <c r="FB673" s="91"/>
      <c r="FC673" s="91"/>
      <c r="FD673" s="91"/>
      <c r="FE673" s="91"/>
      <c r="FF673" s="91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</row>
    <row r="674" customFormat="false" ht="12.75" hidden="false" customHeight="false" outlineLevel="0" collapsed="false">
      <c r="A674" s="100"/>
      <c r="B674" s="101"/>
      <c r="C674" s="101"/>
      <c r="D674" s="101"/>
      <c r="E674" s="101"/>
      <c r="F674" s="101"/>
      <c r="G674" s="101"/>
      <c r="H674" s="82"/>
      <c r="I674" s="103"/>
      <c r="R674" s="82"/>
      <c r="S674" s="90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1"/>
      <c r="DB674" s="91"/>
      <c r="DC674" s="91"/>
      <c r="DD674" s="91"/>
      <c r="DE674" s="91"/>
      <c r="DF674" s="91"/>
      <c r="DG674" s="91"/>
      <c r="DH674" s="91"/>
      <c r="DI674" s="91"/>
      <c r="DJ674" s="91"/>
      <c r="DK674" s="91"/>
      <c r="DL674" s="91"/>
      <c r="DM674" s="91"/>
      <c r="DN674" s="91"/>
      <c r="DO674" s="91"/>
      <c r="DP674" s="91"/>
      <c r="DQ674" s="91"/>
      <c r="DR674" s="91"/>
      <c r="DS674" s="91"/>
      <c r="DT674" s="91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  <c r="EJ674" s="91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91"/>
      <c r="EZ674" s="91"/>
      <c r="FA674" s="91"/>
      <c r="FB674" s="91"/>
      <c r="FC674" s="91"/>
      <c r="FD674" s="91"/>
      <c r="FE674" s="91"/>
      <c r="FF674" s="91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</row>
    <row r="675" customFormat="false" ht="12.75" hidden="false" customHeight="false" outlineLevel="0" collapsed="false">
      <c r="A675" s="100"/>
      <c r="B675" s="101"/>
      <c r="C675" s="101"/>
      <c r="D675" s="101"/>
      <c r="E675" s="101"/>
      <c r="F675" s="101"/>
      <c r="G675" s="101"/>
      <c r="H675" s="82"/>
      <c r="I675" s="103"/>
      <c r="R675" s="82"/>
      <c r="S675" s="90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1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  <c r="FB675" s="91"/>
      <c r="FC675" s="91"/>
      <c r="FD675" s="91"/>
      <c r="FE675" s="91"/>
      <c r="FF675" s="91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</row>
    <row r="676" customFormat="false" ht="12.75" hidden="false" customHeight="false" outlineLevel="0" collapsed="false">
      <c r="A676" s="100"/>
      <c r="B676" s="101"/>
      <c r="C676" s="101"/>
      <c r="D676" s="101"/>
      <c r="E676" s="101"/>
      <c r="F676" s="101"/>
      <c r="G676" s="101"/>
      <c r="H676" s="82"/>
      <c r="I676" s="103"/>
      <c r="R676" s="82"/>
      <c r="S676" s="90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1"/>
      <c r="DB676" s="91"/>
      <c r="DC676" s="91"/>
      <c r="DD676" s="91"/>
      <c r="DE676" s="91"/>
      <c r="DF676" s="91"/>
      <c r="DG676" s="91"/>
      <c r="DH676" s="91"/>
      <c r="DI676" s="91"/>
      <c r="DJ676" s="91"/>
      <c r="DK676" s="91"/>
      <c r="DL676" s="91"/>
      <c r="DM676" s="91"/>
      <c r="DN676" s="91"/>
      <c r="DO676" s="91"/>
      <c r="DP676" s="91"/>
      <c r="DQ676" s="91"/>
      <c r="DR676" s="91"/>
      <c r="DS676" s="91"/>
      <c r="DT676" s="91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  <c r="EJ676" s="91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91"/>
      <c r="EZ676" s="91"/>
      <c r="FA676" s="91"/>
      <c r="FB676" s="91"/>
      <c r="FC676" s="91"/>
      <c r="FD676" s="91"/>
      <c r="FE676" s="91"/>
      <c r="FF676" s="91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</row>
    <row r="677" customFormat="false" ht="12.75" hidden="false" customHeight="false" outlineLevel="0" collapsed="false">
      <c r="A677" s="100"/>
      <c r="B677" s="101"/>
      <c r="C677" s="101"/>
      <c r="D677" s="101"/>
      <c r="E677" s="101"/>
      <c r="F677" s="101"/>
      <c r="G677" s="101"/>
      <c r="H677" s="82"/>
      <c r="I677" s="103"/>
      <c r="R677" s="82"/>
      <c r="S677" s="90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1"/>
      <c r="DB677" s="91"/>
      <c r="DC677" s="91"/>
      <c r="DD677" s="91"/>
      <c r="DE677" s="91"/>
      <c r="DF677" s="91"/>
      <c r="DG677" s="91"/>
      <c r="DH677" s="91"/>
      <c r="DI677" s="91"/>
      <c r="DJ677" s="91"/>
      <c r="DK677" s="91"/>
      <c r="DL677" s="91"/>
      <c r="DM677" s="91"/>
      <c r="DN677" s="91"/>
      <c r="DO677" s="91"/>
      <c r="DP677" s="91"/>
      <c r="DQ677" s="91"/>
      <c r="DR677" s="91"/>
      <c r="DS677" s="91"/>
      <c r="DT677" s="91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  <c r="EJ677" s="9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91"/>
      <c r="EZ677" s="91"/>
      <c r="FA677" s="91"/>
      <c r="FB677" s="91"/>
      <c r="FC677" s="91"/>
      <c r="FD677" s="91"/>
      <c r="FE677" s="91"/>
      <c r="FF677" s="91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</row>
    <row r="678" customFormat="false" ht="12.75" hidden="false" customHeight="false" outlineLevel="0" collapsed="false">
      <c r="A678" s="100"/>
      <c r="B678" s="101"/>
      <c r="C678" s="101"/>
      <c r="D678" s="101"/>
      <c r="E678" s="101"/>
      <c r="F678" s="101"/>
      <c r="G678" s="101"/>
      <c r="H678" s="82"/>
      <c r="I678" s="103"/>
      <c r="R678" s="82"/>
      <c r="S678" s="90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1"/>
      <c r="DB678" s="91"/>
      <c r="DC678" s="91"/>
      <c r="DD678" s="91"/>
      <c r="DE678" s="91"/>
      <c r="DF678" s="91"/>
      <c r="DG678" s="91"/>
      <c r="DH678" s="91"/>
      <c r="DI678" s="91"/>
      <c r="DJ678" s="91"/>
      <c r="DK678" s="91"/>
      <c r="DL678" s="91"/>
      <c r="DM678" s="91"/>
      <c r="DN678" s="91"/>
      <c r="DO678" s="91"/>
      <c r="DP678" s="91"/>
      <c r="DQ678" s="91"/>
      <c r="DR678" s="91"/>
      <c r="DS678" s="91"/>
      <c r="DT678" s="91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  <c r="EJ678" s="9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91"/>
      <c r="EZ678" s="91"/>
      <c r="FA678" s="91"/>
      <c r="FB678" s="91"/>
      <c r="FC678" s="91"/>
      <c r="FD678" s="91"/>
      <c r="FE678" s="91"/>
      <c r="FF678" s="91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</row>
    <row r="679" customFormat="false" ht="12.75" hidden="false" customHeight="false" outlineLevel="0" collapsed="false">
      <c r="A679" s="100"/>
      <c r="B679" s="101"/>
      <c r="C679" s="101"/>
      <c r="D679" s="101"/>
      <c r="E679" s="101"/>
      <c r="F679" s="101"/>
      <c r="G679" s="101"/>
      <c r="H679" s="82"/>
      <c r="I679" s="103"/>
      <c r="R679" s="82"/>
      <c r="S679" s="90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1"/>
      <c r="DB679" s="91"/>
      <c r="DC679" s="91"/>
      <c r="DD679" s="91"/>
      <c r="DE679" s="91"/>
      <c r="DF679" s="91"/>
      <c r="DG679" s="91"/>
      <c r="DH679" s="91"/>
      <c r="DI679" s="91"/>
      <c r="DJ679" s="91"/>
      <c r="DK679" s="91"/>
      <c r="DL679" s="91"/>
      <c r="DM679" s="91"/>
      <c r="DN679" s="91"/>
      <c r="DO679" s="91"/>
      <c r="DP679" s="91"/>
      <c r="DQ679" s="91"/>
      <c r="DR679" s="91"/>
      <c r="DS679" s="91"/>
      <c r="DT679" s="91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  <c r="EJ679" s="9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91"/>
      <c r="EZ679" s="91"/>
      <c r="FA679" s="91"/>
      <c r="FB679" s="91"/>
      <c r="FC679" s="91"/>
      <c r="FD679" s="91"/>
      <c r="FE679" s="91"/>
      <c r="FF679" s="91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</row>
    <row r="680" customFormat="false" ht="12.75" hidden="false" customHeight="false" outlineLevel="0" collapsed="false">
      <c r="A680" s="100"/>
      <c r="B680" s="101"/>
      <c r="C680" s="101"/>
      <c r="D680" s="101"/>
      <c r="E680" s="101"/>
      <c r="F680" s="101"/>
      <c r="G680" s="101"/>
      <c r="H680" s="82"/>
      <c r="I680" s="103"/>
      <c r="R680" s="82"/>
      <c r="S680" s="90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1"/>
      <c r="DB680" s="91"/>
      <c r="DC680" s="91"/>
      <c r="DD680" s="91"/>
      <c r="DE680" s="91"/>
      <c r="DF680" s="91"/>
      <c r="DG680" s="91"/>
      <c r="DH680" s="91"/>
      <c r="DI680" s="91"/>
      <c r="DJ680" s="91"/>
      <c r="DK680" s="91"/>
      <c r="DL680" s="91"/>
      <c r="DM680" s="91"/>
      <c r="DN680" s="91"/>
      <c r="DO680" s="91"/>
      <c r="DP680" s="91"/>
      <c r="DQ680" s="91"/>
      <c r="DR680" s="91"/>
      <c r="DS680" s="91"/>
      <c r="DT680" s="91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  <c r="EJ680" s="9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91"/>
      <c r="EZ680" s="91"/>
      <c r="FA680" s="91"/>
      <c r="FB680" s="91"/>
      <c r="FC680" s="91"/>
      <c r="FD680" s="91"/>
      <c r="FE680" s="91"/>
      <c r="FF680" s="91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</row>
    <row r="681" customFormat="false" ht="12.75" hidden="false" customHeight="false" outlineLevel="0" collapsed="false">
      <c r="A681" s="100"/>
      <c r="B681" s="101"/>
      <c r="C681" s="101"/>
      <c r="D681" s="101"/>
      <c r="E681" s="101"/>
      <c r="F681" s="101"/>
      <c r="G681" s="101"/>
      <c r="H681" s="82"/>
      <c r="I681" s="103"/>
      <c r="R681" s="82"/>
      <c r="S681" s="90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1"/>
      <c r="DB681" s="91"/>
      <c r="DC681" s="91"/>
      <c r="DD681" s="91"/>
      <c r="DE681" s="91"/>
      <c r="DF681" s="91"/>
      <c r="DG681" s="91"/>
      <c r="DH681" s="91"/>
      <c r="DI681" s="91"/>
      <c r="DJ681" s="91"/>
      <c r="DK681" s="91"/>
      <c r="DL681" s="91"/>
      <c r="DM681" s="91"/>
      <c r="DN681" s="91"/>
      <c r="DO681" s="91"/>
      <c r="DP681" s="91"/>
      <c r="DQ681" s="91"/>
      <c r="DR681" s="91"/>
      <c r="DS681" s="91"/>
      <c r="DT681" s="91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  <c r="EJ681" s="91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91"/>
      <c r="EZ681" s="91"/>
      <c r="FA681" s="91"/>
      <c r="FB681" s="91"/>
      <c r="FC681" s="91"/>
      <c r="FD681" s="91"/>
      <c r="FE681" s="91"/>
      <c r="FF681" s="91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</row>
    <row r="682" customFormat="false" ht="12.75" hidden="false" customHeight="false" outlineLevel="0" collapsed="false">
      <c r="A682" s="100"/>
      <c r="B682" s="101"/>
      <c r="C682" s="101"/>
      <c r="D682" s="101"/>
      <c r="E682" s="101"/>
      <c r="F682" s="101"/>
      <c r="G682" s="101"/>
      <c r="H682" s="82"/>
      <c r="I682" s="103"/>
      <c r="R682" s="82"/>
      <c r="S682" s="90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1"/>
      <c r="DB682" s="91"/>
      <c r="DC682" s="91"/>
      <c r="DD682" s="91"/>
      <c r="DE682" s="91"/>
      <c r="DF682" s="91"/>
      <c r="DG682" s="91"/>
      <c r="DH682" s="91"/>
      <c r="DI682" s="91"/>
      <c r="DJ682" s="91"/>
      <c r="DK682" s="91"/>
      <c r="DL682" s="91"/>
      <c r="DM682" s="91"/>
      <c r="DN682" s="91"/>
      <c r="DO682" s="91"/>
      <c r="DP682" s="91"/>
      <c r="DQ682" s="91"/>
      <c r="DR682" s="91"/>
      <c r="DS682" s="91"/>
      <c r="DT682" s="91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  <c r="EJ682" s="91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91"/>
      <c r="EZ682" s="91"/>
      <c r="FA682" s="91"/>
      <c r="FB682" s="91"/>
      <c r="FC682" s="91"/>
      <c r="FD682" s="91"/>
      <c r="FE682" s="91"/>
      <c r="FF682" s="91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</row>
    <row r="683" customFormat="false" ht="12.75" hidden="false" customHeight="false" outlineLevel="0" collapsed="false">
      <c r="A683" s="100"/>
      <c r="B683" s="101"/>
      <c r="C683" s="101"/>
      <c r="D683" s="101"/>
      <c r="E683" s="101"/>
      <c r="F683" s="101"/>
      <c r="G683" s="101"/>
      <c r="H683" s="82"/>
      <c r="I683" s="103"/>
      <c r="R683" s="82"/>
      <c r="S683" s="90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1"/>
      <c r="DB683" s="91"/>
      <c r="DC683" s="91"/>
      <c r="DD683" s="91"/>
      <c r="DE683" s="91"/>
      <c r="DF683" s="91"/>
      <c r="DG683" s="91"/>
      <c r="DH683" s="91"/>
      <c r="DI683" s="91"/>
      <c r="DJ683" s="91"/>
      <c r="DK683" s="91"/>
      <c r="DL683" s="91"/>
      <c r="DM683" s="91"/>
      <c r="DN683" s="91"/>
      <c r="DO683" s="91"/>
      <c r="DP683" s="91"/>
      <c r="DQ683" s="91"/>
      <c r="DR683" s="91"/>
      <c r="DS683" s="91"/>
      <c r="DT683" s="91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  <c r="EJ683" s="9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91"/>
      <c r="EZ683" s="91"/>
      <c r="FA683" s="91"/>
      <c r="FB683" s="91"/>
      <c r="FC683" s="91"/>
      <c r="FD683" s="91"/>
      <c r="FE683" s="91"/>
      <c r="FF683" s="91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</row>
    <row r="684" customFormat="false" ht="12.75" hidden="false" customHeight="false" outlineLevel="0" collapsed="false">
      <c r="A684" s="100"/>
      <c r="B684" s="101"/>
      <c r="C684" s="101"/>
      <c r="D684" s="101"/>
      <c r="E684" s="101"/>
      <c r="F684" s="101"/>
      <c r="G684" s="101"/>
      <c r="H684" s="82"/>
      <c r="I684" s="103"/>
      <c r="R684" s="82"/>
      <c r="S684" s="90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1"/>
      <c r="DB684" s="91"/>
      <c r="DC684" s="91"/>
      <c r="DD684" s="91"/>
      <c r="DE684" s="91"/>
      <c r="DF684" s="91"/>
      <c r="DG684" s="91"/>
      <c r="DH684" s="91"/>
      <c r="DI684" s="91"/>
      <c r="DJ684" s="91"/>
      <c r="DK684" s="91"/>
      <c r="DL684" s="91"/>
      <c r="DM684" s="91"/>
      <c r="DN684" s="91"/>
      <c r="DO684" s="91"/>
      <c r="DP684" s="91"/>
      <c r="DQ684" s="91"/>
      <c r="DR684" s="91"/>
      <c r="DS684" s="91"/>
      <c r="DT684" s="91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  <c r="EJ684" s="91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91"/>
      <c r="EZ684" s="91"/>
      <c r="FA684" s="91"/>
      <c r="FB684" s="91"/>
      <c r="FC684" s="91"/>
      <c r="FD684" s="91"/>
      <c r="FE684" s="91"/>
      <c r="FF684" s="91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</row>
    <row r="685" customFormat="false" ht="12.75" hidden="false" customHeight="false" outlineLevel="0" collapsed="false">
      <c r="A685" s="100"/>
      <c r="B685" s="101"/>
      <c r="C685" s="101"/>
      <c r="D685" s="101"/>
      <c r="E685" s="101"/>
      <c r="F685" s="101"/>
      <c r="G685" s="101"/>
      <c r="H685" s="82"/>
      <c r="I685" s="103"/>
      <c r="R685" s="82"/>
      <c r="S685" s="90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1"/>
      <c r="DB685" s="91"/>
      <c r="DC685" s="91"/>
      <c r="DD685" s="91"/>
      <c r="DE685" s="91"/>
      <c r="DF685" s="91"/>
      <c r="DG685" s="91"/>
      <c r="DH685" s="91"/>
      <c r="DI685" s="91"/>
      <c r="DJ685" s="91"/>
      <c r="DK685" s="91"/>
      <c r="DL685" s="91"/>
      <c r="DM685" s="91"/>
      <c r="DN685" s="91"/>
      <c r="DO685" s="91"/>
      <c r="DP685" s="91"/>
      <c r="DQ685" s="91"/>
      <c r="DR685" s="91"/>
      <c r="DS685" s="91"/>
      <c r="DT685" s="91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  <c r="EJ685" s="91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91"/>
      <c r="EZ685" s="91"/>
      <c r="FA685" s="91"/>
      <c r="FB685" s="91"/>
      <c r="FC685" s="91"/>
      <c r="FD685" s="91"/>
      <c r="FE685" s="91"/>
      <c r="FF685" s="91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</row>
    <row r="686" customFormat="false" ht="12.75" hidden="false" customHeight="false" outlineLevel="0" collapsed="false">
      <c r="A686" s="100"/>
      <c r="B686" s="101"/>
      <c r="C686" s="101"/>
      <c r="D686" s="101"/>
      <c r="E686" s="101"/>
      <c r="F686" s="101"/>
      <c r="G686" s="101"/>
      <c r="H686" s="82"/>
      <c r="I686" s="103"/>
      <c r="R686" s="82"/>
      <c r="S686" s="90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1"/>
      <c r="DB686" s="91"/>
      <c r="DC686" s="91"/>
      <c r="DD686" s="91"/>
      <c r="DE686" s="91"/>
      <c r="DF686" s="91"/>
      <c r="DG686" s="91"/>
      <c r="DH686" s="91"/>
      <c r="DI686" s="91"/>
      <c r="DJ686" s="91"/>
      <c r="DK686" s="91"/>
      <c r="DL686" s="91"/>
      <c r="DM686" s="91"/>
      <c r="DN686" s="91"/>
      <c r="DO686" s="91"/>
      <c r="DP686" s="91"/>
      <c r="DQ686" s="91"/>
      <c r="DR686" s="91"/>
      <c r="DS686" s="91"/>
      <c r="DT686" s="91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  <c r="EJ686" s="91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91"/>
      <c r="EZ686" s="91"/>
      <c r="FA686" s="91"/>
      <c r="FB686" s="91"/>
      <c r="FC686" s="91"/>
      <c r="FD686" s="91"/>
      <c r="FE686" s="91"/>
      <c r="FF686" s="91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</row>
    <row r="687" customFormat="false" ht="12.75" hidden="false" customHeight="false" outlineLevel="0" collapsed="false">
      <c r="A687" s="100"/>
      <c r="B687" s="101"/>
      <c r="C687" s="101"/>
      <c r="D687" s="101"/>
      <c r="E687" s="101"/>
      <c r="F687" s="101"/>
      <c r="G687" s="101"/>
      <c r="H687" s="82"/>
      <c r="I687" s="103"/>
      <c r="R687" s="82"/>
      <c r="S687" s="90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1"/>
      <c r="DB687" s="91"/>
      <c r="DC687" s="91"/>
      <c r="DD687" s="91"/>
      <c r="DE687" s="91"/>
      <c r="DF687" s="91"/>
      <c r="DG687" s="91"/>
      <c r="DH687" s="91"/>
      <c r="DI687" s="91"/>
      <c r="DJ687" s="91"/>
      <c r="DK687" s="91"/>
      <c r="DL687" s="91"/>
      <c r="DM687" s="91"/>
      <c r="DN687" s="91"/>
      <c r="DO687" s="91"/>
      <c r="DP687" s="91"/>
      <c r="DQ687" s="91"/>
      <c r="DR687" s="91"/>
      <c r="DS687" s="91"/>
      <c r="DT687" s="91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  <c r="EJ687" s="9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91"/>
      <c r="EZ687" s="91"/>
      <c r="FA687" s="91"/>
      <c r="FB687" s="91"/>
      <c r="FC687" s="91"/>
      <c r="FD687" s="91"/>
      <c r="FE687" s="91"/>
      <c r="FF687" s="91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</row>
    <row r="688" customFormat="false" ht="12.75" hidden="false" customHeight="false" outlineLevel="0" collapsed="false">
      <c r="A688" s="100"/>
      <c r="B688" s="101"/>
      <c r="C688" s="101"/>
      <c r="D688" s="101"/>
      <c r="E688" s="101"/>
      <c r="F688" s="101"/>
      <c r="G688" s="101"/>
      <c r="H688" s="82"/>
      <c r="I688" s="103"/>
      <c r="R688" s="82"/>
      <c r="S688" s="90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1"/>
      <c r="DB688" s="91"/>
      <c r="DC688" s="91"/>
      <c r="DD688" s="91"/>
      <c r="DE688" s="91"/>
      <c r="DF688" s="91"/>
      <c r="DG688" s="91"/>
      <c r="DH688" s="91"/>
      <c r="DI688" s="91"/>
      <c r="DJ688" s="91"/>
      <c r="DK688" s="91"/>
      <c r="DL688" s="91"/>
      <c r="DM688" s="91"/>
      <c r="DN688" s="91"/>
      <c r="DO688" s="91"/>
      <c r="DP688" s="91"/>
      <c r="DQ688" s="91"/>
      <c r="DR688" s="91"/>
      <c r="DS688" s="91"/>
      <c r="DT688" s="91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  <c r="EJ688" s="91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91"/>
      <c r="EZ688" s="91"/>
      <c r="FA688" s="91"/>
      <c r="FB688" s="91"/>
      <c r="FC688" s="91"/>
      <c r="FD688" s="91"/>
      <c r="FE688" s="91"/>
      <c r="FF688" s="91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</row>
    <row r="689" customFormat="false" ht="12.75" hidden="false" customHeight="false" outlineLevel="0" collapsed="false">
      <c r="A689" s="100"/>
      <c r="B689" s="101"/>
      <c r="C689" s="101"/>
      <c r="D689" s="101"/>
      <c r="E689" s="101"/>
      <c r="F689" s="101"/>
      <c r="G689" s="101"/>
      <c r="H689" s="82"/>
      <c r="I689" s="103"/>
      <c r="R689" s="82"/>
      <c r="S689" s="90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1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  <c r="FB689" s="91"/>
      <c r="FC689" s="91"/>
      <c r="FD689" s="91"/>
      <c r="FE689" s="91"/>
      <c r="FF689" s="91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</row>
    <row r="690" customFormat="false" ht="12.75" hidden="false" customHeight="false" outlineLevel="0" collapsed="false">
      <c r="A690" s="100"/>
      <c r="B690" s="101"/>
      <c r="C690" s="101"/>
      <c r="D690" s="101"/>
      <c r="E690" s="101"/>
      <c r="F690" s="101"/>
      <c r="G690" s="101"/>
      <c r="H690" s="82"/>
      <c r="I690" s="103"/>
      <c r="R690" s="82"/>
      <c r="S690" s="90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1"/>
      <c r="DB690" s="91"/>
      <c r="DC690" s="91"/>
      <c r="DD690" s="91"/>
      <c r="DE690" s="91"/>
      <c r="DF690" s="91"/>
      <c r="DG690" s="91"/>
      <c r="DH690" s="91"/>
      <c r="DI690" s="91"/>
      <c r="DJ690" s="91"/>
      <c r="DK690" s="91"/>
      <c r="DL690" s="91"/>
      <c r="DM690" s="91"/>
      <c r="DN690" s="91"/>
      <c r="DO690" s="91"/>
      <c r="DP690" s="91"/>
      <c r="DQ690" s="91"/>
      <c r="DR690" s="91"/>
      <c r="DS690" s="91"/>
      <c r="DT690" s="91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  <c r="EJ690" s="91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91"/>
      <c r="EZ690" s="91"/>
      <c r="FA690" s="91"/>
      <c r="FB690" s="91"/>
      <c r="FC690" s="91"/>
      <c r="FD690" s="91"/>
      <c r="FE690" s="91"/>
      <c r="FF690" s="91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</row>
    <row r="691" customFormat="false" ht="12.75" hidden="false" customHeight="false" outlineLevel="0" collapsed="false">
      <c r="A691" s="100"/>
      <c r="B691" s="101"/>
      <c r="C691" s="101"/>
      <c r="D691" s="101"/>
      <c r="E691" s="101"/>
      <c r="F691" s="101"/>
      <c r="G691" s="101"/>
      <c r="H691" s="82"/>
      <c r="I691" s="103"/>
      <c r="R691" s="82"/>
      <c r="S691" s="90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1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  <c r="FB691" s="91"/>
      <c r="FC691" s="91"/>
      <c r="FD691" s="91"/>
      <c r="FE691" s="91"/>
      <c r="FF691" s="91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</row>
    <row r="692" customFormat="false" ht="12.75" hidden="false" customHeight="false" outlineLevel="0" collapsed="false">
      <c r="A692" s="100"/>
      <c r="B692" s="101"/>
      <c r="C692" s="101"/>
      <c r="D692" s="101"/>
      <c r="E692" s="101"/>
      <c r="F692" s="101"/>
      <c r="G692" s="101"/>
      <c r="H692" s="82"/>
      <c r="I692" s="103"/>
      <c r="R692" s="82"/>
      <c r="S692" s="90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1"/>
      <c r="DB692" s="91"/>
      <c r="DC692" s="91"/>
      <c r="DD692" s="91"/>
      <c r="DE692" s="91"/>
      <c r="DF692" s="91"/>
      <c r="DG692" s="91"/>
      <c r="DH692" s="91"/>
      <c r="DI692" s="91"/>
      <c r="DJ692" s="91"/>
      <c r="DK692" s="91"/>
      <c r="DL692" s="91"/>
      <c r="DM692" s="91"/>
      <c r="DN692" s="91"/>
      <c r="DO692" s="91"/>
      <c r="DP692" s="91"/>
      <c r="DQ692" s="91"/>
      <c r="DR692" s="91"/>
      <c r="DS692" s="91"/>
      <c r="DT692" s="91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  <c r="EJ692" s="91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91"/>
      <c r="EZ692" s="91"/>
      <c r="FA692" s="91"/>
      <c r="FB692" s="91"/>
      <c r="FC692" s="91"/>
      <c r="FD692" s="91"/>
      <c r="FE692" s="91"/>
      <c r="FF692" s="91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</row>
    <row r="693" customFormat="false" ht="12.75" hidden="false" customHeight="false" outlineLevel="0" collapsed="false">
      <c r="A693" s="100"/>
      <c r="B693" s="101"/>
      <c r="C693" s="101"/>
      <c r="D693" s="101"/>
      <c r="E693" s="101"/>
      <c r="F693" s="101"/>
      <c r="G693" s="101"/>
      <c r="H693" s="82"/>
      <c r="I693" s="103"/>
      <c r="R693" s="82"/>
      <c r="S693" s="90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1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  <c r="FB693" s="91"/>
      <c r="FC693" s="91"/>
      <c r="FD693" s="91"/>
      <c r="FE693" s="91"/>
      <c r="FF693" s="91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</row>
    <row r="694" customFormat="false" ht="12.75" hidden="false" customHeight="false" outlineLevel="0" collapsed="false">
      <c r="A694" s="100"/>
      <c r="B694" s="101"/>
      <c r="C694" s="101"/>
      <c r="D694" s="101"/>
      <c r="E694" s="101"/>
      <c r="F694" s="101"/>
      <c r="G694" s="101"/>
      <c r="H694" s="82"/>
      <c r="I694" s="103"/>
      <c r="R694" s="82"/>
      <c r="S694" s="90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1"/>
      <c r="DB694" s="91"/>
      <c r="DC694" s="91"/>
      <c r="DD694" s="91"/>
      <c r="DE694" s="91"/>
      <c r="DF694" s="91"/>
      <c r="DG694" s="91"/>
      <c r="DH694" s="91"/>
      <c r="DI694" s="91"/>
      <c r="DJ694" s="91"/>
      <c r="DK694" s="91"/>
      <c r="DL694" s="91"/>
      <c r="DM694" s="91"/>
      <c r="DN694" s="91"/>
      <c r="DO694" s="91"/>
      <c r="DP694" s="91"/>
      <c r="DQ694" s="91"/>
      <c r="DR694" s="91"/>
      <c r="DS694" s="91"/>
      <c r="DT694" s="91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  <c r="EJ694" s="91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91"/>
      <c r="EZ694" s="91"/>
      <c r="FA694" s="91"/>
      <c r="FB694" s="91"/>
      <c r="FC694" s="91"/>
      <c r="FD694" s="91"/>
      <c r="FE694" s="91"/>
      <c r="FF694" s="91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</row>
    <row r="695" customFormat="false" ht="12.75" hidden="false" customHeight="false" outlineLevel="0" collapsed="false">
      <c r="A695" s="100"/>
      <c r="B695" s="101"/>
      <c r="C695" s="101"/>
      <c r="D695" s="101"/>
      <c r="E695" s="101"/>
      <c r="F695" s="101"/>
      <c r="G695" s="101"/>
      <c r="H695" s="82"/>
      <c r="I695" s="103"/>
      <c r="R695" s="82"/>
      <c r="S695" s="90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1"/>
      <c r="DB695" s="91"/>
      <c r="DC695" s="91"/>
      <c r="DD695" s="91"/>
      <c r="DE695" s="91"/>
      <c r="DF695" s="91"/>
      <c r="DG695" s="91"/>
      <c r="DH695" s="91"/>
      <c r="DI695" s="91"/>
      <c r="DJ695" s="91"/>
      <c r="DK695" s="91"/>
      <c r="DL695" s="91"/>
      <c r="DM695" s="91"/>
      <c r="DN695" s="91"/>
      <c r="DO695" s="91"/>
      <c r="DP695" s="91"/>
      <c r="DQ695" s="91"/>
      <c r="DR695" s="91"/>
      <c r="DS695" s="91"/>
      <c r="DT695" s="91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  <c r="EJ695" s="91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91"/>
      <c r="EZ695" s="91"/>
      <c r="FA695" s="91"/>
      <c r="FB695" s="91"/>
      <c r="FC695" s="91"/>
      <c r="FD695" s="91"/>
      <c r="FE695" s="91"/>
      <c r="FF695" s="91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</row>
    <row r="696" customFormat="false" ht="12.75" hidden="false" customHeight="false" outlineLevel="0" collapsed="false">
      <c r="A696" s="100"/>
      <c r="B696" s="101"/>
      <c r="C696" s="101"/>
      <c r="D696" s="101"/>
      <c r="E696" s="101"/>
      <c r="F696" s="101"/>
      <c r="G696" s="101"/>
      <c r="H696" s="82"/>
      <c r="I696" s="103"/>
      <c r="R696" s="82"/>
      <c r="S696" s="90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1"/>
      <c r="DB696" s="91"/>
      <c r="DC696" s="91"/>
      <c r="DD696" s="91"/>
      <c r="DE696" s="91"/>
      <c r="DF696" s="91"/>
      <c r="DG696" s="91"/>
      <c r="DH696" s="91"/>
      <c r="DI696" s="91"/>
      <c r="DJ696" s="91"/>
      <c r="DK696" s="91"/>
      <c r="DL696" s="91"/>
      <c r="DM696" s="91"/>
      <c r="DN696" s="91"/>
      <c r="DO696" s="91"/>
      <c r="DP696" s="91"/>
      <c r="DQ696" s="91"/>
      <c r="DR696" s="91"/>
      <c r="DS696" s="91"/>
      <c r="DT696" s="91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  <c r="EJ696" s="91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91"/>
      <c r="EZ696" s="91"/>
      <c r="FA696" s="91"/>
      <c r="FB696" s="91"/>
      <c r="FC696" s="91"/>
      <c r="FD696" s="91"/>
      <c r="FE696" s="91"/>
      <c r="FF696" s="91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</row>
    <row r="697" customFormat="false" ht="12.75" hidden="false" customHeight="false" outlineLevel="0" collapsed="false">
      <c r="A697" s="100"/>
      <c r="B697" s="101"/>
      <c r="C697" s="101"/>
      <c r="D697" s="101"/>
      <c r="E697" s="101"/>
      <c r="F697" s="101"/>
      <c r="G697" s="101"/>
      <c r="H697" s="82"/>
      <c r="I697" s="103"/>
      <c r="R697" s="82"/>
      <c r="S697" s="90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1"/>
      <c r="DB697" s="91"/>
      <c r="DC697" s="91"/>
      <c r="DD697" s="91"/>
      <c r="DE697" s="91"/>
      <c r="DF697" s="91"/>
      <c r="DG697" s="91"/>
      <c r="DH697" s="91"/>
      <c r="DI697" s="91"/>
      <c r="DJ697" s="91"/>
      <c r="DK697" s="91"/>
      <c r="DL697" s="91"/>
      <c r="DM697" s="91"/>
      <c r="DN697" s="91"/>
      <c r="DO697" s="91"/>
      <c r="DP697" s="91"/>
      <c r="DQ697" s="91"/>
      <c r="DR697" s="91"/>
      <c r="DS697" s="91"/>
      <c r="DT697" s="91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  <c r="EJ697" s="9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91"/>
      <c r="EZ697" s="91"/>
      <c r="FA697" s="91"/>
      <c r="FB697" s="91"/>
      <c r="FC697" s="91"/>
      <c r="FD697" s="91"/>
      <c r="FE697" s="91"/>
      <c r="FF697" s="91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</row>
    <row r="698" customFormat="false" ht="12.75" hidden="false" customHeight="false" outlineLevel="0" collapsed="false">
      <c r="A698" s="100"/>
      <c r="B698" s="101"/>
      <c r="C698" s="101"/>
      <c r="D698" s="101"/>
      <c r="E698" s="101"/>
      <c r="F698" s="101"/>
      <c r="G698" s="101"/>
      <c r="H698" s="82"/>
      <c r="I698" s="103"/>
      <c r="R698" s="82"/>
      <c r="S698" s="90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1"/>
      <c r="DB698" s="91"/>
      <c r="DC698" s="91"/>
      <c r="DD698" s="91"/>
      <c r="DE698" s="91"/>
      <c r="DF698" s="91"/>
      <c r="DG698" s="91"/>
      <c r="DH698" s="91"/>
      <c r="DI698" s="91"/>
      <c r="DJ698" s="91"/>
      <c r="DK698" s="91"/>
      <c r="DL698" s="91"/>
      <c r="DM698" s="91"/>
      <c r="DN698" s="91"/>
      <c r="DO698" s="91"/>
      <c r="DP698" s="91"/>
      <c r="DQ698" s="91"/>
      <c r="DR698" s="91"/>
      <c r="DS698" s="91"/>
      <c r="DT698" s="91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  <c r="EJ698" s="9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91"/>
      <c r="EZ698" s="91"/>
      <c r="FA698" s="91"/>
      <c r="FB698" s="91"/>
      <c r="FC698" s="91"/>
      <c r="FD698" s="91"/>
      <c r="FE698" s="91"/>
      <c r="FF698" s="91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</row>
    <row r="699" customFormat="false" ht="12.75" hidden="false" customHeight="false" outlineLevel="0" collapsed="false">
      <c r="A699" s="100"/>
      <c r="B699" s="101"/>
      <c r="C699" s="101"/>
      <c r="D699" s="101"/>
      <c r="E699" s="101"/>
      <c r="F699" s="101"/>
      <c r="G699" s="101"/>
      <c r="H699" s="82"/>
      <c r="I699" s="103"/>
      <c r="R699" s="82"/>
      <c r="S699" s="90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1"/>
      <c r="DB699" s="91"/>
      <c r="DC699" s="91"/>
      <c r="DD699" s="91"/>
      <c r="DE699" s="91"/>
      <c r="DF699" s="91"/>
      <c r="DG699" s="91"/>
      <c r="DH699" s="91"/>
      <c r="DI699" s="91"/>
      <c r="DJ699" s="91"/>
      <c r="DK699" s="91"/>
      <c r="DL699" s="91"/>
      <c r="DM699" s="91"/>
      <c r="DN699" s="91"/>
      <c r="DO699" s="91"/>
      <c r="DP699" s="91"/>
      <c r="DQ699" s="91"/>
      <c r="DR699" s="91"/>
      <c r="DS699" s="91"/>
      <c r="DT699" s="91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  <c r="EJ699" s="9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91"/>
      <c r="EZ699" s="91"/>
      <c r="FA699" s="91"/>
      <c r="FB699" s="91"/>
      <c r="FC699" s="91"/>
      <c r="FD699" s="91"/>
      <c r="FE699" s="91"/>
      <c r="FF699" s="91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</row>
    <row r="700" customFormat="false" ht="12.75" hidden="false" customHeight="false" outlineLevel="0" collapsed="false">
      <c r="A700" s="100"/>
      <c r="B700" s="101"/>
      <c r="C700" s="101"/>
      <c r="D700" s="101"/>
      <c r="E700" s="101"/>
      <c r="F700" s="101"/>
      <c r="G700" s="101"/>
      <c r="H700" s="82"/>
      <c r="I700" s="103"/>
      <c r="R700" s="82"/>
      <c r="S700" s="90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1"/>
      <c r="DB700" s="91"/>
      <c r="DC700" s="91"/>
      <c r="DD700" s="91"/>
      <c r="DE700" s="91"/>
      <c r="DF700" s="91"/>
      <c r="DG700" s="91"/>
      <c r="DH700" s="91"/>
      <c r="DI700" s="91"/>
      <c r="DJ700" s="91"/>
      <c r="DK700" s="91"/>
      <c r="DL700" s="91"/>
      <c r="DM700" s="91"/>
      <c r="DN700" s="91"/>
      <c r="DO700" s="91"/>
      <c r="DP700" s="91"/>
      <c r="DQ700" s="91"/>
      <c r="DR700" s="91"/>
      <c r="DS700" s="91"/>
      <c r="DT700" s="91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  <c r="EJ700" s="91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91"/>
      <c r="EZ700" s="91"/>
      <c r="FA700" s="91"/>
      <c r="FB700" s="91"/>
      <c r="FC700" s="91"/>
      <c r="FD700" s="91"/>
      <c r="FE700" s="91"/>
      <c r="FF700" s="91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</row>
    <row r="701" customFormat="false" ht="12.75" hidden="false" customHeight="false" outlineLevel="0" collapsed="false">
      <c r="A701" s="100"/>
      <c r="B701" s="101"/>
      <c r="C701" s="101"/>
      <c r="D701" s="101"/>
      <c r="E701" s="101"/>
      <c r="F701" s="101"/>
      <c r="G701" s="101"/>
      <c r="H701" s="82"/>
      <c r="I701" s="103"/>
      <c r="R701" s="82"/>
      <c r="S701" s="90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1"/>
      <c r="DB701" s="91"/>
      <c r="DC701" s="91"/>
      <c r="DD701" s="91"/>
      <c r="DE701" s="91"/>
      <c r="DF701" s="91"/>
      <c r="DG701" s="91"/>
      <c r="DH701" s="91"/>
      <c r="DI701" s="91"/>
      <c r="DJ701" s="91"/>
      <c r="DK701" s="91"/>
      <c r="DL701" s="91"/>
      <c r="DM701" s="91"/>
      <c r="DN701" s="91"/>
      <c r="DO701" s="91"/>
      <c r="DP701" s="91"/>
      <c r="DQ701" s="91"/>
      <c r="DR701" s="91"/>
      <c r="DS701" s="91"/>
      <c r="DT701" s="91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  <c r="EJ701" s="91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91"/>
      <c r="EZ701" s="91"/>
      <c r="FA701" s="91"/>
      <c r="FB701" s="91"/>
      <c r="FC701" s="91"/>
      <c r="FD701" s="91"/>
      <c r="FE701" s="91"/>
      <c r="FF701" s="91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</row>
    <row r="702" customFormat="false" ht="12.75" hidden="false" customHeight="false" outlineLevel="0" collapsed="false">
      <c r="A702" s="100"/>
      <c r="B702" s="101"/>
      <c r="C702" s="101"/>
      <c r="D702" s="101"/>
      <c r="E702" s="101"/>
      <c r="F702" s="101"/>
      <c r="G702" s="101"/>
      <c r="H702" s="82"/>
      <c r="I702" s="103"/>
      <c r="R702" s="82"/>
      <c r="S702" s="90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1"/>
      <c r="DB702" s="91"/>
      <c r="DC702" s="91"/>
      <c r="DD702" s="91"/>
      <c r="DE702" s="91"/>
      <c r="DF702" s="91"/>
      <c r="DG702" s="91"/>
      <c r="DH702" s="91"/>
      <c r="DI702" s="91"/>
      <c r="DJ702" s="91"/>
      <c r="DK702" s="91"/>
      <c r="DL702" s="91"/>
      <c r="DM702" s="91"/>
      <c r="DN702" s="91"/>
      <c r="DO702" s="91"/>
      <c r="DP702" s="91"/>
      <c r="DQ702" s="91"/>
      <c r="DR702" s="91"/>
      <c r="DS702" s="91"/>
      <c r="DT702" s="91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  <c r="EJ702" s="91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91"/>
      <c r="EZ702" s="91"/>
      <c r="FA702" s="91"/>
      <c r="FB702" s="91"/>
      <c r="FC702" s="91"/>
      <c r="FD702" s="91"/>
      <c r="FE702" s="91"/>
      <c r="FF702" s="91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</row>
    <row r="703" customFormat="false" ht="12.75" hidden="false" customHeight="false" outlineLevel="0" collapsed="false">
      <c r="A703" s="100"/>
      <c r="B703" s="101"/>
      <c r="C703" s="101"/>
      <c r="D703" s="101"/>
      <c r="E703" s="101"/>
      <c r="F703" s="101"/>
      <c r="G703" s="101"/>
      <c r="H703" s="82"/>
      <c r="I703" s="103"/>
      <c r="R703" s="82"/>
      <c r="S703" s="90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1"/>
      <c r="DB703" s="91"/>
      <c r="DC703" s="91"/>
      <c r="DD703" s="91"/>
      <c r="DE703" s="91"/>
      <c r="DF703" s="91"/>
      <c r="DG703" s="91"/>
      <c r="DH703" s="91"/>
      <c r="DI703" s="91"/>
      <c r="DJ703" s="91"/>
      <c r="DK703" s="91"/>
      <c r="DL703" s="91"/>
      <c r="DM703" s="91"/>
      <c r="DN703" s="91"/>
      <c r="DO703" s="91"/>
      <c r="DP703" s="91"/>
      <c r="DQ703" s="91"/>
      <c r="DR703" s="91"/>
      <c r="DS703" s="91"/>
      <c r="DT703" s="91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  <c r="EJ703" s="91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91"/>
      <c r="EZ703" s="91"/>
      <c r="FA703" s="91"/>
      <c r="FB703" s="91"/>
      <c r="FC703" s="91"/>
      <c r="FD703" s="91"/>
      <c r="FE703" s="91"/>
      <c r="FF703" s="91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</row>
    <row r="704" customFormat="false" ht="12.75" hidden="false" customHeight="false" outlineLevel="0" collapsed="false">
      <c r="A704" s="100"/>
      <c r="B704" s="101"/>
      <c r="C704" s="101"/>
      <c r="D704" s="101"/>
      <c r="E704" s="101"/>
      <c r="F704" s="101"/>
      <c r="G704" s="101"/>
      <c r="H704" s="82"/>
      <c r="I704" s="103"/>
      <c r="R704" s="82"/>
      <c r="S704" s="90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1"/>
      <c r="DB704" s="91"/>
      <c r="DC704" s="91"/>
      <c r="DD704" s="91"/>
      <c r="DE704" s="91"/>
      <c r="DF704" s="91"/>
      <c r="DG704" s="91"/>
      <c r="DH704" s="91"/>
      <c r="DI704" s="91"/>
      <c r="DJ704" s="91"/>
      <c r="DK704" s="91"/>
      <c r="DL704" s="91"/>
      <c r="DM704" s="91"/>
      <c r="DN704" s="91"/>
      <c r="DO704" s="91"/>
      <c r="DP704" s="91"/>
      <c r="DQ704" s="91"/>
      <c r="DR704" s="91"/>
      <c r="DS704" s="91"/>
      <c r="DT704" s="91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  <c r="EJ704" s="91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91"/>
      <c r="EZ704" s="91"/>
      <c r="FA704" s="91"/>
      <c r="FB704" s="91"/>
      <c r="FC704" s="91"/>
      <c r="FD704" s="91"/>
      <c r="FE704" s="91"/>
      <c r="FF704" s="91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</row>
    <row r="705" customFormat="false" ht="12.75" hidden="false" customHeight="false" outlineLevel="0" collapsed="false">
      <c r="A705" s="100"/>
      <c r="B705" s="101"/>
      <c r="C705" s="101"/>
      <c r="D705" s="101"/>
      <c r="E705" s="101"/>
      <c r="F705" s="101"/>
      <c r="G705" s="101"/>
      <c r="H705" s="82"/>
      <c r="I705" s="103"/>
      <c r="R705" s="82"/>
      <c r="S705" s="90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1"/>
      <c r="DB705" s="91"/>
      <c r="DC705" s="91"/>
      <c r="DD705" s="91"/>
      <c r="DE705" s="91"/>
      <c r="DF705" s="91"/>
      <c r="DG705" s="91"/>
      <c r="DH705" s="91"/>
      <c r="DI705" s="91"/>
      <c r="DJ705" s="91"/>
      <c r="DK705" s="91"/>
      <c r="DL705" s="91"/>
      <c r="DM705" s="91"/>
      <c r="DN705" s="91"/>
      <c r="DO705" s="91"/>
      <c r="DP705" s="91"/>
      <c r="DQ705" s="91"/>
      <c r="DR705" s="91"/>
      <c r="DS705" s="91"/>
      <c r="DT705" s="91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  <c r="EJ705" s="9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91"/>
      <c r="EZ705" s="91"/>
      <c r="FA705" s="91"/>
      <c r="FB705" s="91"/>
      <c r="FC705" s="91"/>
      <c r="FD705" s="91"/>
      <c r="FE705" s="91"/>
      <c r="FF705" s="91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</row>
    <row r="706" customFormat="false" ht="12.75" hidden="false" customHeight="false" outlineLevel="0" collapsed="false">
      <c r="A706" s="100"/>
      <c r="B706" s="101"/>
      <c r="C706" s="101"/>
      <c r="D706" s="101"/>
      <c r="E706" s="101"/>
      <c r="F706" s="101"/>
      <c r="G706" s="101"/>
      <c r="H706" s="82"/>
      <c r="I706" s="103"/>
      <c r="R706" s="82"/>
      <c r="S706" s="90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1"/>
      <c r="DB706" s="91"/>
      <c r="DC706" s="91"/>
      <c r="DD706" s="91"/>
      <c r="DE706" s="91"/>
      <c r="DF706" s="91"/>
      <c r="DG706" s="91"/>
      <c r="DH706" s="91"/>
      <c r="DI706" s="91"/>
      <c r="DJ706" s="91"/>
      <c r="DK706" s="91"/>
      <c r="DL706" s="91"/>
      <c r="DM706" s="91"/>
      <c r="DN706" s="91"/>
      <c r="DO706" s="91"/>
      <c r="DP706" s="91"/>
      <c r="DQ706" s="91"/>
      <c r="DR706" s="91"/>
      <c r="DS706" s="91"/>
      <c r="DT706" s="91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  <c r="EJ706" s="9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91"/>
      <c r="EZ706" s="91"/>
      <c r="FA706" s="91"/>
      <c r="FB706" s="91"/>
      <c r="FC706" s="91"/>
      <c r="FD706" s="91"/>
      <c r="FE706" s="91"/>
      <c r="FF706" s="91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</row>
    <row r="707" customFormat="false" ht="12.75" hidden="false" customHeight="false" outlineLevel="0" collapsed="false">
      <c r="A707" s="100"/>
      <c r="B707" s="101"/>
      <c r="C707" s="101"/>
      <c r="D707" s="101"/>
      <c r="E707" s="101"/>
      <c r="F707" s="101"/>
      <c r="G707" s="101"/>
      <c r="H707" s="82"/>
      <c r="I707" s="103"/>
      <c r="R707" s="82"/>
      <c r="S707" s="90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1"/>
      <c r="DB707" s="91"/>
      <c r="DC707" s="91"/>
      <c r="DD707" s="91"/>
      <c r="DE707" s="91"/>
      <c r="DF707" s="91"/>
      <c r="DG707" s="91"/>
      <c r="DH707" s="91"/>
      <c r="DI707" s="91"/>
      <c r="DJ707" s="91"/>
      <c r="DK707" s="91"/>
      <c r="DL707" s="91"/>
      <c r="DM707" s="91"/>
      <c r="DN707" s="91"/>
      <c r="DO707" s="91"/>
      <c r="DP707" s="91"/>
      <c r="DQ707" s="91"/>
      <c r="DR707" s="91"/>
      <c r="DS707" s="91"/>
      <c r="DT707" s="91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  <c r="EJ707" s="91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91"/>
      <c r="EZ707" s="91"/>
      <c r="FA707" s="91"/>
      <c r="FB707" s="91"/>
      <c r="FC707" s="91"/>
      <c r="FD707" s="91"/>
      <c r="FE707" s="91"/>
      <c r="FF707" s="91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</row>
    <row r="708" customFormat="false" ht="12.75" hidden="false" customHeight="false" outlineLevel="0" collapsed="false">
      <c r="A708" s="100"/>
      <c r="B708" s="101"/>
      <c r="C708" s="101"/>
      <c r="D708" s="101"/>
      <c r="E708" s="101"/>
      <c r="F708" s="101"/>
      <c r="G708" s="101"/>
      <c r="H708" s="82"/>
      <c r="I708" s="103"/>
      <c r="R708" s="82"/>
      <c r="S708" s="90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1"/>
      <c r="DB708" s="91"/>
      <c r="DC708" s="91"/>
      <c r="DD708" s="91"/>
      <c r="DE708" s="91"/>
      <c r="DF708" s="91"/>
      <c r="DG708" s="91"/>
      <c r="DH708" s="91"/>
      <c r="DI708" s="91"/>
      <c r="DJ708" s="91"/>
      <c r="DK708" s="91"/>
      <c r="DL708" s="91"/>
      <c r="DM708" s="91"/>
      <c r="DN708" s="91"/>
      <c r="DO708" s="91"/>
      <c r="DP708" s="91"/>
      <c r="DQ708" s="91"/>
      <c r="DR708" s="91"/>
      <c r="DS708" s="91"/>
      <c r="DT708" s="91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  <c r="EJ708" s="91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91"/>
      <c r="EZ708" s="91"/>
      <c r="FA708" s="91"/>
      <c r="FB708" s="91"/>
      <c r="FC708" s="91"/>
      <c r="FD708" s="91"/>
      <c r="FE708" s="91"/>
      <c r="FF708" s="91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</row>
    <row r="709" customFormat="false" ht="12.75" hidden="false" customHeight="false" outlineLevel="0" collapsed="false">
      <c r="A709" s="100"/>
      <c r="B709" s="101"/>
      <c r="C709" s="101"/>
      <c r="D709" s="101"/>
      <c r="E709" s="101"/>
      <c r="F709" s="101"/>
      <c r="G709" s="101"/>
      <c r="H709" s="82"/>
      <c r="I709" s="103"/>
      <c r="R709" s="82"/>
      <c r="S709" s="90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1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  <c r="FB709" s="91"/>
      <c r="FC709" s="91"/>
      <c r="FD709" s="91"/>
      <c r="FE709" s="91"/>
      <c r="FF709" s="91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</row>
    <row r="710" customFormat="false" ht="12.75" hidden="false" customHeight="false" outlineLevel="0" collapsed="false">
      <c r="A710" s="100"/>
      <c r="B710" s="101"/>
      <c r="C710" s="101"/>
      <c r="D710" s="101"/>
      <c r="E710" s="101"/>
      <c r="F710" s="101"/>
      <c r="G710" s="101"/>
      <c r="H710" s="82"/>
      <c r="I710" s="103"/>
      <c r="R710" s="82"/>
      <c r="S710" s="90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1"/>
      <c r="DB710" s="91"/>
      <c r="DC710" s="91"/>
      <c r="DD710" s="91"/>
      <c r="DE710" s="91"/>
      <c r="DF710" s="91"/>
      <c r="DG710" s="91"/>
      <c r="DH710" s="91"/>
      <c r="DI710" s="91"/>
      <c r="DJ710" s="91"/>
      <c r="DK710" s="91"/>
      <c r="DL710" s="91"/>
      <c r="DM710" s="91"/>
      <c r="DN710" s="91"/>
      <c r="DO710" s="91"/>
      <c r="DP710" s="91"/>
      <c r="DQ710" s="91"/>
      <c r="DR710" s="91"/>
      <c r="DS710" s="91"/>
      <c r="DT710" s="91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  <c r="EJ710" s="9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91"/>
      <c r="EZ710" s="91"/>
      <c r="FA710" s="91"/>
      <c r="FB710" s="91"/>
      <c r="FC710" s="91"/>
      <c r="FD710" s="91"/>
      <c r="FE710" s="91"/>
      <c r="FF710" s="91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</row>
    <row r="711" customFormat="false" ht="12.75" hidden="false" customHeight="false" outlineLevel="0" collapsed="false">
      <c r="A711" s="100"/>
      <c r="B711" s="101"/>
      <c r="C711" s="101"/>
      <c r="D711" s="101"/>
      <c r="E711" s="101"/>
      <c r="F711" s="101"/>
      <c r="G711" s="101"/>
      <c r="H711" s="82"/>
      <c r="I711" s="103"/>
      <c r="R711" s="82"/>
      <c r="S711" s="90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1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  <c r="FB711" s="91"/>
      <c r="FC711" s="91"/>
      <c r="FD711" s="91"/>
      <c r="FE711" s="91"/>
      <c r="FF711" s="91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</row>
    <row r="712" customFormat="false" ht="12.75" hidden="false" customHeight="false" outlineLevel="0" collapsed="false">
      <c r="A712" s="100"/>
      <c r="B712" s="101"/>
      <c r="C712" s="101"/>
      <c r="D712" s="101"/>
      <c r="E712" s="101"/>
      <c r="F712" s="101"/>
      <c r="G712" s="101"/>
      <c r="H712" s="82"/>
      <c r="I712" s="103"/>
      <c r="R712" s="82"/>
      <c r="S712" s="90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1"/>
      <c r="DB712" s="91"/>
      <c r="DC712" s="91"/>
      <c r="DD712" s="91"/>
      <c r="DE712" s="91"/>
      <c r="DF712" s="91"/>
      <c r="DG712" s="91"/>
      <c r="DH712" s="91"/>
      <c r="DI712" s="91"/>
      <c r="DJ712" s="91"/>
      <c r="DK712" s="91"/>
      <c r="DL712" s="91"/>
      <c r="DM712" s="91"/>
      <c r="DN712" s="91"/>
      <c r="DO712" s="91"/>
      <c r="DP712" s="91"/>
      <c r="DQ712" s="91"/>
      <c r="DR712" s="91"/>
      <c r="DS712" s="91"/>
      <c r="DT712" s="91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  <c r="EJ712" s="9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91"/>
      <c r="EZ712" s="91"/>
      <c r="FA712" s="91"/>
      <c r="FB712" s="91"/>
      <c r="FC712" s="91"/>
      <c r="FD712" s="91"/>
      <c r="FE712" s="91"/>
      <c r="FF712" s="91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</row>
    <row r="713" customFormat="false" ht="12.75" hidden="false" customHeight="false" outlineLevel="0" collapsed="false">
      <c r="A713" s="100"/>
      <c r="B713" s="101"/>
      <c r="C713" s="101"/>
      <c r="D713" s="101"/>
      <c r="E713" s="101"/>
      <c r="F713" s="101"/>
      <c r="G713" s="101"/>
      <c r="H713" s="82"/>
      <c r="I713" s="103"/>
      <c r="R713" s="82"/>
      <c r="S713" s="90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1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  <c r="FB713" s="91"/>
      <c r="FC713" s="91"/>
      <c r="FD713" s="91"/>
      <c r="FE713" s="91"/>
      <c r="FF713" s="91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</row>
    <row r="714" customFormat="false" ht="12.75" hidden="false" customHeight="false" outlineLevel="0" collapsed="false">
      <c r="A714" s="100"/>
      <c r="B714" s="101"/>
      <c r="C714" s="101"/>
      <c r="D714" s="101"/>
      <c r="E714" s="101"/>
      <c r="F714" s="101"/>
      <c r="G714" s="101"/>
      <c r="H714" s="82"/>
      <c r="I714" s="103"/>
      <c r="R714" s="82"/>
      <c r="S714" s="90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1"/>
      <c r="DB714" s="91"/>
      <c r="DC714" s="91"/>
      <c r="DD714" s="91"/>
      <c r="DE714" s="91"/>
      <c r="DF714" s="91"/>
      <c r="DG714" s="91"/>
      <c r="DH714" s="91"/>
      <c r="DI714" s="91"/>
      <c r="DJ714" s="91"/>
      <c r="DK714" s="91"/>
      <c r="DL714" s="91"/>
      <c r="DM714" s="91"/>
      <c r="DN714" s="91"/>
      <c r="DO714" s="91"/>
      <c r="DP714" s="91"/>
      <c r="DQ714" s="91"/>
      <c r="DR714" s="91"/>
      <c r="DS714" s="91"/>
      <c r="DT714" s="91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  <c r="EJ714" s="9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91"/>
      <c r="EZ714" s="91"/>
      <c r="FA714" s="91"/>
      <c r="FB714" s="91"/>
      <c r="FC714" s="91"/>
      <c r="FD714" s="91"/>
      <c r="FE714" s="91"/>
      <c r="FF714" s="91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</row>
    <row r="715" customFormat="false" ht="12.75" hidden="false" customHeight="false" outlineLevel="0" collapsed="false">
      <c r="A715" s="100"/>
      <c r="B715" s="101"/>
      <c r="C715" s="101"/>
      <c r="D715" s="101"/>
      <c r="E715" s="101"/>
      <c r="F715" s="101"/>
      <c r="G715" s="101"/>
      <c r="H715" s="82"/>
      <c r="I715" s="103"/>
      <c r="R715" s="82"/>
      <c r="S715" s="90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1"/>
      <c r="DB715" s="91"/>
      <c r="DC715" s="91"/>
      <c r="DD715" s="91"/>
      <c r="DE715" s="91"/>
      <c r="DF715" s="91"/>
      <c r="DG715" s="91"/>
      <c r="DH715" s="91"/>
      <c r="DI715" s="91"/>
      <c r="DJ715" s="91"/>
      <c r="DK715" s="91"/>
      <c r="DL715" s="91"/>
      <c r="DM715" s="91"/>
      <c r="DN715" s="91"/>
      <c r="DO715" s="91"/>
      <c r="DP715" s="91"/>
      <c r="DQ715" s="91"/>
      <c r="DR715" s="91"/>
      <c r="DS715" s="91"/>
      <c r="DT715" s="91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  <c r="EJ715" s="91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91"/>
      <c r="EZ715" s="91"/>
      <c r="FA715" s="91"/>
      <c r="FB715" s="91"/>
      <c r="FC715" s="91"/>
      <c r="FD715" s="91"/>
      <c r="FE715" s="91"/>
      <c r="FF715" s="91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</row>
    <row r="716" customFormat="false" ht="12.75" hidden="false" customHeight="false" outlineLevel="0" collapsed="false">
      <c r="A716" s="100"/>
      <c r="B716" s="101"/>
      <c r="C716" s="101"/>
      <c r="D716" s="101"/>
      <c r="E716" s="101"/>
      <c r="F716" s="101"/>
      <c r="G716" s="101"/>
      <c r="H716" s="82"/>
      <c r="I716" s="103"/>
      <c r="R716" s="82"/>
      <c r="S716" s="90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1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  <c r="FB716" s="91"/>
      <c r="FC716" s="91"/>
      <c r="FD716" s="91"/>
      <c r="FE716" s="91"/>
      <c r="FF716" s="91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</row>
    <row r="717" customFormat="false" ht="12.75" hidden="false" customHeight="false" outlineLevel="0" collapsed="false">
      <c r="A717" s="100"/>
      <c r="B717" s="101"/>
      <c r="C717" s="101"/>
      <c r="D717" s="101"/>
      <c r="E717" s="101"/>
      <c r="F717" s="101"/>
      <c r="G717" s="101"/>
      <c r="H717" s="82"/>
      <c r="I717" s="103"/>
      <c r="R717" s="82"/>
      <c r="S717" s="90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1"/>
      <c r="DB717" s="91"/>
      <c r="DC717" s="91"/>
      <c r="DD717" s="91"/>
      <c r="DE717" s="91"/>
      <c r="DF717" s="91"/>
      <c r="DG717" s="91"/>
      <c r="DH717" s="91"/>
      <c r="DI717" s="91"/>
      <c r="DJ717" s="91"/>
      <c r="DK717" s="91"/>
      <c r="DL717" s="91"/>
      <c r="DM717" s="91"/>
      <c r="DN717" s="91"/>
      <c r="DO717" s="91"/>
      <c r="DP717" s="91"/>
      <c r="DQ717" s="91"/>
      <c r="DR717" s="91"/>
      <c r="DS717" s="91"/>
      <c r="DT717" s="91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  <c r="EJ717" s="9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91"/>
      <c r="EZ717" s="91"/>
      <c r="FA717" s="91"/>
      <c r="FB717" s="91"/>
      <c r="FC717" s="91"/>
      <c r="FD717" s="91"/>
      <c r="FE717" s="91"/>
      <c r="FF717" s="91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</row>
    <row r="718" customFormat="false" ht="12.75" hidden="false" customHeight="false" outlineLevel="0" collapsed="false">
      <c r="A718" s="100"/>
      <c r="B718" s="101"/>
      <c r="C718" s="101"/>
      <c r="D718" s="101"/>
      <c r="E718" s="101"/>
      <c r="F718" s="101"/>
      <c r="G718" s="101"/>
      <c r="H718" s="82"/>
      <c r="I718" s="103"/>
      <c r="R718" s="82"/>
      <c r="S718" s="90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1"/>
      <c r="DB718" s="91"/>
      <c r="DC718" s="91"/>
      <c r="DD718" s="91"/>
      <c r="DE718" s="91"/>
      <c r="DF718" s="91"/>
      <c r="DG718" s="91"/>
      <c r="DH718" s="91"/>
      <c r="DI718" s="91"/>
      <c r="DJ718" s="91"/>
      <c r="DK718" s="91"/>
      <c r="DL718" s="91"/>
      <c r="DM718" s="91"/>
      <c r="DN718" s="91"/>
      <c r="DO718" s="91"/>
      <c r="DP718" s="91"/>
      <c r="DQ718" s="91"/>
      <c r="DR718" s="91"/>
      <c r="DS718" s="91"/>
      <c r="DT718" s="91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  <c r="EJ718" s="91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91"/>
      <c r="EZ718" s="91"/>
      <c r="FA718" s="91"/>
      <c r="FB718" s="91"/>
      <c r="FC718" s="91"/>
      <c r="FD718" s="91"/>
      <c r="FE718" s="91"/>
      <c r="FF718" s="91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</row>
    <row r="719" customFormat="false" ht="12.75" hidden="false" customHeight="false" outlineLevel="0" collapsed="false">
      <c r="A719" s="100"/>
      <c r="B719" s="101"/>
      <c r="C719" s="101"/>
      <c r="D719" s="101"/>
      <c r="E719" s="101"/>
      <c r="F719" s="101"/>
      <c r="G719" s="101"/>
      <c r="H719" s="82"/>
      <c r="I719" s="103"/>
      <c r="R719" s="82"/>
      <c r="S719" s="90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1"/>
      <c r="DB719" s="91"/>
      <c r="DC719" s="91"/>
      <c r="DD719" s="91"/>
      <c r="DE719" s="91"/>
      <c r="DF719" s="91"/>
      <c r="DG719" s="91"/>
      <c r="DH719" s="91"/>
      <c r="DI719" s="91"/>
      <c r="DJ719" s="91"/>
      <c r="DK719" s="91"/>
      <c r="DL719" s="91"/>
      <c r="DM719" s="91"/>
      <c r="DN719" s="91"/>
      <c r="DO719" s="91"/>
      <c r="DP719" s="91"/>
      <c r="DQ719" s="91"/>
      <c r="DR719" s="91"/>
      <c r="DS719" s="91"/>
      <c r="DT719" s="91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  <c r="EJ719" s="91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91"/>
      <c r="EZ719" s="91"/>
      <c r="FA719" s="91"/>
      <c r="FB719" s="91"/>
      <c r="FC719" s="91"/>
      <c r="FD719" s="91"/>
      <c r="FE719" s="91"/>
      <c r="FF719" s="91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</row>
    <row r="720" customFormat="false" ht="12.75" hidden="false" customHeight="false" outlineLevel="0" collapsed="false">
      <c r="A720" s="100"/>
      <c r="B720" s="101"/>
      <c r="C720" s="101"/>
      <c r="D720" s="101"/>
      <c r="E720" s="101"/>
      <c r="F720" s="101"/>
      <c r="G720" s="101"/>
      <c r="H720" s="82"/>
      <c r="I720" s="103"/>
      <c r="R720" s="82"/>
      <c r="S720" s="90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1"/>
      <c r="DB720" s="91"/>
      <c r="DC720" s="91"/>
      <c r="DD720" s="91"/>
      <c r="DE720" s="91"/>
      <c r="DF720" s="91"/>
      <c r="DG720" s="91"/>
      <c r="DH720" s="91"/>
      <c r="DI720" s="91"/>
      <c r="DJ720" s="91"/>
      <c r="DK720" s="91"/>
      <c r="DL720" s="91"/>
      <c r="DM720" s="91"/>
      <c r="DN720" s="91"/>
      <c r="DO720" s="91"/>
      <c r="DP720" s="91"/>
      <c r="DQ720" s="91"/>
      <c r="DR720" s="91"/>
      <c r="DS720" s="91"/>
      <c r="DT720" s="91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  <c r="EJ720" s="91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91"/>
      <c r="EZ720" s="91"/>
      <c r="FA720" s="91"/>
      <c r="FB720" s="91"/>
      <c r="FC720" s="91"/>
      <c r="FD720" s="91"/>
      <c r="FE720" s="91"/>
      <c r="FF720" s="91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</row>
    <row r="721" customFormat="false" ht="12.75" hidden="false" customHeight="false" outlineLevel="0" collapsed="false">
      <c r="A721" s="100"/>
      <c r="B721" s="101"/>
      <c r="C721" s="101"/>
      <c r="D721" s="101"/>
      <c r="E721" s="101"/>
      <c r="F721" s="101"/>
      <c r="G721" s="101"/>
      <c r="H721" s="82"/>
      <c r="I721" s="103"/>
      <c r="R721" s="82"/>
      <c r="S721" s="90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1"/>
      <c r="DB721" s="91"/>
      <c r="DC721" s="91"/>
      <c r="DD721" s="91"/>
      <c r="DE721" s="91"/>
      <c r="DF721" s="91"/>
      <c r="DG721" s="91"/>
      <c r="DH721" s="91"/>
      <c r="DI721" s="91"/>
      <c r="DJ721" s="91"/>
      <c r="DK721" s="91"/>
      <c r="DL721" s="91"/>
      <c r="DM721" s="91"/>
      <c r="DN721" s="91"/>
      <c r="DO721" s="91"/>
      <c r="DP721" s="91"/>
      <c r="DQ721" s="91"/>
      <c r="DR721" s="91"/>
      <c r="DS721" s="91"/>
      <c r="DT721" s="91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  <c r="EJ721" s="91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91"/>
      <c r="EZ721" s="91"/>
      <c r="FA721" s="91"/>
      <c r="FB721" s="91"/>
      <c r="FC721" s="91"/>
      <c r="FD721" s="91"/>
      <c r="FE721" s="91"/>
      <c r="FF721" s="91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</row>
    <row r="722" customFormat="false" ht="12.75" hidden="false" customHeight="false" outlineLevel="0" collapsed="false">
      <c r="A722" s="100"/>
      <c r="B722" s="101"/>
      <c r="C722" s="101"/>
      <c r="D722" s="101"/>
      <c r="E722" s="101"/>
      <c r="F722" s="101"/>
      <c r="G722" s="101"/>
      <c r="H722" s="82"/>
      <c r="I722" s="103"/>
      <c r="R722" s="82"/>
      <c r="S722" s="90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1"/>
      <c r="DB722" s="91"/>
      <c r="DC722" s="91"/>
      <c r="DD722" s="91"/>
      <c r="DE722" s="91"/>
      <c r="DF722" s="91"/>
      <c r="DG722" s="91"/>
      <c r="DH722" s="91"/>
      <c r="DI722" s="91"/>
      <c r="DJ722" s="91"/>
      <c r="DK722" s="91"/>
      <c r="DL722" s="91"/>
      <c r="DM722" s="91"/>
      <c r="DN722" s="91"/>
      <c r="DO722" s="91"/>
      <c r="DP722" s="91"/>
      <c r="DQ722" s="91"/>
      <c r="DR722" s="91"/>
      <c r="DS722" s="91"/>
      <c r="DT722" s="91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  <c r="EJ722" s="9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91"/>
      <c r="EZ722" s="91"/>
      <c r="FA722" s="91"/>
      <c r="FB722" s="91"/>
      <c r="FC722" s="91"/>
      <c r="FD722" s="91"/>
      <c r="FE722" s="91"/>
      <c r="FF722" s="91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</row>
    <row r="723" customFormat="false" ht="12.75" hidden="false" customHeight="false" outlineLevel="0" collapsed="false">
      <c r="A723" s="100"/>
      <c r="B723" s="101"/>
      <c r="C723" s="101"/>
      <c r="D723" s="101"/>
      <c r="E723" s="101"/>
      <c r="F723" s="101"/>
      <c r="G723" s="101"/>
      <c r="H723" s="82"/>
      <c r="I723" s="103"/>
      <c r="R723" s="82"/>
      <c r="S723" s="90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1"/>
      <c r="DB723" s="91"/>
      <c r="DC723" s="91"/>
      <c r="DD723" s="91"/>
      <c r="DE723" s="91"/>
      <c r="DF723" s="91"/>
      <c r="DG723" s="91"/>
      <c r="DH723" s="91"/>
      <c r="DI723" s="91"/>
      <c r="DJ723" s="91"/>
      <c r="DK723" s="91"/>
      <c r="DL723" s="91"/>
      <c r="DM723" s="91"/>
      <c r="DN723" s="91"/>
      <c r="DO723" s="91"/>
      <c r="DP723" s="91"/>
      <c r="DQ723" s="91"/>
      <c r="DR723" s="91"/>
      <c r="DS723" s="91"/>
      <c r="DT723" s="91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  <c r="EJ723" s="91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91"/>
      <c r="EZ723" s="91"/>
      <c r="FA723" s="91"/>
      <c r="FB723" s="91"/>
      <c r="FC723" s="91"/>
      <c r="FD723" s="91"/>
      <c r="FE723" s="91"/>
      <c r="FF723" s="91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</row>
    <row r="724" customFormat="false" ht="12.75" hidden="false" customHeight="false" outlineLevel="0" collapsed="false">
      <c r="A724" s="100"/>
      <c r="B724" s="101"/>
      <c r="C724" s="101"/>
      <c r="D724" s="101"/>
      <c r="E724" s="101"/>
      <c r="F724" s="101"/>
      <c r="G724" s="101"/>
      <c r="H724" s="82"/>
      <c r="I724" s="103"/>
      <c r="R724" s="82"/>
      <c r="S724" s="90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1"/>
      <c r="DB724" s="91"/>
      <c r="DC724" s="91"/>
      <c r="DD724" s="91"/>
      <c r="DE724" s="91"/>
      <c r="DF724" s="91"/>
      <c r="DG724" s="91"/>
      <c r="DH724" s="91"/>
      <c r="DI724" s="91"/>
      <c r="DJ724" s="91"/>
      <c r="DK724" s="91"/>
      <c r="DL724" s="91"/>
      <c r="DM724" s="91"/>
      <c r="DN724" s="91"/>
      <c r="DO724" s="91"/>
      <c r="DP724" s="91"/>
      <c r="DQ724" s="91"/>
      <c r="DR724" s="91"/>
      <c r="DS724" s="91"/>
      <c r="DT724" s="91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  <c r="EJ724" s="91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91"/>
      <c r="EZ724" s="91"/>
      <c r="FA724" s="91"/>
      <c r="FB724" s="91"/>
      <c r="FC724" s="91"/>
      <c r="FD724" s="91"/>
      <c r="FE724" s="91"/>
      <c r="FF724" s="91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</row>
    <row r="725" customFormat="false" ht="12.75" hidden="false" customHeight="false" outlineLevel="0" collapsed="false">
      <c r="A725" s="100"/>
      <c r="B725" s="101"/>
      <c r="C725" s="101"/>
      <c r="D725" s="101"/>
      <c r="E725" s="101"/>
      <c r="F725" s="101"/>
      <c r="G725" s="101"/>
      <c r="H725" s="82"/>
      <c r="I725" s="103"/>
      <c r="R725" s="82"/>
      <c r="S725" s="90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1"/>
      <c r="DB725" s="91"/>
      <c r="DC725" s="91"/>
      <c r="DD725" s="91"/>
      <c r="DE725" s="91"/>
      <c r="DF725" s="91"/>
      <c r="DG725" s="91"/>
      <c r="DH725" s="91"/>
      <c r="DI725" s="91"/>
      <c r="DJ725" s="91"/>
      <c r="DK725" s="91"/>
      <c r="DL725" s="91"/>
      <c r="DM725" s="91"/>
      <c r="DN725" s="91"/>
      <c r="DO725" s="91"/>
      <c r="DP725" s="91"/>
      <c r="DQ725" s="91"/>
      <c r="DR725" s="91"/>
      <c r="DS725" s="91"/>
      <c r="DT725" s="91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  <c r="EJ725" s="9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91"/>
      <c r="EZ725" s="91"/>
      <c r="FA725" s="91"/>
      <c r="FB725" s="91"/>
      <c r="FC725" s="91"/>
      <c r="FD725" s="91"/>
      <c r="FE725" s="91"/>
      <c r="FF725" s="91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</row>
    <row r="726" customFormat="false" ht="12.75" hidden="false" customHeight="false" outlineLevel="0" collapsed="false">
      <c r="A726" s="100"/>
      <c r="B726" s="101"/>
      <c r="C726" s="101"/>
      <c r="D726" s="101"/>
      <c r="E726" s="101"/>
      <c r="F726" s="101"/>
      <c r="G726" s="101"/>
      <c r="H726" s="82"/>
      <c r="I726" s="103"/>
      <c r="R726" s="82"/>
      <c r="S726" s="90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1"/>
      <c r="DB726" s="91"/>
      <c r="DC726" s="91"/>
      <c r="DD726" s="91"/>
      <c r="DE726" s="91"/>
      <c r="DF726" s="91"/>
      <c r="DG726" s="91"/>
      <c r="DH726" s="91"/>
      <c r="DI726" s="91"/>
      <c r="DJ726" s="91"/>
      <c r="DK726" s="91"/>
      <c r="DL726" s="91"/>
      <c r="DM726" s="91"/>
      <c r="DN726" s="91"/>
      <c r="DO726" s="91"/>
      <c r="DP726" s="91"/>
      <c r="DQ726" s="91"/>
      <c r="DR726" s="91"/>
      <c r="DS726" s="91"/>
      <c r="DT726" s="91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  <c r="EJ726" s="91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91"/>
      <c r="EZ726" s="91"/>
      <c r="FA726" s="91"/>
      <c r="FB726" s="91"/>
      <c r="FC726" s="91"/>
      <c r="FD726" s="91"/>
      <c r="FE726" s="91"/>
      <c r="FF726" s="91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</row>
    <row r="727" customFormat="false" ht="12.75" hidden="false" customHeight="false" outlineLevel="0" collapsed="false">
      <c r="A727" s="100"/>
      <c r="B727" s="101"/>
      <c r="C727" s="101"/>
      <c r="D727" s="101"/>
      <c r="E727" s="101"/>
      <c r="F727" s="101"/>
      <c r="G727" s="101"/>
      <c r="H727" s="82"/>
      <c r="I727" s="103"/>
      <c r="R727" s="82"/>
      <c r="S727" s="90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1"/>
      <c r="DB727" s="91"/>
      <c r="DC727" s="91"/>
      <c r="DD727" s="91"/>
      <c r="DE727" s="91"/>
      <c r="DF727" s="91"/>
      <c r="DG727" s="91"/>
      <c r="DH727" s="91"/>
      <c r="DI727" s="91"/>
      <c r="DJ727" s="91"/>
      <c r="DK727" s="91"/>
      <c r="DL727" s="91"/>
      <c r="DM727" s="91"/>
      <c r="DN727" s="91"/>
      <c r="DO727" s="91"/>
      <c r="DP727" s="91"/>
      <c r="DQ727" s="91"/>
      <c r="DR727" s="91"/>
      <c r="DS727" s="91"/>
      <c r="DT727" s="91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  <c r="EJ727" s="91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91"/>
      <c r="EZ727" s="91"/>
      <c r="FA727" s="91"/>
      <c r="FB727" s="91"/>
      <c r="FC727" s="91"/>
      <c r="FD727" s="91"/>
      <c r="FE727" s="91"/>
      <c r="FF727" s="91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</row>
    <row r="728" customFormat="false" ht="12.75" hidden="false" customHeight="false" outlineLevel="0" collapsed="false">
      <c r="A728" s="100"/>
      <c r="B728" s="101"/>
      <c r="C728" s="101"/>
      <c r="D728" s="101"/>
      <c r="E728" s="101"/>
      <c r="F728" s="101"/>
      <c r="G728" s="101"/>
      <c r="H728" s="82"/>
      <c r="I728" s="103"/>
      <c r="R728" s="82"/>
      <c r="S728" s="90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1"/>
      <c r="DB728" s="91"/>
      <c r="DC728" s="91"/>
      <c r="DD728" s="91"/>
      <c r="DE728" s="91"/>
      <c r="DF728" s="91"/>
      <c r="DG728" s="91"/>
      <c r="DH728" s="91"/>
      <c r="DI728" s="91"/>
      <c r="DJ728" s="91"/>
      <c r="DK728" s="91"/>
      <c r="DL728" s="91"/>
      <c r="DM728" s="91"/>
      <c r="DN728" s="91"/>
      <c r="DO728" s="91"/>
      <c r="DP728" s="91"/>
      <c r="DQ728" s="91"/>
      <c r="DR728" s="91"/>
      <c r="DS728" s="91"/>
      <c r="DT728" s="91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  <c r="EJ728" s="91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91"/>
      <c r="EZ728" s="91"/>
      <c r="FA728" s="91"/>
      <c r="FB728" s="91"/>
      <c r="FC728" s="91"/>
      <c r="FD728" s="91"/>
      <c r="FE728" s="91"/>
      <c r="FF728" s="91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</row>
    <row r="729" customFormat="false" ht="12.75" hidden="false" customHeight="false" outlineLevel="0" collapsed="false">
      <c r="A729" s="100"/>
      <c r="B729" s="101"/>
      <c r="C729" s="101"/>
      <c r="D729" s="101"/>
      <c r="E729" s="101"/>
      <c r="F729" s="101"/>
      <c r="G729" s="101"/>
      <c r="H729" s="82"/>
      <c r="I729" s="103"/>
      <c r="R729" s="82"/>
      <c r="S729" s="90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1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  <c r="FB729" s="91"/>
      <c r="FC729" s="91"/>
      <c r="FD729" s="91"/>
      <c r="FE729" s="91"/>
      <c r="FF729" s="91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</row>
    <row r="730" customFormat="false" ht="12.75" hidden="false" customHeight="false" outlineLevel="0" collapsed="false">
      <c r="A730" s="100"/>
      <c r="B730" s="101"/>
      <c r="C730" s="101"/>
      <c r="D730" s="101"/>
      <c r="E730" s="101"/>
      <c r="F730" s="101"/>
      <c r="G730" s="101"/>
      <c r="H730" s="82"/>
      <c r="I730" s="103"/>
      <c r="R730" s="82"/>
      <c r="S730" s="90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1"/>
      <c r="DB730" s="91"/>
      <c r="DC730" s="91"/>
      <c r="DD730" s="91"/>
      <c r="DE730" s="91"/>
      <c r="DF730" s="91"/>
      <c r="DG730" s="91"/>
      <c r="DH730" s="91"/>
      <c r="DI730" s="91"/>
      <c r="DJ730" s="91"/>
      <c r="DK730" s="91"/>
      <c r="DL730" s="91"/>
      <c r="DM730" s="91"/>
      <c r="DN730" s="91"/>
      <c r="DO730" s="91"/>
      <c r="DP730" s="91"/>
      <c r="DQ730" s="91"/>
      <c r="DR730" s="91"/>
      <c r="DS730" s="91"/>
      <c r="DT730" s="91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  <c r="EJ730" s="91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91"/>
      <c r="EZ730" s="91"/>
      <c r="FA730" s="91"/>
      <c r="FB730" s="91"/>
      <c r="FC730" s="91"/>
      <c r="FD730" s="91"/>
      <c r="FE730" s="91"/>
      <c r="FF730" s="91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</row>
    <row r="731" customFormat="false" ht="12.75" hidden="false" customHeight="false" outlineLevel="0" collapsed="false">
      <c r="A731" s="100"/>
      <c r="B731" s="101"/>
      <c r="C731" s="101"/>
      <c r="D731" s="101"/>
      <c r="E731" s="101"/>
      <c r="F731" s="101"/>
      <c r="G731" s="101"/>
      <c r="H731" s="82"/>
      <c r="I731" s="103"/>
      <c r="R731" s="82"/>
      <c r="S731" s="90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1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  <c r="FB731" s="91"/>
      <c r="FC731" s="91"/>
      <c r="FD731" s="91"/>
      <c r="FE731" s="91"/>
      <c r="FF731" s="91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</row>
    <row r="732" customFormat="false" ht="12.75" hidden="false" customHeight="false" outlineLevel="0" collapsed="false">
      <c r="A732" s="100"/>
      <c r="B732" s="101"/>
      <c r="C732" s="101"/>
      <c r="D732" s="101"/>
      <c r="E732" s="101"/>
      <c r="F732" s="101"/>
      <c r="G732" s="101"/>
      <c r="H732" s="82"/>
      <c r="I732" s="103"/>
      <c r="R732" s="82"/>
      <c r="S732" s="90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1"/>
      <c r="DB732" s="91"/>
      <c r="DC732" s="91"/>
      <c r="DD732" s="91"/>
      <c r="DE732" s="91"/>
      <c r="DF732" s="91"/>
      <c r="DG732" s="91"/>
      <c r="DH732" s="91"/>
      <c r="DI732" s="91"/>
      <c r="DJ732" s="91"/>
      <c r="DK732" s="91"/>
      <c r="DL732" s="91"/>
      <c r="DM732" s="91"/>
      <c r="DN732" s="91"/>
      <c r="DO732" s="91"/>
      <c r="DP732" s="91"/>
      <c r="DQ732" s="91"/>
      <c r="DR732" s="91"/>
      <c r="DS732" s="91"/>
      <c r="DT732" s="91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  <c r="EJ732" s="91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91"/>
      <c r="EZ732" s="91"/>
      <c r="FA732" s="91"/>
      <c r="FB732" s="91"/>
      <c r="FC732" s="91"/>
      <c r="FD732" s="91"/>
      <c r="FE732" s="91"/>
      <c r="FF732" s="91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</row>
    <row r="733" customFormat="false" ht="12.75" hidden="false" customHeight="false" outlineLevel="0" collapsed="false">
      <c r="A733" s="100"/>
      <c r="B733" s="101"/>
      <c r="C733" s="101"/>
      <c r="D733" s="101"/>
      <c r="E733" s="101"/>
      <c r="F733" s="101"/>
      <c r="G733" s="101"/>
      <c r="H733" s="82"/>
      <c r="I733" s="103"/>
      <c r="R733" s="82"/>
      <c r="S733" s="90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1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  <c r="FB733" s="91"/>
      <c r="FC733" s="91"/>
      <c r="FD733" s="91"/>
      <c r="FE733" s="91"/>
      <c r="FF733" s="91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</row>
    <row r="734" customFormat="false" ht="12.75" hidden="false" customHeight="false" outlineLevel="0" collapsed="false">
      <c r="A734" s="100"/>
      <c r="B734" s="101"/>
      <c r="C734" s="101"/>
      <c r="D734" s="101"/>
      <c r="E734" s="101"/>
      <c r="F734" s="101"/>
      <c r="G734" s="101"/>
      <c r="H734" s="82"/>
      <c r="I734" s="103"/>
      <c r="R734" s="82"/>
      <c r="S734" s="90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1"/>
      <c r="DB734" s="91"/>
      <c r="DC734" s="91"/>
      <c r="DD734" s="91"/>
      <c r="DE734" s="91"/>
      <c r="DF734" s="91"/>
      <c r="DG734" s="91"/>
      <c r="DH734" s="91"/>
      <c r="DI734" s="91"/>
      <c r="DJ734" s="91"/>
      <c r="DK734" s="91"/>
      <c r="DL734" s="91"/>
      <c r="DM734" s="91"/>
      <c r="DN734" s="91"/>
      <c r="DO734" s="91"/>
      <c r="DP734" s="91"/>
      <c r="DQ734" s="91"/>
      <c r="DR734" s="91"/>
      <c r="DS734" s="91"/>
      <c r="DT734" s="91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  <c r="EJ734" s="9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91"/>
      <c r="EZ734" s="91"/>
      <c r="FA734" s="91"/>
      <c r="FB734" s="91"/>
      <c r="FC734" s="91"/>
      <c r="FD734" s="91"/>
      <c r="FE734" s="91"/>
      <c r="FF734" s="91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</row>
    <row r="735" customFormat="false" ht="12.75" hidden="false" customHeight="false" outlineLevel="0" collapsed="false">
      <c r="A735" s="100"/>
      <c r="B735" s="101"/>
      <c r="C735" s="101"/>
      <c r="D735" s="101"/>
      <c r="E735" s="101"/>
      <c r="F735" s="101"/>
      <c r="G735" s="101"/>
      <c r="H735" s="82"/>
      <c r="I735" s="103"/>
      <c r="R735" s="82"/>
      <c r="S735" s="90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1"/>
      <c r="DB735" s="91"/>
      <c r="DC735" s="91"/>
      <c r="DD735" s="91"/>
      <c r="DE735" s="91"/>
      <c r="DF735" s="91"/>
      <c r="DG735" s="91"/>
      <c r="DH735" s="91"/>
      <c r="DI735" s="91"/>
      <c r="DJ735" s="91"/>
      <c r="DK735" s="91"/>
      <c r="DL735" s="91"/>
      <c r="DM735" s="91"/>
      <c r="DN735" s="91"/>
      <c r="DO735" s="91"/>
      <c r="DP735" s="91"/>
      <c r="DQ735" s="91"/>
      <c r="DR735" s="91"/>
      <c r="DS735" s="91"/>
      <c r="DT735" s="91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  <c r="EJ735" s="9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91"/>
      <c r="EZ735" s="91"/>
      <c r="FA735" s="91"/>
      <c r="FB735" s="91"/>
      <c r="FC735" s="91"/>
      <c r="FD735" s="91"/>
      <c r="FE735" s="91"/>
      <c r="FF735" s="91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</row>
    <row r="736" customFormat="false" ht="12.75" hidden="false" customHeight="false" outlineLevel="0" collapsed="false">
      <c r="A736" s="100"/>
      <c r="B736" s="101"/>
      <c r="C736" s="101"/>
      <c r="D736" s="101"/>
      <c r="E736" s="101"/>
      <c r="F736" s="101"/>
      <c r="G736" s="101"/>
      <c r="H736" s="82"/>
      <c r="I736" s="103"/>
      <c r="R736" s="82"/>
      <c r="S736" s="90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1"/>
      <c r="DB736" s="91"/>
      <c r="DC736" s="91"/>
      <c r="DD736" s="91"/>
      <c r="DE736" s="91"/>
      <c r="DF736" s="91"/>
      <c r="DG736" s="91"/>
      <c r="DH736" s="91"/>
      <c r="DI736" s="91"/>
      <c r="DJ736" s="91"/>
      <c r="DK736" s="91"/>
      <c r="DL736" s="91"/>
      <c r="DM736" s="91"/>
      <c r="DN736" s="91"/>
      <c r="DO736" s="91"/>
      <c r="DP736" s="91"/>
      <c r="DQ736" s="91"/>
      <c r="DR736" s="91"/>
      <c r="DS736" s="91"/>
      <c r="DT736" s="91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  <c r="EJ736" s="9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91"/>
      <c r="EZ736" s="91"/>
      <c r="FA736" s="91"/>
      <c r="FB736" s="91"/>
      <c r="FC736" s="91"/>
      <c r="FD736" s="91"/>
      <c r="FE736" s="91"/>
      <c r="FF736" s="91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</row>
    <row r="737" customFormat="false" ht="12.75" hidden="false" customHeight="false" outlineLevel="0" collapsed="false">
      <c r="A737" s="100"/>
      <c r="B737" s="101"/>
      <c r="C737" s="101"/>
      <c r="D737" s="101"/>
      <c r="E737" s="101"/>
      <c r="F737" s="101"/>
      <c r="G737" s="101"/>
      <c r="H737" s="82"/>
      <c r="I737" s="103"/>
      <c r="R737" s="82"/>
      <c r="S737" s="90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1"/>
      <c r="DB737" s="91"/>
      <c r="DC737" s="91"/>
      <c r="DD737" s="91"/>
      <c r="DE737" s="91"/>
      <c r="DF737" s="91"/>
      <c r="DG737" s="91"/>
      <c r="DH737" s="91"/>
      <c r="DI737" s="91"/>
      <c r="DJ737" s="91"/>
      <c r="DK737" s="91"/>
      <c r="DL737" s="91"/>
      <c r="DM737" s="91"/>
      <c r="DN737" s="91"/>
      <c r="DO737" s="91"/>
      <c r="DP737" s="91"/>
      <c r="DQ737" s="91"/>
      <c r="DR737" s="91"/>
      <c r="DS737" s="91"/>
      <c r="DT737" s="91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  <c r="EJ737" s="91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91"/>
      <c r="EZ737" s="91"/>
      <c r="FA737" s="91"/>
      <c r="FB737" s="91"/>
      <c r="FC737" s="91"/>
      <c r="FD737" s="91"/>
      <c r="FE737" s="91"/>
      <c r="FF737" s="91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</row>
    <row r="738" customFormat="false" ht="12.75" hidden="false" customHeight="false" outlineLevel="0" collapsed="false">
      <c r="A738" s="100"/>
      <c r="B738" s="101"/>
      <c r="C738" s="101"/>
      <c r="D738" s="101"/>
      <c r="E738" s="101"/>
      <c r="F738" s="101"/>
      <c r="G738" s="101"/>
      <c r="H738" s="82"/>
      <c r="I738" s="103"/>
      <c r="R738" s="82"/>
      <c r="S738" s="90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1"/>
      <c r="DB738" s="91"/>
      <c r="DC738" s="91"/>
      <c r="DD738" s="91"/>
      <c r="DE738" s="91"/>
      <c r="DF738" s="91"/>
      <c r="DG738" s="91"/>
      <c r="DH738" s="91"/>
      <c r="DI738" s="91"/>
      <c r="DJ738" s="91"/>
      <c r="DK738" s="91"/>
      <c r="DL738" s="91"/>
      <c r="DM738" s="91"/>
      <c r="DN738" s="91"/>
      <c r="DO738" s="91"/>
      <c r="DP738" s="91"/>
      <c r="DQ738" s="91"/>
      <c r="DR738" s="91"/>
      <c r="DS738" s="91"/>
      <c r="DT738" s="91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  <c r="EJ738" s="9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91"/>
      <c r="EZ738" s="91"/>
      <c r="FA738" s="91"/>
      <c r="FB738" s="91"/>
      <c r="FC738" s="91"/>
      <c r="FD738" s="91"/>
      <c r="FE738" s="91"/>
      <c r="FF738" s="91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</row>
    <row r="739" customFormat="false" ht="12.75" hidden="false" customHeight="false" outlineLevel="0" collapsed="false">
      <c r="A739" s="100"/>
      <c r="B739" s="101"/>
      <c r="C739" s="101"/>
      <c r="D739" s="101"/>
      <c r="E739" s="101"/>
      <c r="F739" s="101"/>
      <c r="G739" s="101"/>
      <c r="H739" s="82"/>
      <c r="I739" s="103"/>
      <c r="R739" s="82"/>
      <c r="S739" s="90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1"/>
      <c r="DB739" s="91"/>
      <c r="DC739" s="91"/>
      <c r="DD739" s="91"/>
      <c r="DE739" s="91"/>
      <c r="DF739" s="91"/>
      <c r="DG739" s="91"/>
      <c r="DH739" s="91"/>
      <c r="DI739" s="91"/>
      <c r="DJ739" s="91"/>
      <c r="DK739" s="91"/>
      <c r="DL739" s="91"/>
      <c r="DM739" s="91"/>
      <c r="DN739" s="91"/>
      <c r="DO739" s="91"/>
      <c r="DP739" s="91"/>
      <c r="DQ739" s="91"/>
      <c r="DR739" s="91"/>
      <c r="DS739" s="91"/>
      <c r="DT739" s="91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  <c r="EJ739" s="91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91"/>
      <c r="EZ739" s="91"/>
      <c r="FA739" s="91"/>
      <c r="FB739" s="91"/>
      <c r="FC739" s="91"/>
      <c r="FD739" s="91"/>
      <c r="FE739" s="91"/>
      <c r="FF739" s="91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</row>
    <row r="740" customFormat="false" ht="12.75" hidden="false" customHeight="false" outlineLevel="0" collapsed="false">
      <c r="A740" s="100"/>
      <c r="B740" s="101"/>
      <c r="C740" s="101"/>
      <c r="D740" s="101"/>
      <c r="E740" s="101"/>
      <c r="F740" s="101"/>
      <c r="G740" s="101"/>
      <c r="H740" s="82"/>
      <c r="I740" s="103"/>
      <c r="R740" s="82"/>
      <c r="S740" s="90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1"/>
      <c r="DB740" s="91"/>
      <c r="DC740" s="91"/>
      <c r="DD740" s="91"/>
      <c r="DE740" s="91"/>
      <c r="DF740" s="91"/>
      <c r="DG740" s="91"/>
      <c r="DH740" s="91"/>
      <c r="DI740" s="91"/>
      <c r="DJ740" s="91"/>
      <c r="DK740" s="91"/>
      <c r="DL740" s="91"/>
      <c r="DM740" s="91"/>
      <c r="DN740" s="91"/>
      <c r="DO740" s="91"/>
      <c r="DP740" s="91"/>
      <c r="DQ740" s="91"/>
      <c r="DR740" s="91"/>
      <c r="DS740" s="91"/>
      <c r="DT740" s="91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  <c r="EJ740" s="91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91"/>
      <c r="EZ740" s="91"/>
      <c r="FA740" s="91"/>
      <c r="FB740" s="91"/>
      <c r="FC740" s="91"/>
      <c r="FD740" s="91"/>
      <c r="FE740" s="91"/>
      <c r="FF740" s="91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</row>
    <row r="741" customFormat="false" ht="12.75" hidden="false" customHeight="false" outlineLevel="0" collapsed="false">
      <c r="A741" s="100"/>
      <c r="B741" s="101"/>
      <c r="C741" s="101"/>
      <c r="D741" s="101"/>
      <c r="E741" s="101"/>
      <c r="F741" s="101"/>
      <c r="G741" s="101"/>
      <c r="H741" s="82"/>
      <c r="I741" s="103"/>
      <c r="R741" s="82"/>
      <c r="S741" s="90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1"/>
      <c r="DB741" s="91"/>
      <c r="DC741" s="91"/>
      <c r="DD741" s="91"/>
      <c r="DE741" s="91"/>
      <c r="DF741" s="91"/>
      <c r="DG741" s="91"/>
      <c r="DH741" s="91"/>
      <c r="DI741" s="91"/>
      <c r="DJ741" s="91"/>
      <c r="DK741" s="91"/>
      <c r="DL741" s="91"/>
      <c r="DM741" s="91"/>
      <c r="DN741" s="91"/>
      <c r="DO741" s="91"/>
      <c r="DP741" s="91"/>
      <c r="DQ741" s="91"/>
      <c r="DR741" s="91"/>
      <c r="DS741" s="91"/>
      <c r="DT741" s="91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  <c r="EJ741" s="91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91"/>
      <c r="EZ741" s="91"/>
      <c r="FA741" s="91"/>
      <c r="FB741" s="91"/>
      <c r="FC741" s="91"/>
      <c r="FD741" s="91"/>
      <c r="FE741" s="91"/>
      <c r="FF741" s="91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</row>
    <row r="742" customFormat="false" ht="12.75" hidden="false" customHeight="false" outlineLevel="0" collapsed="false">
      <c r="A742" s="100"/>
      <c r="B742" s="101"/>
      <c r="C742" s="101"/>
      <c r="D742" s="101"/>
      <c r="E742" s="101"/>
      <c r="F742" s="101"/>
      <c r="G742" s="101"/>
      <c r="H742" s="82"/>
      <c r="I742" s="103"/>
      <c r="R742" s="82"/>
      <c r="S742" s="90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1"/>
      <c r="DB742" s="91"/>
      <c r="DC742" s="91"/>
      <c r="DD742" s="91"/>
      <c r="DE742" s="91"/>
      <c r="DF742" s="91"/>
      <c r="DG742" s="91"/>
      <c r="DH742" s="91"/>
      <c r="DI742" s="91"/>
      <c r="DJ742" s="91"/>
      <c r="DK742" s="91"/>
      <c r="DL742" s="91"/>
      <c r="DM742" s="91"/>
      <c r="DN742" s="91"/>
      <c r="DO742" s="91"/>
      <c r="DP742" s="91"/>
      <c r="DQ742" s="91"/>
      <c r="DR742" s="91"/>
      <c r="DS742" s="91"/>
      <c r="DT742" s="91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  <c r="EJ742" s="91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91"/>
      <c r="EZ742" s="91"/>
      <c r="FA742" s="91"/>
      <c r="FB742" s="91"/>
      <c r="FC742" s="91"/>
      <c r="FD742" s="91"/>
      <c r="FE742" s="91"/>
      <c r="FF742" s="91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</row>
    <row r="743" customFormat="false" ht="12.75" hidden="false" customHeight="false" outlineLevel="0" collapsed="false">
      <c r="A743" s="100"/>
      <c r="B743" s="101"/>
      <c r="C743" s="101"/>
      <c r="D743" s="101"/>
      <c r="E743" s="101"/>
      <c r="F743" s="101"/>
      <c r="G743" s="101"/>
      <c r="H743" s="82"/>
      <c r="I743" s="103"/>
      <c r="R743" s="82"/>
      <c r="S743" s="90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1"/>
      <c r="DB743" s="91"/>
      <c r="DC743" s="91"/>
      <c r="DD743" s="91"/>
      <c r="DE743" s="91"/>
      <c r="DF743" s="91"/>
      <c r="DG743" s="91"/>
      <c r="DH743" s="91"/>
      <c r="DI743" s="91"/>
      <c r="DJ743" s="91"/>
      <c r="DK743" s="91"/>
      <c r="DL743" s="91"/>
      <c r="DM743" s="91"/>
      <c r="DN743" s="91"/>
      <c r="DO743" s="91"/>
      <c r="DP743" s="91"/>
      <c r="DQ743" s="91"/>
      <c r="DR743" s="91"/>
      <c r="DS743" s="91"/>
      <c r="DT743" s="91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  <c r="EJ743" s="91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91"/>
      <c r="EZ743" s="91"/>
      <c r="FA743" s="91"/>
      <c r="FB743" s="91"/>
      <c r="FC743" s="91"/>
      <c r="FD743" s="91"/>
      <c r="FE743" s="91"/>
      <c r="FF743" s="91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</row>
    <row r="744" customFormat="false" ht="12.75" hidden="false" customHeight="false" outlineLevel="0" collapsed="false">
      <c r="A744" s="100"/>
      <c r="B744" s="101"/>
      <c r="C744" s="101"/>
      <c r="D744" s="101"/>
      <c r="E744" s="101"/>
      <c r="F744" s="101"/>
      <c r="G744" s="101"/>
      <c r="H744" s="82"/>
      <c r="I744" s="103"/>
      <c r="R744" s="82"/>
      <c r="S744" s="90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1"/>
      <c r="DB744" s="91"/>
      <c r="DC744" s="91"/>
      <c r="DD744" s="91"/>
      <c r="DE744" s="91"/>
      <c r="DF744" s="91"/>
      <c r="DG744" s="91"/>
      <c r="DH744" s="91"/>
      <c r="DI744" s="91"/>
      <c r="DJ744" s="91"/>
      <c r="DK744" s="91"/>
      <c r="DL744" s="91"/>
      <c r="DM744" s="91"/>
      <c r="DN744" s="91"/>
      <c r="DO744" s="91"/>
      <c r="DP744" s="91"/>
      <c r="DQ744" s="91"/>
      <c r="DR744" s="91"/>
      <c r="DS744" s="91"/>
      <c r="DT744" s="91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  <c r="EJ744" s="9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91"/>
      <c r="EZ744" s="91"/>
      <c r="FA744" s="91"/>
      <c r="FB744" s="91"/>
      <c r="FC744" s="91"/>
      <c r="FD744" s="91"/>
      <c r="FE744" s="91"/>
      <c r="FF744" s="91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</row>
    <row r="745" customFormat="false" ht="12.75" hidden="false" customHeight="false" outlineLevel="0" collapsed="false">
      <c r="A745" s="100"/>
      <c r="B745" s="101"/>
      <c r="C745" s="101"/>
      <c r="D745" s="101"/>
      <c r="E745" s="101"/>
      <c r="F745" s="101"/>
      <c r="G745" s="101"/>
      <c r="H745" s="82"/>
      <c r="I745" s="103"/>
      <c r="R745" s="82"/>
      <c r="S745" s="90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1"/>
      <c r="DB745" s="91"/>
      <c r="DC745" s="91"/>
      <c r="DD745" s="91"/>
      <c r="DE745" s="91"/>
      <c r="DF745" s="91"/>
      <c r="DG745" s="91"/>
      <c r="DH745" s="91"/>
      <c r="DI745" s="91"/>
      <c r="DJ745" s="91"/>
      <c r="DK745" s="91"/>
      <c r="DL745" s="91"/>
      <c r="DM745" s="91"/>
      <c r="DN745" s="91"/>
      <c r="DO745" s="91"/>
      <c r="DP745" s="91"/>
      <c r="DQ745" s="91"/>
      <c r="DR745" s="91"/>
      <c r="DS745" s="91"/>
      <c r="DT745" s="91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  <c r="EJ745" s="9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91"/>
      <c r="EZ745" s="91"/>
      <c r="FA745" s="91"/>
      <c r="FB745" s="91"/>
      <c r="FC745" s="91"/>
      <c r="FD745" s="91"/>
      <c r="FE745" s="91"/>
      <c r="FF745" s="91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</row>
    <row r="746" customFormat="false" ht="12.75" hidden="false" customHeight="false" outlineLevel="0" collapsed="false">
      <c r="A746" s="100"/>
      <c r="B746" s="101"/>
      <c r="C746" s="101"/>
      <c r="D746" s="101"/>
      <c r="E746" s="101"/>
      <c r="F746" s="101"/>
      <c r="G746" s="101"/>
      <c r="H746" s="82"/>
      <c r="I746" s="103"/>
      <c r="R746" s="82"/>
      <c r="S746" s="90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1"/>
      <c r="DB746" s="91"/>
      <c r="DC746" s="91"/>
      <c r="DD746" s="91"/>
      <c r="DE746" s="91"/>
      <c r="DF746" s="91"/>
      <c r="DG746" s="91"/>
      <c r="DH746" s="91"/>
      <c r="DI746" s="91"/>
      <c r="DJ746" s="91"/>
      <c r="DK746" s="91"/>
      <c r="DL746" s="91"/>
      <c r="DM746" s="91"/>
      <c r="DN746" s="91"/>
      <c r="DO746" s="91"/>
      <c r="DP746" s="91"/>
      <c r="DQ746" s="91"/>
      <c r="DR746" s="91"/>
      <c r="DS746" s="91"/>
      <c r="DT746" s="91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  <c r="EJ746" s="9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91"/>
      <c r="EZ746" s="91"/>
      <c r="FA746" s="91"/>
      <c r="FB746" s="91"/>
      <c r="FC746" s="91"/>
      <c r="FD746" s="91"/>
      <c r="FE746" s="91"/>
      <c r="FF746" s="91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</row>
    <row r="747" customFormat="false" ht="12.75" hidden="false" customHeight="false" outlineLevel="0" collapsed="false">
      <c r="A747" s="100"/>
      <c r="B747" s="101"/>
      <c r="C747" s="101"/>
      <c r="D747" s="101"/>
      <c r="E747" s="101"/>
      <c r="F747" s="101"/>
      <c r="G747" s="101"/>
      <c r="H747" s="82"/>
      <c r="I747" s="103"/>
      <c r="R747" s="82"/>
      <c r="S747" s="90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1"/>
      <c r="DB747" s="91"/>
      <c r="DC747" s="91"/>
      <c r="DD747" s="91"/>
      <c r="DE747" s="91"/>
      <c r="DF747" s="91"/>
      <c r="DG747" s="91"/>
      <c r="DH747" s="91"/>
      <c r="DI747" s="91"/>
      <c r="DJ747" s="91"/>
      <c r="DK747" s="91"/>
      <c r="DL747" s="91"/>
      <c r="DM747" s="91"/>
      <c r="DN747" s="91"/>
      <c r="DO747" s="91"/>
      <c r="DP747" s="91"/>
      <c r="DQ747" s="91"/>
      <c r="DR747" s="91"/>
      <c r="DS747" s="91"/>
      <c r="DT747" s="91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  <c r="EJ747" s="9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91"/>
      <c r="EZ747" s="91"/>
      <c r="FA747" s="91"/>
      <c r="FB747" s="91"/>
      <c r="FC747" s="91"/>
      <c r="FD747" s="91"/>
      <c r="FE747" s="91"/>
      <c r="FF747" s="91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</row>
    <row r="748" customFormat="false" ht="12.75" hidden="false" customHeight="false" outlineLevel="0" collapsed="false">
      <c r="A748" s="100"/>
      <c r="B748" s="101"/>
      <c r="C748" s="101"/>
      <c r="D748" s="101"/>
      <c r="E748" s="101"/>
      <c r="F748" s="101"/>
      <c r="G748" s="101"/>
      <c r="H748" s="82"/>
      <c r="I748" s="103"/>
      <c r="R748" s="82"/>
      <c r="S748" s="90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1"/>
      <c r="DB748" s="91"/>
      <c r="DC748" s="91"/>
      <c r="DD748" s="91"/>
      <c r="DE748" s="91"/>
      <c r="DF748" s="91"/>
      <c r="DG748" s="91"/>
      <c r="DH748" s="91"/>
      <c r="DI748" s="91"/>
      <c r="DJ748" s="91"/>
      <c r="DK748" s="91"/>
      <c r="DL748" s="91"/>
      <c r="DM748" s="91"/>
      <c r="DN748" s="91"/>
      <c r="DO748" s="91"/>
      <c r="DP748" s="91"/>
      <c r="DQ748" s="91"/>
      <c r="DR748" s="91"/>
      <c r="DS748" s="91"/>
      <c r="DT748" s="91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  <c r="EJ748" s="91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91"/>
      <c r="EZ748" s="91"/>
      <c r="FA748" s="91"/>
      <c r="FB748" s="91"/>
      <c r="FC748" s="91"/>
      <c r="FD748" s="91"/>
      <c r="FE748" s="91"/>
      <c r="FF748" s="91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</row>
    <row r="749" customFormat="false" ht="12.75" hidden="false" customHeight="false" outlineLevel="0" collapsed="false">
      <c r="A749" s="100"/>
      <c r="B749" s="101"/>
      <c r="C749" s="101"/>
      <c r="D749" s="101"/>
      <c r="E749" s="101"/>
      <c r="F749" s="101"/>
      <c r="G749" s="101"/>
      <c r="H749" s="82"/>
      <c r="I749" s="103"/>
      <c r="R749" s="82"/>
      <c r="S749" s="90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1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  <c r="FB749" s="91"/>
      <c r="FC749" s="91"/>
      <c r="FD749" s="91"/>
      <c r="FE749" s="91"/>
      <c r="FF749" s="91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</row>
    <row r="750" customFormat="false" ht="12.75" hidden="false" customHeight="false" outlineLevel="0" collapsed="false">
      <c r="A750" s="100"/>
      <c r="B750" s="101"/>
      <c r="C750" s="101"/>
      <c r="D750" s="101"/>
      <c r="E750" s="101"/>
      <c r="F750" s="101"/>
      <c r="G750" s="101"/>
      <c r="H750" s="82"/>
      <c r="I750" s="103"/>
      <c r="R750" s="82"/>
      <c r="S750" s="90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1"/>
      <c r="DB750" s="91"/>
      <c r="DC750" s="91"/>
      <c r="DD750" s="91"/>
      <c r="DE750" s="91"/>
      <c r="DF750" s="91"/>
      <c r="DG750" s="91"/>
      <c r="DH750" s="91"/>
      <c r="DI750" s="91"/>
      <c r="DJ750" s="91"/>
      <c r="DK750" s="91"/>
      <c r="DL750" s="91"/>
      <c r="DM750" s="91"/>
      <c r="DN750" s="91"/>
      <c r="DO750" s="91"/>
      <c r="DP750" s="91"/>
      <c r="DQ750" s="91"/>
      <c r="DR750" s="91"/>
      <c r="DS750" s="91"/>
      <c r="DT750" s="91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  <c r="EJ750" s="9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91"/>
      <c r="EZ750" s="91"/>
      <c r="FA750" s="91"/>
      <c r="FB750" s="91"/>
      <c r="FC750" s="91"/>
      <c r="FD750" s="91"/>
      <c r="FE750" s="91"/>
      <c r="FF750" s="91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</row>
    <row r="751" customFormat="false" ht="12.75" hidden="false" customHeight="false" outlineLevel="0" collapsed="false">
      <c r="A751" s="100"/>
      <c r="B751" s="101"/>
      <c r="C751" s="101"/>
      <c r="D751" s="101"/>
      <c r="E751" s="101"/>
      <c r="F751" s="101"/>
      <c r="G751" s="101"/>
      <c r="H751" s="82"/>
      <c r="I751" s="103"/>
      <c r="R751" s="82"/>
      <c r="S751" s="90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1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  <c r="FE751" s="91"/>
      <c r="FF751" s="91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</row>
    <row r="752" customFormat="false" ht="12.75" hidden="false" customHeight="false" outlineLevel="0" collapsed="false">
      <c r="A752" s="100"/>
      <c r="B752" s="101"/>
      <c r="C752" s="101"/>
      <c r="D752" s="101"/>
      <c r="E752" s="101"/>
      <c r="F752" s="101"/>
      <c r="G752" s="101"/>
      <c r="H752" s="82"/>
      <c r="I752" s="103"/>
      <c r="R752" s="82"/>
      <c r="S752" s="90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1"/>
      <c r="DB752" s="91"/>
      <c r="DC752" s="91"/>
      <c r="DD752" s="91"/>
      <c r="DE752" s="91"/>
      <c r="DF752" s="91"/>
      <c r="DG752" s="91"/>
      <c r="DH752" s="91"/>
      <c r="DI752" s="91"/>
      <c r="DJ752" s="91"/>
      <c r="DK752" s="91"/>
      <c r="DL752" s="91"/>
      <c r="DM752" s="91"/>
      <c r="DN752" s="91"/>
      <c r="DO752" s="91"/>
      <c r="DP752" s="91"/>
      <c r="DQ752" s="91"/>
      <c r="DR752" s="91"/>
      <c r="DS752" s="91"/>
      <c r="DT752" s="91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  <c r="EJ752" s="9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91"/>
      <c r="EZ752" s="91"/>
      <c r="FA752" s="91"/>
      <c r="FB752" s="91"/>
      <c r="FC752" s="91"/>
      <c r="FD752" s="91"/>
      <c r="FE752" s="91"/>
      <c r="FF752" s="91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</row>
    <row r="753" customFormat="false" ht="12.75" hidden="false" customHeight="false" outlineLevel="0" collapsed="false">
      <c r="A753" s="100"/>
      <c r="B753" s="101"/>
      <c r="C753" s="101"/>
      <c r="D753" s="101"/>
      <c r="E753" s="101"/>
      <c r="F753" s="101"/>
      <c r="G753" s="101"/>
      <c r="H753" s="82"/>
      <c r="I753" s="103"/>
      <c r="R753" s="82"/>
      <c r="S753" s="90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1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  <c r="FB753" s="91"/>
      <c r="FC753" s="91"/>
      <c r="FD753" s="91"/>
      <c r="FE753" s="91"/>
      <c r="FF753" s="91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</row>
    <row r="754" customFormat="false" ht="12.75" hidden="false" customHeight="false" outlineLevel="0" collapsed="false">
      <c r="A754" s="100"/>
      <c r="B754" s="101"/>
      <c r="C754" s="101"/>
      <c r="D754" s="101"/>
      <c r="E754" s="101"/>
      <c r="F754" s="101"/>
      <c r="G754" s="101"/>
      <c r="H754" s="82"/>
      <c r="I754" s="103"/>
      <c r="R754" s="82"/>
      <c r="S754" s="90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1"/>
      <c r="DB754" s="91"/>
      <c r="DC754" s="91"/>
      <c r="DD754" s="91"/>
      <c r="DE754" s="91"/>
      <c r="DF754" s="91"/>
      <c r="DG754" s="91"/>
      <c r="DH754" s="91"/>
      <c r="DI754" s="91"/>
      <c r="DJ754" s="91"/>
      <c r="DK754" s="91"/>
      <c r="DL754" s="91"/>
      <c r="DM754" s="91"/>
      <c r="DN754" s="91"/>
      <c r="DO754" s="91"/>
      <c r="DP754" s="91"/>
      <c r="DQ754" s="91"/>
      <c r="DR754" s="91"/>
      <c r="DS754" s="91"/>
      <c r="DT754" s="91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  <c r="EJ754" s="9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91"/>
      <c r="EZ754" s="91"/>
      <c r="FA754" s="91"/>
      <c r="FB754" s="91"/>
      <c r="FC754" s="91"/>
      <c r="FD754" s="91"/>
      <c r="FE754" s="91"/>
      <c r="FF754" s="91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</row>
    <row r="755" customFormat="false" ht="12.75" hidden="false" customHeight="false" outlineLevel="0" collapsed="false">
      <c r="A755" s="100"/>
      <c r="B755" s="101"/>
      <c r="C755" s="101"/>
      <c r="D755" s="101"/>
      <c r="E755" s="101"/>
      <c r="F755" s="101"/>
      <c r="G755" s="101"/>
      <c r="H755" s="82"/>
      <c r="I755" s="103"/>
      <c r="R755" s="82"/>
      <c r="S755" s="90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1"/>
      <c r="DB755" s="91"/>
      <c r="DC755" s="91"/>
      <c r="DD755" s="91"/>
      <c r="DE755" s="91"/>
      <c r="DF755" s="91"/>
      <c r="DG755" s="91"/>
      <c r="DH755" s="91"/>
      <c r="DI755" s="91"/>
      <c r="DJ755" s="91"/>
      <c r="DK755" s="91"/>
      <c r="DL755" s="91"/>
      <c r="DM755" s="91"/>
      <c r="DN755" s="91"/>
      <c r="DO755" s="91"/>
      <c r="DP755" s="91"/>
      <c r="DQ755" s="91"/>
      <c r="DR755" s="91"/>
      <c r="DS755" s="91"/>
      <c r="DT755" s="91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  <c r="EJ755" s="9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91"/>
      <c r="EZ755" s="91"/>
      <c r="FA755" s="91"/>
      <c r="FB755" s="91"/>
      <c r="FC755" s="91"/>
      <c r="FD755" s="91"/>
      <c r="FE755" s="91"/>
      <c r="FF755" s="91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</row>
    <row r="756" customFormat="false" ht="12.75" hidden="false" customHeight="false" outlineLevel="0" collapsed="false">
      <c r="A756" s="100"/>
      <c r="B756" s="101"/>
      <c r="C756" s="101"/>
      <c r="D756" s="101"/>
      <c r="E756" s="101"/>
      <c r="F756" s="101"/>
      <c r="G756" s="101"/>
      <c r="H756" s="82"/>
      <c r="I756" s="103"/>
      <c r="R756" s="82"/>
      <c r="S756" s="90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1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  <c r="FB756" s="91"/>
      <c r="FC756" s="91"/>
      <c r="FD756" s="91"/>
      <c r="FE756" s="91"/>
      <c r="FF756" s="91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</row>
    <row r="757" customFormat="false" ht="12.75" hidden="false" customHeight="false" outlineLevel="0" collapsed="false">
      <c r="A757" s="100"/>
      <c r="B757" s="101"/>
      <c r="C757" s="101"/>
      <c r="D757" s="101"/>
      <c r="E757" s="101"/>
      <c r="F757" s="101"/>
      <c r="G757" s="101"/>
      <c r="H757" s="82"/>
      <c r="I757" s="103"/>
      <c r="R757" s="82"/>
      <c r="S757" s="90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1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91"/>
      <c r="EZ757" s="91"/>
      <c r="FA757" s="91"/>
      <c r="FB757" s="91"/>
      <c r="FC757" s="91"/>
      <c r="FD757" s="91"/>
      <c r="FE757" s="91"/>
      <c r="FF757" s="91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</row>
    <row r="758" customFormat="false" ht="12.75" hidden="false" customHeight="false" outlineLevel="0" collapsed="false">
      <c r="A758" s="100"/>
      <c r="B758" s="101"/>
      <c r="C758" s="101"/>
      <c r="D758" s="101"/>
      <c r="E758" s="101"/>
      <c r="F758" s="101"/>
      <c r="G758" s="101"/>
      <c r="H758" s="82"/>
      <c r="I758" s="103"/>
      <c r="R758" s="82"/>
      <c r="S758" s="90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1"/>
      <c r="DB758" s="91"/>
      <c r="DC758" s="91"/>
      <c r="DD758" s="91"/>
      <c r="DE758" s="91"/>
      <c r="DF758" s="91"/>
      <c r="DG758" s="91"/>
      <c r="DH758" s="91"/>
      <c r="DI758" s="91"/>
      <c r="DJ758" s="91"/>
      <c r="DK758" s="91"/>
      <c r="DL758" s="91"/>
      <c r="DM758" s="91"/>
      <c r="DN758" s="91"/>
      <c r="DO758" s="91"/>
      <c r="DP758" s="91"/>
      <c r="DQ758" s="91"/>
      <c r="DR758" s="91"/>
      <c r="DS758" s="91"/>
      <c r="DT758" s="91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  <c r="EJ758" s="9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91"/>
      <c r="EZ758" s="91"/>
      <c r="FA758" s="91"/>
      <c r="FB758" s="91"/>
      <c r="FC758" s="91"/>
      <c r="FD758" s="91"/>
      <c r="FE758" s="91"/>
      <c r="FF758" s="91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</row>
    <row r="759" customFormat="false" ht="12.75" hidden="false" customHeight="false" outlineLevel="0" collapsed="false">
      <c r="A759" s="100"/>
      <c r="B759" s="101"/>
      <c r="C759" s="101"/>
      <c r="D759" s="101"/>
      <c r="E759" s="101"/>
      <c r="F759" s="101"/>
      <c r="G759" s="101"/>
      <c r="H759" s="82"/>
      <c r="I759" s="103"/>
      <c r="R759" s="82"/>
      <c r="S759" s="90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1"/>
      <c r="DB759" s="91"/>
      <c r="DC759" s="91"/>
      <c r="DD759" s="91"/>
      <c r="DE759" s="91"/>
      <c r="DF759" s="91"/>
      <c r="DG759" s="91"/>
      <c r="DH759" s="91"/>
      <c r="DI759" s="91"/>
      <c r="DJ759" s="91"/>
      <c r="DK759" s="91"/>
      <c r="DL759" s="91"/>
      <c r="DM759" s="91"/>
      <c r="DN759" s="91"/>
      <c r="DO759" s="91"/>
      <c r="DP759" s="91"/>
      <c r="DQ759" s="91"/>
      <c r="DR759" s="91"/>
      <c r="DS759" s="91"/>
      <c r="DT759" s="91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  <c r="EJ759" s="9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91"/>
      <c r="EZ759" s="91"/>
      <c r="FA759" s="91"/>
      <c r="FB759" s="91"/>
      <c r="FC759" s="91"/>
      <c r="FD759" s="91"/>
      <c r="FE759" s="91"/>
      <c r="FF759" s="91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</row>
    <row r="760" customFormat="false" ht="12.75" hidden="false" customHeight="false" outlineLevel="0" collapsed="false">
      <c r="A760" s="100"/>
      <c r="B760" s="101"/>
      <c r="C760" s="101"/>
      <c r="D760" s="101"/>
      <c r="E760" s="101"/>
      <c r="F760" s="101"/>
      <c r="G760" s="101"/>
      <c r="H760" s="82"/>
      <c r="I760" s="103"/>
      <c r="R760" s="82"/>
      <c r="S760" s="90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1"/>
      <c r="DB760" s="91"/>
      <c r="DC760" s="91"/>
      <c r="DD760" s="91"/>
      <c r="DE760" s="91"/>
      <c r="DF760" s="91"/>
      <c r="DG760" s="91"/>
      <c r="DH760" s="91"/>
      <c r="DI760" s="91"/>
      <c r="DJ760" s="91"/>
      <c r="DK760" s="91"/>
      <c r="DL760" s="91"/>
      <c r="DM760" s="91"/>
      <c r="DN760" s="91"/>
      <c r="DO760" s="91"/>
      <c r="DP760" s="91"/>
      <c r="DQ760" s="91"/>
      <c r="DR760" s="91"/>
      <c r="DS760" s="91"/>
      <c r="DT760" s="91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  <c r="EJ760" s="9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91"/>
      <c r="EZ760" s="91"/>
      <c r="FA760" s="91"/>
      <c r="FB760" s="91"/>
      <c r="FC760" s="91"/>
      <c r="FD760" s="91"/>
      <c r="FE760" s="91"/>
      <c r="FF760" s="91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</row>
    <row r="761" customFormat="false" ht="12.75" hidden="false" customHeight="false" outlineLevel="0" collapsed="false">
      <c r="A761" s="100"/>
      <c r="B761" s="101"/>
      <c r="C761" s="101"/>
      <c r="D761" s="101"/>
      <c r="E761" s="101"/>
      <c r="F761" s="101"/>
      <c r="G761" s="101"/>
      <c r="H761" s="82"/>
      <c r="I761" s="103"/>
      <c r="R761" s="82"/>
      <c r="S761" s="90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1"/>
      <c r="DB761" s="91"/>
      <c r="DC761" s="91"/>
      <c r="DD761" s="91"/>
      <c r="DE761" s="91"/>
      <c r="DF761" s="91"/>
      <c r="DG761" s="91"/>
      <c r="DH761" s="91"/>
      <c r="DI761" s="91"/>
      <c r="DJ761" s="91"/>
      <c r="DK761" s="91"/>
      <c r="DL761" s="91"/>
      <c r="DM761" s="91"/>
      <c r="DN761" s="91"/>
      <c r="DO761" s="91"/>
      <c r="DP761" s="91"/>
      <c r="DQ761" s="91"/>
      <c r="DR761" s="91"/>
      <c r="DS761" s="91"/>
      <c r="DT761" s="91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  <c r="EJ761" s="9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91"/>
      <c r="EZ761" s="91"/>
      <c r="FA761" s="91"/>
      <c r="FB761" s="91"/>
      <c r="FC761" s="91"/>
      <c r="FD761" s="91"/>
      <c r="FE761" s="91"/>
      <c r="FF761" s="91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</row>
    <row r="762" customFormat="false" ht="12.75" hidden="false" customHeight="false" outlineLevel="0" collapsed="false">
      <c r="A762" s="100"/>
      <c r="B762" s="101"/>
      <c r="C762" s="101"/>
      <c r="D762" s="101"/>
      <c r="E762" s="101"/>
      <c r="F762" s="101"/>
      <c r="G762" s="101"/>
      <c r="H762" s="82"/>
      <c r="I762" s="103"/>
      <c r="R762" s="82"/>
      <c r="S762" s="90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1"/>
      <c r="DB762" s="91"/>
      <c r="DC762" s="91"/>
      <c r="DD762" s="91"/>
      <c r="DE762" s="91"/>
      <c r="DF762" s="91"/>
      <c r="DG762" s="91"/>
      <c r="DH762" s="91"/>
      <c r="DI762" s="91"/>
      <c r="DJ762" s="91"/>
      <c r="DK762" s="91"/>
      <c r="DL762" s="91"/>
      <c r="DM762" s="91"/>
      <c r="DN762" s="91"/>
      <c r="DO762" s="91"/>
      <c r="DP762" s="91"/>
      <c r="DQ762" s="91"/>
      <c r="DR762" s="91"/>
      <c r="DS762" s="91"/>
      <c r="DT762" s="91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  <c r="EJ762" s="9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91"/>
      <c r="EZ762" s="91"/>
      <c r="FA762" s="91"/>
      <c r="FB762" s="91"/>
      <c r="FC762" s="91"/>
      <c r="FD762" s="91"/>
      <c r="FE762" s="91"/>
      <c r="FF762" s="91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</row>
    <row r="763" customFormat="false" ht="12.75" hidden="false" customHeight="false" outlineLevel="0" collapsed="false">
      <c r="A763" s="100"/>
      <c r="B763" s="101"/>
      <c r="C763" s="101"/>
      <c r="D763" s="101"/>
      <c r="E763" s="101"/>
      <c r="F763" s="101"/>
      <c r="G763" s="101"/>
      <c r="H763" s="82"/>
      <c r="I763" s="103"/>
      <c r="R763" s="82"/>
      <c r="S763" s="90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1"/>
      <c r="DB763" s="91"/>
      <c r="DC763" s="91"/>
      <c r="DD763" s="91"/>
      <c r="DE763" s="91"/>
      <c r="DF763" s="91"/>
      <c r="DG763" s="91"/>
      <c r="DH763" s="91"/>
      <c r="DI763" s="91"/>
      <c r="DJ763" s="91"/>
      <c r="DK763" s="91"/>
      <c r="DL763" s="91"/>
      <c r="DM763" s="91"/>
      <c r="DN763" s="91"/>
      <c r="DO763" s="91"/>
      <c r="DP763" s="91"/>
      <c r="DQ763" s="91"/>
      <c r="DR763" s="91"/>
      <c r="DS763" s="91"/>
      <c r="DT763" s="91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  <c r="EJ763" s="9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91"/>
      <c r="EZ763" s="91"/>
      <c r="FA763" s="91"/>
      <c r="FB763" s="91"/>
      <c r="FC763" s="91"/>
      <c r="FD763" s="91"/>
      <c r="FE763" s="91"/>
      <c r="FF763" s="91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</row>
    <row r="764" customFormat="false" ht="12.75" hidden="false" customHeight="false" outlineLevel="0" collapsed="false">
      <c r="A764" s="100"/>
      <c r="B764" s="101"/>
      <c r="C764" s="101"/>
      <c r="D764" s="101"/>
      <c r="E764" s="101"/>
      <c r="F764" s="101"/>
      <c r="G764" s="101"/>
      <c r="H764" s="82"/>
      <c r="I764" s="103"/>
      <c r="R764" s="82"/>
      <c r="S764" s="90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1"/>
      <c r="DB764" s="91"/>
      <c r="DC764" s="91"/>
      <c r="DD764" s="91"/>
      <c r="DE764" s="91"/>
      <c r="DF764" s="91"/>
      <c r="DG764" s="91"/>
      <c r="DH764" s="91"/>
      <c r="DI764" s="91"/>
      <c r="DJ764" s="91"/>
      <c r="DK764" s="91"/>
      <c r="DL764" s="91"/>
      <c r="DM764" s="91"/>
      <c r="DN764" s="91"/>
      <c r="DO764" s="91"/>
      <c r="DP764" s="91"/>
      <c r="DQ764" s="91"/>
      <c r="DR764" s="91"/>
      <c r="DS764" s="91"/>
      <c r="DT764" s="91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  <c r="EJ764" s="9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91"/>
      <c r="EZ764" s="91"/>
      <c r="FA764" s="91"/>
      <c r="FB764" s="91"/>
      <c r="FC764" s="91"/>
      <c r="FD764" s="91"/>
      <c r="FE764" s="91"/>
      <c r="FF764" s="91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</row>
    <row r="765" customFormat="false" ht="12.75" hidden="false" customHeight="false" outlineLevel="0" collapsed="false">
      <c r="A765" s="100"/>
      <c r="B765" s="101"/>
      <c r="C765" s="101"/>
      <c r="D765" s="101"/>
      <c r="E765" s="101"/>
      <c r="F765" s="101"/>
      <c r="G765" s="101"/>
      <c r="H765" s="82"/>
      <c r="I765" s="103"/>
      <c r="R765" s="82"/>
      <c r="S765" s="90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1"/>
      <c r="DB765" s="91"/>
      <c r="DC765" s="91"/>
      <c r="DD765" s="91"/>
      <c r="DE765" s="91"/>
      <c r="DF765" s="91"/>
      <c r="DG765" s="91"/>
      <c r="DH765" s="91"/>
      <c r="DI765" s="91"/>
      <c r="DJ765" s="91"/>
      <c r="DK765" s="91"/>
      <c r="DL765" s="91"/>
      <c r="DM765" s="91"/>
      <c r="DN765" s="91"/>
      <c r="DO765" s="91"/>
      <c r="DP765" s="91"/>
      <c r="DQ765" s="91"/>
      <c r="DR765" s="91"/>
      <c r="DS765" s="91"/>
      <c r="DT765" s="91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  <c r="EJ765" s="91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91"/>
      <c r="EZ765" s="91"/>
      <c r="FA765" s="91"/>
      <c r="FB765" s="91"/>
      <c r="FC765" s="91"/>
      <c r="FD765" s="91"/>
      <c r="FE765" s="91"/>
      <c r="FF765" s="91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</row>
    <row r="766" customFormat="false" ht="12.75" hidden="false" customHeight="false" outlineLevel="0" collapsed="false">
      <c r="A766" s="100"/>
      <c r="B766" s="101"/>
      <c r="C766" s="101"/>
      <c r="D766" s="101"/>
      <c r="E766" s="101"/>
      <c r="F766" s="101"/>
      <c r="G766" s="101"/>
      <c r="H766" s="82"/>
      <c r="I766" s="103"/>
      <c r="R766" s="82"/>
      <c r="S766" s="90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1"/>
      <c r="DB766" s="91"/>
      <c r="DC766" s="91"/>
      <c r="DD766" s="91"/>
      <c r="DE766" s="91"/>
      <c r="DF766" s="91"/>
      <c r="DG766" s="91"/>
      <c r="DH766" s="91"/>
      <c r="DI766" s="91"/>
      <c r="DJ766" s="91"/>
      <c r="DK766" s="91"/>
      <c r="DL766" s="91"/>
      <c r="DM766" s="91"/>
      <c r="DN766" s="91"/>
      <c r="DO766" s="91"/>
      <c r="DP766" s="91"/>
      <c r="DQ766" s="91"/>
      <c r="DR766" s="91"/>
      <c r="DS766" s="91"/>
      <c r="DT766" s="91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  <c r="EJ766" s="91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91"/>
      <c r="EZ766" s="91"/>
      <c r="FA766" s="91"/>
      <c r="FB766" s="91"/>
      <c r="FC766" s="91"/>
      <c r="FD766" s="91"/>
      <c r="FE766" s="91"/>
      <c r="FF766" s="91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</row>
    <row r="767" customFormat="false" ht="12.75" hidden="false" customHeight="false" outlineLevel="0" collapsed="false">
      <c r="A767" s="100"/>
      <c r="B767" s="101"/>
      <c r="C767" s="101"/>
      <c r="D767" s="101"/>
      <c r="E767" s="101"/>
      <c r="F767" s="101"/>
      <c r="G767" s="101"/>
      <c r="H767" s="82"/>
      <c r="I767" s="103"/>
      <c r="R767" s="82"/>
      <c r="S767" s="90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1"/>
      <c r="DB767" s="91"/>
      <c r="DC767" s="91"/>
      <c r="DD767" s="91"/>
      <c r="DE767" s="91"/>
      <c r="DF767" s="91"/>
      <c r="DG767" s="91"/>
      <c r="DH767" s="91"/>
      <c r="DI767" s="91"/>
      <c r="DJ767" s="91"/>
      <c r="DK767" s="91"/>
      <c r="DL767" s="91"/>
      <c r="DM767" s="91"/>
      <c r="DN767" s="91"/>
      <c r="DO767" s="91"/>
      <c r="DP767" s="91"/>
      <c r="DQ767" s="91"/>
      <c r="DR767" s="91"/>
      <c r="DS767" s="91"/>
      <c r="DT767" s="91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  <c r="EJ767" s="91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91"/>
      <c r="EZ767" s="91"/>
      <c r="FA767" s="91"/>
      <c r="FB767" s="91"/>
      <c r="FC767" s="91"/>
      <c r="FD767" s="91"/>
      <c r="FE767" s="91"/>
      <c r="FF767" s="91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</row>
    <row r="768" customFormat="false" ht="12.75" hidden="false" customHeight="false" outlineLevel="0" collapsed="false">
      <c r="A768" s="100"/>
      <c r="B768" s="101"/>
      <c r="C768" s="101"/>
      <c r="D768" s="101"/>
      <c r="E768" s="101"/>
      <c r="F768" s="101"/>
      <c r="G768" s="101"/>
      <c r="H768" s="82"/>
      <c r="I768" s="103"/>
      <c r="R768" s="82"/>
      <c r="S768" s="90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1"/>
      <c r="DB768" s="91"/>
      <c r="DC768" s="91"/>
      <c r="DD768" s="91"/>
      <c r="DE768" s="91"/>
      <c r="DF768" s="91"/>
      <c r="DG768" s="91"/>
      <c r="DH768" s="91"/>
      <c r="DI768" s="91"/>
      <c r="DJ768" s="91"/>
      <c r="DK768" s="91"/>
      <c r="DL768" s="91"/>
      <c r="DM768" s="91"/>
      <c r="DN768" s="91"/>
      <c r="DO768" s="91"/>
      <c r="DP768" s="91"/>
      <c r="DQ768" s="91"/>
      <c r="DR768" s="91"/>
      <c r="DS768" s="91"/>
      <c r="DT768" s="91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  <c r="EJ768" s="9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91"/>
      <c r="EZ768" s="91"/>
      <c r="FA768" s="91"/>
      <c r="FB768" s="91"/>
      <c r="FC768" s="91"/>
      <c r="FD768" s="91"/>
      <c r="FE768" s="91"/>
      <c r="FF768" s="91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</row>
    <row r="769" customFormat="false" ht="12.75" hidden="false" customHeight="false" outlineLevel="0" collapsed="false">
      <c r="A769" s="100"/>
      <c r="B769" s="101"/>
      <c r="C769" s="101"/>
      <c r="D769" s="101"/>
      <c r="E769" s="101"/>
      <c r="F769" s="101"/>
      <c r="G769" s="101"/>
      <c r="H769" s="82"/>
      <c r="I769" s="103"/>
      <c r="R769" s="82"/>
      <c r="S769" s="90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1"/>
      <c r="DB769" s="91"/>
      <c r="DC769" s="91"/>
      <c r="DD769" s="91"/>
      <c r="DE769" s="91"/>
      <c r="DF769" s="91"/>
      <c r="DG769" s="91"/>
      <c r="DH769" s="91"/>
      <c r="DI769" s="91"/>
      <c r="DJ769" s="91"/>
      <c r="DK769" s="91"/>
      <c r="DL769" s="91"/>
      <c r="DM769" s="91"/>
      <c r="DN769" s="91"/>
      <c r="DO769" s="91"/>
      <c r="DP769" s="91"/>
      <c r="DQ769" s="91"/>
      <c r="DR769" s="91"/>
      <c r="DS769" s="91"/>
      <c r="DT769" s="91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  <c r="EJ769" s="91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91"/>
      <c r="EZ769" s="91"/>
      <c r="FA769" s="91"/>
      <c r="FB769" s="91"/>
      <c r="FC769" s="91"/>
      <c r="FD769" s="91"/>
      <c r="FE769" s="91"/>
      <c r="FF769" s="91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</row>
    <row r="770" customFormat="false" ht="12.75" hidden="false" customHeight="false" outlineLevel="0" collapsed="false">
      <c r="A770" s="100"/>
      <c r="B770" s="101"/>
      <c r="C770" s="101"/>
      <c r="D770" s="101"/>
      <c r="E770" s="101"/>
      <c r="F770" s="101"/>
      <c r="G770" s="101"/>
      <c r="H770" s="82"/>
      <c r="I770" s="103"/>
      <c r="R770" s="82"/>
      <c r="S770" s="90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1"/>
      <c r="DB770" s="91"/>
      <c r="DC770" s="91"/>
      <c r="DD770" s="91"/>
      <c r="DE770" s="91"/>
      <c r="DF770" s="91"/>
      <c r="DG770" s="91"/>
      <c r="DH770" s="91"/>
      <c r="DI770" s="91"/>
      <c r="DJ770" s="91"/>
      <c r="DK770" s="91"/>
      <c r="DL770" s="91"/>
      <c r="DM770" s="91"/>
      <c r="DN770" s="91"/>
      <c r="DO770" s="91"/>
      <c r="DP770" s="91"/>
      <c r="DQ770" s="91"/>
      <c r="DR770" s="91"/>
      <c r="DS770" s="91"/>
      <c r="DT770" s="91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  <c r="EJ770" s="9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91"/>
      <c r="EZ770" s="91"/>
      <c r="FA770" s="91"/>
      <c r="FB770" s="91"/>
      <c r="FC770" s="91"/>
      <c r="FD770" s="91"/>
      <c r="FE770" s="91"/>
      <c r="FF770" s="91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</row>
    <row r="771" customFormat="false" ht="12.75" hidden="false" customHeight="false" outlineLevel="0" collapsed="false">
      <c r="A771" s="100"/>
      <c r="B771" s="101"/>
      <c r="C771" s="101"/>
      <c r="D771" s="101"/>
      <c r="E771" s="101"/>
      <c r="F771" s="101"/>
      <c r="G771" s="101"/>
      <c r="H771" s="82"/>
      <c r="I771" s="103"/>
      <c r="R771" s="82"/>
      <c r="S771" s="90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1"/>
      <c r="DB771" s="91"/>
      <c r="DC771" s="91"/>
      <c r="DD771" s="91"/>
      <c r="DE771" s="91"/>
      <c r="DF771" s="91"/>
      <c r="DG771" s="91"/>
      <c r="DH771" s="91"/>
      <c r="DI771" s="91"/>
      <c r="DJ771" s="91"/>
      <c r="DK771" s="91"/>
      <c r="DL771" s="91"/>
      <c r="DM771" s="91"/>
      <c r="DN771" s="91"/>
      <c r="DO771" s="91"/>
      <c r="DP771" s="91"/>
      <c r="DQ771" s="91"/>
      <c r="DR771" s="91"/>
      <c r="DS771" s="91"/>
      <c r="DT771" s="91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  <c r="EJ771" s="9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91"/>
      <c r="EZ771" s="91"/>
      <c r="FA771" s="91"/>
      <c r="FB771" s="91"/>
      <c r="FC771" s="91"/>
      <c r="FD771" s="91"/>
      <c r="FE771" s="91"/>
      <c r="FF771" s="91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</row>
    <row r="772" customFormat="false" ht="12.75" hidden="false" customHeight="false" outlineLevel="0" collapsed="false">
      <c r="A772" s="100"/>
      <c r="B772" s="101"/>
      <c r="C772" s="101"/>
      <c r="D772" s="101"/>
      <c r="E772" s="101"/>
      <c r="F772" s="101"/>
      <c r="G772" s="101"/>
      <c r="H772" s="82"/>
      <c r="I772" s="103"/>
      <c r="R772" s="82"/>
      <c r="S772" s="90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1"/>
      <c r="DB772" s="91"/>
      <c r="DC772" s="91"/>
      <c r="DD772" s="91"/>
      <c r="DE772" s="91"/>
      <c r="DF772" s="91"/>
      <c r="DG772" s="91"/>
      <c r="DH772" s="91"/>
      <c r="DI772" s="91"/>
      <c r="DJ772" s="91"/>
      <c r="DK772" s="91"/>
      <c r="DL772" s="91"/>
      <c r="DM772" s="91"/>
      <c r="DN772" s="91"/>
      <c r="DO772" s="91"/>
      <c r="DP772" s="91"/>
      <c r="DQ772" s="91"/>
      <c r="DR772" s="91"/>
      <c r="DS772" s="91"/>
      <c r="DT772" s="91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  <c r="EJ772" s="91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91"/>
      <c r="EZ772" s="91"/>
      <c r="FA772" s="91"/>
      <c r="FB772" s="91"/>
      <c r="FC772" s="91"/>
      <c r="FD772" s="91"/>
      <c r="FE772" s="91"/>
      <c r="FF772" s="91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</row>
    <row r="773" customFormat="false" ht="12.75" hidden="false" customHeight="false" outlineLevel="0" collapsed="false">
      <c r="A773" s="100"/>
      <c r="B773" s="101"/>
      <c r="C773" s="101"/>
      <c r="D773" s="101"/>
      <c r="E773" s="101"/>
      <c r="F773" s="101"/>
      <c r="G773" s="101"/>
      <c r="H773" s="82"/>
      <c r="I773" s="103"/>
      <c r="R773" s="82"/>
      <c r="S773" s="90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1"/>
      <c r="DB773" s="91"/>
      <c r="DC773" s="91"/>
      <c r="DD773" s="91"/>
      <c r="DE773" s="91"/>
      <c r="DF773" s="91"/>
      <c r="DG773" s="91"/>
      <c r="DH773" s="91"/>
      <c r="DI773" s="91"/>
      <c r="DJ773" s="91"/>
      <c r="DK773" s="91"/>
      <c r="DL773" s="91"/>
      <c r="DM773" s="91"/>
      <c r="DN773" s="91"/>
      <c r="DO773" s="91"/>
      <c r="DP773" s="91"/>
      <c r="DQ773" s="91"/>
      <c r="DR773" s="91"/>
      <c r="DS773" s="91"/>
      <c r="DT773" s="91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  <c r="EJ773" s="91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91"/>
      <c r="EZ773" s="91"/>
      <c r="FA773" s="91"/>
      <c r="FB773" s="91"/>
      <c r="FC773" s="91"/>
      <c r="FD773" s="91"/>
      <c r="FE773" s="91"/>
      <c r="FF773" s="91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</row>
    <row r="774" customFormat="false" ht="12.75" hidden="false" customHeight="false" outlineLevel="0" collapsed="false">
      <c r="A774" s="100"/>
      <c r="B774" s="101"/>
      <c r="C774" s="101"/>
      <c r="D774" s="101"/>
      <c r="E774" s="101"/>
      <c r="F774" s="101"/>
      <c r="G774" s="101"/>
      <c r="H774" s="82"/>
      <c r="I774" s="103"/>
      <c r="R774" s="82"/>
      <c r="S774" s="90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1"/>
      <c r="DB774" s="91"/>
      <c r="DC774" s="91"/>
      <c r="DD774" s="91"/>
      <c r="DE774" s="91"/>
      <c r="DF774" s="91"/>
      <c r="DG774" s="91"/>
      <c r="DH774" s="91"/>
      <c r="DI774" s="91"/>
      <c r="DJ774" s="91"/>
      <c r="DK774" s="91"/>
      <c r="DL774" s="91"/>
      <c r="DM774" s="91"/>
      <c r="DN774" s="91"/>
      <c r="DO774" s="91"/>
      <c r="DP774" s="91"/>
      <c r="DQ774" s="91"/>
      <c r="DR774" s="91"/>
      <c r="DS774" s="91"/>
      <c r="DT774" s="91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  <c r="EJ774" s="9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91"/>
      <c r="EZ774" s="91"/>
      <c r="FA774" s="91"/>
      <c r="FB774" s="91"/>
      <c r="FC774" s="91"/>
      <c r="FD774" s="91"/>
      <c r="FE774" s="91"/>
      <c r="FF774" s="91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</row>
    <row r="775" customFormat="false" ht="12.75" hidden="false" customHeight="false" outlineLevel="0" collapsed="false">
      <c r="A775" s="100"/>
      <c r="B775" s="101"/>
      <c r="C775" s="101"/>
      <c r="D775" s="101"/>
      <c r="E775" s="101"/>
      <c r="F775" s="101"/>
      <c r="G775" s="101"/>
      <c r="H775" s="82"/>
      <c r="I775" s="103"/>
      <c r="R775" s="82"/>
      <c r="S775" s="90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1"/>
      <c r="DB775" s="91"/>
      <c r="DC775" s="91"/>
      <c r="DD775" s="91"/>
      <c r="DE775" s="91"/>
      <c r="DF775" s="91"/>
      <c r="DG775" s="91"/>
      <c r="DH775" s="91"/>
      <c r="DI775" s="91"/>
      <c r="DJ775" s="91"/>
      <c r="DK775" s="91"/>
      <c r="DL775" s="91"/>
      <c r="DM775" s="91"/>
      <c r="DN775" s="91"/>
      <c r="DO775" s="91"/>
      <c r="DP775" s="91"/>
      <c r="DQ775" s="91"/>
      <c r="DR775" s="91"/>
      <c r="DS775" s="91"/>
      <c r="DT775" s="91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  <c r="EJ775" s="9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91"/>
      <c r="EZ775" s="91"/>
      <c r="FA775" s="91"/>
      <c r="FB775" s="91"/>
      <c r="FC775" s="91"/>
      <c r="FD775" s="91"/>
      <c r="FE775" s="91"/>
      <c r="FF775" s="91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</row>
    <row r="776" customFormat="false" ht="12.75" hidden="false" customHeight="false" outlineLevel="0" collapsed="false">
      <c r="A776" s="100"/>
      <c r="B776" s="101"/>
      <c r="C776" s="101"/>
      <c r="D776" s="101"/>
      <c r="E776" s="101"/>
      <c r="F776" s="101"/>
      <c r="G776" s="101"/>
      <c r="H776" s="82"/>
      <c r="I776" s="103"/>
      <c r="R776" s="82"/>
      <c r="S776" s="90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1"/>
      <c r="DB776" s="91"/>
      <c r="DC776" s="91"/>
      <c r="DD776" s="91"/>
      <c r="DE776" s="91"/>
      <c r="DF776" s="91"/>
      <c r="DG776" s="91"/>
      <c r="DH776" s="91"/>
      <c r="DI776" s="91"/>
      <c r="DJ776" s="91"/>
      <c r="DK776" s="91"/>
      <c r="DL776" s="91"/>
      <c r="DM776" s="91"/>
      <c r="DN776" s="91"/>
      <c r="DO776" s="91"/>
      <c r="DP776" s="91"/>
      <c r="DQ776" s="91"/>
      <c r="DR776" s="91"/>
      <c r="DS776" s="91"/>
      <c r="DT776" s="91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  <c r="EJ776" s="9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91"/>
      <c r="EZ776" s="91"/>
      <c r="FA776" s="91"/>
      <c r="FB776" s="91"/>
      <c r="FC776" s="91"/>
      <c r="FD776" s="91"/>
      <c r="FE776" s="91"/>
      <c r="FF776" s="91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</row>
    <row r="777" customFormat="false" ht="12.75" hidden="false" customHeight="false" outlineLevel="0" collapsed="false">
      <c r="A777" s="100"/>
      <c r="B777" s="101"/>
      <c r="C777" s="101"/>
      <c r="D777" s="101"/>
      <c r="E777" s="101"/>
      <c r="F777" s="101"/>
      <c r="G777" s="101"/>
      <c r="H777" s="82"/>
      <c r="I777" s="103"/>
      <c r="R777" s="82"/>
      <c r="S777" s="90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1"/>
      <c r="DB777" s="91"/>
      <c r="DC777" s="91"/>
      <c r="DD777" s="91"/>
      <c r="DE777" s="91"/>
      <c r="DF777" s="91"/>
      <c r="DG777" s="91"/>
      <c r="DH777" s="91"/>
      <c r="DI777" s="91"/>
      <c r="DJ777" s="91"/>
      <c r="DK777" s="91"/>
      <c r="DL777" s="91"/>
      <c r="DM777" s="91"/>
      <c r="DN777" s="91"/>
      <c r="DO777" s="91"/>
      <c r="DP777" s="91"/>
      <c r="DQ777" s="91"/>
      <c r="DR777" s="91"/>
      <c r="DS777" s="91"/>
      <c r="DT777" s="91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  <c r="EJ777" s="9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91"/>
      <c r="EZ777" s="91"/>
      <c r="FA777" s="91"/>
      <c r="FB777" s="91"/>
      <c r="FC777" s="91"/>
      <c r="FD777" s="91"/>
      <c r="FE777" s="91"/>
      <c r="FF777" s="91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</row>
    <row r="778" customFormat="false" ht="12.75" hidden="false" customHeight="false" outlineLevel="0" collapsed="false">
      <c r="A778" s="100"/>
      <c r="B778" s="101"/>
      <c r="C778" s="101"/>
      <c r="D778" s="101"/>
      <c r="E778" s="101"/>
      <c r="F778" s="101"/>
      <c r="G778" s="101"/>
      <c r="H778" s="82"/>
      <c r="I778" s="103"/>
      <c r="R778" s="82"/>
      <c r="S778" s="90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1"/>
      <c r="DB778" s="91"/>
      <c r="DC778" s="91"/>
      <c r="DD778" s="91"/>
      <c r="DE778" s="91"/>
      <c r="DF778" s="91"/>
      <c r="DG778" s="91"/>
      <c r="DH778" s="91"/>
      <c r="DI778" s="91"/>
      <c r="DJ778" s="91"/>
      <c r="DK778" s="91"/>
      <c r="DL778" s="91"/>
      <c r="DM778" s="91"/>
      <c r="DN778" s="91"/>
      <c r="DO778" s="91"/>
      <c r="DP778" s="91"/>
      <c r="DQ778" s="91"/>
      <c r="DR778" s="91"/>
      <c r="DS778" s="91"/>
      <c r="DT778" s="91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  <c r="EJ778" s="9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91"/>
      <c r="EZ778" s="91"/>
      <c r="FA778" s="91"/>
      <c r="FB778" s="91"/>
      <c r="FC778" s="91"/>
      <c r="FD778" s="91"/>
      <c r="FE778" s="91"/>
      <c r="FF778" s="91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</row>
    <row r="779" customFormat="false" ht="12.75" hidden="false" customHeight="false" outlineLevel="0" collapsed="false">
      <c r="A779" s="100"/>
      <c r="B779" s="101"/>
      <c r="C779" s="101"/>
      <c r="D779" s="101"/>
      <c r="E779" s="101"/>
      <c r="F779" s="101"/>
      <c r="G779" s="101"/>
      <c r="H779" s="82"/>
      <c r="I779" s="103"/>
      <c r="R779" s="82"/>
      <c r="S779" s="90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1"/>
      <c r="DB779" s="91"/>
      <c r="DC779" s="91"/>
      <c r="DD779" s="91"/>
      <c r="DE779" s="91"/>
      <c r="DF779" s="91"/>
      <c r="DG779" s="91"/>
      <c r="DH779" s="91"/>
      <c r="DI779" s="91"/>
      <c r="DJ779" s="91"/>
      <c r="DK779" s="91"/>
      <c r="DL779" s="91"/>
      <c r="DM779" s="91"/>
      <c r="DN779" s="91"/>
      <c r="DO779" s="91"/>
      <c r="DP779" s="91"/>
      <c r="DQ779" s="91"/>
      <c r="DR779" s="91"/>
      <c r="DS779" s="91"/>
      <c r="DT779" s="91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  <c r="EJ779" s="9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91"/>
      <c r="EZ779" s="91"/>
      <c r="FA779" s="91"/>
      <c r="FB779" s="91"/>
      <c r="FC779" s="91"/>
      <c r="FD779" s="91"/>
      <c r="FE779" s="91"/>
      <c r="FF779" s="91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</row>
    <row r="780" customFormat="false" ht="12.75" hidden="false" customHeight="false" outlineLevel="0" collapsed="false">
      <c r="A780" s="100"/>
      <c r="B780" s="101"/>
      <c r="C780" s="101"/>
      <c r="D780" s="101"/>
      <c r="E780" s="101"/>
      <c r="F780" s="101"/>
      <c r="G780" s="101"/>
      <c r="H780" s="82"/>
      <c r="I780" s="103"/>
      <c r="R780" s="82"/>
      <c r="S780" s="90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1"/>
      <c r="DB780" s="91"/>
      <c r="DC780" s="91"/>
      <c r="DD780" s="91"/>
      <c r="DE780" s="91"/>
      <c r="DF780" s="91"/>
      <c r="DG780" s="91"/>
      <c r="DH780" s="91"/>
      <c r="DI780" s="91"/>
      <c r="DJ780" s="91"/>
      <c r="DK780" s="91"/>
      <c r="DL780" s="91"/>
      <c r="DM780" s="91"/>
      <c r="DN780" s="91"/>
      <c r="DO780" s="91"/>
      <c r="DP780" s="91"/>
      <c r="DQ780" s="91"/>
      <c r="DR780" s="91"/>
      <c r="DS780" s="91"/>
      <c r="DT780" s="91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  <c r="EJ780" s="91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91"/>
      <c r="EZ780" s="91"/>
      <c r="FA780" s="91"/>
      <c r="FB780" s="91"/>
      <c r="FC780" s="91"/>
      <c r="FD780" s="91"/>
      <c r="FE780" s="91"/>
      <c r="FF780" s="91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</row>
    <row r="781" customFormat="false" ht="12.75" hidden="false" customHeight="false" outlineLevel="0" collapsed="false">
      <c r="A781" s="100"/>
      <c r="B781" s="101"/>
      <c r="C781" s="101"/>
      <c r="D781" s="101"/>
      <c r="E781" s="101"/>
      <c r="F781" s="101"/>
      <c r="G781" s="101"/>
      <c r="H781" s="82"/>
      <c r="I781" s="103"/>
      <c r="R781" s="82"/>
      <c r="S781" s="90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1"/>
      <c r="DB781" s="91"/>
      <c r="DC781" s="91"/>
      <c r="DD781" s="91"/>
      <c r="DE781" s="91"/>
      <c r="DF781" s="91"/>
      <c r="DG781" s="91"/>
      <c r="DH781" s="91"/>
      <c r="DI781" s="91"/>
      <c r="DJ781" s="91"/>
      <c r="DK781" s="91"/>
      <c r="DL781" s="91"/>
      <c r="DM781" s="91"/>
      <c r="DN781" s="91"/>
      <c r="DO781" s="91"/>
      <c r="DP781" s="91"/>
      <c r="DQ781" s="91"/>
      <c r="DR781" s="91"/>
      <c r="DS781" s="91"/>
      <c r="DT781" s="91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  <c r="EJ781" s="9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91"/>
      <c r="EZ781" s="91"/>
      <c r="FA781" s="91"/>
      <c r="FB781" s="91"/>
      <c r="FC781" s="91"/>
      <c r="FD781" s="91"/>
      <c r="FE781" s="91"/>
      <c r="FF781" s="91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</row>
    <row r="782" customFormat="false" ht="12.75" hidden="false" customHeight="false" outlineLevel="0" collapsed="false">
      <c r="A782" s="100"/>
      <c r="B782" s="101"/>
      <c r="C782" s="101"/>
      <c r="D782" s="101"/>
      <c r="E782" s="101"/>
      <c r="F782" s="101"/>
      <c r="G782" s="101"/>
      <c r="H782" s="82"/>
      <c r="I782" s="103"/>
      <c r="R782" s="82"/>
      <c r="S782" s="90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1"/>
      <c r="DB782" s="91"/>
      <c r="DC782" s="91"/>
      <c r="DD782" s="91"/>
      <c r="DE782" s="91"/>
      <c r="DF782" s="91"/>
      <c r="DG782" s="91"/>
      <c r="DH782" s="91"/>
      <c r="DI782" s="91"/>
      <c r="DJ782" s="91"/>
      <c r="DK782" s="91"/>
      <c r="DL782" s="91"/>
      <c r="DM782" s="91"/>
      <c r="DN782" s="91"/>
      <c r="DO782" s="91"/>
      <c r="DP782" s="91"/>
      <c r="DQ782" s="91"/>
      <c r="DR782" s="91"/>
      <c r="DS782" s="91"/>
      <c r="DT782" s="91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  <c r="EJ782" s="9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91"/>
      <c r="EZ782" s="91"/>
      <c r="FA782" s="91"/>
      <c r="FB782" s="91"/>
      <c r="FC782" s="91"/>
      <c r="FD782" s="91"/>
      <c r="FE782" s="91"/>
      <c r="FF782" s="91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</row>
    <row r="783" customFormat="false" ht="12.75" hidden="false" customHeight="false" outlineLevel="0" collapsed="false">
      <c r="A783" s="100"/>
      <c r="B783" s="101"/>
      <c r="C783" s="101"/>
      <c r="D783" s="101"/>
      <c r="E783" s="101"/>
      <c r="F783" s="101"/>
      <c r="G783" s="101"/>
      <c r="H783" s="82"/>
      <c r="I783" s="103"/>
      <c r="R783" s="82"/>
      <c r="S783" s="90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1"/>
      <c r="DB783" s="91"/>
      <c r="DC783" s="91"/>
      <c r="DD783" s="91"/>
      <c r="DE783" s="91"/>
      <c r="DF783" s="91"/>
      <c r="DG783" s="91"/>
      <c r="DH783" s="91"/>
      <c r="DI783" s="91"/>
      <c r="DJ783" s="91"/>
      <c r="DK783" s="91"/>
      <c r="DL783" s="91"/>
      <c r="DM783" s="91"/>
      <c r="DN783" s="91"/>
      <c r="DO783" s="91"/>
      <c r="DP783" s="91"/>
      <c r="DQ783" s="91"/>
      <c r="DR783" s="91"/>
      <c r="DS783" s="91"/>
      <c r="DT783" s="91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  <c r="EJ783" s="91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91"/>
      <c r="EZ783" s="91"/>
      <c r="FA783" s="91"/>
      <c r="FB783" s="91"/>
      <c r="FC783" s="91"/>
      <c r="FD783" s="91"/>
      <c r="FE783" s="91"/>
      <c r="FF783" s="91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</row>
    <row r="784" customFormat="false" ht="12.75" hidden="false" customHeight="false" outlineLevel="0" collapsed="false">
      <c r="A784" s="100"/>
      <c r="B784" s="101"/>
      <c r="C784" s="101"/>
      <c r="D784" s="101"/>
      <c r="E784" s="101"/>
      <c r="F784" s="101"/>
      <c r="G784" s="101"/>
      <c r="H784" s="82"/>
      <c r="I784" s="103"/>
      <c r="R784" s="82"/>
      <c r="S784" s="90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1"/>
      <c r="DB784" s="91"/>
      <c r="DC784" s="91"/>
      <c r="DD784" s="91"/>
      <c r="DE784" s="91"/>
      <c r="DF784" s="91"/>
      <c r="DG784" s="91"/>
      <c r="DH784" s="91"/>
      <c r="DI784" s="91"/>
      <c r="DJ784" s="91"/>
      <c r="DK784" s="91"/>
      <c r="DL784" s="91"/>
      <c r="DM784" s="91"/>
      <c r="DN784" s="91"/>
      <c r="DO784" s="91"/>
      <c r="DP784" s="91"/>
      <c r="DQ784" s="91"/>
      <c r="DR784" s="91"/>
      <c r="DS784" s="91"/>
      <c r="DT784" s="91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  <c r="EJ784" s="9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91"/>
      <c r="EZ784" s="91"/>
      <c r="FA784" s="91"/>
      <c r="FB784" s="91"/>
      <c r="FC784" s="91"/>
      <c r="FD784" s="91"/>
      <c r="FE784" s="91"/>
      <c r="FF784" s="91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</row>
    <row r="785" customFormat="false" ht="12.75" hidden="false" customHeight="false" outlineLevel="0" collapsed="false">
      <c r="A785" s="100"/>
      <c r="B785" s="101"/>
      <c r="C785" s="101"/>
      <c r="D785" s="101"/>
      <c r="E785" s="101"/>
      <c r="F785" s="101"/>
      <c r="G785" s="101"/>
      <c r="H785" s="82"/>
      <c r="I785" s="103"/>
      <c r="R785" s="82"/>
      <c r="S785" s="90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1"/>
      <c r="DB785" s="91"/>
      <c r="DC785" s="91"/>
      <c r="DD785" s="91"/>
      <c r="DE785" s="91"/>
      <c r="DF785" s="91"/>
      <c r="DG785" s="91"/>
      <c r="DH785" s="91"/>
      <c r="DI785" s="91"/>
      <c r="DJ785" s="91"/>
      <c r="DK785" s="91"/>
      <c r="DL785" s="91"/>
      <c r="DM785" s="91"/>
      <c r="DN785" s="91"/>
      <c r="DO785" s="91"/>
      <c r="DP785" s="91"/>
      <c r="DQ785" s="91"/>
      <c r="DR785" s="91"/>
      <c r="DS785" s="91"/>
      <c r="DT785" s="91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  <c r="EJ785" s="91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91"/>
      <c r="EZ785" s="91"/>
      <c r="FA785" s="91"/>
      <c r="FB785" s="91"/>
      <c r="FC785" s="91"/>
      <c r="FD785" s="91"/>
      <c r="FE785" s="91"/>
      <c r="FF785" s="91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</row>
    <row r="786" customFormat="false" ht="12.75" hidden="false" customHeight="false" outlineLevel="0" collapsed="false">
      <c r="A786" s="100"/>
      <c r="B786" s="101"/>
      <c r="C786" s="101"/>
      <c r="D786" s="101"/>
      <c r="E786" s="101"/>
      <c r="F786" s="101"/>
      <c r="G786" s="101"/>
      <c r="H786" s="82"/>
      <c r="I786" s="103"/>
      <c r="R786" s="82"/>
      <c r="S786" s="90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1"/>
      <c r="DB786" s="91"/>
      <c r="DC786" s="91"/>
      <c r="DD786" s="91"/>
      <c r="DE786" s="91"/>
      <c r="DF786" s="91"/>
      <c r="DG786" s="91"/>
      <c r="DH786" s="91"/>
      <c r="DI786" s="91"/>
      <c r="DJ786" s="91"/>
      <c r="DK786" s="91"/>
      <c r="DL786" s="91"/>
      <c r="DM786" s="91"/>
      <c r="DN786" s="91"/>
      <c r="DO786" s="91"/>
      <c r="DP786" s="91"/>
      <c r="DQ786" s="91"/>
      <c r="DR786" s="91"/>
      <c r="DS786" s="91"/>
      <c r="DT786" s="91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  <c r="EJ786" s="9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91"/>
      <c r="EZ786" s="91"/>
      <c r="FA786" s="91"/>
      <c r="FB786" s="91"/>
      <c r="FC786" s="91"/>
      <c r="FD786" s="91"/>
      <c r="FE786" s="91"/>
      <c r="FF786" s="91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</row>
    <row r="787" customFormat="false" ht="12.75" hidden="false" customHeight="false" outlineLevel="0" collapsed="false">
      <c r="A787" s="100"/>
      <c r="B787" s="101"/>
      <c r="C787" s="101"/>
      <c r="D787" s="101"/>
      <c r="E787" s="101"/>
      <c r="F787" s="101"/>
      <c r="G787" s="101"/>
      <c r="H787" s="82"/>
      <c r="I787" s="103"/>
      <c r="R787" s="82"/>
      <c r="S787" s="90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1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91"/>
      <c r="EZ787" s="91"/>
      <c r="FA787" s="91"/>
      <c r="FB787" s="91"/>
      <c r="FC787" s="91"/>
      <c r="FD787" s="91"/>
      <c r="FE787" s="91"/>
      <c r="FF787" s="91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</row>
    <row r="788" customFormat="false" ht="12.75" hidden="false" customHeight="false" outlineLevel="0" collapsed="false">
      <c r="A788" s="100"/>
      <c r="B788" s="101"/>
      <c r="C788" s="101"/>
      <c r="D788" s="101"/>
      <c r="E788" s="101"/>
      <c r="F788" s="101"/>
      <c r="G788" s="101"/>
      <c r="H788" s="82"/>
      <c r="I788" s="103"/>
      <c r="R788" s="82"/>
      <c r="S788" s="90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1"/>
      <c r="DB788" s="91"/>
      <c r="DC788" s="91"/>
      <c r="DD788" s="91"/>
      <c r="DE788" s="91"/>
      <c r="DF788" s="91"/>
      <c r="DG788" s="91"/>
      <c r="DH788" s="91"/>
      <c r="DI788" s="91"/>
      <c r="DJ788" s="91"/>
      <c r="DK788" s="91"/>
      <c r="DL788" s="91"/>
      <c r="DM788" s="91"/>
      <c r="DN788" s="91"/>
      <c r="DO788" s="91"/>
      <c r="DP788" s="91"/>
      <c r="DQ788" s="91"/>
      <c r="DR788" s="91"/>
      <c r="DS788" s="91"/>
      <c r="DT788" s="91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  <c r="EJ788" s="91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91"/>
      <c r="EZ788" s="91"/>
      <c r="FA788" s="91"/>
      <c r="FB788" s="91"/>
      <c r="FC788" s="91"/>
      <c r="FD788" s="91"/>
      <c r="FE788" s="91"/>
      <c r="FF788" s="91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</row>
    <row r="789" customFormat="false" ht="12.75" hidden="false" customHeight="false" outlineLevel="0" collapsed="false">
      <c r="A789" s="100"/>
      <c r="B789" s="101"/>
      <c r="C789" s="101"/>
      <c r="D789" s="101"/>
      <c r="E789" s="101"/>
      <c r="F789" s="101"/>
      <c r="G789" s="101"/>
      <c r="H789" s="82"/>
      <c r="I789" s="103"/>
      <c r="R789" s="82"/>
      <c r="S789" s="90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1"/>
      <c r="DB789" s="91"/>
      <c r="DC789" s="91"/>
      <c r="DD789" s="91"/>
      <c r="DE789" s="91"/>
      <c r="DF789" s="91"/>
      <c r="DG789" s="91"/>
      <c r="DH789" s="91"/>
      <c r="DI789" s="91"/>
      <c r="DJ789" s="91"/>
      <c r="DK789" s="91"/>
      <c r="DL789" s="91"/>
      <c r="DM789" s="91"/>
      <c r="DN789" s="91"/>
      <c r="DO789" s="91"/>
      <c r="DP789" s="91"/>
      <c r="DQ789" s="91"/>
      <c r="DR789" s="91"/>
      <c r="DS789" s="91"/>
      <c r="DT789" s="91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  <c r="EJ789" s="91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91"/>
      <c r="EZ789" s="91"/>
      <c r="FA789" s="91"/>
      <c r="FB789" s="91"/>
      <c r="FC789" s="91"/>
      <c r="FD789" s="91"/>
      <c r="FE789" s="91"/>
      <c r="FF789" s="91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</row>
    <row r="790" customFormat="false" ht="12.75" hidden="false" customHeight="false" outlineLevel="0" collapsed="false">
      <c r="A790" s="100"/>
      <c r="B790" s="101"/>
      <c r="C790" s="101"/>
      <c r="D790" s="101"/>
      <c r="E790" s="101"/>
      <c r="F790" s="101"/>
      <c r="G790" s="101"/>
      <c r="H790" s="82"/>
      <c r="I790" s="103"/>
      <c r="R790" s="82"/>
      <c r="S790" s="90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1"/>
      <c r="DB790" s="91"/>
      <c r="DC790" s="91"/>
      <c r="DD790" s="91"/>
      <c r="DE790" s="91"/>
      <c r="DF790" s="91"/>
      <c r="DG790" s="91"/>
      <c r="DH790" s="91"/>
      <c r="DI790" s="91"/>
      <c r="DJ790" s="91"/>
      <c r="DK790" s="91"/>
      <c r="DL790" s="91"/>
      <c r="DM790" s="91"/>
      <c r="DN790" s="91"/>
      <c r="DO790" s="91"/>
      <c r="DP790" s="91"/>
      <c r="DQ790" s="91"/>
      <c r="DR790" s="91"/>
      <c r="DS790" s="91"/>
      <c r="DT790" s="91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  <c r="EJ790" s="9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91"/>
      <c r="EZ790" s="91"/>
      <c r="FA790" s="91"/>
      <c r="FB790" s="91"/>
      <c r="FC790" s="91"/>
      <c r="FD790" s="91"/>
      <c r="FE790" s="91"/>
      <c r="FF790" s="91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</row>
    <row r="791" customFormat="false" ht="12.75" hidden="false" customHeight="false" outlineLevel="0" collapsed="false">
      <c r="A791" s="100"/>
      <c r="B791" s="101"/>
      <c r="C791" s="101"/>
      <c r="D791" s="101"/>
      <c r="E791" s="101"/>
      <c r="F791" s="101"/>
      <c r="G791" s="101"/>
      <c r="H791" s="82"/>
      <c r="I791" s="103"/>
      <c r="R791" s="82"/>
      <c r="S791" s="90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1"/>
      <c r="DB791" s="91"/>
      <c r="DC791" s="91"/>
      <c r="DD791" s="91"/>
      <c r="DE791" s="91"/>
      <c r="DF791" s="91"/>
      <c r="DG791" s="91"/>
      <c r="DH791" s="91"/>
      <c r="DI791" s="91"/>
      <c r="DJ791" s="91"/>
      <c r="DK791" s="91"/>
      <c r="DL791" s="91"/>
      <c r="DM791" s="91"/>
      <c r="DN791" s="91"/>
      <c r="DO791" s="91"/>
      <c r="DP791" s="91"/>
      <c r="DQ791" s="91"/>
      <c r="DR791" s="91"/>
      <c r="DS791" s="91"/>
      <c r="DT791" s="91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  <c r="EJ791" s="9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91"/>
      <c r="EZ791" s="91"/>
      <c r="FA791" s="91"/>
      <c r="FB791" s="91"/>
      <c r="FC791" s="91"/>
      <c r="FD791" s="91"/>
      <c r="FE791" s="91"/>
      <c r="FF791" s="91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</row>
    <row r="792" customFormat="false" ht="12.75" hidden="false" customHeight="false" outlineLevel="0" collapsed="false">
      <c r="A792" s="100"/>
      <c r="B792" s="101"/>
      <c r="C792" s="101"/>
      <c r="D792" s="101"/>
      <c r="E792" s="101"/>
      <c r="F792" s="101"/>
      <c r="G792" s="101"/>
      <c r="H792" s="82"/>
      <c r="I792" s="103"/>
      <c r="R792" s="82"/>
      <c r="S792" s="90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1"/>
      <c r="DB792" s="91"/>
      <c r="DC792" s="91"/>
      <c r="DD792" s="91"/>
      <c r="DE792" s="91"/>
      <c r="DF792" s="91"/>
      <c r="DG792" s="91"/>
      <c r="DH792" s="91"/>
      <c r="DI792" s="91"/>
      <c r="DJ792" s="91"/>
      <c r="DK792" s="91"/>
      <c r="DL792" s="91"/>
      <c r="DM792" s="91"/>
      <c r="DN792" s="91"/>
      <c r="DO792" s="91"/>
      <c r="DP792" s="91"/>
      <c r="DQ792" s="91"/>
      <c r="DR792" s="91"/>
      <c r="DS792" s="91"/>
      <c r="DT792" s="91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  <c r="EJ792" s="91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91"/>
      <c r="EZ792" s="91"/>
      <c r="FA792" s="91"/>
      <c r="FB792" s="91"/>
      <c r="FC792" s="91"/>
      <c r="FD792" s="91"/>
      <c r="FE792" s="91"/>
      <c r="FF792" s="91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</row>
    <row r="793" customFormat="false" ht="12.75" hidden="false" customHeight="false" outlineLevel="0" collapsed="false">
      <c r="A793" s="100"/>
      <c r="B793" s="101"/>
      <c r="C793" s="101"/>
      <c r="D793" s="101"/>
      <c r="E793" s="101"/>
      <c r="F793" s="101"/>
      <c r="G793" s="101"/>
      <c r="H793" s="82"/>
      <c r="I793" s="103"/>
      <c r="R793" s="82"/>
      <c r="S793" s="90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1"/>
      <c r="DB793" s="91"/>
      <c r="DC793" s="91"/>
      <c r="DD793" s="91"/>
      <c r="DE793" s="91"/>
      <c r="DF793" s="91"/>
      <c r="DG793" s="91"/>
      <c r="DH793" s="91"/>
      <c r="DI793" s="91"/>
      <c r="DJ793" s="91"/>
      <c r="DK793" s="91"/>
      <c r="DL793" s="91"/>
      <c r="DM793" s="91"/>
      <c r="DN793" s="91"/>
      <c r="DO793" s="91"/>
      <c r="DP793" s="91"/>
      <c r="DQ793" s="91"/>
      <c r="DR793" s="91"/>
      <c r="DS793" s="91"/>
      <c r="DT793" s="91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  <c r="EJ793" s="91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91"/>
      <c r="EZ793" s="91"/>
      <c r="FA793" s="91"/>
      <c r="FB793" s="91"/>
      <c r="FC793" s="91"/>
      <c r="FD793" s="91"/>
      <c r="FE793" s="91"/>
      <c r="FF793" s="91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</row>
    <row r="794" customFormat="false" ht="12.75" hidden="false" customHeight="false" outlineLevel="0" collapsed="false">
      <c r="A794" s="100"/>
      <c r="B794" s="101"/>
      <c r="C794" s="101"/>
      <c r="D794" s="101"/>
      <c r="E794" s="101"/>
      <c r="F794" s="101"/>
      <c r="G794" s="101"/>
      <c r="H794" s="82"/>
      <c r="I794" s="103"/>
      <c r="R794" s="82"/>
      <c r="S794" s="90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1"/>
      <c r="DB794" s="91"/>
      <c r="DC794" s="91"/>
      <c r="DD794" s="91"/>
      <c r="DE794" s="91"/>
      <c r="DF794" s="91"/>
      <c r="DG794" s="91"/>
      <c r="DH794" s="91"/>
      <c r="DI794" s="91"/>
      <c r="DJ794" s="91"/>
      <c r="DK794" s="91"/>
      <c r="DL794" s="91"/>
      <c r="DM794" s="91"/>
      <c r="DN794" s="91"/>
      <c r="DO794" s="91"/>
      <c r="DP794" s="91"/>
      <c r="DQ794" s="91"/>
      <c r="DR794" s="91"/>
      <c r="DS794" s="91"/>
      <c r="DT794" s="91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  <c r="EJ794" s="91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91"/>
      <c r="EZ794" s="91"/>
      <c r="FA794" s="91"/>
      <c r="FB794" s="91"/>
      <c r="FC794" s="91"/>
      <c r="FD794" s="91"/>
      <c r="FE794" s="91"/>
      <c r="FF794" s="91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</row>
    <row r="795" customFormat="false" ht="12.75" hidden="false" customHeight="false" outlineLevel="0" collapsed="false">
      <c r="A795" s="100"/>
      <c r="B795" s="101"/>
      <c r="C795" s="101"/>
      <c r="D795" s="101"/>
      <c r="E795" s="101"/>
      <c r="F795" s="101"/>
      <c r="G795" s="101"/>
      <c r="H795" s="82"/>
      <c r="I795" s="103"/>
      <c r="R795" s="82"/>
      <c r="S795" s="90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1"/>
      <c r="DB795" s="91"/>
      <c r="DC795" s="91"/>
      <c r="DD795" s="91"/>
      <c r="DE795" s="91"/>
      <c r="DF795" s="91"/>
      <c r="DG795" s="91"/>
      <c r="DH795" s="91"/>
      <c r="DI795" s="91"/>
      <c r="DJ795" s="91"/>
      <c r="DK795" s="91"/>
      <c r="DL795" s="91"/>
      <c r="DM795" s="91"/>
      <c r="DN795" s="91"/>
      <c r="DO795" s="91"/>
      <c r="DP795" s="91"/>
      <c r="DQ795" s="91"/>
      <c r="DR795" s="91"/>
      <c r="DS795" s="91"/>
      <c r="DT795" s="91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  <c r="EJ795" s="9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91"/>
      <c r="EZ795" s="91"/>
      <c r="FA795" s="91"/>
      <c r="FB795" s="91"/>
      <c r="FC795" s="91"/>
      <c r="FD795" s="91"/>
      <c r="FE795" s="91"/>
      <c r="FF795" s="91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</row>
    <row r="796" customFormat="false" ht="12.75" hidden="false" customHeight="false" outlineLevel="0" collapsed="false">
      <c r="A796" s="100"/>
      <c r="B796" s="101"/>
      <c r="C796" s="101"/>
      <c r="D796" s="101"/>
      <c r="E796" s="101"/>
      <c r="F796" s="101"/>
      <c r="G796" s="101"/>
      <c r="H796" s="82"/>
      <c r="I796" s="103"/>
      <c r="R796" s="82"/>
      <c r="S796" s="90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1"/>
      <c r="DB796" s="91"/>
      <c r="DC796" s="91"/>
      <c r="DD796" s="91"/>
      <c r="DE796" s="91"/>
      <c r="DF796" s="91"/>
      <c r="DG796" s="91"/>
      <c r="DH796" s="91"/>
      <c r="DI796" s="91"/>
      <c r="DJ796" s="91"/>
      <c r="DK796" s="91"/>
      <c r="DL796" s="91"/>
      <c r="DM796" s="91"/>
      <c r="DN796" s="91"/>
      <c r="DO796" s="91"/>
      <c r="DP796" s="91"/>
      <c r="DQ796" s="91"/>
      <c r="DR796" s="91"/>
      <c r="DS796" s="91"/>
      <c r="DT796" s="91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  <c r="EJ796" s="91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91"/>
      <c r="EZ796" s="91"/>
      <c r="FA796" s="91"/>
      <c r="FB796" s="91"/>
      <c r="FC796" s="91"/>
      <c r="FD796" s="91"/>
      <c r="FE796" s="91"/>
      <c r="FF796" s="91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</row>
    <row r="797" customFormat="false" ht="12.75" hidden="false" customHeight="false" outlineLevel="0" collapsed="false">
      <c r="A797" s="100"/>
      <c r="B797" s="101"/>
      <c r="C797" s="101"/>
      <c r="D797" s="101"/>
      <c r="E797" s="101"/>
      <c r="F797" s="101"/>
      <c r="G797" s="101"/>
      <c r="H797" s="82"/>
      <c r="I797" s="103"/>
      <c r="R797" s="82"/>
      <c r="S797" s="90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1"/>
      <c r="DB797" s="91"/>
      <c r="DC797" s="91"/>
      <c r="DD797" s="91"/>
      <c r="DE797" s="91"/>
      <c r="DF797" s="91"/>
      <c r="DG797" s="91"/>
      <c r="DH797" s="91"/>
      <c r="DI797" s="91"/>
      <c r="DJ797" s="91"/>
      <c r="DK797" s="91"/>
      <c r="DL797" s="91"/>
      <c r="DM797" s="91"/>
      <c r="DN797" s="91"/>
      <c r="DO797" s="91"/>
      <c r="DP797" s="91"/>
      <c r="DQ797" s="91"/>
      <c r="DR797" s="91"/>
      <c r="DS797" s="91"/>
      <c r="DT797" s="91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  <c r="EJ797" s="9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91"/>
      <c r="EZ797" s="91"/>
      <c r="FA797" s="91"/>
      <c r="FB797" s="91"/>
      <c r="FC797" s="91"/>
      <c r="FD797" s="91"/>
      <c r="FE797" s="91"/>
      <c r="FF797" s="91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</row>
    <row r="798" customFormat="false" ht="12.75" hidden="false" customHeight="false" outlineLevel="0" collapsed="false">
      <c r="A798" s="100"/>
      <c r="B798" s="101"/>
      <c r="C798" s="101"/>
      <c r="D798" s="101"/>
      <c r="E798" s="101"/>
      <c r="F798" s="101"/>
      <c r="G798" s="101"/>
      <c r="H798" s="82"/>
      <c r="I798" s="103"/>
      <c r="R798" s="82"/>
      <c r="S798" s="90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1"/>
      <c r="DB798" s="91"/>
      <c r="DC798" s="91"/>
      <c r="DD798" s="91"/>
      <c r="DE798" s="91"/>
      <c r="DF798" s="91"/>
      <c r="DG798" s="91"/>
      <c r="DH798" s="91"/>
      <c r="DI798" s="91"/>
      <c r="DJ798" s="91"/>
      <c r="DK798" s="91"/>
      <c r="DL798" s="91"/>
      <c r="DM798" s="91"/>
      <c r="DN798" s="91"/>
      <c r="DO798" s="91"/>
      <c r="DP798" s="91"/>
      <c r="DQ798" s="91"/>
      <c r="DR798" s="91"/>
      <c r="DS798" s="91"/>
      <c r="DT798" s="91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  <c r="EJ798" s="91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91"/>
      <c r="EZ798" s="91"/>
      <c r="FA798" s="91"/>
      <c r="FB798" s="91"/>
      <c r="FC798" s="91"/>
      <c r="FD798" s="91"/>
      <c r="FE798" s="91"/>
      <c r="FF798" s="91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</row>
    <row r="799" customFormat="false" ht="12.75" hidden="false" customHeight="false" outlineLevel="0" collapsed="false">
      <c r="A799" s="100"/>
      <c r="B799" s="101"/>
      <c r="C799" s="101"/>
      <c r="D799" s="101"/>
      <c r="E799" s="101"/>
      <c r="F799" s="101"/>
      <c r="G799" s="101"/>
      <c r="H799" s="82"/>
      <c r="I799" s="103"/>
      <c r="R799" s="82"/>
      <c r="S799" s="90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1"/>
      <c r="DB799" s="91"/>
      <c r="DC799" s="91"/>
      <c r="DD799" s="91"/>
      <c r="DE799" s="91"/>
      <c r="DF799" s="91"/>
      <c r="DG799" s="91"/>
      <c r="DH799" s="91"/>
      <c r="DI799" s="91"/>
      <c r="DJ799" s="91"/>
      <c r="DK799" s="91"/>
      <c r="DL799" s="91"/>
      <c r="DM799" s="91"/>
      <c r="DN799" s="91"/>
      <c r="DO799" s="91"/>
      <c r="DP799" s="91"/>
      <c r="DQ799" s="91"/>
      <c r="DR799" s="91"/>
      <c r="DS799" s="91"/>
      <c r="DT799" s="91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  <c r="EJ799" s="9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91"/>
      <c r="EZ799" s="91"/>
      <c r="FA799" s="91"/>
      <c r="FB799" s="91"/>
      <c r="FC799" s="91"/>
      <c r="FD799" s="91"/>
      <c r="FE799" s="91"/>
      <c r="FF799" s="91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</row>
    <row r="800" customFormat="false" ht="12.75" hidden="false" customHeight="false" outlineLevel="0" collapsed="false">
      <c r="A800" s="100"/>
      <c r="B800" s="101"/>
      <c r="C800" s="101"/>
      <c r="D800" s="101"/>
      <c r="E800" s="101"/>
      <c r="F800" s="101"/>
      <c r="G800" s="101"/>
      <c r="H800" s="82"/>
      <c r="I800" s="103"/>
      <c r="R800" s="82"/>
      <c r="S800" s="90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1"/>
      <c r="DB800" s="91"/>
      <c r="DC800" s="91"/>
      <c r="DD800" s="91"/>
      <c r="DE800" s="91"/>
      <c r="DF800" s="91"/>
      <c r="DG800" s="91"/>
      <c r="DH800" s="91"/>
      <c r="DI800" s="91"/>
      <c r="DJ800" s="91"/>
      <c r="DK800" s="91"/>
      <c r="DL800" s="91"/>
      <c r="DM800" s="91"/>
      <c r="DN800" s="91"/>
      <c r="DO800" s="91"/>
      <c r="DP800" s="91"/>
      <c r="DQ800" s="91"/>
      <c r="DR800" s="91"/>
      <c r="DS800" s="91"/>
      <c r="DT800" s="91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  <c r="EJ800" s="91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91"/>
      <c r="EZ800" s="91"/>
      <c r="FA800" s="91"/>
      <c r="FB800" s="91"/>
      <c r="FC800" s="91"/>
      <c r="FD800" s="91"/>
      <c r="FE800" s="91"/>
      <c r="FF800" s="91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</row>
    <row r="801" customFormat="false" ht="12.75" hidden="false" customHeight="false" outlineLevel="0" collapsed="false">
      <c r="A801" s="100"/>
      <c r="B801" s="101"/>
      <c r="C801" s="101"/>
      <c r="D801" s="101"/>
      <c r="E801" s="101"/>
      <c r="F801" s="101"/>
      <c r="G801" s="101"/>
      <c r="H801" s="82"/>
      <c r="I801" s="103"/>
      <c r="R801" s="82"/>
      <c r="S801" s="90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1"/>
      <c r="DB801" s="91"/>
      <c r="DC801" s="91"/>
      <c r="DD801" s="91"/>
      <c r="DE801" s="91"/>
      <c r="DF801" s="91"/>
      <c r="DG801" s="91"/>
      <c r="DH801" s="91"/>
      <c r="DI801" s="91"/>
      <c r="DJ801" s="91"/>
      <c r="DK801" s="91"/>
      <c r="DL801" s="91"/>
      <c r="DM801" s="91"/>
      <c r="DN801" s="91"/>
      <c r="DO801" s="91"/>
      <c r="DP801" s="91"/>
      <c r="DQ801" s="91"/>
      <c r="DR801" s="91"/>
      <c r="DS801" s="91"/>
      <c r="DT801" s="91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  <c r="EJ801" s="91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91"/>
      <c r="EZ801" s="91"/>
      <c r="FA801" s="91"/>
      <c r="FB801" s="91"/>
      <c r="FC801" s="91"/>
      <c r="FD801" s="91"/>
      <c r="FE801" s="91"/>
      <c r="FF801" s="91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</row>
    <row r="802" customFormat="false" ht="12.75" hidden="false" customHeight="false" outlineLevel="0" collapsed="false">
      <c r="A802" s="100"/>
      <c r="B802" s="101"/>
      <c r="C802" s="101"/>
      <c r="D802" s="101"/>
      <c r="E802" s="101"/>
      <c r="F802" s="101"/>
      <c r="G802" s="101"/>
      <c r="H802" s="82"/>
      <c r="I802" s="103"/>
      <c r="R802" s="82"/>
      <c r="S802" s="90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1"/>
      <c r="DB802" s="91"/>
      <c r="DC802" s="91"/>
      <c r="DD802" s="91"/>
      <c r="DE802" s="91"/>
      <c r="DF802" s="91"/>
      <c r="DG802" s="91"/>
      <c r="DH802" s="91"/>
      <c r="DI802" s="91"/>
      <c r="DJ802" s="91"/>
      <c r="DK802" s="91"/>
      <c r="DL802" s="91"/>
      <c r="DM802" s="91"/>
      <c r="DN802" s="91"/>
      <c r="DO802" s="91"/>
      <c r="DP802" s="91"/>
      <c r="DQ802" s="91"/>
      <c r="DR802" s="91"/>
      <c r="DS802" s="91"/>
      <c r="DT802" s="91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  <c r="EJ802" s="9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91"/>
      <c r="EZ802" s="91"/>
      <c r="FA802" s="91"/>
      <c r="FB802" s="91"/>
      <c r="FC802" s="91"/>
      <c r="FD802" s="91"/>
      <c r="FE802" s="91"/>
      <c r="FF802" s="91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</row>
    <row r="803" customFormat="false" ht="12.75" hidden="false" customHeight="false" outlineLevel="0" collapsed="false">
      <c r="A803" s="100"/>
      <c r="B803" s="101"/>
      <c r="C803" s="101"/>
      <c r="D803" s="101"/>
      <c r="E803" s="101"/>
      <c r="F803" s="101"/>
      <c r="G803" s="101"/>
      <c r="H803" s="82"/>
      <c r="I803" s="103"/>
      <c r="R803" s="82"/>
      <c r="S803" s="90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1"/>
      <c r="DB803" s="91"/>
      <c r="DC803" s="91"/>
      <c r="DD803" s="91"/>
      <c r="DE803" s="91"/>
      <c r="DF803" s="91"/>
      <c r="DG803" s="91"/>
      <c r="DH803" s="91"/>
      <c r="DI803" s="91"/>
      <c r="DJ803" s="91"/>
      <c r="DK803" s="91"/>
      <c r="DL803" s="91"/>
      <c r="DM803" s="91"/>
      <c r="DN803" s="91"/>
      <c r="DO803" s="91"/>
      <c r="DP803" s="91"/>
      <c r="DQ803" s="91"/>
      <c r="DR803" s="91"/>
      <c r="DS803" s="91"/>
      <c r="DT803" s="91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  <c r="EJ803" s="91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91"/>
      <c r="EZ803" s="91"/>
      <c r="FA803" s="91"/>
      <c r="FB803" s="91"/>
      <c r="FC803" s="91"/>
      <c r="FD803" s="91"/>
      <c r="FE803" s="91"/>
      <c r="FF803" s="91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</row>
    <row r="804" customFormat="false" ht="12.75" hidden="false" customHeight="false" outlineLevel="0" collapsed="false">
      <c r="A804" s="100"/>
      <c r="B804" s="101"/>
      <c r="C804" s="101"/>
      <c r="D804" s="101"/>
      <c r="E804" s="101"/>
      <c r="F804" s="101"/>
      <c r="G804" s="101"/>
      <c r="H804" s="82"/>
      <c r="I804" s="103"/>
      <c r="R804" s="82"/>
      <c r="S804" s="90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1"/>
      <c r="DB804" s="91"/>
      <c r="DC804" s="91"/>
      <c r="DD804" s="91"/>
      <c r="DE804" s="91"/>
      <c r="DF804" s="91"/>
      <c r="DG804" s="91"/>
      <c r="DH804" s="91"/>
      <c r="DI804" s="91"/>
      <c r="DJ804" s="91"/>
      <c r="DK804" s="91"/>
      <c r="DL804" s="91"/>
      <c r="DM804" s="91"/>
      <c r="DN804" s="91"/>
      <c r="DO804" s="91"/>
      <c r="DP804" s="91"/>
      <c r="DQ804" s="91"/>
      <c r="DR804" s="91"/>
      <c r="DS804" s="91"/>
      <c r="DT804" s="91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  <c r="EJ804" s="9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91"/>
      <c r="EZ804" s="91"/>
      <c r="FA804" s="91"/>
      <c r="FB804" s="91"/>
      <c r="FC804" s="91"/>
      <c r="FD804" s="91"/>
      <c r="FE804" s="91"/>
      <c r="FF804" s="91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</row>
    <row r="805" customFormat="false" ht="12.75" hidden="false" customHeight="false" outlineLevel="0" collapsed="false">
      <c r="A805" s="100"/>
      <c r="B805" s="101"/>
      <c r="C805" s="101"/>
      <c r="D805" s="101"/>
      <c r="E805" s="101"/>
      <c r="F805" s="101"/>
      <c r="G805" s="101"/>
      <c r="H805" s="82"/>
      <c r="I805" s="103"/>
      <c r="R805" s="82"/>
      <c r="S805" s="90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1"/>
      <c r="DB805" s="91"/>
      <c r="DC805" s="91"/>
      <c r="DD805" s="91"/>
      <c r="DE805" s="91"/>
      <c r="DF805" s="91"/>
      <c r="DG805" s="91"/>
      <c r="DH805" s="91"/>
      <c r="DI805" s="91"/>
      <c r="DJ805" s="91"/>
      <c r="DK805" s="91"/>
      <c r="DL805" s="91"/>
      <c r="DM805" s="91"/>
      <c r="DN805" s="91"/>
      <c r="DO805" s="91"/>
      <c r="DP805" s="91"/>
      <c r="DQ805" s="91"/>
      <c r="DR805" s="91"/>
      <c r="DS805" s="91"/>
      <c r="DT805" s="91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  <c r="EJ805" s="91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91"/>
      <c r="EZ805" s="91"/>
      <c r="FA805" s="91"/>
      <c r="FB805" s="91"/>
      <c r="FC805" s="91"/>
      <c r="FD805" s="91"/>
      <c r="FE805" s="91"/>
      <c r="FF805" s="91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</row>
    <row r="806" customFormat="false" ht="12.75" hidden="false" customHeight="false" outlineLevel="0" collapsed="false">
      <c r="A806" s="100"/>
      <c r="B806" s="101"/>
      <c r="C806" s="101"/>
      <c r="D806" s="101"/>
      <c r="E806" s="101"/>
      <c r="F806" s="101"/>
      <c r="G806" s="101"/>
      <c r="H806" s="82"/>
      <c r="I806" s="103"/>
      <c r="R806" s="82"/>
      <c r="S806" s="90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1"/>
      <c r="DB806" s="91"/>
      <c r="DC806" s="91"/>
      <c r="DD806" s="91"/>
      <c r="DE806" s="91"/>
      <c r="DF806" s="91"/>
      <c r="DG806" s="91"/>
      <c r="DH806" s="91"/>
      <c r="DI806" s="91"/>
      <c r="DJ806" s="91"/>
      <c r="DK806" s="91"/>
      <c r="DL806" s="91"/>
      <c r="DM806" s="91"/>
      <c r="DN806" s="91"/>
      <c r="DO806" s="91"/>
      <c r="DP806" s="91"/>
      <c r="DQ806" s="91"/>
      <c r="DR806" s="91"/>
      <c r="DS806" s="91"/>
      <c r="DT806" s="91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  <c r="EJ806" s="91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91"/>
      <c r="EZ806" s="91"/>
      <c r="FA806" s="91"/>
      <c r="FB806" s="91"/>
      <c r="FC806" s="91"/>
      <c r="FD806" s="91"/>
      <c r="FE806" s="91"/>
      <c r="FF806" s="91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</row>
    <row r="807" customFormat="false" ht="12.75" hidden="false" customHeight="false" outlineLevel="0" collapsed="false">
      <c r="A807" s="100"/>
      <c r="B807" s="101"/>
      <c r="C807" s="101"/>
      <c r="D807" s="101"/>
      <c r="E807" s="101"/>
      <c r="F807" s="101"/>
      <c r="G807" s="101"/>
      <c r="H807" s="82"/>
      <c r="I807" s="103"/>
      <c r="R807" s="82"/>
      <c r="S807" s="90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1"/>
      <c r="DB807" s="91"/>
      <c r="DC807" s="91"/>
      <c r="DD807" s="91"/>
      <c r="DE807" s="91"/>
      <c r="DF807" s="91"/>
      <c r="DG807" s="91"/>
      <c r="DH807" s="91"/>
      <c r="DI807" s="91"/>
      <c r="DJ807" s="91"/>
      <c r="DK807" s="91"/>
      <c r="DL807" s="91"/>
      <c r="DM807" s="91"/>
      <c r="DN807" s="91"/>
      <c r="DO807" s="91"/>
      <c r="DP807" s="91"/>
      <c r="DQ807" s="91"/>
      <c r="DR807" s="91"/>
      <c r="DS807" s="91"/>
      <c r="DT807" s="91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  <c r="EJ807" s="9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91"/>
      <c r="EZ807" s="91"/>
      <c r="FA807" s="91"/>
      <c r="FB807" s="91"/>
      <c r="FC807" s="91"/>
      <c r="FD807" s="91"/>
      <c r="FE807" s="91"/>
      <c r="FF807" s="91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</row>
    <row r="808" customFormat="false" ht="12.75" hidden="false" customHeight="false" outlineLevel="0" collapsed="false">
      <c r="A808" s="100"/>
      <c r="B808" s="101"/>
      <c r="C808" s="101"/>
      <c r="D808" s="101"/>
      <c r="E808" s="101"/>
      <c r="F808" s="101"/>
      <c r="G808" s="101"/>
      <c r="H808" s="82"/>
      <c r="I808" s="103"/>
      <c r="R808" s="82"/>
      <c r="S808" s="90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1"/>
      <c r="DB808" s="91"/>
      <c r="DC808" s="91"/>
      <c r="DD808" s="91"/>
      <c r="DE808" s="91"/>
      <c r="DF808" s="91"/>
      <c r="DG808" s="91"/>
      <c r="DH808" s="91"/>
      <c r="DI808" s="91"/>
      <c r="DJ808" s="91"/>
      <c r="DK808" s="91"/>
      <c r="DL808" s="91"/>
      <c r="DM808" s="91"/>
      <c r="DN808" s="91"/>
      <c r="DO808" s="91"/>
      <c r="DP808" s="91"/>
      <c r="DQ808" s="91"/>
      <c r="DR808" s="91"/>
      <c r="DS808" s="91"/>
      <c r="DT808" s="91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  <c r="EJ808" s="91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91"/>
      <c r="EZ808" s="91"/>
      <c r="FA808" s="91"/>
      <c r="FB808" s="91"/>
      <c r="FC808" s="91"/>
      <c r="FD808" s="91"/>
      <c r="FE808" s="91"/>
      <c r="FF808" s="91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</row>
    <row r="809" customFormat="false" ht="12.75" hidden="false" customHeight="false" outlineLevel="0" collapsed="false">
      <c r="A809" s="100"/>
      <c r="B809" s="101"/>
      <c r="C809" s="101"/>
      <c r="D809" s="101"/>
      <c r="E809" s="101"/>
      <c r="F809" s="101"/>
      <c r="G809" s="101"/>
      <c r="H809" s="82"/>
      <c r="I809" s="103"/>
      <c r="R809" s="82"/>
      <c r="S809" s="90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1"/>
      <c r="DB809" s="91"/>
      <c r="DC809" s="91"/>
      <c r="DD809" s="91"/>
      <c r="DE809" s="91"/>
      <c r="DF809" s="91"/>
      <c r="DG809" s="91"/>
      <c r="DH809" s="91"/>
      <c r="DI809" s="91"/>
      <c r="DJ809" s="91"/>
      <c r="DK809" s="91"/>
      <c r="DL809" s="91"/>
      <c r="DM809" s="91"/>
      <c r="DN809" s="91"/>
      <c r="DO809" s="91"/>
      <c r="DP809" s="91"/>
      <c r="DQ809" s="91"/>
      <c r="DR809" s="91"/>
      <c r="DS809" s="91"/>
      <c r="DT809" s="91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  <c r="EJ809" s="91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91"/>
      <c r="EZ809" s="91"/>
      <c r="FA809" s="91"/>
      <c r="FB809" s="91"/>
      <c r="FC809" s="91"/>
      <c r="FD809" s="91"/>
      <c r="FE809" s="91"/>
      <c r="FF809" s="91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</row>
    <row r="810" customFormat="false" ht="12.75" hidden="false" customHeight="false" outlineLevel="0" collapsed="false">
      <c r="A810" s="100"/>
      <c r="B810" s="101"/>
      <c r="C810" s="101"/>
      <c r="D810" s="101"/>
      <c r="E810" s="101"/>
      <c r="F810" s="101"/>
      <c r="G810" s="101"/>
      <c r="H810" s="82"/>
      <c r="I810" s="103"/>
      <c r="R810" s="82"/>
      <c r="S810" s="90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1"/>
      <c r="DB810" s="91"/>
      <c r="DC810" s="91"/>
      <c r="DD810" s="91"/>
      <c r="DE810" s="91"/>
      <c r="DF810" s="91"/>
      <c r="DG810" s="91"/>
      <c r="DH810" s="91"/>
      <c r="DI810" s="91"/>
      <c r="DJ810" s="91"/>
      <c r="DK810" s="91"/>
      <c r="DL810" s="91"/>
      <c r="DM810" s="91"/>
      <c r="DN810" s="91"/>
      <c r="DO810" s="91"/>
      <c r="DP810" s="91"/>
      <c r="DQ810" s="91"/>
      <c r="DR810" s="91"/>
      <c r="DS810" s="91"/>
      <c r="DT810" s="91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  <c r="EJ810" s="9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91"/>
      <c r="EZ810" s="91"/>
      <c r="FA810" s="91"/>
      <c r="FB810" s="91"/>
      <c r="FC810" s="91"/>
      <c r="FD810" s="91"/>
      <c r="FE810" s="91"/>
      <c r="FF810" s="91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</row>
    <row r="811" customFormat="false" ht="12.75" hidden="false" customHeight="false" outlineLevel="0" collapsed="false">
      <c r="A811" s="100"/>
      <c r="B811" s="101"/>
      <c r="C811" s="101"/>
      <c r="D811" s="101"/>
      <c r="E811" s="101"/>
      <c r="F811" s="101"/>
      <c r="G811" s="101"/>
      <c r="H811" s="82"/>
      <c r="I811" s="103"/>
      <c r="R811" s="82"/>
      <c r="S811" s="90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1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  <c r="FB811" s="91"/>
      <c r="FC811" s="91"/>
      <c r="FD811" s="91"/>
      <c r="FE811" s="91"/>
      <c r="FF811" s="91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</row>
    <row r="812" customFormat="false" ht="12.75" hidden="false" customHeight="false" outlineLevel="0" collapsed="false">
      <c r="A812" s="100"/>
      <c r="B812" s="101"/>
      <c r="C812" s="101"/>
      <c r="D812" s="101"/>
      <c r="E812" s="101"/>
      <c r="F812" s="101"/>
      <c r="G812" s="101"/>
      <c r="H812" s="82"/>
      <c r="I812" s="103"/>
      <c r="R812" s="82"/>
      <c r="S812" s="90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1"/>
      <c r="DB812" s="91"/>
      <c r="DC812" s="91"/>
      <c r="DD812" s="91"/>
      <c r="DE812" s="91"/>
      <c r="DF812" s="91"/>
      <c r="DG812" s="91"/>
      <c r="DH812" s="91"/>
      <c r="DI812" s="91"/>
      <c r="DJ812" s="91"/>
      <c r="DK812" s="91"/>
      <c r="DL812" s="91"/>
      <c r="DM812" s="91"/>
      <c r="DN812" s="91"/>
      <c r="DO812" s="91"/>
      <c r="DP812" s="91"/>
      <c r="DQ812" s="91"/>
      <c r="DR812" s="91"/>
      <c r="DS812" s="91"/>
      <c r="DT812" s="91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  <c r="EJ812" s="91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91"/>
      <c r="EZ812" s="91"/>
      <c r="FA812" s="91"/>
      <c r="FB812" s="91"/>
      <c r="FC812" s="91"/>
      <c r="FD812" s="91"/>
      <c r="FE812" s="91"/>
      <c r="FF812" s="91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</row>
    <row r="813" customFormat="false" ht="12.75" hidden="false" customHeight="false" outlineLevel="0" collapsed="false">
      <c r="A813" s="100"/>
      <c r="B813" s="101"/>
      <c r="C813" s="101"/>
      <c r="D813" s="101"/>
      <c r="E813" s="101"/>
      <c r="F813" s="101"/>
      <c r="G813" s="101"/>
      <c r="H813" s="82"/>
      <c r="I813" s="103"/>
      <c r="R813" s="82"/>
      <c r="S813" s="90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1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  <c r="FB813" s="91"/>
      <c r="FC813" s="91"/>
      <c r="FD813" s="91"/>
      <c r="FE813" s="91"/>
      <c r="FF813" s="91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</row>
    <row r="814" customFormat="false" ht="12.75" hidden="false" customHeight="false" outlineLevel="0" collapsed="false">
      <c r="A814" s="100"/>
      <c r="B814" s="101"/>
      <c r="C814" s="101"/>
      <c r="D814" s="101"/>
      <c r="E814" s="101"/>
      <c r="F814" s="101"/>
      <c r="G814" s="101"/>
      <c r="H814" s="82"/>
      <c r="I814" s="103"/>
      <c r="R814" s="82"/>
      <c r="S814" s="90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1"/>
      <c r="DB814" s="91"/>
      <c r="DC814" s="91"/>
      <c r="DD814" s="91"/>
      <c r="DE814" s="91"/>
      <c r="DF814" s="91"/>
      <c r="DG814" s="91"/>
      <c r="DH814" s="91"/>
      <c r="DI814" s="91"/>
      <c r="DJ814" s="91"/>
      <c r="DK814" s="91"/>
      <c r="DL814" s="91"/>
      <c r="DM814" s="91"/>
      <c r="DN814" s="91"/>
      <c r="DO814" s="91"/>
      <c r="DP814" s="91"/>
      <c r="DQ814" s="91"/>
      <c r="DR814" s="91"/>
      <c r="DS814" s="91"/>
      <c r="DT814" s="91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  <c r="EJ814" s="91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91"/>
      <c r="EZ814" s="91"/>
      <c r="FA814" s="91"/>
      <c r="FB814" s="91"/>
      <c r="FC814" s="91"/>
      <c r="FD814" s="91"/>
      <c r="FE814" s="91"/>
      <c r="FF814" s="91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</row>
    <row r="815" customFormat="false" ht="12.75" hidden="false" customHeight="false" outlineLevel="0" collapsed="false">
      <c r="A815" s="100"/>
      <c r="B815" s="101"/>
      <c r="C815" s="101"/>
      <c r="D815" s="101"/>
      <c r="E815" s="101"/>
      <c r="F815" s="101"/>
      <c r="G815" s="101"/>
      <c r="H815" s="82"/>
      <c r="I815" s="103"/>
      <c r="R815" s="82"/>
      <c r="S815" s="90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1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  <c r="FB815" s="91"/>
      <c r="FC815" s="91"/>
      <c r="FD815" s="91"/>
      <c r="FE815" s="91"/>
      <c r="FF815" s="91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</row>
    <row r="816" customFormat="false" ht="12.75" hidden="false" customHeight="false" outlineLevel="0" collapsed="false">
      <c r="A816" s="100"/>
      <c r="B816" s="101"/>
      <c r="C816" s="101"/>
      <c r="D816" s="101"/>
      <c r="E816" s="101"/>
      <c r="F816" s="101"/>
      <c r="G816" s="101"/>
      <c r="H816" s="82"/>
      <c r="I816" s="103"/>
      <c r="R816" s="82"/>
      <c r="S816" s="90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1"/>
      <c r="DB816" s="91"/>
      <c r="DC816" s="91"/>
      <c r="DD816" s="91"/>
      <c r="DE816" s="91"/>
      <c r="DF816" s="91"/>
      <c r="DG816" s="91"/>
      <c r="DH816" s="91"/>
      <c r="DI816" s="91"/>
      <c r="DJ816" s="91"/>
      <c r="DK816" s="91"/>
      <c r="DL816" s="91"/>
      <c r="DM816" s="91"/>
      <c r="DN816" s="91"/>
      <c r="DO816" s="91"/>
      <c r="DP816" s="91"/>
      <c r="DQ816" s="91"/>
      <c r="DR816" s="91"/>
      <c r="DS816" s="91"/>
      <c r="DT816" s="91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  <c r="EJ816" s="9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91"/>
      <c r="EZ816" s="91"/>
      <c r="FA816" s="91"/>
      <c r="FB816" s="91"/>
      <c r="FC816" s="91"/>
      <c r="FD816" s="91"/>
      <c r="FE816" s="91"/>
      <c r="FF816" s="91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</row>
    <row r="817" customFormat="false" ht="12.75" hidden="false" customHeight="false" outlineLevel="0" collapsed="false">
      <c r="A817" s="100"/>
      <c r="B817" s="101"/>
      <c r="C817" s="101"/>
      <c r="D817" s="101"/>
      <c r="E817" s="101"/>
      <c r="F817" s="101"/>
      <c r="G817" s="101"/>
      <c r="H817" s="82"/>
      <c r="I817" s="103"/>
      <c r="R817" s="82"/>
      <c r="S817" s="90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1"/>
      <c r="DB817" s="91"/>
      <c r="DC817" s="91"/>
      <c r="DD817" s="91"/>
      <c r="DE817" s="91"/>
      <c r="DF817" s="91"/>
      <c r="DG817" s="91"/>
      <c r="DH817" s="91"/>
      <c r="DI817" s="91"/>
      <c r="DJ817" s="91"/>
      <c r="DK817" s="91"/>
      <c r="DL817" s="91"/>
      <c r="DM817" s="91"/>
      <c r="DN817" s="91"/>
      <c r="DO817" s="91"/>
      <c r="DP817" s="91"/>
      <c r="DQ817" s="91"/>
      <c r="DR817" s="91"/>
      <c r="DS817" s="91"/>
      <c r="DT817" s="91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  <c r="EJ817" s="9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91"/>
      <c r="EZ817" s="91"/>
      <c r="FA817" s="91"/>
      <c r="FB817" s="91"/>
      <c r="FC817" s="91"/>
      <c r="FD817" s="91"/>
      <c r="FE817" s="91"/>
      <c r="FF817" s="91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</row>
    <row r="818" customFormat="false" ht="12.75" hidden="false" customHeight="false" outlineLevel="0" collapsed="false">
      <c r="A818" s="100"/>
      <c r="B818" s="101"/>
      <c r="C818" s="101"/>
      <c r="D818" s="101"/>
      <c r="E818" s="101"/>
      <c r="F818" s="101"/>
      <c r="G818" s="101"/>
      <c r="H818" s="82"/>
      <c r="I818" s="103"/>
      <c r="R818" s="82"/>
      <c r="S818" s="90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1"/>
      <c r="DB818" s="91"/>
      <c r="DC818" s="91"/>
      <c r="DD818" s="91"/>
      <c r="DE818" s="91"/>
      <c r="DF818" s="91"/>
      <c r="DG818" s="91"/>
      <c r="DH818" s="91"/>
      <c r="DI818" s="91"/>
      <c r="DJ818" s="91"/>
      <c r="DK818" s="91"/>
      <c r="DL818" s="91"/>
      <c r="DM818" s="91"/>
      <c r="DN818" s="91"/>
      <c r="DO818" s="91"/>
      <c r="DP818" s="91"/>
      <c r="DQ818" s="91"/>
      <c r="DR818" s="91"/>
      <c r="DS818" s="91"/>
      <c r="DT818" s="91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  <c r="EJ818" s="91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91"/>
      <c r="EZ818" s="91"/>
      <c r="FA818" s="91"/>
      <c r="FB818" s="91"/>
      <c r="FC818" s="91"/>
      <c r="FD818" s="91"/>
      <c r="FE818" s="91"/>
      <c r="FF818" s="91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</row>
    <row r="819" customFormat="false" ht="12.75" hidden="false" customHeight="false" outlineLevel="0" collapsed="false">
      <c r="A819" s="100"/>
      <c r="B819" s="101"/>
      <c r="C819" s="101"/>
      <c r="D819" s="101"/>
      <c r="E819" s="101"/>
      <c r="F819" s="101"/>
      <c r="G819" s="101"/>
      <c r="H819" s="82"/>
      <c r="I819" s="103"/>
      <c r="R819" s="82"/>
      <c r="S819" s="90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1"/>
      <c r="DB819" s="91"/>
      <c r="DC819" s="91"/>
      <c r="DD819" s="91"/>
      <c r="DE819" s="91"/>
      <c r="DF819" s="91"/>
      <c r="DG819" s="91"/>
      <c r="DH819" s="91"/>
      <c r="DI819" s="91"/>
      <c r="DJ819" s="91"/>
      <c r="DK819" s="91"/>
      <c r="DL819" s="91"/>
      <c r="DM819" s="91"/>
      <c r="DN819" s="91"/>
      <c r="DO819" s="91"/>
      <c r="DP819" s="91"/>
      <c r="DQ819" s="91"/>
      <c r="DR819" s="91"/>
      <c r="DS819" s="91"/>
      <c r="DT819" s="91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  <c r="EJ819" s="9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91"/>
      <c r="EZ819" s="91"/>
      <c r="FA819" s="91"/>
      <c r="FB819" s="91"/>
      <c r="FC819" s="91"/>
      <c r="FD819" s="91"/>
      <c r="FE819" s="91"/>
      <c r="FF819" s="91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</row>
    <row r="820" customFormat="false" ht="12.75" hidden="false" customHeight="false" outlineLevel="0" collapsed="false">
      <c r="A820" s="100"/>
      <c r="B820" s="101"/>
      <c r="C820" s="101"/>
      <c r="D820" s="101"/>
      <c r="E820" s="101"/>
      <c r="F820" s="101"/>
      <c r="G820" s="101"/>
      <c r="H820" s="82"/>
      <c r="I820" s="103"/>
      <c r="R820" s="82"/>
      <c r="S820" s="90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1"/>
      <c r="DB820" s="91"/>
      <c r="DC820" s="91"/>
      <c r="DD820" s="91"/>
      <c r="DE820" s="91"/>
      <c r="DF820" s="91"/>
      <c r="DG820" s="91"/>
      <c r="DH820" s="91"/>
      <c r="DI820" s="91"/>
      <c r="DJ820" s="91"/>
      <c r="DK820" s="91"/>
      <c r="DL820" s="91"/>
      <c r="DM820" s="91"/>
      <c r="DN820" s="91"/>
      <c r="DO820" s="91"/>
      <c r="DP820" s="91"/>
      <c r="DQ820" s="91"/>
      <c r="DR820" s="91"/>
      <c r="DS820" s="91"/>
      <c r="DT820" s="91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  <c r="EJ820" s="91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91"/>
      <c r="EZ820" s="91"/>
      <c r="FA820" s="91"/>
      <c r="FB820" s="91"/>
      <c r="FC820" s="91"/>
      <c r="FD820" s="91"/>
      <c r="FE820" s="91"/>
      <c r="FF820" s="91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</row>
    <row r="821" customFormat="false" ht="12.75" hidden="false" customHeight="false" outlineLevel="0" collapsed="false">
      <c r="A821" s="100"/>
      <c r="B821" s="101"/>
      <c r="C821" s="101"/>
      <c r="D821" s="101"/>
      <c r="E821" s="101"/>
      <c r="F821" s="101"/>
      <c r="G821" s="101"/>
      <c r="H821" s="82"/>
      <c r="I821" s="103"/>
      <c r="R821" s="82"/>
      <c r="S821" s="90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1"/>
      <c r="DB821" s="91"/>
      <c r="DC821" s="91"/>
      <c r="DD821" s="91"/>
      <c r="DE821" s="91"/>
      <c r="DF821" s="91"/>
      <c r="DG821" s="91"/>
      <c r="DH821" s="91"/>
      <c r="DI821" s="91"/>
      <c r="DJ821" s="91"/>
      <c r="DK821" s="91"/>
      <c r="DL821" s="91"/>
      <c r="DM821" s="91"/>
      <c r="DN821" s="91"/>
      <c r="DO821" s="91"/>
      <c r="DP821" s="91"/>
      <c r="DQ821" s="91"/>
      <c r="DR821" s="91"/>
      <c r="DS821" s="91"/>
      <c r="DT821" s="91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  <c r="EJ821" s="91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91"/>
      <c r="EZ821" s="91"/>
      <c r="FA821" s="91"/>
      <c r="FB821" s="91"/>
      <c r="FC821" s="91"/>
      <c r="FD821" s="91"/>
      <c r="FE821" s="91"/>
      <c r="FF821" s="91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</row>
    <row r="822" customFormat="false" ht="12.75" hidden="false" customHeight="false" outlineLevel="0" collapsed="false">
      <c r="A822" s="100"/>
      <c r="B822" s="101"/>
      <c r="C822" s="101"/>
      <c r="D822" s="101"/>
      <c r="E822" s="101"/>
      <c r="F822" s="101"/>
      <c r="G822" s="101"/>
      <c r="H822" s="82"/>
      <c r="I822" s="103"/>
      <c r="R822" s="82"/>
      <c r="S822" s="90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1"/>
      <c r="DB822" s="91"/>
      <c r="DC822" s="91"/>
      <c r="DD822" s="91"/>
      <c r="DE822" s="91"/>
      <c r="DF822" s="91"/>
      <c r="DG822" s="91"/>
      <c r="DH822" s="91"/>
      <c r="DI822" s="91"/>
      <c r="DJ822" s="91"/>
      <c r="DK822" s="91"/>
      <c r="DL822" s="91"/>
      <c r="DM822" s="91"/>
      <c r="DN822" s="91"/>
      <c r="DO822" s="91"/>
      <c r="DP822" s="91"/>
      <c r="DQ822" s="91"/>
      <c r="DR822" s="91"/>
      <c r="DS822" s="91"/>
      <c r="DT822" s="91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  <c r="EJ822" s="91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91"/>
      <c r="EZ822" s="91"/>
      <c r="FA822" s="91"/>
      <c r="FB822" s="91"/>
      <c r="FC822" s="91"/>
      <c r="FD822" s="91"/>
      <c r="FE822" s="91"/>
      <c r="FF822" s="91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</row>
    <row r="823" customFormat="false" ht="12.75" hidden="false" customHeight="false" outlineLevel="0" collapsed="false">
      <c r="A823" s="100"/>
      <c r="B823" s="101"/>
      <c r="C823" s="101"/>
      <c r="D823" s="101"/>
      <c r="E823" s="101"/>
      <c r="F823" s="101"/>
      <c r="G823" s="101"/>
      <c r="H823" s="82"/>
      <c r="I823" s="103"/>
      <c r="R823" s="82"/>
      <c r="S823" s="90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1"/>
      <c r="DB823" s="91"/>
      <c r="DC823" s="91"/>
      <c r="DD823" s="91"/>
      <c r="DE823" s="91"/>
      <c r="DF823" s="91"/>
      <c r="DG823" s="91"/>
      <c r="DH823" s="91"/>
      <c r="DI823" s="91"/>
      <c r="DJ823" s="91"/>
      <c r="DK823" s="91"/>
      <c r="DL823" s="91"/>
      <c r="DM823" s="91"/>
      <c r="DN823" s="91"/>
      <c r="DO823" s="91"/>
      <c r="DP823" s="91"/>
      <c r="DQ823" s="91"/>
      <c r="DR823" s="91"/>
      <c r="DS823" s="91"/>
      <c r="DT823" s="91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  <c r="EJ823" s="9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91"/>
      <c r="EZ823" s="91"/>
      <c r="FA823" s="91"/>
      <c r="FB823" s="91"/>
      <c r="FC823" s="91"/>
      <c r="FD823" s="91"/>
      <c r="FE823" s="91"/>
      <c r="FF823" s="91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</row>
    <row r="824" customFormat="false" ht="12.75" hidden="false" customHeight="false" outlineLevel="0" collapsed="false">
      <c r="A824" s="100"/>
      <c r="B824" s="101"/>
      <c r="C824" s="101"/>
      <c r="D824" s="101"/>
      <c r="E824" s="101"/>
      <c r="F824" s="101"/>
      <c r="G824" s="101"/>
      <c r="H824" s="82"/>
      <c r="I824" s="103"/>
      <c r="R824" s="82"/>
      <c r="S824" s="90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1"/>
      <c r="DB824" s="91"/>
      <c r="DC824" s="91"/>
      <c r="DD824" s="91"/>
      <c r="DE824" s="91"/>
      <c r="DF824" s="91"/>
      <c r="DG824" s="91"/>
      <c r="DH824" s="91"/>
      <c r="DI824" s="91"/>
      <c r="DJ824" s="91"/>
      <c r="DK824" s="91"/>
      <c r="DL824" s="91"/>
      <c r="DM824" s="91"/>
      <c r="DN824" s="91"/>
      <c r="DO824" s="91"/>
      <c r="DP824" s="91"/>
      <c r="DQ824" s="91"/>
      <c r="DR824" s="91"/>
      <c r="DS824" s="91"/>
      <c r="DT824" s="91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  <c r="EJ824" s="9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91"/>
      <c r="EZ824" s="91"/>
      <c r="FA824" s="91"/>
      <c r="FB824" s="91"/>
      <c r="FC824" s="91"/>
      <c r="FD824" s="91"/>
      <c r="FE824" s="91"/>
      <c r="FF824" s="91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</row>
    <row r="825" customFormat="false" ht="12.75" hidden="false" customHeight="false" outlineLevel="0" collapsed="false">
      <c r="A825" s="100"/>
      <c r="B825" s="101"/>
      <c r="C825" s="101"/>
      <c r="D825" s="101"/>
      <c r="E825" s="101"/>
      <c r="F825" s="101"/>
      <c r="G825" s="101"/>
      <c r="H825" s="82"/>
      <c r="I825" s="103"/>
      <c r="R825" s="82"/>
      <c r="S825" s="90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1"/>
      <c r="DB825" s="91"/>
      <c r="DC825" s="91"/>
      <c r="DD825" s="91"/>
      <c r="DE825" s="91"/>
      <c r="DF825" s="91"/>
      <c r="DG825" s="91"/>
      <c r="DH825" s="91"/>
      <c r="DI825" s="91"/>
      <c r="DJ825" s="91"/>
      <c r="DK825" s="91"/>
      <c r="DL825" s="91"/>
      <c r="DM825" s="91"/>
      <c r="DN825" s="91"/>
      <c r="DO825" s="91"/>
      <c r="DP825" s="91"/>
      <c r="DQ825" s="91"/>
      <c r="DR825" s="91"/>
      <c r="DS825" s="91"/>
      <c r="DT825" s="91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  <c r="EJ825" s="91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91"/>
      <c r="EZ825" s="91"/>
      <c r="FA825" s="91"/>
      <c r="FB825" s="91"/>
      <c r="FC825" s="91"/>
      <c r="FD825" s="91"/>
      <c r="FE825" s="91"/>
      <c r="FF825" s="91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</row>
    <row r="826" customFormat="false" ht="12.75" hidden="false" customHeight="false" outlineLevel="0" collapsed="false">
      <c r="A826" s="100"/>
      <c r="B826" s="101"/>
      <c r="C826" s="101"/>
      <c r="D826" s="101"/>
      <c r="E826" s="101"/>
      <c r="F826" s="101"/>
      <c r="G826" s="101"/>
      <c r="H826" s="82"/>
      <c r="I826" s="103"/>
      <c r="R826" s="82"/>
      <c r="S826" s="90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1"/>
      <c r="DB826" s="91"/>
      <c r="DC826" s="91"/>
      <c r="DD826" s="91"/>
      <c r="DE826" s="91"/>
      <c r="DF826" s="91"/>
      <c r="DG826" s="91"/>
      <c r="DH826" s="91"/>
      <c r="DI826" s="91"/>
      <c r="DJ826" s="91"/>
      <c r="DK826" s="91"/>
      <c r="DL826" s="91"/>
      <c r="DM826" s="91"/>
      <c r="DN826" s="91"/>
      <c r="DO826" s="91"/>
      <c r="DP826" s="91"/>
      <c r="DQ826" s="91"/>
      <c r="DR826" s="91"/>
      <c r="DS826" s="91"/>
      <c r="DT826" s="91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  <c r="EJ826" s="9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91"/>
      <c r="EZ826" s="91"/>
      <c r="FA826" s="91"/>
      <c r="FB826" s="91"/>
      <c r="FC826" s="91"/>
      <c r="FD826" s="91"/>
      <c r="FE826" s="91"/>
      <c r="FF826" s="91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</row>
    <row r="827" customFormat="false" ht="12.75" hidden="false" customHeight="false" outlineLevel="0" collapsed="false">
      <c r="A827" s="100"/>
      <c r="B827" s="101"/>
      <c r="C827" s="101"/>
      <c r="D827" s="101"/>
      <c r="E827" s="101"/>
      <c r="F827" s="101"/>
      <c r="G827" s="101"/>
      <c r="H827" s="82"/>
      <c r="I827" s="103"/>
      <c r="R827" s="82"/>
      <c r="S827" s="90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1"/>
      <c r="DB827" s="91"/>
      <c r="DC827" s="91"/>
      <c r="DD827" s="91"/>
      <c r="DE827" s="91"/>
      <c r="DF827" s="91"/>
      <c r="DG827" s="91"/>
      <c r="DH827" s="91"/>
      <c r="DI827" s="91"/>
      <c r="DJ827" s="91"/>
      <c r="DK827" s="91"/>
      <c r="DL827" s="91"/>
      <c r="DM827" s="91"/>
      <c r="DN827" s="91"/>
      <c r="DO827" s="91"/>
      <c r="DP827" s="91"/>
      <c r="DQ827" s="91"/>
      <c r="DR827" s="91"/>
      <c r="DS827" s="91"/>
      <c r="DT827" s="91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  <c r="EJ827" s="91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91"/>
      <c r="EZ827" s="91"/>
      <c r="FA827" s="91"/>
      <c r="FB827" s="91"/>
      <c r="FC827" s="91"/>
      <c r="FD827" s="91"/>
      <c r="FE827" s="91"/>
      <c r="FF827" s="91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</row>
    <row r="828" customFormat="false" ht="12.75" hidden="false" customHeight="false" outlineLevel="0" collapsed="false">
      <c r="A828" s="100"/>
      <c r="B828" s="101"/>
      <c r="C828" s="101"/>
      <c r="D828" s="101"/>
      <c r="E828" s="101"/>
      <c r="F828" s="101"/>
      <c r="G828" s="101"/>
      <c r="H828" s="82"/>
      <c r="I828" s="103"/>
      <c r="R828" s="82"/>
      <c r="S828" s="90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1"/>
      <c r="DB828" s="91"/>
      <c r="DC828" s="91"/>
      <c r="DD828" s="91"/>
      <c r="DE828" s="91"/>
      <c r="DF828" s="91"/>
      <c r="DG828" s="91"/>
      <c r="DH828" s="91"/>
      <c r="DI828" s="91"/>
      <c r="DJ828" s="91"/>
      <c r="DK828" s="91"/>
      <c r="DL828" s="91"/>
      <c r="DM828" s="91"/>
      <c r="DN828" s="91"/>
      <c r="DO828" s="91"/>
      <c r="DP828" s="91"/>
      <c r="DQ828" s="91"/>
      <c r="DR828" s="91"/>
      <c r="DS828" s="91"/>
      <c r="DT828" s="91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  <c r="EJ828" s="91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91"/>
      <c r="EZ828" s="91"/>
      <c r="FA828" s="91"/>
      <c r="FB828" s="91"/>
      <c r="FC828" s="91"/>
      <c r="FD828" s="91"/>
      <c r="FE828" s="91"/>
      <c r="FF828" s="91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</row>
    <row r="829" customFormat="false" ht="12.75" hidden="false" customHeight="false" outlineLevel="0" collapsed="false">
      <c r="A829" s="100"/>
      <c r="B829" s="101"/>
      <c r="C829" s="101"/>
      <c r="D829" s="101"/>
      <c r="E829" s="101"/>
      <c r="F829" s="101"/>
      <c r="G829" s="101"/>
      <c r="H829" s="82"/>
      <c r="I829" s="103"/>
      <c r="R829" s="82"/>
      <c r="S829" s="90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1"/>
      <c r="DB829" s="91"/>
      <c r="DC829" s="91"/>
      <c r="DD829" s="91"/>
      <c r="DE829" s="91"/>
      <c r="DF829" s="91"/>
      <c r="DG829" s="91"/>
      <c r="DH829" s="91"/>
      <c r="DI829" s="91"/>
      <c r="DJ829" s="91"/>
      <c r="DK829" s="91"/>
      <c r="DL829" s="91"/>
      <c r="DM829" s="91"/>
      <c r="DN829" s="91"/>
      <c r="DO829" s="91"/>
      <c r="DP829" s="91"/>
      <c r="DQ829" s="91"/>
      <c r="DR829" s="91"/>
      <c r="DS829" s="91"/>
      <c r="DT829" s="91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  <c r="EJ829" s="91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91"/>
      <c r="EZ829" s="91"/>
      <c r="FA829" s="91"/>
      <c r="FB829" s="91"/>
      <c r="FC829" s="91"/>
      <c r="FD829" s="91"/>
      <c r="FE829" s="91"/>
      <c r="FF829" s="91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</row>
    <row r="830" customFormat="false" ht="12.75" hidden="false" customHeight="false" outlineLevel="0" collapsed="false">
      <c r="A830" s="100"/>
      <c r="B830" s="101"/>
      <c r="C830" s="101"/>
      <c r="D830" s="101"/>
      <c r="E830" s="101"/>
      <c r="F830" s="101"/>
      <c r="G830" s="101"/>
      <c r="H830" s="82"/>
      <c r="I830" s="103"/>
      <c r="R830" s="82"/>
      <c r="S830" s="90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1"/>
      <c r="DB830" s="91"/>
      <c r="DC830" s="91"/>
      <c r="DD830" s="91"/>
      <c r="DE830" s="91"/>
      <c r="DF830" s="91"/>
      <c r="DG830" s="91"/>
      <c r="DH830" s="91"/>
      <c r="DI830" s="91"/>
      <c r="DJ830" s="91"/>
      <c r="DK830" s="91"/>
      <c r="DL830" s="91"/>
      <c r="DM830" s="91"/>
      <c r="DN830" s="91"/>
      <c r="DO830" s="91"/>
      <c r="DP830" s="91"/>
      <c r="DQ830" s="91"/>
      <c r="DR830" s="91"/>
      <c r="DS830" s="91"/>
      <c r="DT830" s="91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  <c r="EJ830" s="91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91"/>
      <c r="EZ830" s="91"/>
      <c r="FA830" s="91"/>
      <c r="FB830" s="91"/>
      <c r="FC830" s="91"/>
      <c r="FD830" s="91"/>
      <c r="FE830" s="91"/>
      <c r="FF830" s="91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</row>
    <row r="831" customFormat="false" ht="12.75" hidden="false" customHeight="false" outlineLevel="0" collapsed="false">
      <c r="A831" s="100"/>
      <c r="B831" s="101"/>
      <c r="C831" s="101"/>
      <c r="D831" s="101"/>
      <c r="E831" s="101"/>
      <c r="F831" s="101"/>
      <c r="G831" s="101"/>
      <c r="H831" s="82"/>
      <c r="I831" s="103"/>
      <c r="R831" s="82"/>
      <c r="S831" s="90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1"/>
      <c r="DB831" s="91"/>
      <c r="DC831" s="91"/>
      <c r="DD831" s="91"/>
      <c r="DE831" s="91"/>
      <c r="DF831" s="91"/>
      <c r="DG831" s="91"/>
      <c r="DH831" s="91"/>
      <c r="DI831" s="91"/>
      <c r="DJ831" s="91"/>
      <c r="DK831" s="91"/>
      <c r="DL831" s="91"/>
      <c r="DM831" s="91"/>
      <c r="DN831" s="91"/>
      <c r="DO831" s="91"/>
      <c r="DP831" s="91"/>
      <c r="DQ831" s="91"/>
      <c r="DR831" s="91"/>
      <c r="DS831" s="91"/>
      <c r="DT831" s="91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  <c r="EJ831" s="9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91"/>
      <c r="EZ831" s="91"/>
      <c r="FA831" s="91"/>
      <c r="FB831" s="91"/>
      <c r="FC831" s="91"/>
      <c r="FD831" s="91"/>
      <c r="FE831" s="91"/>
      <c r="FF831" s="91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</row>
    <row r="832" customFormat="false" ht="12.75" hidden="false" customHeight="false" outlineLevel="0" collapsed="false">
      <c r="A832" s="100"/>
      <c r="B832" s="101"/>
      <c r="C832" s="101"/>
      <c r="D832" s="101"/>
      <c r="E832" s="101"/>
      <c r="F832" s="101"/>
      <c r="G832" s="101"/>
      <c r="H832" s="82"/>
      <c r="I832" s="103"/>
      <c r="R832" s="82"/>
      <c r="S832" s="90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1"/>
      <c r="DB832" s="91"/>
      <c r="DC832" s="91"/>
      <c r="DD832" s="91"/>
      <c r="DE832" s="91"/>
      <c r="DF832" s="91"/>
      <c r="DG832" s="91"/>
      <c r="DH832" s="91"/>
      <c r="DI832" s="91"/>
      <c r="DJ832" s="91"/>
      <c r="DK832" s="91"/>
      <c r="DL832" s="91"/>
      <c r="DM832" s="91"/>
      <c r="DN832" s="91"/>
      <c r="DO832" s="91"/>
      <c r="DP832" s="91"/>
      <c r="DQ832" s="91"/>
      <c r="DR832" s="91"/>
      <c r="DS832" s="91"/>
      <c r="DT832" s="91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  <c r="EJ832" s="9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91"/>
      <c r="EZ832" s="91"/>
      <c r="FA832" s="91"/>
      <c r="FB832" s="91"/>
      <c r="FC832" s="91"/>
      <c r="FD832" s="91"/>
      <c r="FE832" s="91"/>
      <c r="FF832" s="91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</row>
    <row r="833" customFormat="false" ht="12.75" hidden="false" customHeight="false" outlineLevel="0" collapsed="false">
      <c r="A833" s="100"/>
      <c r="B833" s="101"/>
      <c r="C833" s="101"/>
      <c r="D833" s="101"/>
      <c r="E833" s="101"/>
      <c r="F833" s="101"/>
      <c r="G833" s="101"/>
      <c r="H833" s="82"/>
      <c r="I833" s="103"/>
      <c r="R833" s="82"/>
      <c r="S833" s="90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1"/>
      <c r="DB833" s="91"/>
      <c r="DC833" s="91"/>
      <c r="DD833" s="91"/>
      <c r="DE833" s="91"/>
      <c r="DF833" s="91"/>
      <c r="DG833" s="91"/>
      <c r="DH833" s="91"/>
      <c r="DI833" s="91"/>
      <c r="DJ833" s="91"/>
      <c r="DK833" s="91"/>
      <c r="DL833" s="91"/>
      <c r="DM833" s="91"/>
      <c r="DN833" s="91"/>
      <c r="DO833" s="91"/>
      <c r="DP833" s="91"/>
      <c r="DQ833" s="91"/>
      <c r="DR833" s="91"/>
      <c r="DS833" s="91"/>
      <c r="DT833" s="91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  <c r="EJ833" s="91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91"/>
      <c r="EZ833" s="91"/>
      <c r="FA833" s="91"/>
      <c r="FB833" s="91"/>
      <c r="FC833" s="91"/>
      <c r="FD833" s="91"/>
      <c r="FE833" s="91"/>
      <c r="FF833" s="91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</row>
    <row r="834" customFormat="false" ht="12.75" hidden="false" customHeight="false" outlineLevel="0" collapsed="false">
      <c r="A834" s="100"/>
      <c r="B834" s="101"/>
      <c r="C834" s="101"/>
      <c r="D834" s="101"/>
      <c r="E834" s="101"/>
      <c r="F834" s="101"/>
      <c r="G834" s="101"/>
      <c r="H834" s="82"/>
      <c r="I834" s="103"/>
      <c r="R834" s="82"/>
      <c r="S834" s="90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1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  <c r="FB834" s="91"/>
      <c r="FC834" s="91"/>
      <c r="FD834" s="91"/>
      <c r="FE834" s="91"/>
      <c r="FF834" s="91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</row>
    <row r="835" customFormat="false" ht="12.75" hidden="false" customHeight="false" outlineLevel="0" collapsed="false">
      <c r="A835" s="100"/>
      <c r="B835" s="101"/>
      <c r="C835" s="101"/>
      <c r="D835" s="101"/>
      <c r="E835" s="101"/>
      <c r="F835" s="101"/>
      <c r="G835" s="101"/>
      <c r="H835" s="82"/>
      <c r="I835" s="103"/>
      <c r="R835" s="82"/>
      <c r="S835" s="90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1"/>
      <c r="DB835" s="91"/>
      <c r="DC835" s="91"/>
      <c r="DD835" s="91"/>
      <c r="DE835" s="91"/>
      <c r="DF835" s="91"/>
      <c r="DG835" s="91"/>
      <c r="DH835" s="91"/>
      <c r="DI835" s="91"/>
      <c r="DJ835" s="91"/>
      <c r="DK835" s="91"/>
      <c r="DL835" s="91"/>
      <c r="DM835" s="91"/>
      <c r="DN835" s="91"/>
      <c r="DO835" s="91"/>
      <c r="DP835" s="91"/>
      <c r="DQ835" s="91"/>
      <c r="DR835" s="91"/>
      <c r="DS835" s="91"/>
      <c r="DT835" s="91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  <c r="EJ835" s="9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91"/>
      <c r="EZ835" s="91"/>
      <c r="FA835" s="91"/>
      <c r="FB835" s="91"/>
      <c r="FC835" s="91"/>
      <c r="FD835" s="91"/>
      <c r="FE835" s="91"/>
      <c r="FF835" s="91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</row>
    <row r="836" customFormat="false" ht="12.75" hidden="false" customHeight="false" outlineLevel="0" collapsed="false">
      <c r="A836" s="100"/>
      <c r="B836" s="101"/>
      <c r="C836" s="101"/>
      <c r="D836" s="101"/>
      <c r="E836" s="101"/>
      <c r="F836" s="101"/>
      <c r="G836" s="101"/>
      <c r="H836" s="82"/>
      <c r="I836" s="103"/>
      <c r="R836" s="82"/>
      <c r="S836" s="90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1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  <c r="FB836" s="91"/>
      <c r="FC836" s="91"/>
      <c r="FD836" s="91"/>
      <c r="FE836" s="91"/>
      <c r="FF836" s="91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</row>
    <row r="837" customFormat="false" ht="12.75" hidden="false" customHeight="false" outlineLevel="0" collapsed="false">
      <c r="A837" s="100"/>
      <c r="B837" s="101"/>
      <c r="C837" s="101"/>
      <c r="D837" s="101"/>
      <c r="E837" s="101"/>
      <c r="F837" s="101"/>
      <c r="G837" s="101"/>
      <c r="H837" s="82"/>
      <c r="I837" s="103"/>
      <c r="R837" s="82"/>
      <c r="S837" s="90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1"/>
      <c r="DB837" s="91"/>
      <c r="DC837" s="91"/>
      <c r="DD837" s="91"/>
      <c r="DE837" s="91"/>
      <c r="DF837" s="91"/>
      <c r="DG837" s="91"/>
      <c r="DH837" s="91"/>
      <c r="DI837" s="91"/>
      <c r="DJ837" s="91"/>
      <c r="DK837" s="91"/>
      <c r="DL837" s="91"/>
      <c r="DM837" s="91"/>
      <c r="DN837" s="91"/>
      <c r="DO837" s="91"/>
      <c r="DP837" s="91"/>
      <c r="DQ837" s="91"/>
      <c r="DR837" s="91"/>
      <c r="DS837" s="91"/>
      <c r="DT837" s="91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  <c r="EJ837" s="91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91"/>
      <c r="EZ837" s="91"/>
      <c r="FA837" s="91"/>
      <c r="FB837" s="91"/>
      <c r="FC837" s="91"/>
      <c r="FD837" s="91"/>
      <c r="FE837" s="91"/>
      <c r="FF837" s="91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</row>
    <row r="838" customFormat="false" ht="12.75" hidden="false" customHeight="false" outlineLevel="0" collapsed="false">
      <c r="A838" s="100"/>
      <c r="B838" s="101"/>
      <c r="C838" s="101"/>
      <c r="D838" s="101"/>
      <c r="E838" s="101"/>
      <c r="F838" s="101"/>
      <c r="G838" s="101"/>
      <c r="H838" s="82"/>
      <c r="I838" s="103"/>
      <c r="R838" s="82"/>
      <c r="S838" s="90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1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  <c r="FB838" s="91"/>
      <c r="FC838" s="91"/>
      <c r="FD838" s="91"/>
      <c r="FE838" s="91"/>
      <c r="FF838" s="91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</row>
    <row r="839" customFormat="false" ht="12.75" hidden="false" customHeight="false" outlineLevel="0" collapsed="false">
      <c r="A839" s="100"/>
      <c r="B839" s="101"/>
      <c r="C839" s="101"/>
      <c r="D839" s="101"/>
      <c r="E839" s="101"/>
      <c r="F839" s="101"/>
      <c r="G839" s="101"/>
      <c r="H839" s="82"/>
      <c r="I839" s="103"/>
      <c r="R839" s="82"/>
      <c r="S839" s="90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1"/>
      <c r="DB839" s="91"/>
      <c r="DC839" s="91"/>
      <c r="DD839" s="91"/>
      <c r="DE839" s="91"/>
      <c r="DF839" s="91"/>
      <c r="DG839" s="91"/>
      <c r="DH839" s="91"/>
      <c r="DI839" s="91"/>
      <c r="DJ839" s="91"/>
      <c r="DK839" s="91"/>
      <c r="DL839" s="91"/>
      <c r="DM839" s="91"/>
      <c r="DN839" s="91"/>
      <c r="DO839" s="91"/>
      <c r="DP839" s="91"/>
      <c r="DQ839" s="91"/>
      <c r="DR839" s="91"/>
      <c r="DS839" s="91"/>
      <c r="DT839" s="91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  <c r="EJ839" s="91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91"/>
      <c r="EZ839" s="91"/>
      <c r="FA839" s="91"/>
      <c r="FB839" s="91"/>
      <c r="FC839" s="91"/>
      <c r="FD839" s="91"/>
      <c r="FE839" s="91"/>
      <c r="FF839" s="91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</row>
    <row r="840" customFormat="false" ht="12.75" hidden="false" customHeight="false" outlineLevel="0" collapsed="false">
      <c r="A840" s="100"/>
      <c r="B840" s="101"/>
      <c r="C840" s="101"/>
      <c r="D840" s="101"/>
      <c r="E840" s="101"/>
      <c r="F840" s="101"/>
      <c r="G840" s="101"/>
      <c r="H840" s="82"/>
      <c r="I840" s="103"/>
      <c r="R840" s="82"/>
      <c r="S840" s="90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1"/>
      <c r="DB840" s="91"/>
      <c r="DC840" s="91"/>
      <c r="DD840" s="91"/>
      <c r="DE840" s="91"/>
      <c r="DF840" s="91"/>
      <c r="DG840" s="91"/>
      <c r="DH840" s="91"/>
      <c r="DI840" s="91"/>
      <c r="DJ840" s="91"/>
      <c r="DK840" s="91"/>
      <c r="DL840" s="91"/>
      <c r="DM840" s="91"/>
      <c r="DN840" s="91"/>
      <c r="DO840" s="91"/>
      <c r="DP840" s="91"/>
      <c r="DQ840" s="91"/>
      <c r="DR840" s="91"/>
      <c r="DS840" s="91"/>
      <c r="DT840" s="91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  <c r="EJ840" s="9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91"/>
      <c r="EZ840" s="91"/>
      <c r="FA840" s="91"/>
      <c r="FB840" s="91"/>
      <c r="FC840" s="91"/>
      <c r="FD840" s="91"/>
      <c r="FE840" s="91"/>
      <c r="FF840" s="91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</row>
    <row r="841" customFormat="false" ht="12.75" hidden="false" customHeight="false" outlineLevel="0" collapsed="false">
      <c r="A841" s="100"/>
      <c r="B841" s="101"/>
      <c r="C841" s="101"/>
      <c r="D841" s="101"/>
      <c r="E841" s="101"/>
      <c r="F841" s="101"/>
      <c r="G841" s="101"/>
      <c r="H841" s="82"/>
      <c r="I841" s="103"/>
      <c r="R841" s="82"/>
      <c r="S841" s="90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1"/>
      <c r="DB841" s="91"/>
      <c r="DC841" s="91"/>
      <c r="DD841" s="91"/>
      <c r="DE841" s="91"/>
      <c r="DF841" s="91"/>
      <c r="DG841" s="91"/>
      <c r="DH841" s="91"/>
      <c r="DI841" s="91"/>
      <c r="DJ841" s="91"/>
      <c r="DK841" s="91"/>
      <c r="DL841" s="91"/>
      <c r="DM841" s="91"/>
      <c r="DN841" s="91"/>
      <c r="DO841" s="91"/>
      <c r="DP841" s="91"/>
      <c r="DQ841" s="91"/>
      <c r="DR841" s="91"/>
      <c r="DS841" s="91"/>
      <c r="DT841" s="91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  <c r="EJ841" s="9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91"/>
      <c r="EZ841" s="91"/>
      <c r="FA841" s="91"/>
      <c r="FB841" s="91"/>
      <c r="FC841" s="91"/>
      <c r="FD841" s="91"/>
      <c r="FE841" s="91"/>
      <c r="FF841" s="91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</row>
    <row r="842" customFormat="false" ht="12.75" hidden="false" customHeight="false" outlineLevel="0" collapsed="false">
      <c r="A842" s="100"/>
      <c r="B842" s="101"/>
      <c r="C842" s="101"/>
      <c r="D842" s="101"/>
      <c r="E842" s="101"/>
      <c r="F842" s="101"/>
      <c r="G842" s="101"/>
      <c r="H842" s="82"/>
      <c r="I842" s="103"/>
      <c r="R842" s="82"/>
      <c r="S842" s="90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1"/>
      <c r="DB842" s="91"/>
      <c r="DC842" s="91"/>
      <c r="DD842" s="91"/>
      <c r="DE842" s="91"/>
      <c r="DF842" s="91"/>
      <c r="DG842" s="91"/>
      <c r="DH842" s="91"/>
      <c r="DI842" s="91"/>
      <c r="DJ842" s="91"/>
      <c r="DK842" s="91"/>
      <c r="DL842" s="91"/>
      <c r="DM842" s="91"/>
      <c r="DN842" s="91"/>
      <c r="DO842" s="91"/>
      <c r="DP842" s="91"/>
      <c r="DQ842" s="91"/>
      <c r="DR842" s="91"/>
      <c r="DS842" s="91"/>
      <c r="DT842" s="91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  <c r="EJ842" s="91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91"/>
      <c r="EZ842" s="91"/>
      <c r="FA842" s="91"/>
      <c r="FB842" s="91"/>
      <c r="FC842" s="91"/>
      <c r="FD842" s="91"/>
      <c r="FE842" s="91"/>
      <c r="FF842" s="91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</row>
    <row r="843" customFormat="false" ht="12.75" hidden="false" customHeight="false" outlineLevel="0" collapsed="false">
      <c r="A843" s="100"/>
      <c r="B843" s="101"/>
      <c r="C843" s="101"/>
      <c r="D843" s="101"/>
      <c r="E843" s="101"/>
      <c r="F843" s="101"/>
      <c r="G843" s="101"/>
      <c r="H843" s="82"/>
      <c r="I843" s="103"/>
      <c r="R843" s="82"/>
      <c r="S843" s="90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1"/>
      <c r="DB843" s="91"/>
      <c r="DC843" s="91"/>
      <c r="DD843" s="91"/>
      <c r="DE843" s="91"/>
      <c r="DF843" s="91"/>
      <c r="DG843" s="91"/>
      <c r="DH843" s="91"/>
      <c r="DI843" s="91"/>
      <c r="DJ843" s="91"/>
      <c r="DK843" s="91"/>
      <c r="DL843" s="91"/>
      <c r="DM843" s="91"/>
      <c r="DN843" s="91"/>
      <c r="DO843" s="91"/>
      <c r="DP843" s="91"/>
      <c r="DQ843" s="91"/>
      <c r="DR843" s="91"/>
      <c r="DS843" s="91"/>
      <c r="DT843" s="91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  <c r="EJ843" s="9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91"/>
      <c r="EZ843" s="91"/>
      <c r="FA843" s="91"/>
      <c r="FB843" s="91"/>
      <c r="FC843" s="91"/>
      <c r="FD843" s="91"/>
      <c r="FE843" s="91"/>
      <c r="FF843" s="91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</row>
    <row r="844" customFormat="false" ht="12.75" hidden="false" customHeight="false" outlineLevel="0" collapsed="false">
      <c r="A844" s="100"/>
      <c r="B844" s="101"/>
      <c r="C844" s="101"/>
      <c r="D844" s="101"/>
      <c r="E844" s="101"/>
      <c r="F844" s="101"/>
      <c r="G844" s="101"/>
      <c r="H844" s="82"/>
      <c r="I844" s="103"/>
      <c r="R844" s="82"/>
      <c r="S844" s="90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1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  <c r="FB844" s="91"/>
      <c r="FC844" s="91"/>
      <c r="FD844" s="91"/>
      <c r="FE844" s="91"/>
      <c r="FF844" s="91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</row>
    <row r="845" customFormat="false" ht="12.75" hidden="false" customHeight="false" outlineLevel="0" collapsed="false">
      <c r="A845" s="100"/>
      <c r="B845" s="101"/>
      <c r="C845" s="101"/>
      <c r="D845" s="101"/>
      <c r="E845" s="101"/>
      <c r="F845" s="101"/>
      <c r="G845" s="101"/>
      <c r="H845" s="82"/>
      <c r="I845" s="103"/>
      <c r="R845" s="82"/>
      <c r="S845" s="90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1"/>
      <c r="DB845" s="91"/>
      <c r="DC845" s="91"/>
      <c r="DD845" s="91"/>
      <c r="DE845" s="91"/>
      <c r="DF845" s="91"/>
      <c r="DG845" s="91"/>
      <c r="DH845" s="91"/>
      <c r="DI845" s="91"/>
      <c r="DJ845" s="91"/>
      <c r="DK845" s="91"/>
      <c r="DL845" s="91"/>
      <c r="DM845" s="91"/>
      <c r="DN845" s="91"/>
      <c r="DO845" s="91"/>
      <c r="DP845" s="91"/>
      <c r="DQ845" s="91"/>
      <c r="DR845" s="91"/>
      <c r="DS845" s="91"/>
      <c r="DT845" s="91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  <c r="EJ845" s="91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91"/>
      <c r="EZ845" s="91"/>
      <c r="FA845" s="91"/>
      <c r="FB845" s="91"/>
      <c r="FC845" s="91"/>
      <c r="FD845" s="91"/>
      <c r="FE845" s="91"/>
      <c r="FF845" s="91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</row>
    <row r="846" customFormat="false" ht="12.75" hidden="false" customHeight="false" outlineLevel="0" collapsed="false">
      <c r="A846" s="100"/>
      <c r="B846" s="101"/>
      <c r="C846" s="101"/>
      <c r="D846" s="101"/>
      <c r="E846" s="101"/>
      <c r="F846" s="101"/>
      <c r="G846" s="101"/>
      <c r="H846" s="82"/>
      <c r="I846" s="103"/>
      <c r="R846" s="82"/>
      <c r="S846" s="90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1"/>
      <c r="DB846" s="91"/>
      <c r="DC846" s="91"/>
      <c r="DD846" s="91"/>
      <c r="DE846" s="91"/>
      <c r="DF846" s="91"/>
      <c r="DG846" s="91"/>
      <c r="DH846" s="91"/>
      <c r="DI846" s="91"/>
      <c r="DJ846" s="91"/>
      <c r="DK846" s="91"/>
      <c r="DL846" s="91"/>
      <c r="DM846" s="91"/>
      <c r="DN846" s="91"/>
      <c r="DO846" s="91"/>
      <c r="DP846" s="91"/>
      <c r="DQ846" s="91"/>
      <c r="DR846" s="91"/>
      <c r="DS846" s="91"/>
      <c r="DT846" s="91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  <c r="EJ846" s="91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91"/>
      <c r="EZ846" s="91"/>
      <c r="FA846" s="91"/>
      <c r="FB846" s="91"/>
      <c r="FC846" s="91"/>
      <c r="FD846" s="91"/>
      <c r="FE846" s="91"/>
      <c r="FF846" s="91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</row>
    <row r="847" customFormat="false" ht="12.75" hidden="false" customHeight="false" outlineLevel="0" collapsed="false">
      <c r="A847" s="100"/>
      <c r="B847" s="101"/>
      <c r="C847" s="101"/>
      <c r="D847" s="101"/>
      <c r="E847" s="101"/>
      <c r="F847" s="101"/>
      <c r="G847" s="101"/>
      <c r="H847" s="82"/>
      <c r="I847" s="103"/>
      <c r="R847" s="82"/>
      <c r="S847" s="90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1"/>
      <c r="DB847" s="91"/>
      <c r="DC847" s="91"/>
      <c r="DD847" s="91"/>
      <c r="DE847" s="91"/>
      <c r="DF847" s="91"/>
      <c r="DG847" s="91"/>
      <c r="DH847" s="91"/>
      <c r="DI847" s="91"/>
      <c r="DJ847" s="91"/>
      <c r="DK847" s="91"/>
      <c r="DL847" s="91"/>
      <c r="DM847" s="91"/>
      <c r="DN847" s="91"/>
      <c r="DO847" s="91"/>
      <c r="DP847" s="91"/>
      <c r="DQ847" s="91"/>
      <c r="DR847" s="91"/>
      <c r="DS847" s="91"/>
      <c r="DT847" s="91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  <c r="EJ847" s="9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91"/>
      <c r="EZ847" s="91"/>
      <c r="FA847" s="91"/>
      <c r="FB847" s="91"/>
      <c r="FC847" s="91"/>
      <c r="FD847" s="91"/>
      <c r="FE847" s="91"/>
      <c r="FF847" s="91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</row>
    <row r="848" customFormat="false" ht="12.75" hidden="false" customHeight="false" outlineLevel="0" collapsed="false">
      <c r="A848" s="100"/>
      <c r="B848" s="101"/>
      <c r="C848" s="101"/>
      <c r="D848" s="101"/>
      <c r="E848" s="101"/>
      <c r="F848" s="101"/>
      <c r="G848" s="101"/>
      <c r="H848" s="82"/>
      <c r="I848" s="103"/>
      <c r="R848" s="82"/>
      <c r="S848" s="90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1"/>
      <c r="DB848" s="91"/>
      <c r="DC848" s="91"/>
      <c r="DD848" s="91"/>
      <c r="DE848" s="91"/>
      <c r="DF848" s="91"/>
      <c r="DG848" s="91"/>
      <c r="DH848" s="91"/>
      <c r="DI848" s="91"/>
      <c r="DJ848" s="91"/>
      <c r="DK848" s="91"/>
      <c r="DL848" s="91"/>
      <c r="DM848" s="91"/>
      <c r="DN848" s="91"/>
      <c r="DO848" s="91"/>
      <c r="DP848" s="91"/>
      <c r="DQ848" s="91"/>
      <c r="DR848" s="91"/>
      <c r="DS848" s="91"/>
      <c r="DT848" s="91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  <c r="EJ848" s="9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91"/>
      <c r="EZ848" s="91"/>
      <c r="FA848" s="91"/>
      <c r="FB848" s="91"/>
      <c r="FC848" s="91"/>
      <c r="FD848" s="91"/>
      <c r="FE848" s="91"/>
      <c r="FF848" s="91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</row>
    <row r="849" customFormat="false" ht="12.75" hidden="false" customHeight="false" outlineLevel="0" collapsed="false">
      <c r="A849" s="100"/>
      <c r="B849" s="101"/>
      <c r="C849" s="101"/>
      <c r="D849" s="101"/>
      <c r="E849" s="101"/>
      <c r="F849" s="101"/>
      <c r="G849" s="101"/>
      <c r="H849" s="82"/>
      <c r="I849" s="103"/>
      <c r="R849" s="82"/>
      <c r="S849" s="90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1"/>
      <c r="DB849" s="91"/>
      <c r="DC849" s="91"/>
      <c r="DD849" s="91"/>
      <c r="DE849" s="91"/>
      <c r="DF849" s="91"/>
      <c r="DG849" s="91"/>
      <c r="DH849" s="91"/>
      <c r="DI849" s="91"/>
      <c r="DJ849" s="91"/>
      <c r="DK849" s="91"/>
      <c r="DL849" s="91"/>
      <c r="DM849" s="91"/>
      <c r="DN849" s="91"/>
      <c r="DO849" s="91"/>
      <c r="DP849" s="91"/>
      <c r="DQ849" s="91"/>
      <c r="DR849" s="91"/>
      <c r="DS849" s="91"/>
      <c r="DT849" s="91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  <c r="EJ849" s="91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91"/>
      <c r="EZ849" s="91"/>
      <c r="FA849" s="91"/>
      <c r="FB849" s="91"/>
      <c r="FC849" s="91"/>
      <c r="FD849" s="91"/>
      <c r="FE849" s="91"/>
      <c r="FF849" s="91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</row>
    <row r="850" customFormat="false" ht="12.75" hidden="false" customHeight="false" outlineLevel="0" collapsed="false">
      <c r="A850" s="100"/>
      <c r="B850" s="101"/>
      <c r="C850" s="101"/>
      <c r="D850" s="101"/>
      <c r="E850" s="101"/>
      <c r="F850" s="101"/>
      <c r="G850" s="101"/>
      <c r="H850" s="82"/>
      <c r="I850" s="103"/>
      <c r="R850" s="82"/>
      <c r="S850" s="90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1"/>
      <c r="DB850" s="91"/>
      <c r="DC850" s="91"/>
      <c r="DD850" s="91"/>
      <c r="DE850" s="91"/>
      <c r="DF850" s="91"/>
      <c r="DG850" s="91"/>
      <c r="DH850" s="91"/>
      <c r="DI850" s="91"/>
      <c r="DJ850" s="91"/>
      <c r="DK850" s="91"/>
      <c r="DL850" s="91"/>
      <c r="DM850" s="91"/>
      <c r="DN850" s="91"/>
      <c r="DO850" s="91"/>
      <c r="DP850" s="91"/>
      <c r="DQ850" s="91"/>
      <c r="DR850" s="91"/>
      <c r="DS850" s="91"/>
      <c r="DT850" s="91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  <c r="EJ850" s="9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91"/>
      <c r="EZ850" s="91"/>
      <c r="FA850" s="91"/>
      <c r="FB850" s="91"/>
      <c r="FC850" s="91"/>
      <c r="FD850" s="91"/>
      <c r="FE850" s="91"/>
      <c r="FF850" s="91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</row>
    <row r="851" customFormat="false" ht="12.75" hidden="false" customHeight="false" outlineLevel="0" collapsed="false">
      <c r="A851" s="100"/>
      <c r="B851" s="101"/>
      <c r="C851" s="101"/>
      <c r="D851" s="101"/>
      <c r="E851" s="101"/>
      <c r="F851" s="101"/>
      <c r="G851" s="101"/>
      <c r="H851" s="82"/>
      <c r="I851" s="103"/>
      <c r="R851" s="82"/>
      <c r="S851" s="90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1"/>
      <c r="DB851" s="91"/>
      <c r="DC851" s="91"/>
      <c r="DD851" s="91"/>
      <c r="DE851" s="91"/>
      <c r="DF851" s="91"/>
      <c r="DG851" s="91"/>
      <c r="DH851" s="91"/>
      <c r="DI851" s="91"/>
      <c r="DJ851" s="91"/>
      <c r="DK851" s="91"/>
      <c r="DL851" s="91"/>
      <c r="DM851" s="91"/>
      <c r="DN851" s="91"/>
      <c r="DO851" s="91"/>
      <c r="DP851" s="91"/>
      <c r="DQ851" s="91"/>
      <c r="DR851" s="91"/>
      <c r="DS851" s="91"/>
      <c r="DT851" s="91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  <c r="EJ851" s="91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91"/>
      <c r="EZ851" s="91"/>
      <c r="FA851" s="91"/>
      <c r="FB851" s="91"/>
      <c r="FC851" s="91"/>
      <c r="FD851" s="91"/>
      <c r="FE851" s="91"/>
      <c r="FF851" s="91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</row>
    <row r="852" customFormat="false" ht="12.75" hidden="false" customHeight="false" outlineLevel="0" collapsed="false">
      <c r="A852" s="100"/>
      <c r="B852" s="101"/>
      <c r="C852" s="101"/>
      <c r="D852" s="101"/>
      <c r="E852" s="101"/>
      <c r="F852" s="101"/>
      <c r="G852" s="101"/>
      <c r="H852" s="82"/>
      <c r="I852" s="103"/>
      <c r="R852" s="82"/>
      <c r="S852" s="90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1"/>
      <c r="DB852" s="91"/>
      <c r="DC852" s="91"/>
      <c r="DD852" s="91"/>
      <c r="DE852" s="91"/>
      <c r="DF852" s="91"/>
      <c r="DG852" s="91"/>
      <c r="DH852" s="91"/>
      <c r="DI852" s="91"/>
      <c r="DJ852" s="91"/>
      <c r="DK852" s="91"/>
      <c r="DL852" s="91"/>
      <c r="DM852" s="91"/>
      <c r="DN852" s="91"/>
      <c r="DO852" s="91"/>
      <c r="DP852" s="91"/>
      <c r="DQ852" s="91"/>
      <c r="DR852" s="91"/>
      <c r="DS852" s="91"/>
      <c r="DT852" s="91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  <c r="EJ852" s="91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91"/>
      <c r="EZ852" s="91"/>
      <c r="FA852" s="91"/>
      <c r="FB852" s="91"/>
      <c r="FC852" s="91"/>
      <c r="FD852" s="91"/>
      <c r="FE852" s="91"/>
      <c r="FF852" s="91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</row>
    <row r="853" customFormat="false" ht="12.75" hidden="false" customHeight="false" outlineLevel="0" collapsed="false">
      <c r="A853" s="100"/>
      <c r="B853" s="101"/>
      <c r="C853" s="101"/>
      <c r="D853" s="101"/>
      <c r="E853" s="101"/>
      <c r="F853" s="101"/>
      <c r="G853" s="101"/>
      <c r="H853" s="82"/>
      <c r="I853" s="103"/>
      <c r="R853" s="82"/>
      <c r="S853" s="90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1"/>
      <c r="DB853" s="91"/>
      <c r="DC853" s="91"/>
      <c r="DD853" s="91"/>
      <c r="DE853" s="91"/>
      <c r="DF853" s="91"/>
      <c r="DG853" s="91"/>
      <c r="DH853" s="91"/>
      <c r="DI853" s="91"/>
      <c r="DJ853" s="91"/>
      <c r="DK853" s="91"/>
      <c r="DL853" s="91"/>
      <c r="DM853" s="91"/>
      <c r="DN853" s="91"/>
      <c r="DO853" s="91"/>
      <c r="DP853" s="91"/>
      <c r="DQ853" s="91"/>
      <c r="DR853" s="91"/>
      <c r="DS853" s="91"/>
      <c r="DT853" s="91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  <c r="EJ853" s="91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91"/>
      <c r="EZ853" s="91"/>
      <c r="FA853" s="91"/>
      <c r="FB853" s="91"/>
      <c r="FC853" s="91"/>
      <c r="FD853" s="91"/>
      <c r="FE853" s="91"/>
      <c r="FF853" s="91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</row>
    <row r="854" customFormat="false" ht="12.75" hidden="false" customHeight="false" outlineLevel="0" collapsed="false">
      <c r="A854" s="100"/>
      <c r="B854" s="101"/>
      <c r="C854" s="101"/>
      <c r="D854" s="101"/>
      <c r="E854" s="101"/>
      <c r="F854" s="101"/>
      <c r="G854" s="101"/>
      <c r="H854" s="82"/>
      <c r="I854" s="103"/>
      <c r="R854" s="82"/>
      <c r="S854" s="90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1"/>
      <c r="DB854" s="91"/>
      <c r="DC854" s="91"/>
      <c r="DD854" s="91"/>
      <c r="DE854" s="91"/>
      <c r="DF854" s="91"/>
      <c r="DG854" s="91"/>
      <c r="DH854" s="91"/>
      <c r="DI854" s="91"/>
      <c r="DJ854" s="91"/>
      <c r="DK854" s="91"/>
      <c r="DL854" s="91"/>
      <c r="DM854" s="91"/>
      <c r="DN854" s="91"/>
      <c r="DO854" s="91"/>
      <c r="DP854" s="91"/>
      <c r="DQ854" s="91"/>
      <c r="DR854" s="91"/>
      <c r="DS854" s="91"/>
      <c r="DT854" s="91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  <c r="EJ854" s="9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91"/>
      <c r="EZ854" s="91"/>
      <c r="FA854" s="91"/>
      <c r="FB854" s="91"/>
      <c r="FC854" s="91"/>
      <c r="FD854" s="91"/>
      <c r="FE854" s="91"/>
      <c r="FF854" s="91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</row>
    <row r="855" customFormat="false" ht="12.75" hidden="false" customHeight="false" outlineLevel="0" collapsed="false">
      <c r="A855" s="100"/>
      <c r="B855" s="101"/>
      <c r="C855" s="101"/>
      <c r="D855" s="101"/>
      <c r="E855" s="101"/>
      <c r="F855" s="101"/>
      <c r="G855" s="101"/>
      <c r="H855" s="82"/>
      <c r="I855" s="103"/>
      <c r="R855" s="82"/>
      <c r="S855" s="90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1"/>
      <c r="DB855" s="91"/>
      <c r="DC855" s="91"/>
      <c r="DD855" s="91"/>
      <c r="DE855" s="91"/>
      <c r="DF855" s="91"/>
      <c r="DG855" s="91"/>
      <c r="DH855" s="91"/>
      <c r="DI855" s="91"/>
      <c r="DJ855" s="91"/>
      <c r="DK855" s="91"/>
      <c r="DL855" s="91"/>
      <c r="DM855" s="91"/>
      <c r="DN855" s="91"/>
      <c r="DO855" s="91"/>
      <c r="DP855" s="91"/>
      <c r="DQ855" s="91"/>
      <c r="DR855" s="91"/>
      <c r="DS855" s="91"/>
      <c r="DT855" s="91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  <c r="EJ855" s="9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91"/>
      <c r="EZ855" s="91"/>
      <c r="FA855" s="91"/>
      <c r="FB855" s="91"/>
      <c r="FC855" s="91"/>
      <c r="FD855" s="91"/>
      <c r="FE855" s="91"/>
      <c r="FF855" s="91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</row>
    <row r="856" customFormat="false" ht="12.75" hidden="false" customHeight="false" outlineLevel="0" collapsed="false">
      <c r="A856" s="100"/>
      <c r="B856" s="101"/>
      <c r="C856" s="101"/>
      <c r="D856" s="101"/>
      <c r="E856" s="101"/>
      <c r="F856" s="101"/>
      <c r="G856" s="101"/>
      <c r="H856" s="82"/>
      <c r="I856" s="103"/>
      <c r="R856" s="82"/>
      <c r="S856" s="90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1"/>
      <c r="DB856" s="91"/>
      <c r="DC856" s="91"/>
      <c r="DD856" s="91"/>
      <c r="DE856" s="91"/>
      <c r="DF856" s="91"/>
      <c r="DG856" s="91"/>
      <c r="DH856" s="91"/>
      <c r="DI856" s="91"/>
      <c r="DJ856" s="91"/>
      <c r="DK856" s="91"/>
      <c r="DL856" s="91"/>
      <c r="DM856" s="91"/>
      <c r="DN856" s="91"/>
      <c r="DO856" s="91"/>
      <c r="DP856" s="91"/>
      <c r="DQ856" s="91"/>
      <c r="DR856" s="91"/>
      <c r="DS856" s="91"/>
      <c r="DT856" s="91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  <c r="EJ856" s="91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91"/>
      <c r="EZ856" s="91"/>
      <c r="FA856" s="91"/>
      <c r="FB856" s="91"/>
      <c r="FC856" s="91"/>
      <c r="FD856" s="91"/>
      <c r="FE856" s="91"/>
      <c r="FF856" s="91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</row>
    <row r="857" customFormat="false" ht="12.75" hidden="false" customHeight="false" outlineLevel="0" collapsed="false">
      <c r="A857" s="100"/>
      <c r="B857" s="101"/>
      <c r="C857" s="101"/>
      <c r="D857" s="101"/>
      <c r="E857" s="101"/>
      <c r="F857" s="101"/>
      <c r="G857" s="101"/>
      <c r="H857" s="82"/>
      <c r="I857" s="103"/>
      <c r="R857" s="82"/>
      <c r="S857" s="90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1"/>
      <c r="DB857" s="91"/>
      <c r="DC857" s="91"/>
      <c r="DD857" s="91"/>
      <c r="DE857" s="91"/>
      <c r="DF857" s="91"/>
      <c r="DG857" s="91"/>
      <c r="DH857" s="91"/>
      <c r="DI857" s="91"/>
      <c r="DJ857" s="91"/>
      <c r="DK857" s="91"/>
      <c r="DL857" s="91"/>
      <c r="DM857" s="91"/>
      <c r="DN857" s="91"/>
      <c r="DO857" s="91"/>
      <c r="DP857" s="91"/>
      <c r="DQ857" s="91"/>
      <c r="DR857" s="91"/>
      <c r="DS857" s="91"/>
      <c r="DT857" s="91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  <c r="EJ857" s="91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91"/>
      <c r="EZ857" s="91"/>
      <c r="FA857" s="91"/>
      <c r="FB857" s="91"/>
      <c r="FC857" s="91"/>
      <c r="FD857" s="91"/>
      <c r="FE857" s="91"/>
      <c r="FF857" s="91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</row>
    <row r="858" customFormat="false" ht="12.75" hidden="false" customHeight="false" outlineLevel="0" collapsed="false">
      <c r="A858" s="100"/>
      <c r="B858" s="101"/>
      <c r="C858" s="101"/>
      <c r="D858" s="101"/>
      <c r="E858" s="101"/>
      <c r="F858" s="101"/>
      <c r="G858" s="101"/>
      <c r="H858" s="82"/>
      <c r="I858" s="103"/>
      <c r="R858" s="82"/>
      <c r="S858" s="90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1"/>
      <c r="DB858" s="91"/>
      <c r="DC858" s="91"/>
      <c r="DD858" s="91"/>
      <c r="DE858" s="91"/>
      <c r="DF858" s="91"/>
      <c r="DG858" s="91"/>
      <c r="DH858" s="91"/>
      <c r="DI858" s="91"/>
      <c r="DJ858" s="91"/>
      <c r="DK858" s="91"/>
      <c r="DL858" s="91"/>
      <c r="DM858" s="91"/>
      <c r="DN858" s="91"/>
      <c r="DO858" s="91"/>
      <c r="DP858" s="91"/>
      <c r="DQ858" s="91"/>
      <c r="DR858" s="91"/>
      <c r="DS858" s="91"/>
      <c r="DT858" s="91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  <c r="EJ858" s="91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91"/>
      <c r="EZ858" s="91"/>
      <c r="FA858" s="91"/>
      <c r="FB858" s="91"/>
      <c r="FC858" s="91"/>
      <c r="FD858" s="91"/>
      <c r="FE858" s="91"/>
      <c r="FF858" s="91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</row>
    <row r="859" customFormat="false" ht="12.75" hidden="false" customHeight="false" outlineLevel="0" collapsed="false">
      <c r="A859" s="100"/>
      <c r="B859" s="101"/>
      <c r="C859" s="101"/>
      <c r="D859" s="101"/>
      <c r="E859" s="101"/>
      <c r="F859" s="101"/>
      <c r="G859" s="101"/>
      <c r="H859" s="82"/>
      <c r="I859" s="103"/>
      <c r="R859" s="82"/>
      <c r="S859" s="90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1"/>
      <c r="DB859" s="91"/>
      <c r="DC859" s="91"/>
      <c r="DD859" s="91"/>
      <c r="DE859" s="91"/>
      <c r="DF859" s="91"/>
      <c r="DG859" s="91"/>
      <c r="DH859" s="91"/>
      <c r="DI859" s="91"/>
      <c r="DJ859" s="91"/>
      <c r="DK859" s="91"/>
      <c r="DL859" s="91"/>
      <c r="DM859" s="91"/>
      <c r="DN859" s="91"/>
      <c r="DO859" s="91"/>
      <c r="DP859" s="91"/>
      <c r="DQ859" s="91"/>
      <c r="DR859" s="91"/>
      <c r="DS859" s="91"/>
      <c r="DT859" s="91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  <c r="EJ859" s="91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91"/>
      <c r="EZ859" s="91"/>
      <c r="FA859" s="91"/>
      <c r="FB859" s="91"/>
      <c r="FC859" s="91"/>
      <c r="FD859" s="91"/>
      <c r="FE859" s="91"/>
      <c r="FF859" s="91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</row>
    <row r="860" customFormat="false" ht="12.75" hidden="false" customHeight="false" outlineLevel="0" collapsed="false">
      <c r="A860" s="100"/>
      <c r="B860" s="101"/>
      <c r="C860" s="101"/>
      <c r="D860" s="101"/>
      <c r="E860" s="101"/>
      <c r="F860" s="101"/>
      <c r="G860" s="101"/>
      <c r="H860" s="82"/>
      <c r="I860" s="103"/>
      <c r="R860" s="82"/>
      <c r="S860" s="90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1"/>
      <c r="DB860" s="91"/>
      <c r="DC860" s="91"/>
      <c r="DD860" s="91"/>
      <c r="DE860" s="91"/>
      <c r="DF860" s="91"/>
      <c r="DG860" s="91"/>
      <c r="DH860" s="91"/>
      <c r="DI860" s="91"/>
      <c r="DJ860" s="91"/>
      <c r="DK860" s="91"/>
      <c r="DL860" s="91"/>
      <c r="DM860" s="91"/>
      <c r="DN860" s="91"/>
      <c r="DO860" s="91"/>
      <c r="DP860" s="91"/>
      <c r="DQ860" s="91"/>
      <c r="DR860" s="91"/>
      <c r="DS860" s="91"/>
      <c r="DT860" s="91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  <c r="EJ860" s="9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91"/>
      <c r="EZ860" s="91"/>
      <c r="FA860" s="91"/>
      <c r="FB860" s="91"/>
      <c r="FC860" s="91"/>
      <c r="FD860" s="91"/>
      <c r="FE860" s="91"/>
      <c r="FF860" s="91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</row>
    <row r="861" customFormat="false" ht="12.75" hidden="false" customHeight="false" outlineLevel="0" collapsed="false">
      <c r="A861" s="100"/>
      <c r="B861" s="101"/>
      <c r="C861" s="101"/>
      <c r="D861" s="101"/>
      <c r="E861" s="101"/>
      <c r="F861" s="101"/>
      <c r="G861" s="101"/>
      <c r="H861" s="82"/>
      <c r="I861" s="103"/>
      <c r="R861" s="82"/>
      <c r="S861" s="90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1"/>
      <c r="DB861" s="91"/>
      <c r="DC861" s="91"/>
      <c r="DD861" s="91"/>
      <c r="DE861" s="91"/>
      <c r="DF861" s="91"/>
      <c r="DG861" s="91"/>
      <c r="DH861" s="91"/>
      <c r="DI861" s="91"/>
      <c r="DJ861" s="91"/>
      <c r="DK861" s="91"/>
      <c r="DL861" s="91"/>
      <c r="DM861" s="91"/>
      <c r="DN861" s="91"/>
      <c r="DO861" s="91"/>
      <c r="DP861" s="91"/>
      <c r="DQ861" s="91"/>
      <c r="DR861" s="91"/>
      <c r="DS861" s="91"/>
      <c r="DT861" s="91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  <c r="EJ861" s="9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91"/>
      <c r="EZ861" s="91"/>
      <c r="FA861" s="91"/>
      <c r="FB861" s="91"/>
      <c r="FC861" s="91"/>
      <c r="FD861" s="91"/>
      <c r="FE861" s="91"/>
      <c r="FF861" s="91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</row>
    <row r="862" customFormat="false" ht="12.75" hidden="false" customHeight="false" outlineLevel="0" collapsed="false">
      <c r="A862" s="100"/>
      <c r="B862" s="101"/>
      <c r="C862" s="101"/>
      <c r="D862" s="101"/>
      <c r="E862" s="101"/>
      <c r="F862" s="101"/>
      <c r="G862" s="101"/>
      <c r="H862" s="82"/>
      <c r="I862" s="103"/>
      <c r="R862" s="82"/>
      <c r="S862" s="90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1"/>
      <c r="DB862" s="91"/>
      <c r="DC862" s="91"/>
      <c r="DD862" s="91"/>
      <c r="DE862" s="91"/>
      <c r="DF862" s="91"/>
      <c r="DG862" s="91"/>
      <c r="DH862" s="91"/>
      <c r="DI862" s="91"/>
      <c r="DJ862" s="91"/>
      <c r="DK862" s="91"/>
      <c r="DL862" s="91"/>
      <c r="DM862" s="91"/>
      <c r="DN862" s="91"/>
      <c r="DO862" s="91"/>
      <c r="DP862" s="91"/>
      <c r="DQ862" s="91"/>
      <c r="DR862" s="91"/>
      <c r="DS862" s="91"/>
      <c r="DT862" s="91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  <c r="EJ862" s="91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91"/>
      <c r="EZ862" s="91"/>
      <c r="FA862" s="91"/>
      <c r="FB862" s="91"/>
      <c r="FC862" s="91"/>
      <c r="FD862" s="91"/>
      <c r="FE862" s="91"/>
      <c r="FF862" s="91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</row>
    <row r="863" customFormat="false" ht="12.75" hidden="false" customHeight="false" outlineLevel="0" collapsed="false">
      <c r="A863" s="100"/>
      <c r="B863" s="101"/>
      <c r="C863" s="101"/>
      <c r="D863" s="101"/>
      <c r="E863" s="101"/>
      <c r="F863" s="101"/>
      <c r="G863" s="101"/>
      <c r="H863" s="82"/>
      <c r="I863" s="103"/>
      <c r="R863" s="82"/>
      <c r="S863" s="90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1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  <c r="FB863" s="91"/>
      <c r="FC863" s="91"/>
      <c r="FD863" s="91"/>
      <c r="FE863" s="91"/>
      <c r="FF863" s="91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</row>
    <row r="864" customFormat="false" ht="12.75" hidden="false" customHeight="false" outlineLevel="0" collapsed="false">
      <c r="A864" s="100"/>
      <c r="B864" s="101"/>
      <c r="C864" s="101"/>
      <c r="D864" s="101"/>
      <c r="E864" s="101"/>
      <c r="F864" s="101"/>
      <c r="G864" s="101"/>
      <c r="H864" s="82"/>
      <c r="I864" s="103"/>
      <c r="R864" s="82"/>
      <c r="S864" s="90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1"/>
      <c r="DB864" s="91"/>
      <c r="DC864" s="91"/>
      <c r="DD864" s="91"/>
      <c r="DE864" s="91"/>
      <c r="DF864" s="91"/>
      <c r="DG864" s="91"/>
      <c r="DH864" s="91"/>
      <c r="DI864" s="91"/>
      <c r="DJ864" s="91"/>
      <c r="DK864" s="91"/>
      <c r="DL864" s="91"/>
      <c r="DM864" s="91"/>
      <c r="DN864" s="91"/>
      <c r="DO864" s="91"/>
      <c r="DP864" s="91"/>
      <c r="DQ864" s="91"/>
      <c r="DR864" s="91"/>
      <c r="DS864" s="91"/>
      <c r="DT864" s="91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  <c r="EJ864" s="9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91"/>
      <c r="EZ864" s="91"/>
      <c r="FA864" s="91"/>
      <c r="FB864" s="91"/>
      <c r="FC864" s="91"/>
      <c r="FD864" s="91"/>
      <c r="FE864" s="91"/>
      <c r="FF864" s="91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</row>
    <row r="865" customFormat="false" ht="12.75" hidden="false" customHeight="false" outlineLevel="0" collapsed="false">
      <c r="A865" s="100"/>
      <c r="B865" s="101"/>
      <c r="C865" s="101"/>
      <c r="D865" s="101"/>
      <c r="E865" s="101"/>
      <c r="F865" s="101"/>
      <c r="G865" s="101"/>
      <c r="H865" s="82"/>
      <c r="I865" s="103"/>
      <c r="R865" s="82"/>
      <c r="S865" s="90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1"/>
      <c r="DB865" s="91"/>
      <c r="DC865" s="91"/>
      <c r="DD865" s="91"/>
      <c r="DE865" s="91"/>
      <c r="DF865" s="91"/>
      <c r="DG865" s="91"/>
      <c r="DH865" s="91"/>
      <c r="DI865" s="91"/>
      <c r="DJ865" s="91"/>
      <c r="DK865" s="91"/>
      <c r="DL865" s="91"/>
      <c r="DM865" s="91"/>
      <c r="DN865" s="91"/>
      <c r="DO865" s="91"/>
      <c r="DP865" s="91"/>
      <c r="DQ865" s="91"/>
      <c r="DR865" s="91"/>
      <c r="DS865" s="91"/>
      <c r="DT865" s="91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  <c r="EJ865" s="91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91"/>
      <c r="EZ865" s="91"/>
      <c r="FA865" s="91"/>
      <c r="FB865" s="91"/>
      <c r="FC865" s="91"/>
      <c r="FD865" s="91"/>
      <c r="FE865" s="91"/>
      <c r="FF865" s="91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</row>
    <row r="866" customFormat="false" ht="12.75" hidden="false" customHeight="false" outlineLevel="0" collapsed="false">
      <c r="A866" s="100"/>
      <c r="B866" s="101"/>
      <c r="C866" s="101"/>
      <c r="D866" s="101"/>
      <c r="E866" s="101"/>
      <c r="F866" s="101"/>
      <c r="G866" s="101"/>
      <c r="H866" s="82"/>
      <c r="I866" s="103"/>
      <c r="R866" s="82"/>
      <c r="S866" s="90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1"/>
      <c r="DB866" s="91"/>
      <c r="DC866" s="91"/>
      <c r="DD866" s="91"/>
      <c r="DE866" s="91"/>
      <c r="DF866" s="91"/>
      <c r="DG866" s="91"/>
      <c r="DH866" s="91"/>
      <c r="DI866" s="91"/>
      <c r="DJ866" s="91"/>
      <c r="DK866" s="91"/>
      <c r="DL866" s="91"/>
      <c r="DM866" s="91"/>
      <c r="DN866" s="91"/>
      <c r="DO866" s="91"/>
      <c r="DP866" s="91"/>
      <c r="DQ866" s="91"/>
      <c r="DR866" s="91"/>
      <c r="DS866" s="91"/>
      <c r="DT866" s="91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  <c r="EJ866" s="9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91"/>
      <c r="EZ866" s="91"/>
      <c r="FA866" s="91"/>
      <c r="FB866" s="91"/>
      <c r="FC866" s="91"/>
      <c r="FD866" s="91"/>
      <c r="FE866" s="91"/>
      <c r="FF866" s="91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</row>
    <row r="867" customFormat="false" ht="12.75" hidden="false" customHeight="false" outlineLevel="0" collapsed="false">
      <c r="A867" s="100"/>
      <c r="B867" s="101"/>
      <c r="C867" s="101"/>
      <c r="D867" s="101"/>
      <c r="E867" s="101"/>
      <c r="F867" s="101"/>
      <c r="G867" s="101"/>
      <c r="H867" s="82"/>
      <c r="I867" s="103"/>
      <c r="R867" s="82"/>
      <c r="S867" s="90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1"/>
      <c r="DB867" s="91"/>
      <c r="DC867" s="91"/>
      <c r="DD867" s="91"/>
      <c r="DE867" s="91"/>
      <c r="DF867" s="91"/>
      <c r="DG867" s="91"/>
      <c r="DH867" s="91"/>
      <c r="DI867" s="91"/>
      <c r="DJ867" s="91"/>
      <c r="DK867" s="91"/>
      <c r="DL867" s="91"/>
      <c r="DM867" s="91"/>
      <c r="DN867" s="91"/>
      <c r="DO867" s="91"/>
      <c r="DP867" s="91"/>
      <c r="DQ867" s="91"/>
      <c r="DR867" s="91"/>
      <c r="DS867" s="91"/>
      <c r="DT867" s="91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  <c r="EJ867" s="91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91"/>
      <c r="EZ867" s="91"/>
      <c r="FA867" s="91"/>
      <c r="FB867" s="91"/>
      <c r="FC867" s="91"/>
      <c r="FD867" s="91"/>
      <c r="FE867" s="91"/>
      <c r="FF867" s="91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</row>
    <row r="868" customFormat="false" ht="12.75" hidden="false" customHeight="false" outlineLevel="0" collapsed="false">
      <c r="A868" s="100"/>
      <c r="B868" s="101"/>
      <c r="C868" s="101"/>
      <c r="D868" s="101"/>
      <c r="E868" s="101"/>
      <c r="F868" s="101"/>
      <c r="G868" s="101"/>
      <c r="H868" s="82"/>
      <c r="I868" s="103"/>
      <c r="R868" s="82"/>
      <c r="S868" s="90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1"/>
      <c r="DB868" s="91"/>
      <c r="DC868" s="91"/>
      <c r="DD868" s="91"/>
      <c r="DE868" s="91"/>
      <c r="DF868" s="91"/>
      <c r="DG868" s="91"/>
      <c r="DH868" s="91"/>
      <c r="DI868" s="91"/>
      <c r="DJ868" s="91"/>
      <c r="DK868" s="91"/>
      <c r="DL868" s="91"/>
      <c r="DM868" s="91"/>
      <c r="DN868" s="91"/>
      <c r="DO868" s="91"/>
      <c r="DP868" s="91"/>
      <c r="DQ868" s="91"/>
      <c r="DR868" s="91"/>
      <c r="DS868" s="91"/>
      <c r="DT868" s="91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  <c r="EJ868" s="9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91"/>
      <c r="EZ868" s="91"/>
      <c r="FA868" s="91"/>
      <c r="FB868" s="91"/>
      <c r="FC868" s="91"/>
      <c r="FD868" s="91"/>
      <c r="FE868" s="91"/>
      <c r="FF868" s="91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</row>
    <row r="869" customFormat="false" ht="12.75" hidden="false" customHeight="false" outlineLevel="0" collapsed="false">
      <c r="A869" s="100"/>
      <c r="B869" s="101"/>
      <c r="C869" s="101"/>
      <c r="D869" s="101"/>
      <c r="E869" s="101"/>
      <c r="F869" s="101"/>
      <c r="G869" s="101"/>
      <c r="H869" s="82"/>
      <c r="I869" s="103"/>
      <c r="R869" s="82"/>
      <c r="S869" s="90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1"/>
      <c r="DB869" s="91"/>
      <c r="DC869" s="91"/>
      <c r="DD869" s="91"/>
      <c r="DE869" s="91"/>
      <c r="DF869" s="91"/>
      <c r="DG869" s="91"/>
      <c r="DH869" s="91"/>
      <c r="DI869" s="91"/>
      <c r="DJ869" s="91"/>
      <c r="DK869" s="91"/>
      <c r="DL869" s="91"/>
      <c r="DM869" s="91"/>
      <c r="DN869" s="91"/>
      <c r="DO869" s="91"/>
      <c r="DP869" s="91"/>
      <c r="DQ869" s="91"/>
      <c r="DR869" s="91"/>
      <c r="DS869" s="91"/>
      <c r="DT869" s="91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  <c r="EJ869" s="91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91"/>
      <c r="EZ869" s="91"/>
      <c r="FA869" s="91"/>
      <c r="FB869" s="91"/>
      <c r="FC869" s="91"/>
      <c r="FD869" s="91"/>
      <c r="FE869" s="91"/>
      <c r="FF869" s="91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</row>
    <row r="870" customFormat="false" ht="12.75" hidden="false" customHeight="false" outlineLevel="0" collapsed="false">
      <c r="A870" s="100"/>
      <c r="B870" s="101"/>
      <c r="C870" s="101"/>
      <c r="D870" s="101"/>
      <c r="E870" s="101"/>
      <c r="F870" s="101"/>
      <c r="G870" s="101"/>
      <c r="H870" s="82"/>
      <c r="I870" s="103"/>
      <c r="R870" s="82"/>
      <c r="S870" s="90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1"/>
      <c r="DB870" s="91"/>
      <c r="DC870" s="91"/>
      <c r="DD870" s="91"/>
      <c r="DE870" s="91"/>
      <c r="DF870" s="91"/>
      <c r="DG870" s="91"/>
      <c r="DH870" s="91"/>
      <c r="DI870" s="91"/>
      <c r="DJ870" s="91"/>
      <c r="DK870" s="91"/>
      <c r="DL870" s="91"/>
      <c r="DM870" s="91"/>
      <c r="DN870" s="91"/>
      <c r="DO870" s="91"/>
      <c r="DP870" s="91"/>
      <c r="DQ870" s="91"/>
      <c r="DR870" s="91"/>
      <c r="DS870" s="91"/>
      <c r="DT870" s="91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  <c r="EJ870" s="91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91"/>
      <c r="EZ870" s="91"/>
      <c r="FA870" s="91"/>
      <c r="FB870" s="91"/>
      <c r="FC870" s="91"/>
      <c r="FD870" s="91"/>
      <c r="FE870" s="91"/>
      <c r="FF870" s="91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</row>
    <row r="871" customFormat="false" ht="12.75" hidden="false" customHeight="false" outlineLevel="0" collapsed="false">
      <c r="A871" s="100"/>
      <c r="B871" s="101"/>
      <c r="C871" s="101"/>
      <c r="D871" s="101"/>
      <c r="E871" s="101"/>
      <c r="F871" s="101"/>
      <c r="G871" s="101"/>
      <c r="H871" s="82"/>
      <c r="I871" s="103"/>
      <c r="R871" s="82"/>
      <c r="S871" s="90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1"/>
      <c r="DB871" s="91"/>
      <c r="DC871" s="91"/>
      <c r="DD871" s="91"/>
      <c r="DE871" s="91"/>
      <c r="DF871" s="91"/>
      <c r="DG871" s="91"/>
      <c r="DH871" s="91"/>
      <c r="DI871" s="91"/>
      <c r="DJ871" s="91"/>
      <c r="DK871" s="91"/>
      <c r="DL871" s="91"/>
      <c r="DM871" s="91"/>
      <c r="DN871" s="91"/>
      <c r="DO871" s="91"/>
      <c r="DP871" s="91"/>
      <c r="DQ871" s="91"/>
      <c r="DR871" s="91"/>
      <c r="DS871" s="91"/>
      <c r="DT871" s="91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  <c r="EJ871" s="9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91"/>
      <c r="EZ871" s="91"/>
      <c r="FA871" s="91"/>
      <c r="FB871" s="91"/>
      <c r="FC871" s="91"/>
      <c r="FD871" s="91"/>
      <c r="FE871" s="91"/>
      <c r="FF871" s="91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</row>
    <row r="872" customFormat="false" ht="12.75" hidden="false" customHeight="false" outlineLevel="0" collapsed="false">
      <c r="A872" s="100"/>
      <c r="B872" s="101"/>
      <c r="C872" s="101"/>
      <c r="D872" s="101"/>
      <c r="E872" s="101"/>
      <c r="F872" s="101"/>
      <c r="G872" s="101"/>
      <c r="H872" s="82"/>
      <c r="I872" s="103"/>
      <c r="R872" s="82"/>
      <c r="S872" s="90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1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91"/>
      <c r="EZ872" s="91"/>
      <c r="FA872" s="91"/>
      <c r="FB872" s="91"/>
      <c r="FC872" s="91"/>
      <c r="FD872" s="91"/>
      <c r="FE872" s="91"/>
      <c r="FF872" s="91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</row>
    <row r="873" customFormat="false" ht="12.75" hidden="false" customHeight="false" outlineLevel="0" collapsed="false">
      <c r="A873" s="100"/>
      <c r="B873" s="101"/>
      <c r="C873" s="101"/>
      <c r="D873" s="101"/>
      <c r="E873" s="101"/>
      <c r="F873" s="101"/>
      <c r="G873" s="101"/>
      <c r="H873" s="82"/>
      <c r="I873" s="103"/>
      <c r="R873" s="82"/>
      <c r="S873" s="90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1"/>
      <c r="DB873" s="91"/>
      <c r="DC873" s="91"/>
      <c r="DD873" s="91"/>
      <c r="DE873" s="91"/>
      <c r="DF873" s="91"/>
      <c r="DG873" s="91"/>
      <c r="DH873" s="91"/>
      <c r="DI873" s="91"/>
      <c r="DJ873" s="91"/>
      <c r="DK873" s="91"/>
      <c r="DL873" s="91"/>
      <c r="DM873" s="91"/>
      <c r="DN873" s="91"/>
      <c r="DO873" s="91"/>
      <c r="DP873" s="91"/>
      <c r="DQ873" s="91"/>
      <c r="DR873" s="91"/>
      <c r="DS873" s="91"/>
      <c r="DT873" s="91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  <c r="EJ873" s="9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91"/>
      <c r="EZ873" s="91"/>
      <c r="FA873" s="91"/>
      <c r="FB873" s="91"/>
      <c r="FC873" s="91"/>
      <c r="FD873" s="91"/>
      <c r="FE873" s="91"/>
      <c r="FF873" s="91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</row>
    <row r="874" customFormat="false" ht="12.75" hidden="false" customHeight="false" outlineLevel="0" collapsed="false">
      <c r="A874" s="100"/>
      <c r="B874" s="101"/>
      <c r="C874" s="101"/>
      <c r="D874" s="101"/>
      <c r="E874" s="101"/>
      <c r="F874" s="101"/>
      <c r="G874" s="101"/>
      <c r="H874" s="82"/>
      <c r="I874" s="103"/>
      <c r="R874" s="82"/>
      <c r="S874" s="90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1"/>
      <c r="DB874" s="91"/>
      <c r="DC874" s="91"/>
      <c r="DD874" s="91"/>
      <c r="DE874" s="91"/>
      <c r="DF874" s="91"/>
      <c r="DG874" s="91"/>
      <c r="DH874" s="91"/>
      <c r="DI874" s="91"/>
      <c r="DJ874" s="91"/>
      <c r="DK874" s="91"/>
      <c r="DL874" s="91"/>
      <c r="DM874" s="91"/>
      <c r="DN874" s="91"/>
      <c r="DO874" s="91"/>
      <c r="DP874" s="91"/>
      <c r="DQ874" s="91"/>
      <c r="DR874" s="91"/>
      <c r="DS874" s="91"/>
      <c r="DT874" s="91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  <c r="EJ874" s="91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91"/>
      <c r="EZ874" s="91"/>
      <c r="FA874" s="91"/>
      <c r="FB874" s="91"/>
      <c r="FC874" s="91"/>
      <c r="FD874" s="91"/>
      <c r="FE874" s="91"/>
      <c r="FF874" s="91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</row>
    <row r="875" customFormat="false" ht="12.75" hidden="false" customHeight="false" outlineLevel="0" collapsed="false">
      <c r="A875" s="100"/>
      <c r="B875" s="101"/>
      <c r="C875" s="101"/>
      <c r="D875" s="101"/>
      <c r="E875" s="101"/>
      <c r="F875" s="101"/>
      <c r="G875" s="101"/>
      <c r="H875" s="82"/>
      <c r="I875" s="103"/>
      <c r="R875" s="82"/>
      <c r="S875" s="90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1"/>
      <c r="DB875" s="91"/>
      <c r="DC875" s="91"/>
      <c r="DD875" s="91"/>
      <c r="DE875" s="91"/>
      <c r="DF875" s="91"/>
      <c r="DG875" s="91"/>
      <c r="DH875" s="91"/>
      <c r="DI875" s="91"/>
      <c r="DJ875" s="91"/>
      <c r="DK875" s="91"/>
      <c r="DL875" s="91"/>
      <c r="DM875" s="91"/>
      <c r="DN875" s="91"/>
      <c r="DO875" s="91"/>
      <c r="DP875" s="91"/>
      <c r="DQ875" s="91"/>
      <c r="DR875" s="91"/>
      <c r="DS875" s="91"/>
      <c r="DT875" s="91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  <c r="EJ875" s="91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91"/>
      <c r="EZ875" s="91"/>
      <c r="FA875" s="91"/>
      <c r="FB875" s="91"/>
      <c r="FC875" s="91"/>
      <c r="FD875" s="91"/>
      <c r="FE875" s="91"/>
      <c r="FF875" s="91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</row>
    <row r="876" customFormat="false" ht="12.75" hidden="false" customHeight="false" outlineLevel="0" collapsed="false">
      <c r="A876" s="100"/>
      <c r="B876" s="101"/>
      <c r="C876" s="101"/>
      <c r="D876" s="101"/>
      <c r="E876" s="101"/>
      <c r="F876" s="101"/>
      <c r="G876" s="101"/>
      <c r="H876" s="82"/>
      <c r="I876" s="103"/>
      <c r="R876" s="82"/>
      <c r="S876" s="90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1"/>
      <c r="DB876" s="91"/>
      <c r="DC876" s="91"/>
      <c r="DD876" s="91"/>
      <c r="DE876" s="91"/>
      <c r="DF876" s="91"/>
      <c r="DG876" s="91"/>
      <c r="DH876" s="91"/>
      <c r="DI876" s="91"/>
      <c r="DJ876" s="91"/>
      <c r="DK876" s="91"/>
      <c r="DL876" s="91"/>
      <c r="DM876" s="91"/>
      <c r="DN876" s="91"/>
      <c r="DO876" s="91"/>
      <c r="DP876" s="91"/>
      <c r="DQ876" s="91"/>
      <c r="DR876" s="91"/>
      <c r="DS876" s="91"/>
      <c r="DT876" s="91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  <c r="EJ876" s="9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91"/>
      <c r="EZ876" s="91"/>
      <c r="FA876" s="91"/>
      <c r="FB876" s="91"/>
      <c r="FC876" s="91"/>
      <c r="FD876" s="91"/>
      <c r="FE876" s="91"/>
      <c r="FF876" s="91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</row>
    <row r="877" customFormat="false" ht="12.75" hidden="false" customHeight="false" outlineLevel="0" collapsed="false">
      <c r="A877" s="100"/>
      <c r="B877" s="101"/>
      <c r="C877" s="101"/>
      <c r="D877" s="101"/>
      <c r="E877" s="101"/>
      <c r="F877" s="101"/>
      <c r="G877" s="101"/>
      <c r="H877" s="82"/>
      <c r="I877" s="103"/>
      <c r="R877" s="82"/>
      <c r="S877" s="90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1"/>
      <c r="DB877" s="91"/>
      <c r="DC877" s="91"/>
      <c r="DD877" s="91"/>
      <c r="DE877" s="91"/>
      <c r="DF877" s="91"/>
      <c r="DG877" s="91"/>
      <c r="DH877" s="91"/>
      <c r="DI877" s="91"/>
      <c r="DJ877" s="91"/>
      <c r="DK877" s="91"/>
      <c r="DL877" s="91"/>
      <c r="DM877" s="91"/>
      <c r="DN877" s="91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  <c r="FB877" s="91"/>
      <c r="FC877" s="91"/>
      <c r="FD877" s="91"/>
      <c r="FE877" s="91"/>
      <c r="FF877" s="91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</row>
    <row r="878" customFormat="false" ht="12.75" hidden="false" customHeight="false" outlineLevel="0" collapsed="false">
      <c r="A878" s="100"/>
      <c r="B878" s="101"/>
      <c r="C878" s="101"/>
      <c r="D878" s="101"/>
      <c r="E878" s="101"/>
      <c r="F878" s="101"/>
      <c r="G878" s="101"/>
      <c r="H878" s="82"/>
      <c r="I878" s="103"/>
      <c r="R878" s="82"/>
      <c r="S878" s="90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1"/>
      <c r="DB878" s="91"/>
      <c r="DC878" s="91"/>
      <c r="DD878" s="91"/>
      <c r="DE878" s="91"/>
      <c r="DF878" s="91"/>
      <c r="DG878" s="91"/>
      <c r="DH878" s="91"/>
      <c r="DI878" s="91"/>
      <c r="DJ878" s="91"/>
      <c r="DK878" s="91"/>
      <c r="DL878" s="91"/>
      <c r="DM878" s="91"/>
      <c r="DN878" s="91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  <c r="FB878" s="91"/>
      <c r="FC878" s="91"/>
      <c r="FD878" s="91"/>
      <c r="FE878" s="91"/>
      <c r="FF878" s="91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</row>
    <row r="879" customFormat="false" ht="12.75" hidden="false" customHeight="false" outlineLevel="0" collapsed="false">
      <c r="A879" s="100"/>
      <c r="B879" s="101"/>
      <c r="C879" s="101"/>
      <c r="D879" s="101"/>
      <c r="E879" s="101"/>
      <c r="F879" s="101"/>
      <c r="G879" s="101"/>
      <c r="H879" s="82"/>
      <c r="I879" s="103"/>
      <c r="R879" s="82"/>
      <c r="S879" s="90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1"/>
      <c r="DB879" s="91"/>
      <c r="DC879" s="91"/>
      <c r="DD879" s="91"/>
      <c r="DE879" s="91"/>
      <c r="DF879" s="91"/>
      <c r="DG879" s="91"/>
      <c r="DH879" s="91"/>
      <c r="DI879" s="91"/>
      <c r="DJ879" s="91"/>
      <c r="DK879" s="91"/>
      <c r="DL879" s="91"/>
      <c r="DM879" s="91"/>
      <c r="DN879" s="91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  <c r="FB879" s="91"/>
      <c r="FC879" s="91"/>
      <c r="FD879" s="91"/>
      <c r="FE879" s="91"/>
      <c r="FF879" s="91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</row>
    <row r="880" customFormat="false" ht="12.75" hidden="false" customHeight="false" outlineLevel="0" collapsed="false">
      <c r="A880" s="100"/>
      <c r="B880" s="101"/>
      <c r="C880" s="101"/>
      <c r="D880" s="101"/>
      <c r="E880" s="101"/>
      <c r="F880" s="101"/>
      <c r="G880" s="101"/>
      <c r="H880" s="82"/>
      <c r="I880" s="103"/>
      <c r="R880" s="82"/>
      <c r="S880" s="90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1"/>
      <c r="DB880" s="91"/>
      <c r="DC880" s="91"/>
      <c r="DD880" s="91"/>
      <c r="DE880" s="91"/>
      <c r="DF880" s="91"/>
      <c r="DG880" s="91"/>
      <c r="DH880" s="91"/>
      <c r="DI880" s="91"/>
      <c r="DJ880" s="91"/>
      <c r="DK880" s="91"/>
      <c r="DL880" s="91"/>
      <c r="DM880" s="91"/>
      <c r="DN880" s="91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  <c r="FB880" s="91"/>
      <c r="FC880" s="91"/>
      <c r="FD880" s="91"/>
      <c r="FE880" s="91"/>
      <c r="FF880" s="91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</row>
    <row r="881" customFormat="false" ht="12.75" hidden="false" customHeight="false" outlineLevel="0" collapsed="false">
      <c r="A881" s="100"/>
      <c r="B881" s="101"/>
      <c r="C881" s="101"/>
      <c r="D881" s="101"/>
      <c r="E881" s="101"/>
      <c r="F881" s="101"/>
      <c r="G881" s="101"/>
      <c r="H881" s="82"/>
      <c r="I881" s="103"/>
      <c r="R881" s="82"/>
      <c r="S881" s="90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1"/>
      <c r="DB881" s="91"/>
      <c r="DC881" s="91"/>
      <c r="DD881" s="91"/>
      <c r="DE881" s="91"/>
      <c r="DF881" s="91"/>
      <c r="DG881" s="91"/>
      <c r="DH881" s="91"/>
      <c r="DI881" s="91"/>
      <c r="DJ881" s="91"/>
      <c r="DK881" s="91"/>
      <c r="DL881" s="91"/>
      <c r="DM881" s="91"/>
      <c r="DN881" s="91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  <c r="FB881" s="91"/>
      <c r="FC881" s="91"/>
      <c r="FD881" s="91"/>
      <c r="FE881" s="91"/>
      <c r="FF881" s="91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</row>
    <row r="882" customFormat="false" ht="12.75" hidden="false" customHeight="false" outlineLevel="0" collapsed="false">
      <c r="A882" s="100"/>
      <c r="B882" s="101"/>
      <c r="C882" s="101"/>
      <c r="D882" s="101"/>
      <c r="E882" s="101"/>
      <c r="F882" s="101"/>
      <c r="G882" s="101"/>
      <c r="H882" s="82"/>
      <c r="I882" s="103"/>
      <c r="R882" s="82"/>
      <c r="S882" s="90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1"/>
      <c r="DB882" s="91"/>
      <c r="DC882" s="91"/>
      <c r="DD882" s="91"/>
      <c r="DE882" s="91"/>
      <c r="DF882" s="91"/>
      <c r="DG882" s="91"/>
      <c r="DH882" s="91"/>
      <c r="DI882" s="91"/>
      <c r="DJ882" s="91"/>
      <c r="DK882" s="91"/>
      <c r="DL882" s="91"/>
      <c r="DM882" s="91"/>
      <c r="DN882" s="91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  <c r="FB882" s="91"/>
      <c r="FC882" s="91"/>
      <c r="FD882" s="91"/>
      <c r="FE882" s="91"/>
      <c r="FF882" s="91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</row>
    <row r="883" customFormat="false" ht="12.75" hidden="false" customHeight="false" outlineLevel="0" collapsed="false">
      <c r="A883" s="100"/>
      <c r="B883" s="101"/>
      <c r="C883" s="101"/>
      <c r="D883" s="101"/>
      <c r="E883" s="101"/>
      <c r="F883" s="101"/>
      <c r="G883" s="101"/>
      <c r="H883" s="82"/>
      <c r="I883" s="103"/>
      <c r="R883" s="82"/>
      <c r="S883" s="90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1"/>
      <c r="DB883" s="91"/>
      <c r="DC883" s="91"/>
      <c r="DD883" s="91"/>
      <c r="DE883" s="91"/>
      <c r="DF883" s="91"/>
      <c r="DG883" s="91"/>
      <c r="DH883" s="91"/>
      <c r="DI883" s="91"/>
      <c r="DJ883" s="91"/>
      <c r="DK883" s="91"/>
      <c r="DL883" s="91"/>
      <c r="DM883" s="91"/>
      <c r="DN883" s="91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  <c r="FB883" s="91"/>
      <c r="FC883" s="91"/>
      <c r="FD883" s="91"/>
      <c r="FE883" s="91"/>
      <c r="FF883" s="91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</row>
    <row r="884" customFormat="false" ht="12.75" hidden="false" customHeight="false" outlineLevel="0" collapsed="false">
      <c r="A884" s="100"/>
      <c r="B884" s="101"/>
      <c r="C884" s="101"/>
      <c r="D884" s="101"/>
      <c r="E884" s="101"/>
      <c r="F884" s="101"/>
      <c r="G884" s="101"/>
      <c r="H884" s="82"/>
      <c r="I884" s="103"/>
      <c r="R884" s="82"/>
      <c r="S884" s="90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1"/>
      <c r="DB884" s="91"/>
      <c r="DC884" s="91"/>
      <c r="DD884" s="91"/>
      <c r="DE884" s="91"/>
      <c r="DF884" s="91"/>
      <c r="DG884" s="91"/>
      <c r="DH884" s="91"/>
      <c r="DI884" s="91"/>
      <c r="DJ884" s="91"/>
      <c r="DK884" s="91"/>
      <c r="DL884" s="91"/>
      <c r="DM884" s="91"/>
      <c r="DN884" s="91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  <c r="FB884" s="91"/>
      <c r="FC884" s="91"/>
      <c r="FD884" s="91"/>
      <c r="FE884" s="91"/>
      <c r="FF884" s="91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</row>
    <row r="885" customFormat="false" ht="12.75" hidden="false" customHeight="false" outlineLevel="0" collapsed="false">
      <c r="A885" s="100"/>
      <c r="B885" s="101"/>
      <c r="C885" s="101"/>
      <c r="D885" s="101"/>
      <c r="E885" s="101"/>
      <c r="F885" s="101"/>
      <c r="G885" s="101"/>
      <c r="H885" s="82"/>
      <c r="I885" s="103"/>
      <c r="R885" s="82"/>
      <c r="S885" s="90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1"/>
      <c r="DB885" s="91"/>
      <c r="DC885" s="91"/>
      <c r="DD885" s="91"/>
      <c r="DE885" s="91"/>
      <c r="DF885" s="91"/>
      <c r="DG885" s="91"/>
      <c r="DH885" s="91"/>
      <c r="DI885" s="91"/>
      <c r="DJ885" s="91"/>
      <c r="DK885" s="91"/>
      <c r="DL885" s="91"/>
      <c r="DM885" s="91"/>
      <c r="DN885" s="91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  <c r="FB885" s="91"/>
      <c r="FC885" s="91"/>
      <c r="FD885" s="91"/>
      <c r="FE885" s="91"/>
      <c r="FF885" s="91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</row>
    <row r="886" customFormat="false" ht="12.75" hidden="false" customHeight="false" outlineLevel="0" collapsed="false">
      <c r="A886" s="100"/>
      <c r="B886" s="101"/>
      <c r="C886" s="101"/>
      <c r="D886" s="101"/>
      <c r="E886" s="101"/>
      <c r="F886" s="101"/>
      <c r="G886" s="101"/>
      <c r="H886" s="82"/>
      <c r="I886" s="103"/>
      <c r="R886" s="82"/>
      <c r="S886" s="90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1"/>
      <c r="DB886" s="91"/>
      <c r="DC886" s="91"/>
      <c r="DD886" s="91"/>
      <c r="DE886" s="91"/>
      <c r="DF886" s="91"/>
      <c r="DG886" s="91"/>
      <c r="DH886" s="91"/>
      <c r="DI886" s="91"/>
      <c r="DJ886" s="91"/>
      <c r="DK886" s="91"/>
      <c r="DL886" s="91"/>
      <c r="DM886" s="91"/>
      <c r="DN886" s="91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  <c r="FB886" s="91"/>
      <c r="FC886" s="91"/>
      <c r="FD886" s="91"/>
      <c r="FE886" s="91"/>
      <c r="FF886" s="91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</row>
    <row r="887" customFormat="false" ht="12.75" hidden="false" customHeight="false" outlineLevel="0" collapsed="false">
      <c r="A887" s="100"/>
      <c r="B887" s="101"/>
      <c r="C887" s="101"/>
      <c r="D887" s="101"/>
      <c r="E887" s="101"/>
      <c r="F887" s="101"/>
      <c r="G887" s="101"/>
      <c r="H887" s="82"/>
      <c r="I887" s="103"/>
      <c r="R887" s="82"/>
      <c r="S887" s="90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1"/>
      <c r="DB887" s="91"/>
      <c r="DC887" s="91"/>
      <c r="DD887" s="91"/>
      <c r="DE887" s="91"/>
      <c r="DF887" s="91"/>
      <c r="DG887" s="91"/>
      <c r="DH887" s="91"/>
      <c r="DI887" s="91"/>
      <c r="DJ887" s="91"/>
      <c r="DK887" s="91"/>
      <c r="DL887" s="91"/>
      <c r="DM887" s="91"/>
      <c r="DN887" s="91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  <c r="FB887" s="91"/>
      <c r="FC887" s="91"/>
      <c r="FD887" s="91"/>
      <c r="FE887" s="91"/>
      <c r="FF887" s="91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</row>
    <row r="888" customFormat="false" ht="12.75" hidden="false" customHeight="false" outlineLevel="0" collapsed="false">
      <c r="A888" s="100"/>
      <c r="B888" s="101"/>
      <c r="C888" s="101"/>
      <c r="D888" s="101"/>
      <c r="E888" s="101"/>
      <c r="F888" s="101"/>
      <c r="G888" s="101"/>
      <c r="H888" s="82"/>
      <c r="I888" s="103"/>
      <c r="R888" s="82"/>
      <c r="S888" s="90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1"/>
      <c r="DB888" s="91"/>
      <c r="DC888" s="91"/>
      <c r="DD888" s="91"/>
      <c r="DE888" s="91"/>
      <c r="DF888" s="91"/>
      <c r="DG888" s="91"/>
      <c r="DH888" s="91"/>
      <c r="DI888" s="91"/>
      <c r="DJ888" s="91"/>
      <c r="DK888" s="91"/>
      <c r="DL888" s="91"/>
      <c r="DM888" s="91"/>
      <c r="DN888" s="91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  <c r="FB888" s="91"/>
      <c r="FC888" s="91"/>
      <c r="FD888" s="91"/>
      <c r="FE888" s="91"/>
      <c r="FF888" s="91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</row>
    <row r="889" customFormat="false" ht="12.75" hidden="false" customHeight="false" outlineLevel="0" collapsed="false">
      <c r="A889" s="100"/>
      <c r="B889" s="101"/>
      <c r="C889" s="101"/>
      <c r="D889" s="101"/>
      <c r="E889" s="101"/>
      <c r="F889" s="101"/>
      <c r="G889" s="101"/>
      <c r="H889" s="82"/>
      <c r="I889" s="103"/>
      <c r="R889" s="82"/>
      <c r="S889" s="90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1"/>
      <c r="DB889" s="91"/>
      <c r="DC889" s="91"/>
      <c r="DD889" s="91"/>
      <c r="DE889" s="91"/>
      <c r="DF889" s="91"/>
      <c r="DG889" s="91"/>
      <c r="DH889" s="91"/>
      <c r="DI889" s="91"/>
      <c r="DJ889" s="91"/>
      <c r="DK889" s="91"/>
      <c r="DL889" s="91"/>
      <c r="DM889" s="91"/>
      <c r="DN889" s="91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  <c r="FB889" s="91"/>
      <c r="FC889" s="91"/>
      <c r="FD889" s="91"/>
      <c r="FE889" s="91"/>
      <c r="FF889" s="91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</row>
    <row r="890" customFormat="false" ht="12.75" hidden="false" customHeight="false" outlineLevel="0" collapsed="false">
      <c r="A890" s="100"/>
      <c r="B890" s="101"/>
      <c r="C890" s="101"/>
      <c r="D890" s="101"/>
      <c r="E890" s="101"/>
      <c r="F890" s="101"/>
      <c r="G890" s="101"/>
      <c r="H890" s="82"/>
      <c r="I890" s="103"/>
      <c r="R890" s="82"/>
      <c r="S890" s="90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1"/>
      <c r="DB890" s="91"/>
      <c r="DC890" s="91"/>
      <c r="DD890" s="91"/>
      <c r="DE890" s="91"/>
      <c r="DF890" s="91"/>
      <c r="DG890" s="91"/>
      <c r="DH890" s="91"/>
      <c r="DI890" s="91"/>
      <c r="DJ890" s="91"/>
      <c r="DK890" s="91"/>
      <c r="DL890" s="91"/>
      <c r="DM890" s="91"/>
      <c r="DN890" s="91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  <c r="FB890" s="91"/>
      <c r="FC890" s="91"/>
      <c r="FD890" s="91"/>
      <c r="FE890" s="91"/>
      <c r="FF890" s="91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</row>
    <row r="891" customFormat="false" ht="12.75" hidden="false" customHeight="false" outlineLevel="0" collapsed="false">
      <c r="A891" s="100"/>
      <c r="B891" s="101"/>
      <c r="C891" s="101"/>
      <c r="D891" s="101"/>
      <c r="E891" s="101"/>
      <c r="F891" s="101"/>
      <c r="G891" s="101"/>
      <c r="H891" s="82"/>
      <c r="I891" s="103"/>
      <c r="R891" s="82"/>
      <c r="S891" s="90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1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  <c r="FE891" s="91"/>
      <c r="FF891" s="91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</row>
    <row r="892" customFormat="false" ht="12.75" hidden="false" customHeight="false" outlineLevel="0" collapsed="false">
      <c r="A892" s="100"/>
      <c r="B892" s="101"/>
      <c r="C892" s="101"/>
      <c r="D892" s="101"/>
      <c r="E892" s="101"/>
      <c r="F892" s="101"/>
      <c r="G892" s="101"/>
      <c r="H892" s="82"/>
      <c r="I892" s="103"/>
      <c r="R892" s="82"/>
      <c r="S892" s="90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1"/>
      <c r="DB892" s="91"/>
      <c r="DC892" s="91"/>
      <c r="DD892" s="91"/>
      <c r="DE892" s="91"/>
      <c r="DF892" s="91"/>
      <c r="DG892" s="91"/>
      <c r="DH892" s="91"/>
      <c r="DI892" s="91"/>
      <c r="DJ892" s="91"/>
      <c r="DK892" s="91"/>
      <c r="DL892" s="91"/>
      <c r="DM892" s="91"/>
      <c r="DN892" s="91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  <c r="FB892" s="91"/>
      <c r="FC892" s="91"/>
      <c r="FD892" s="91"/>
      <c r="FE892" s="91"/>
      <c r="FF892" s="91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</row>
    <row r="893" customFormat="false" ht="12.75" hidden="false" customHeight="false" outlineLevel="0" collapsed="false">
      <c r="A893" s="100"/>
      <c r="B893" s="101"/>
      <c r="C893" s="101"/>
      <c r="D893" s="101"/>
      <c r="E893" s="101"/>
      <c r="F893" s="101"/>
      <c r="G893" s="101"/>
      <c r="H893" s="82"/>
      <c r="I893" s="103"/>
      <c r="R893" s="82"/>
      <c r="S893" s="90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1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  <c r="FE893" s="91"/>
      <c r="FF893" s="91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</row>
    <row r="894" customFormat="false" ht="12.75" hidden="false" customHeight="false" outlineLevel="0" collapsed="false">
      <c r="A894" s="100"/>
      <c r="B894" s="101"/>
      <c r="C894" s="101"/>
      <c r="D894" s="101"/>
      <c r="E894" s="101"/>
      <c r="F894" s="101"/>
      <c r="G894" s="101"/>
      <c r="H894" s="82"/>
      <c r="I894" s="103"/>
      <c r="R894" s="82"/>
      <c r="S894" s="90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1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  <c r="FE894" s="91"/>
      <c r="FF894" s="91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</row>
    <row r="895" customFormat="false" ht="12.75" hidden="false" customHeight="false" outlineLevel="0" collapsed="false">
      <c r="A895" s="100"/>
      <c r="B895" s="101"/>
      <c r="C895" s="101"/>
      <c r="D895" s="101"/>
      <c r="E895" s="101"/>
      <c r="F895" s="101"/>
      <c r="G895" s="101"/>
      <c r="H895" s="82"/>
      <c r="I895" s="103"/>
      <c r="R895" s="82"/>
      <c r="S895" s="90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  <c r="FE895" s="91"/>
      <c r="FF895" s="91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</row>
    <row r="896" customFormat="false" ht="12.75" hidden="false" customHeight="false" outlineLevel="0" collapsed="false">
      <c r="A896" s="100"/>
      <c r="B896" s="101"/>
      <c r="C896" s="101"/>
      <c r="D896" s="101"/>
      <c r="E896" s="101"/>
      <c r="F896" s="101"/>
      <c r="G896" s="101"/>
      <c r="H896" s="82"/>
      <c r="I896" s="103"/>
      <c r="R896" s="82"/>
      <c r="S896" s="90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1"/>
      <c r="DB896" s="91"/>
      <c r="DC896" s="91"/>
      <c r="DD896" s="91"/>
      <c r="DE896" s="91"/>
      <c r="DF896" s="91"/>
      <c r="DG896" s="91"/>
      <c r="DH896" s="91"/>
      <c r="DI896" s="91"/>
      <c r="DJ896" s="91"/>
      <c r="DK896" s="91"/>
      <c r="DL896" s="91"/>
      <c r="DM896" s="91"/>
      <c r="DN896" s="91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  <c r="FB896" s="91"/>
      <c r="FC896" s="91"/>
      <c r="FD896" s="91"/>
      <c r="FE896" s="91"/>
      <c r="FF896" s="91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</row>
    <row r="897" customFormat="false" ht="12.75" hidden="false" customHeight="false" outlineLevel="0" collapsed="false">
      <c r="A897" s="100"/>
      <c r="B897" s="101"/>
      <c r="C897" s="101"/>
      <c r="D897" s="101"/>
      <c r="E897" s="101"/>
      <c r="F897" s="101"/>
      <c r="G897" s="101"/>
      <c r="H897" s="82"/>
      <c r="I897" s="103"/>
      <c r="R897" s="82"/>
      <c r="S897" s="90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1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  <c r="FB897" s="91"/>
      <c r="FC897" s="91"/>
      <c r="FD897" s="91"/>
      <c r="FE897" s="91"/>
      <c r="FF897" s="91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</row>
    <row r="898" customFormat="false" ht="12.75" hidden="false" customHeight="false" outlineLevel="0" collapsed="false">
      <c r="A898" s="100"/>
      <c r="B898" s="101"/>
      <c r="C898" s="101"/>
      <c r="D898" s="101"/>
      <c r="E898" s="101"/>
      <c r="F898" s="101"/>
      <c r="G898" s="101"/>
      <c r="H898" s="82"/>
      <c r="I898" s="103"/>
      <c r="R898" s="82"/>
      <c r="S898" s="90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1"/>
      <c r="DB898" s="91"/>
      <c r="DC898" s="91"/>
      <c r="DD898" s="91"/>
      <c r="DE898" s="91"/>
      <c r="DF898" s="91"/>
      <c r="DG898" s="91"/>
      <c r="DH898" s="91"/>
      <c r="DI898" s="91"/>
      <c r="DJ898" s="91"/>
      <c r="DK898" s="91"/>
      <c r="DL898" s="91"/>
      <c r="DM898" s="91"/>
      <c r="DN898" s="91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  <c r="FB898" s="91"/>
      <c r="FC898" s="91"/>
      <c r="FD898" s="91"/>
      <c r="FE898" s="91"/>
      <c r="FF898" s="91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</row>
    <row r="899" customFormat="false" ht="12.75" hidden="false" customHeight="false" outlineLevel="0" collapsed="false">
      <c r="A899" s="100"/>
      <c r="B899" s="101"/>
      <c r="C899" s="101"/>
      <c r="D899" s="101"/>
      <c r="E899" s="101"/>
      <c r="F899" s="101"/>
      <c r="G899" s="101"/>
      <c r="H899" s="82"/>
      <c r="I899" s="103"/>
      <c r="R899" s="82"/>
      <c r="S899" s="90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1"/>
      <c r="DB899" s="91"/>
      <c r="DC899" s="91"/>
      <c r="DD899" s="91"/>
      <c r="DE899" s="91"/>
      <c r="DF899" s="91"/>
      <c r="DG899" s="91"/>
      <c r="DH899" s="91"/>
      <c r="DI899" s="91"/>
      <c r="DJ899" s="91"/>
      <c r="DK899" s="91"/>
      <c r="DL899" s="91"/>
      <c r="DM899" s="91"/>
      <c r="DN899" s="91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  <c r="FB899" s="91"/>
      <c r="FC899" s="91"/>
      <c r="FD899" s="91"/>
      <c r="FE899" s="91"/>
      <c r="FF899" s="91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</row>
    <row r="900" customFormat="false" ht="12.75" hidden="false" customHeight="false" outlineLevel="0" collapsed="false">
      <c r="A900" s="100"/>
      <c r="B900" s="101"/>
      <c r="C900" s="101"/>
      <c r="D900" s="101"/>
      <c r="E900" s="101"/>
      <c r="F900" s="101"/>
      <c r="G900" s="101"/>
      <c r="H900" s="82"/>
      <c r="I900" s="103"/>
      <c r="R900" s="82"/>
      <c r="S900" s="90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1"/>
      <c r="DB900" s="91"/>
      <c r="DC900" s="91"/>
      <c r="DD900" s="91"/>
      <c r="DE900" s="91"/>
      <c r="DF900" s="91"/>
      <c r="DG900" s="91"/>
      <c r="DH900" s="91"/>
      <c r="DI900" s="91"/>
      <c r="DJ900" s="91"/>
      <c r="DK900" s="91"/>
      <c r="DL900" s="91"/>
      <c r="DM900" s="91"/>
      <c r="DN900" s="91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  <c r="FB900" s="91"/>
      <c r="FC900" s="91"/>
      <c r="FD900" s="91"/>
      <c r="FE900" s="91"/>
      <c r="FF900" s="91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</row>
    <row r="901" customFormat="false" ht="12.75" hidden="false" customHeight="false" outlineLevel="0" collapsed="false">
      <c r="A901" s="100"/>
      <c r="B901" s="101"/>
      <c r="C901" s="101"/>
      <c r="D901" s="101"/>
      <c r="E901" s="101"/>
      <c r="F901" s="101"/>
      <c r="G901" s="101"/>
      <c r="H901" s="82"/>
      <c r="I901" s="103"/>
      <c r="R901" s="82"/>
      <c r="S901" s="90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1"/>
      <c r="DB901" s="91"/>
      <c r="DC901" s="91"/>
      <c r="DD901" s="91"/>
      <c r="DE901" s="91"/>
      <c r="DF901" s="91"/>
      <c r="DG901" s="91"/>
      <c r="DH901" s="91"/>
      <c r="DI901" s="91"/>
      <c r="DJ901" s="91"/>
      <c r="DK901" s="91"/>
      <c r="DL901" s="91"/>
      <c r="DM901" s="91"/>
      <c r="DN901" s="91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  <c r="FB901" s="91"/>
      <c r="FC901" s="91"/>
      <c r="FD901" s="91"/>
      <c r="FE901" s="91"/>
      <c r="FF901" s="91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</row>
    <row r="902" customFormat="false" ht="12.75" hidden="false" customHeight="false" outlineLevel="0" collapsed="false">
      <c r="A902" s="100"/>
      <c r="B902" s="101"/>
      <c r="C902" s="101"/>
      <c r="D902" s="101"/>
      <c r="E902" s="101"/>
      <c r="F902" s="101"/>
      <c r="G902" s="101"/>
      <c r="H902" s="82"/>
      <c r="I902" s="103"/>
      <c r="R902" s="82"/>
      <c r="S902" s="90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1"/>
      <c r="DB902" s="91"/>
      <c r="DC902" s="91"/>
      <c r="DD902" s="91"/>
      <c r="DE902" s="91"/>
      <c r="DF902" s="91"/>
      <c r="DG902" s="91"/>
      <c r="DH902" s="91"/>
      <c r="DI902" s="91"/>
      <c r="DJ902" s="91"/>
      <c r="DK902" s="91"/>
      <c r="DL902" s="91"/>
      <c r="DM902" s="91"/>
      <c r="DN902" s="91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  <c r="FB902" s="91"/>
      <c r="FC902" s="91"/>
      <c r="FD902" s="91"/>
      <c r="FE902" s="91"/>
      <c r="FF902" s="91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</row>
    <row r="903" customFormat="false" ht="12.75" hidden="false" customHeight="false" outlineLevel="0" collapsed="false">
      <c r="A903" s="100"/>
      <c r="B903" s="101"/>
      <c r="C903" s="101"/>
      <c r="D903" s="101"/>
      <c r="E903" s="101"/>
      <c r="F903" s="101"/>
      <c r="G903" s="101"/>
      <c r="H903" s="82"/>
      <c r="I903" s="103"/>
      <c r="R903" s="82"/>
      <c r="S903" s="90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1"/>
      <c r="DB903" s="91"/>
      <c r="DC903" s="91"/>
      <c r="DD903" s="91"/>
      <c r="DE903" s="91"/>
      <c r="DF903" s="91"/>
      <c r="DG903" s="91"/>
      <c r="DH903" s="91"/>
      <c r="DI903" s="91"/>
      <c r="DJ903" s="91"/>
      <c r="DK903" s="91"/>
      <c r="DL903" s="91"/>
      <c r="DM903" s="91"/>
      <c r="DN903" s="91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  <c r="FB903" s="91"/>
      <c r="FC903" s="91"/>
      <c r="FD903" s="91"/>
      <c r="FE903" s="91"/>
      <c r="FF903" s="91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</row>
    <row r="904" customFormat="false" ht="12.75" hidden="false" customHeight="false" outlineLevel="0" collapsed="false">
      <c r="A904" s="100"/>
      <c r="B904" s="101"/>
      <c r="C904" s="101"/>
      <c r="D904" s="101"/>
      <c r="E904" s="101"/>
      <c r="F904" s="101"/>
      <c r="G904" s="101"/>
      <c r="H904" s="82"/>
      <c r="I904" s="103"/>
      <c r="R904" s="82"/>
      <c r="S904" s="90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1"/>
      <c r="DB904" s="91"/>
      <c r="DC904" s="91"/>
      <c r="DD904" s="91"/>
      <c r="DE904" s="91"/>
      <c r="DF904" s="91"/>
      <c r="DG904" s="91"/>
      <c r="DH904" s="91"/>
      <c r="DI904" s="91"/>
      <c r="DJ904" s="91"/>
      <c r="DK904" s="91"/>
      <c r="DL904" s="91"/>
      <c r="DM904" s="91"/>
      <c r="DN904" s="91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  <c r="FB904" s="91"/>
      <c r="FC904" s="91"/>
      <c r="FD904" s="91"/>
      <c r="FE904" s="91"/>
      <c r="FF904" s="91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</row>
    <row r="905" customFormat="false" ht="12.75" hidden="false" customHeight="false" outlineLevel="0" collapsed="false">
      <c r="A905" s="100"/>
      <c r="B905" s="101"/>
      <c r="C905" s="101"/>
      <c r="D905" s="101"/>
      <c r="E905" s="101"/>
      <c r="F905" s="101"/>
      <c r="G905" s="101"/>
      <c r="H905" s="82"/>
      <c r="I905" s="103"/>
      <c r="R905" s="82"/>
      <c r="S905" s="90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1"/>
      <c r="DB905" s="91"/>
      <c r="DC905" s="91"/>
      <c r="DD905" s="91"/>
      <c r="DE905" s="91"/>
      <c r="DF905" s="91"/>
      <c r="DG905" s="91"/>
      <c r="DH905" s="91"/>
      <c r="DI905" s="91"/>
      <c r="DJ905" s="91"/>
      <c r="DK905" s="91"/>
      <c r="DL905" s="91"/>
      <c r="DM905" s="91"/>
      <c r="DN905" s="91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  <c r="FB905" s="91"/>
      <c r="FC905" s="91"/>
      <c r="FD905" s="91"/>
      <c r="FE905" s="91"/>
      <c r="FF905" s="91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</row>
    <row r="906" customFormat="false" ht="12.75" hidden="false" customHeight="false" outlineLevel="0" collapsed="false">
      <c r="A906" s="100"/>
      <c r="B906" s="101"/>
      <c r="C906" s="101"/>
      <c r="D906" s="101"/>
      <c r="E906" s="101"/>
      <c r="F906" s="101"/>
      <c r="G906" s="101"/>
      <c r="H906" s="82"/>
      <c r="I906" s="103"/>
      <c r="R906" s="82"/>
      <c r="S906" s="90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1"/>
      <c r="DB906" s="91"/>
      <c r="DC906" s="91"/>
      <c r="DD906" s="91"/>
      <c r="DE906" s="91"/>
      <c r="DF906" s="91"/>
      <c r="DG906" s="91"/>
      <c r="DH906" s="91"/>
      <c r="DI906" s="91"/>
      <c r="DJ906" s="91"/>
      <c r="DK906" s="91"/>
      <c r="DL906" s="91"/>
      <c r="DM906" s="91"/>
      <c r="DN906" s="91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  <c r="FB906" s="91"/>
      <c r="FC906" s="91"/>
      <c r="FD906" s="91"/>
      <c r="FE906" s="91"/>
      <c r="FF906" s="91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</row>
    <row r="907" customFormat="false" ht="12.75" hidden="false" customHeight="false" outlineLevel="0" collapsed="false">
      <c r="A907" s="100"/>
      <c r="B907" s="101"/>
      <c r="C907" s="101"/>
      <c r="D907" s="101"/>
      <c r="E907" s="101"/>
      <c r="F907" s="101"/>
      <c r="G907" s="101"/>
      <c r="H907" s="82"/>
      <c r="I907" s="103"/>
      <c r="R907" s="82"/>
      <c r="S907" s="90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1"/>
      <c r="DB907" s="91"/>
      <c r="DC907" s="91"/>
      <c r="DD907" s="91"/>
      <c r="DE907" s="91"/>
      <c r="DF907" s="91"/>
      <c r="DG907" s="91"/>
      <c r="DH907" s="91"/>
      <c r="DI907" s="91"/>
      <c r="DJ907" s="91"/>
      <c r="DK907" s="91"/>
      <c r="DL907" s="91"/>
      <c r="DM907" s="91"/>
      <c r="DN907" s="91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  <c r="FB907" s="91"/>
      <c r="FC907" s="91"/>
      <c r="FD907" s="91"/>
      <c r="FE907" s="91"/>
      <c r="FF907" s="91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</row>
    <row r="908" customFormat="false" ht="12.75" hidden="false" customHeight="false" outlineLevel="0" collapsed="false">
      <c r="A908" s="100"/>
      <c r="B908" s="101"/>
      <c r="C908" s="101"/>
      <c r="D908" s="101"/>
      <c r="E908" s="101"/>
      <c r="F908" s="101"/>
      <c r="G908" s="101"/>
      <c r="H908" s="82"/>
      <c r="I908" s="103"/>
      <c r="R908" s="82"/>
      <c r="S908" s="90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</row>
    <row r="909" customFormat="false" ht="12.75" hidden="false" customHeight="false" outlineLevel="0" collapsed="false">
      <c r="A909" s="100"/>
      <c r="B909" s="101"/>
      <c r="C909" s="101"/>
      <c r="D909" s="101"/>
      <c r="E909" s="101"/>
      <c r="F909" s="101"/>
      <c r="G909" s="101"/>
      <c r="H909" s="82"/>
      <c r="I909" s="103"/>
      <c r="R909" s="82"/>
      <c r="S909" s="90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</row>
    <row r="910" customFormat="false" ht="12.75" hidden="false" customHeight="false" outlineLevel="0" collapsed="false">
      <c r="A910" s="100"/>
      <c r="B910" s="101"/>
      <c r="C910" s="101"/>
      <c r="D910" s="101"/>
      <c r="E910" s="101"/>
      <c r="F910" s="101"/>
      <c r="G910" s="101"/>
      <c r="H910" s="82"/>
      <c r="I910" s="103"/>
      <c r="R910" s="82"/>
      <c r="S910" s="90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</row>
    <row r="911" customFormat="false" ht="12.75" hidden="false" customHeight="false" outlineLevel="0" collapsed="false">
      <c r="A911" s="100"/>
      <c r="B911" s="101"/>
      <c r="C911" s="101"/>
      <c r="D911" s="101"/>
      <c r="E911" s="101"/>
      <c r="F911" s="101"/>
      <c r="G911" s="101"/>
      <c r="H911" s="82"/>
      <c r="I911" s="103"/>
      <c r="R911" s="82"/>
      <c r="S911" s="90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</row>
    <row r="912" customFormat="false" ht="12.75" hidden="false" customHeight="false" outlineLevel="0" collapsed="false">
      <c r="A912" s="100"/>
      <c r="B912" s="101"/>
      <c r="C912" s="101"/>
      <c r="D912" s="101"/>
      <c r="E912" s="101"/>
      <c r="F912" s="101"/>
      <c r="G912" s="101"/>
      <c r="H912" s="82"/>
      <c r="I912" s="103"/>
      <c r="R912" s="82"/>
      <c r="S912" s="90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</row>
    <row r="913" customFormat="false" ht="12.75" hidden="false" customHeight="false" outlineLevel="0" collapsed="false">
      <c r="A913" s="100"/>
      <c r="B913" s="101"/>
      <c r="C913" s="101"/>
      <c r="D913" s="101"/>
      <c r="E913" s="101"/>
      <c r="F913" s="101"/>
      <c r="G913" s="101"/>
      <c r="H913" s="82"/>
      <c r="I913" s="103"/>
      <c r="R913" s="82"/>
      <c r="S913" s="90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</row>
    <row r="914" customFormat="false" ht="12.75" hidden="false" customHeight="false" outlineLevel="0" collapsed="false">
      <c r="A914" s="100"/>
      <c r="B914" s="101"/>
      <c r="C914" s="101"/>
      <c r="D914" s="101"/>
      <c r="E914" s="101"/>
      <c r="F914" s="101"/>
      <c r="G914" s="101"/>
      <c r="H914" s="82"/>
      <c r="I914" s="103"/>
      <c r="R914" s="82"/>
      <c r="S914" s="90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</row>
    <row r="915" customFormat="false" ht="12.75" hidden="false" customHeight="false" outlineLevel="0" collapsed="false">
      <c r="A915" s="100"/>
      <c r="B915" s="101"/>
      <c r="C915" s="101"/>
      <c r="D915" s="101"/>
      <c r="E915" s="101"/>
      <c r="F915" s="101"/>
      <c r="G915" s="101"/>
      <c r="H915" s="82"/>
      <c r="I915" s="103"/>
      <c r="R915" s="82"/>
      <c r="S915" s="90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</row>
    <row r="916" customFormat="false" ht="12.75" hidden="false" customHeight="false" outlineLevel="0" collapsed="false">
      <c r="A916" s="100"/>
      <c r="B916" s="101"/>
      <c r="C916" s="101"/>
      <c r="D916" s="101"/>
      <c r="E916" s="101"/>
      <c r="F916" s="101"/>
      <c r="G916" s="101"/>
      <c r="H916" s="82"/>
      <c r="I916" s="103"/>
      <c r="R916" s="82"/>
      <c r="S916" s="90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</row>
    <row r="917" customFormat="false" ht="12.75" hidden="false" customHeight="false" outlineLevel="0" collapsed="false">
      <c r="A917" s="100"/>
      <c r="B917" s="101"/>
      <c r="C917" s="101"/>
      <c r="D917" s="101"/>
      <c r="E917" s="101"/>
      <c r="F917" s="101"/>
      <c r="G917" s="101"/>
      <c r="H917" s="82"/>
      <c r="I917" s="103"/>
      <c r="R917" s="82"/>
      <c r="S917" s="90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</row>
    <row r="918" customFormat="false" ht="12.75" hidden="false" customHeight="false" outlineLevel="0" collapsed="false">
      <c r="A918" s="100"/>
      <c r="B918" s="101"/>
      <c r="C918" s="101"/>
      <c r="D918" s="101"/>
      <c r="E918" s="101"/>
      <c r="F918" s="101"/>
      <c r="G918" s="101"/>
      <c r="H918" s="82"/>
      <c r="I918" s="103"/>
      <c r="R918" s="82"/>
      <c r="S918" s="90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</row>
    <row r="919" customFormat="false" ht="12.75" hidden="false" customHeight="false" outlineLevel="0" collapsed="false">
      <c r="A919" s="100"/>
      <c r="B919" s="101"/>
      <c r="C919" s="101"/>
      <c r="D919" s="101"/>
      <c r="E919" s="101"/>
      <c r="F919" s="101"/>
      <c r="G919" s="101"/>
      <c r="H919" s="82"/>
      <c r="I919" s="103"/>
      <c r="R919" s="82"/>
      <c r="S919" s="90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</row>
    <row r="920" customFormat="false" ht="12.75" hidden="false" customHeight="false" outlineLevel="0" collapsed="false">
      <c r="A920" s="100"/>
      <c r="B920" s="101"/>
      <c r="C920" s="101"/>
      <c r="D920" s="101"/>
      <c r="E920" s="101"/>
      <c r="F920" s="101"/>
      <c r="G920" s="101"/>
      <c r="H920" s="82"/>
      <c r="I920" s="103"/>
      <c r="R920" s="82"/>
      <c r="S920" s="90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</row>
    <row r="921" customFormat="false" ht="12.75" hidden="false" customHeight="false" outlineLevel="0" collapsed="false">
      <c r="A921" s="100"/>
      <c r="B921" s="101"/>
      <c r="C921" s="101"/>
      <c r="D921" s="101"/>
      <c r="E921" s="101"/>
      <c r="F921" s="101"/>
      <c r="G921" s="101"/>
      <c r="H921" s="82"/>
      <c r="I921" s="103"/>
      <c r="R921" s="82"/>
      <c r="S921" s="90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</row>
    <row r="922" customFormat="false" ht="12.75" hidden="false" customHeight="false" outlineLevel="0" collapsed="false">
      <c r="A922" s="100"/>
      <c r="B922" s="101"/>
      <c r="C922" s="101"/>
      <c r="D922" s="101"/>
      <c r="E922" s="101"/>
      <c r="F922" s="101"/>
      <c r="G922" s="101"/>
      <c r="H922" s="82"/>
      <c r="I922" s="103"/>
      <c r="R922" s="82"/>
      <c r="S922" s="90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</row>
    <row r="923" customFormat="false" ht="12.75" hidden="false" customHeight="false" outlineLevel="0" collapsed="false">
      <c r="A923" s="100"/>
      <c r="B923" s="101"/>
      <c r="C923" s="101"/>
      <c r="D923" s="101"/>
      <c r="E923" s="101"/>
      <c r="F923" s="101"/>
      <c r="G923" s="101"/>
      <c r="H923" s="82"/>
      <c r="I923" s="103"/>
      <c r="R923" s="82"/>
      <c r="S923" s="90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</row>
    <row r="924" customFormat="false" ht="12.75" hidden="false" customHeight="false" outlineLevel="0" collapsed="false">
      <c r="A924" s="100"/>
      <c r="B924" s="101"/>
      <c r="C924" s="101"/>
      <c r="D924" s="101"/>
      <c r="E924" s="101"/>
      <c r="F924" s="101"/>
      <c r="G924" s="101"/>
      <c r="H924" s="82"/>
      <c r="I924" s="103"/>
      <c r="R924" s="82"/>
      <c r="S924" s="90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</row>
    <row r="925" customFormat="false" ht="12.75" hidden="false" customHeight="false" outlineLevel="0" collapsed="false">
      <c r="A925" s="100"/>
      <c r="B925" s="101"/>
      <c r="C925" s="101"/>
      <c r="D925" s="101"/>
      <c r="E925" s="101"/>
      <c r="F925" s="101"/>
      <c r="G925" s="101"/>
      <c r="H925" s="82"/>
      <c r="I925" s="103"/>
      <c r="R925" s="82"/>
      <c r="S925" s="90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</row>
    <row r="926" customFormat="false" ht="12.75" hidden="false" customHeight="false" outlineLevel="0" collapsed="false">
      <c r="A926" s="100"/>
      <c r="B926" s="101"/>
      <c r="C926" s="101"/>
      <c r="D926" s="101"/>
      <c r="E926" s="101"/>
      <c r="F926" s="101"/>
      <c r="G926" s="101"/>
      <c r="H926" s="82"/>
      <c r="I926" s="103"/>
      <c r="R926" s="82"/>
      <c r="S926" s="90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</row>
    <row r="927" customFormat="false" ht="12.75" hidden="false" customHeight="false" outlineLevel="0" collapsed="false">
      <c r="A927" s="100"/>
      <c r="B927" s="101"/>
      <c r="C927" s="101"/>
      <c r="D927" s="101"/>
      <c r="E927" s="101"/>
      <c r="F927" s="101"/>
      <c r="G927" s="101"/>
      <c r="H927" s="82"/>
      <c r="I927" s="103"/>
      <c r="R927" s="82"/>
      <c r="S927" s="90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</row>
    <row r="928" customFormat="false" ht="12.75" hidden="false" customHeight="false" outlineLevel="0" collapsed="false">
      <c r="A928" s="100"/>
      <c r="B928" s="101"/>
      <c r="C928" s="101"/>
      <c r="D928" s="101"/>
      <c r="E928" s="101"/>
      <c r="F928" s="101"/>
      <c r="G928" s="101"/>
      <c r="H928" s="82"/>
      <c r="I928" s="103"/>
      <c r="R928" s="82"/>
      <c r="S928" s="90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</row>
    <row r="929" customFormat="false" ht="12.75" hidden="false" customHeight="false" outlineLevel="0" collapsed="false">
      <c r="A929" s="100"/>
      <c r="B929" s="101"/>
      <c r="C929" s="101"/>
      <c r="D929" s="101"/>
      <c r="E929" s="101"/>
      <c r="F929" s="101"/>
      <c r="G929" s="101"/>
      <c r="H929" s="82"/>
      <c r="I929" s="103"/>
      <c r="R929" s="82"/>
      <c r="S929" s="90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</row>
    <row r="930" customFormat="false" ht="12.75" hidden="false" customHeight="false" outlineLevel="0" collapsed="false">
      <c r="A930" s="100"/>
      <c r="B930" s="101"/>
      <c r="C930" s="101"/>
      <c r="D930" s="101"/>
      <c r="E930" s="101"/>
      <c r="F930" s="101"/>
      <c r="G930" s="101"/>
      <c r="H930" s="82"/>
      <c r="I930" s="103"/>
      <c r="R930" s="82"/>
      <c r="S930" s="90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</row>
    <row r="931" customFormat="false" ht="12.75" hidden="false" customHeight="false" outlineLevel="0" collapsed="false">
      <c r="A931" s="100"/>
      <c r="B931" s="101"/>
      <c r="C931" s="101"/>
      <c r="D931" s="101"/>
      <c r="E931" s="101"/>
      <c r="F931" s="101"/>
      <c r="G931" s="101"/>
      <c r="H931" s="82"/>
      <c r="I931" s="103"/>
      <c r="R931" s="82"/>
      <c r="S931" s="90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</row>
    <row r="932" customFormat="false" ht="12.75" hidden="false" customHeight="false" outlineLevel="0" collapsed="false">
      <c r="A932" s="100"/>
      <c r="B932" s="101"/>
      <c r="C932" s="101"/>
      <c r="D932" s="101"/>
      <c r="E932" s="101"/>
      <c r="F932" s="101"/>
      <c r="G932" s="101"/>
      <c r="H932" s="82"/>
      <c r="I932" s="103"/>
      <c r="R932" s="82"/>
      <c r="S932" s="90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</row>
    <row r="933" customFormat="false" ht="12.75" hidden="false" customHeight="false" outlineLevel="0" collapsed="false">
      <c r="A933" s="100"/>
      <c r="B933" s="101"/>
      <c r="C933" s="101"/>
      <c r="D933" s="101"/>
      <c r="E933" s="101"/>
      <c r="F933" s="101"/>
      <c r="G933" s="101"/>
      <c r="H933" s="82"/>
      <c r="I933" s="103"/>
      <c r="R933" s="82"/>
      <c r="S933" s="90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</row>
    <row r="934" customFormat="false" ht="12.75" hidden="false" customHeight="false" outlineLevel="0" collapsed="false">
      <c r="A934" s="100"/>
      <c r="B934" s="101"/>
      <c r="C934" s="101"/>
      <c r="D934" s="101"/>
      <c r="E934" s="101"/>
      <c r="F934" s="101"/>
      <c r="G934" s="101"/>
      <c r="H934" s="82"/>
      <c r="I934" s="103"/>
      <c r="R934" s="82"/>
      <c r="S934" s="90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1"/>
      <c r="DB934" s="91"/>
      <c r="DC934" s="91"/>
      <c r="DD934" s="91"/>
      <c r="DE934" s="91"/>
      <c r="DF934" s="91"/>
      <c r="DG934" s="91"/>
      <c r="DH934" s="91"/>
      <c r="DI934" s="91"/>
      <c r="DJ934" s="91"/>
      <c r="DK934" s="91"/>
      <c r="DL934" s="91"/>
      <c r="DM934" s="91"/>
      <c r="DN934" s="91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  <c r="FB934" s="91"/>
      <c r="FC934" s="91"/>
      <c r="FD934" s="91"/>
      <c r="FE934" s="91"/>
      <c r="FF934" s="91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</row>
    <row r="935" customFormat="false" ht="12.75" hidden="false" customHeight="false" outlineLevel="0" collapsed="false">
      <c r="A935" s="100"/>
      <c r="B935" s="101"/>
      <c r="C935" s="101"/>
      <c r="D935" s="101"/>
      <c r="E935" s="101"/>
      <c r="F935" s="101"/>
      <c r="G935" s="101"/>
      <c r="H935" s="82"/>
      <c r="I935" s="103"/>
      <c r="R935" s="82"/>
      <c r="S935" s="90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1"/>
      <c r="DB935" s="91"/>
      <c r="DC935" s="91"/>
      <c r="DD935" s="91"/>
      <c r="DE935" s="91"/>
      <c r="DF935" s="91"/>
      <c r="DG935" s="91"/>
      <c r="DH935" s="91"/>
      <c r="DI935" s="91"/>
      <c r="DJ935" s="91"/>
      <c r="DK935" s="91"/>
      <c r="DL935" s="91"/>
      <c r="DM935" s="91"/>
      <c r="DN935" s="91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  <c r="FB935" s="91"/>
      <c r="FC935" s="91"/>
      <c r="FD935" s="91"/>
      <c r="FE935" s="91"/>
      <c r="FF935" s="91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</row>
    <row r="936" customFormat="false" ht="12.75" hidden="false" customHeight="false" outlineLevel="0" collapsed="false">
      <c r="A936" s="100"/>
      <c r="B936" s="101"/>
      <c r="C936" s="101"/>
      <c r="D936" s="101"/>
      <c r="E936" s="101"/>
      <c r="F936" s="101"/>
      <c r="G936" s="101"/>
      <c r="H936" s="82"/>
      <c r="I936" s="103"/>
      <c r="R936" s="82"/>
      <c r="S936" s="90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1"/>
      <c r="DB936" s="91"/>
      <c r="DC936" s="91"/>
      <c r="DD936" s="91"/>
      <c r="DE936" s="91"/>
      <c r="DF936" s="91"/>
      <c r="DG936" s="91"/>
      <c r="DH936" s="91"/>
      <c r="DI936" s="91"/>
      <c r="DJ936" s="91"/>
      <c r="DK936" s="91"/>
      <c r="DL936" s="91"/>
      <c r="DM936" s="91"/>
      <c r="DN936" s="91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  <c r="FB936" s="91"/>
      <c r="FC936" s="91"/>
      <c r="FD936" s="91"/>
      <c r="FE936" s="91"/>
      <c r="FF936" s="91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</row>
    <row r="937" customFormat="false" ht="12.75" hidden="false" customHeight="false" outlineLevel="0" collapsed="false">
      <c r="A937" s="100"/>
      <c r="B937" s="101"/>
      <c r="C937" s="101"/>
      <c r="D937" s="101"/>
      <c r="E937" s="101"/>
      <c r="F937" s="101"/>
      <c r="G937" s="101"/>
      <c r="H937" s="82"/>
      <c r="I937" s="103"/>
      <c r="R937" s="82"/>
      <c r="S937" s="90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1"/>
      <c r="DB937" s="91"/>
      <c r="DC937" s="91"/>
      <c r="DD937" s="91"/>
      <c r="DE937" s="91"/>
      <c r="DF937" s="91"/>
      <c r="DG937" s="91"/>
      <c r="DH937" s="91"/>
      <c r="DI937" s="91"/>
      <c r="DJ937" s="91"/>
      <c r="DK937" s="91"/>
      <c r="DL937" s="91"/>
      <c r="DM937" s="91"/>
      <c r="DN937" s="91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  <c r="FB937" s="91"/>
      <c r="FC937" s="91"/>
      <c r="FD937" s="91"/>
      <c r="FE937" s="91"/>
      <c r="FF937" s="91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</row>
    <row r="938" customFormat="false" ht="12.75" hidden="false" customHeight="false" outlineLevel="0" collapsed="false">
      <c r="A938" s="100"/>
      <c r="B938" s="101"/>
      <c r="C938" s="101"/>
      <c r="D938" s="101"/>
      <c r="E938" s="101"/>
      <c r="F938" s="101"/>
      <c r="G938" s="101"/>
      <c r="H938" s="82"/>
      <c r="I938" s="103"/>
      <c r="R938" s="82"/>
      <c r="S938" s="90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1"/>
      <c r="DB938" s="91"/>
      <c r="DC938" s="91"/>
      <c r="DD938" s="91"/>
      <c r="DE938" s="91"/>
      <c r="DF938" s="91"/>
      <c r="DG938" s="91"/>
      <c r="DH938" s="91"/>
      <c r="DI938" s="91"/>
      <c r="DJ938" s="91"/>
      <c r="DK938" s="91"/>
      <c r="DL938" s="91"/>
      <c r="DM938" s="91"/>
      <c r="DN938" s="91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  <c r="FB938" s="91"/>
      <c r="FC938" s="91"/>
      <c r="FD938" s="91"/>
      <c r="FE938" s="91"/>
      <c r="FF938" s="91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</row>
    <row r="939" customFormat="false" ht="12.75" hidden="false" customHeight="false" outlineLevel="0" collapsed="false">
      <c r="A939" s="100"/>
      <c r="B939" s="101"/>
      <c r="C939" s="101"/>
      <c r="D939" s="101"/>
      <c r="E939" s="101"/>
      <c r="F939" s="101"/>
      <c r="G939" s="101"/>
      <c r="H939" s="82"/>
      <c r="I939" s="103"/>
      <c r="R939" s="82"/>
      <c r="S939" s="90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1"/>
      <c r="DB939" s="91"/>
      <c r="DC939" s="91"/>
      <c r="DD939" s="91"/>
      <c r="DE939" s="91"/>
      <c r="DF939" s="91"/>
      <c r="DG939" s="91"/>
      <c r="DH939" s="91"/>
      <c r="DI939" s="91"/>
      <c r="DJ939" s="91"/>
      <c r="DK939" s="91"/>
      <c r="DL939" s="91"/>
      <c r="DM939" s="91"/>
      <c r="DN939" s="91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  <c r="FB939" s="91"/>
      <c r="FC939" s="91"/>
      <c r="FD939" s="91"/>
      <c r="FE939" s="91"/>
      <c r="FF939" s="91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</row>
    <row r="940" customFormat="false" ht="12.75" hidden="false" customHeight="false" outlineLevel="0" collapsed="false">
      <c r="A940" s="100"/>
      <c r="B940" s="101"/>
      <c r="C940" s="101"/>
      <c r="D940" s="101"/>
      <c r="E940" s="101"/>
      <c r="F940" s="101"/>
      <c r="G940" s="101"/>
      <c r="H940" s="82"/>
      <c r="I940" s="103"/>
      <c r="R940" s="82"/>
      <c r="S940" s="90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1"/>
      <c r="DB940" s="91"/>
      <c r="DC940" s="91"/>
      <c r="DD940" s="91"/>
      <c r="DE940" s="91"/>
      <c r="DF940" s="91"/>
      <c r="DG940" s="91"/>
      <c r="DH940" s="91"/>
      <c r="DI940" s="91"/>
      <c r="DJ940" s="91"/>
      <c r="DK940" s="91"/>
      <c r="DL940" s="91"/>
      <c r="DM940" s="91"/>
      <c r="DN940" s="91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  <c r="FB940" s="91"/>
      <c r="FC940" s="91"/>
      <c r="FD940" s="91"/>
      <c r="FE940" s="91"/>
      <c r="FF940" s="91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</row>
    <row r="941" customFormat="false" ht="12.75" hidden="false" customHeight="false" outlineLevel="0" collapsed="false">
      <c r="A941" s="100"/>
      <c r="B941" s="101"/>
      <c r="C941" s="101"/>
      <c r="D941" s="101"/>
      <c r="E941" s="101"/>
      <c r="F941" s="101"/>
      <c r="G941" s="101"/>
      <c r="H941" s="82"/>
      <c r="I941" s="103"/>
      <c r="R941" s="82"/>
      <c r="S941" s="90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1"/>
      <c r="DB941" s="91"/>
      <c r="DC941" s="91"/>
      <c r="DD941" s="91"/>
      <c r="DE941" s="91"/>
      <c r="DF941" s="91"/>
      <c r="DG941" s="91"/>
      <c r="DH941" s="91"/>
      <c r="DI941" s="91"/>
      <c r="DJ941" s="91"/>
      <c r="DK941" s="91"/>
      <c r="DL941" s="91"/>
      <c r="DM941" s="91"/>
      <c r="DN941" s="91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  <c r="FB941" s="91"/>
      <c r="FC941" s="91"/>
      <c r="FD941" s="91"/>
      <c r="FE941" s="91"/>
      <c r="FF941" s="91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</row>
    <row r="942" customFormat="false" ht="12.75" hidden="false" customHeight="false" outlineLevel="0" collapsed="false">
      <c r="A942" s="100"/>
      <c r="B942" s="101"/>
      <c r="C942" s="101"/>
      <c r="D942" s="101"/>
      <c r="E942" s="101"/>
      <c r="F942" s="101"/>
      <c r="G942" s="101"/>
      <c r="H942" s="82"/>
      <c r="I942" s="103"/>
      <c r="R942" s="82"/>
      <c r="S942" s="90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1"/>
      <c r="DB942" s="91"/>
      <c r="DC942" s="91"/>
      <c r="DD942" s="91"/>
      <c r="DE942" s="91"/>
      <c r="DF942" s="91"/>
      <c r="DG942" s="91"/>
      <c r="DH942" s="91"/>
      <c r="DI942" s="91"/>
      <c r="DJ942" s="91"/>
      <c r="DK942" s="91"/>
      <c r="DL942" s="91"/>
      <c r="DM942" s="91"/>
      <c r="DN942" s="91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  <c r="FB942" s="91"/>
      <c r="FC942" s="91"/>
      <c r="FD942" s="91"/>
      <c r="FE942" s="91"/>
      <c r="FF942" s="91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</row>
    <row r="943" customFormat="false" ht="12.75" hidden="false" customHeight="false" outlineLevel="0" collapsed="false">
      <c r="A943" s="100"/>
      <c r="B943" s="101"/>
      <c r="C943" s="101"/>
      <c r="D943" s="101"/>
      <c r="E943" s="101"/>
      <c r="F943" s="101"/>
      <c r="G943" s="101"/>
      <c r="H943" s="82"/>
      <c r="I943" s="103"/>
      <c r="R943" s="82"/>
      <c r="S943" s="90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1"/>
      <c r="DB943" s="91"/>
      <c r="DC943" s="91"/>
      <c r="DD943" s="91"/>
      <c r="DE943" s="91"/>
      <c r="DF943" s="91"/>
      <c r="DG943" s="91"/>
      <c r="DH943" s="91"/>
      <c r="DI943" s="91"/>
      <c r="DJ943" s="91"/>
      <c r="DK943" s="91"/>
      <c r="DL943" s="91"/>
      <c r="DM943" s="91"/>
      <c r="DN943" s="91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  <c r="FB943" s="91"/>
      <c r="FC943" s="91"/>
      <c r="FD943" s="91"/>
      <c r="FE943" s="91"/>
      <c r="FF943" s="91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</row>
    <row r="944" customFormat="false" ht="12.75" hidden="false" customHeight="false" outlineLevel="0" collapsed="false">
      <c r="A944" s="100"/>
      <c r="B944" s="101"/>
      <c r="C944" s="101"/>
      <c r="D944" s="101"/>
      <c r="E944" s="101"/>
      <c r="F944" s="101"/>
      <c r="G944" s="101"/>
      <c r="H944" s="82"/>
      <c r="I944" s="103"/>
      <c r="R944" s="82"/>
      <c r="S944" s="90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1"/>
      <c r="DB944" s="91"/>
      <c r="DC944" s="91"/>
      <c r="DD944" s="91"/>
      <c r="DE944" s="91"/>
      <c r="DF944" s="91"/>
      <c r="DG944" s="91"/>
      <c r="DH944" s="91"/>
      <c r="DI944" s="91"/>
      <c r="DJ944" s="91"/>
      <c r="DK944" s="91"/>
      <c r="DL944" s="91"/>
      <c r="DM944" s="91"/>
      <c r="DN944" s="91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  <c r="FB944" s="91"/>
      <c r="FC944" s="91"/>
      <c r="FD944" s="91"/>
      <c r="FE944" s="91"/>
      <c r="FF944" s="91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</row>
    <row r="945" customFormat="false" ht="12.75" hidden="false" customHeight="false" outlineLevel="0" collapsed="false">
      <c r="A945" s="100"/>
      <c r="B945" s="101"/>
      <c r="C945" s="101"/>
      <c r="D945" s="101"/>
      <c r="E945" s="101"/>
      <c r="F945" s="101"/>
      <c r="G945" s="101"/>
      <c r="H945" s="82"/>
      <c r="I945" s="103"/>
      <c r="R945" s="82"/>
      <c r="S945" s="90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1"/>
      <c r="DB945" s="91"/>
      <c r="DC945" s="91"/>
      <c r="DD945" s="91"/>
      <c r="DE945" s="91"/>
      <c r="DF945" s="91"/>
      <c r="DG945" s="91"/>
      <c r="DH945" s="91"/>
      <c r="DI945" s="91"/>
      <c r="DJ945" s="91"/>
      <c r="DK945" s="91"/>
      <c r="DL945" s="91"/>
      <c r="DM945" s="91"/>
      <c r="DN945" s="91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  <c r="FB945" s="91"/>
      <c r="FC945" s="91"/>
      <c r="FD945" s="91"/>
      <c r="FE945" s="91"/>
      <c r="FF945" s="91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</row>
    <row r="946" customFormat="false" ht="12.75" hidden="false" customHeight="false" outlineLevel="0" collapsed="false">
      <c r="A946" s="100"/>
      <c r="B946" s="101"/>
      <c r="C946" s="101"/>
      <c r="D946" s="101"/>
      <c r="E946" s="101"/>
      <c r="F946" s="101"/>
      <c r="G946" s="101"/>
      <c r="H946" s="82"/>
      <c r="I946" s="103"/>
      <c r="R946" s="82"/>
      <c r="S946" s="90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1"/>
      <c r="DB946" s="91"/>
      <c r="DC946" s="91"/>
      <c r="DD946" s="91"/>
      <c r="DE946" s="91"/>
      <c r="DF946" s="91"/>
      <c r="DG946" s="91"/>
      <c r="DH946" s="91"/>
      <c r="DI946" s="91"/>
      <c r="DJ946" s="91"/>
      <c r="DK946" s="91"/>
      <c r="DL946" s="91"/>
      <c r="DM946" s="91"/>
      <c r="DN946" s="91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  <c r="FB946" s="91"/>
      <c r="FC946" s="91"/>
      <c r="FD946" s="91"/>
      <c r="FE946" s="91"/>
      <c r="FF946" s="91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</row>
    <row r="947" customFormat="false" ht="12.75" hidden="false" customHeight="false" outlineLevel="0" collapsed="false">
      <c r="A947" s="100"/>
      <c r="B947" s="101"/>
      <c r="C947" s="101"/>
      <c r="D947" s="101"/>
      <c r="E947" s="101"/>
      <c r="F947" s="101"/>
      <c r="G947" s="101"/>
      <c r="H947" s="82"/>
      <c r="I947" s="103"/>
      <c r="R947" s="82"/>
      <c r="S947" s="90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1"/>
      <c r="DB947" s="91"/>
      <c r="DC947" s="91"/>
      <c r="DD947" s="91"/>
      <c r="DE947" s="91"/>
      <c r="DF947" s="91"/>
      <c r="DG947" s="91"/>
      <c r="DH947" s="91"/>
      <c r="DI947" s="91"/>
      <c r="DJ947" s="91"/>
      <c r="DK947" s="91"/>
      <c r="DL947" s="91"/>
      <c r="DM947" s="91"/>
      <c r="DN947" s="91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  <c r="FB947" s="91"/>
      <c r="FC947" s="91"/>
      <c r="FD947" s="91"/>
      <c r="FE947" s="91"/>
      <c r="FF947" s="91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</row>
    <row r="948" customFormat="false" ht="12.75" hidden="false" customHeight="false" outlineLevel="0" collapsed="false">
      <c r="A948" s="100"/>
      <c r="B948" s="101"/>
      <c r="C948" s="101"/>
      <c r="D948" s="101"/>
      <c r="E948" s="101"/>
      <c r="F948" s="101"/>
      <c r="G948" s="101"/>
      <c r="H948" s="82"/>
      <c r="I948" s="103"/>
      <c r="R948" s="82"/>
      <c r="S948" s="90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1"/>
      <c r="DB948" s="91"/>
      <c r="DC948" s="91"/>
      <c r="DD948" s="91"/>
      <c r="DE948" s="91"/>
      <c r="DF948" s="91"/>
      <c r="DG948" s="91"/>
      <c r="DH948" s="91"/>
      <c r="DI948" s="91"/>
      <c r="DJ948" s="91"/>
      <c r="DK948" s="91"/>
      <c r="DL948" s="91"/>
      <c r="DM948" s="91"/>
      <c r="DN948" s="91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  <c r="FB948" s="91"/>
      <c r="FC948" s="91"/>
      <c r="FD948" s="91"/>
      <c r="FE948" s="91"/>
      <c r="FF948" s="91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</row>
    <row r="949" customFormat="false" ht="12.75" hidden="false" customHeight="false" outlineLevel="0" collapsed="false">
      <c r="A949" s="100"/>
      <c r="B949" s="101"/>
      <c r="C949" s="101"/>
      <c r="D949" s="101"/>
      <c r="E949" s="101"/>
      <c r="F949" s="101"/>
      <c r="G949" s="101"/>
      <c r="H949" s="82"/>
      <c r="I949" s="103"/>
      <c r="R949" s="82"/>
      <c r="S949" s="90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1"/>
      <c r="DB949" s="91"/>
      <c r="DC949" s="91"/>
      <c r="DD949" s="91"/>
      <c r="DE949" s="91"/>
      <c r="DF949" s="91"/>
      <c r="DG949" s="91"/>
      <c r="DH949" s="91"/>
      <c r="DI949" s="91"/>
      <c r="DJ949" s="91"/>
      <c r="DK949" s="91"/>
      <c r="DL949" s="91"/>
      <c r="DM949" s="91"/>
      <c r="DN949" s="91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  <c r="FB949" s="91"/>
      <c r="FC949" s="91"/>
      <c r="FD949" s="91"/>
      <c r="FE949" s="91"/>
      <c r="FF949" s="91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</row>
    <row r="950" customFormat="false" ht="12.75" hidden="false" customHeight="false" outlineLevel="0" collapsed="false">
      <c r="A950" s="100"/>
      <c r="B950" s="101"/>
      <c r="C950" s="101"/>
      <c r="D950" s="101"/>
      <c r="E950" s="101"/>
      <c r="F950" s="101"/>
      <c r="G950" s="101"/>
      <c r="H950" s="82"/>
      <c r="I950" s="103"/>
      <c r="R950" s="82"/>
      <c r="S950" s="90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1"/>
      <c r="DB950" s="91"/>
      <c r="DC950" s="91"/>
      <c r="DD950" s="91"/>
      <c r="DE950" s="91"/>
      <c r="DF950" s="91"/>
      <c r="DG950" s="91"/>
      <c r="DH950" s="91"/>
      <c r="DI950" s="91"/>
      <c r="DJ950" s="91"/>
      <c r="DK950" s="91"/>
      <c r="DL950" s="91"/>
      <c r="DM950" s="91"/>
      <c r="DN950" s="91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  <c r="FB950" s="91"/>
      <c r="FC950" s="91"/>
      <c r="FD950" s="91"/>
      <c r="FE950" s="91"/>
      <c r="FF950" s="91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</row>
    <row r="951" customFormat="false" ht="12.75" hidden="false" customHeight="false" outlineLevel="0" collapsed="false">
      <c r="A951" s="100"/>
      <c r="B951" s="101"/>
      <c r="C951" s="101"/>
      <c r="D951" s="101"/>
      <c r="E951" s="101"/>
      <c r="F951" s="101"/>
      <c r="G951" s="101"/>
      <c r="H951" s="82"/>
      <c r="I951" s="103"/>
      <c r="R951" s="82"/>
      <c r="S951" s="90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1"/>
      <c r="DB951" s="91"/>
      <c r="DC951" s="91"/>
      <c r="DD951" s="91"/>
      <c r="DE951" s="91"/>
      <c r="DF951" s="91"/>
      <c r="DG951" s="91"/>
      <c r="DH951" s="91"/>
      <c r="DI951" s="91"/>
      <c r="DJ951" s="91"/>
      <c r="DK951" s="91"/>
      <c r="DL951" s="91"/>
      <c r="DM951" s="91"/>
      <c r="DN951" s="91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  <c r="FB951" s="91"/>
      <c r="FC951" s="91"/>
      <c r="FD951" s="91"/>
      <c r="FE951" s="91"/>
      <c r="FF951" s="91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</row>
    <row r="952" customFormat="false" ht="12.75" hidden="false" customHeight="false" outlineLevel="0" collapsed="false">
      <c r="A952" s="100"/>
      <c r="B952" s="101"/>
      <c r="C952" s="101"/>
      <c r="D952" s="101"/>
      <c r="E952" s="101"/>
      <c r="F952" s="101"/>
      <c r="G952" s="101"/>
      <c r="H952" s="82"/>
      <c r="I952" s="103"/>
      <c r="R952" s="82"/>
      <c r="S952" s="90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1"/>
      <c r="DB952" s="91"/>
      <c r="DC952" s="91"/>
      <c r="DD952" s="91"/>
      <c r="DE952" s="91"/>
      <c r="DF952" s="91"/>
      <c r="DG952" s="91"/>
      <c r="DH952" s="91"/>
      <c r="DI952" s="91"/>
      <c r="DJ952" s="91"/>
      <c r="DK952" s="91"/>
      <c r="DL952" s="91"/>
      <c r="DM952" s="91"/>
      <c r="DN952" s="91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  <c r="FB952" s="91"/>
      <c r="FC952" s="91"/>
      <c r="FD952" s="91"/>
      <c r="FE952" s="91"/>
      <c r="FF952" s="91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</row>
    <row r="953" customFormat="false" ht="12.75" hidden="false" customHeight="false" outlineLevel="0" collapsed="false">
      <c r="A953" s="100"/>
      <c r="B953" s="101"/>
      <c r="C953" s="101"/>
      <c r="D953" s="101"/>
      <c r="E953" s="101"/>
      <c r="F953" s="101"/>
      <c r="G953" s="101"/>
      <c r="H953" s="82"/>
      <c r="I953" s="103"/>
      <c r="R953" s="82"/>
      <c r="S953" s="90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1"/>
      <c r="DB953" s="91"/>
      <c r="DC953" s="91"/>
      <c r="DD953" s="91"/>
      <c r="DE953" s="91"/>
      <c r="DF953" s="91"/>
      <c r="DG953" s="91"/>
      <c r="DH953" s="91"/>
      <c r="DI953" s="91"/>
      <c r="DJ953" s="91"/>
      <c r="DK953" s="91"/>
      <c r="DL953" s="91"/>
      <c r="DM953" s="91"/>
      <c r="DN953" s="91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  <c r="FB953" s="91"/>
      <c r="FC953" s="91"/>
      <c r="FD953" s="91"/>
      <c r="FE953" s="91"/>
      <c r="FF953" s="91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</row>
    <row r="954" customFormat="false" ht="12.75" hidden="false" customHeight="false" outlineLevel="0" collapsed="false">
      <c r="A954" s="100"/>
      <c r="B954" s="101"/>
      <c r="C954" s="101"/>
      <c r="D954" s="101"/>
      <c r="E954" s="101"/>
      <c r="F954" s="101"/>
      <c r="G954" s="101"/>
      <c r="H954" s="82"/>
      <c r="I954" s="103"/>
      <c r="R954" s="82"/>
      <c r="S954" s="90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1"/>
      <c r="DB954" s="91"/>
      <c r="DC954" s="91"/>
      <c r="DD954" s="91"/>
      <c r="DE954" s="91"/>
      <c r="DF954" s="91"/>
      <c r="DG954" s="91"/>
      <c r="DH954" s="91"/>
      <c r="DI954" s="91"/>
      <c r="DJ954" s="91"/>
      <c r="DK954" s="91"/>
      <c r="DL954" s="91"/>
      <c r="DM954" s="91"/>
      <c r="DN954" s="91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  <c r="FB954" s="91"/>
      <c r="FC954" s="91"/>
      <c r="FD954" s="91"/>
      <c r="FE954" s="91"/>
      <c r="FF954" s="91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</row>
    <row r="955" customFormat="false" ht="12.75" hidden="false" customHeight="false" outlineLevel="0" collapsed="false">
      <c r="A955" s="100"/>
      <c r="B955" s="101"/>
      <c r="C955" s="101"/>
      <c r="D955" s="101"/>
      <c r="E955" s="101"/>
      <c r="F955" s="101"/>
      <c r="G955" s="101"/>
      <c r="H955" s="82"/>
      <c r="I955" s="103"/>
      <c r="R955" s="82"/>
      <c r="S955" s="90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1"/>
      <c r="DB955" s="91"/>
      <c r="DC955" s="91"/>
      <c r="DD955" s="91"/>
      <c r="DE955" s="91"/>
      <c r="DF955" s="91"/>
      <c r="DG955" s="91"/>
      <c r="DH955" s="91"/>
      <c r="DI955" s="91"/>
      <c r="DJ955" s="91"/>
      <c r="DK955" s="91"/>
      <c r="DL955" s="91"/>
      <c r="DM955" s="91"/>
      <c r="DN955" s="91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  <c r="FB955" s="91"/>
      <c r="FC955" s="91"/>
      <c r="FD955" s="91"/>
      <c r="FE955" s="91"/>
      <c r="FF955" s="91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</row>
    <row r="956" customFormat="false" ht="12.75" hidden="false" customHeight="false" outlineLevel="0" collapsed="false">
      <c r="A956" s="100"/>
      <c r="B956" s="101"/>
      <c r="C956" s="101"/>
      <c r="D956" s="101"/>
      <c r="E956" s="101"/>
      <c r="F956" s="101"/>
      <c r="G956" s="101"/>
      <c r="H956" s="82"/>
      <c r="I956" s="103"/>
      <c r="R956" s="82"/>
      <c r="S956" s="90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1"/>
      <c r="DB956" s="91"/>
      <c r="DC956" s="91"/>
      <c r="DD956" s="91"/>
      <c r="DE956" s="91"/>
      <c r="DF956" s="91"/>
      <c r="DG956" s="91"/>
      <c r="DH956" s="91"/>
      <c r="DI956" s="91"/>
      <c r="DJ956" s="91"/>
      <c r="DK956" s="91"/>
      <c r="DL956" s="91"/>
      <c r="DM956" s="91"/>
      <c r="DN956" s="91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  <c r="FB956" s="91"/>
      <c r="FC956" s="91"/>
      <c r="FD956" s="91"/>
      <c r="FE956" s="91"/>
      <c r="FF956" s="91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</row>
    <row r="957" customFormat="false" ht="12.75" hidden="false" customHeight="false" outlineLevel="0" collapsed="false">
      <c r="A957" s="100"/>
      <c r="B957" s="101"/>
      <c r="C957" s="101"/>
      <c r="D957" s="101"/>
      <c r="E957" s="101"/>
      <c r="F957" s="101"/>
      <c r="G957" s="101"/>
      <c r="H957" s="82"/>
      <c r="I957" s="103"/>
      <c r="R957" s="82"/>
      <c r="S957" s="90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1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  <c r="FB957" s="91"/>
      <c r="FC957" s="91"/>
      <c r="FD957" s="91"/>
      <c r="FE957" s="91"/>
      <c r="FF957" s="91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</row>
    <row r="958" customFormat="false" ht="12.75" hidden="false" customHeight="false" outlineLevel="0" collapsed="false">
      <c r="A958" s="100"/>
      <c r="B958" s="101"/>
      <c r="C958" s="101"/>
      <c r="D958" s="101"/>
      <c r="E958" s="101"/>
      <c r="F958" s="101"/>
      <c r="G958" s="101"/>
      <c r="H958" s="82"/>
      <c r="I958" s="103"/>
      <c r="R958" s="82"/>
      <c r="S958" s="90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1"/>
      <c r="DB958" s="91"/>
      <c r="DC958" s="91"/>
      <c r="DD958" s="91"/>
      <c r="DE958" s="91"/>
      <c r="DF958" s="91"/>
      <c r="DG958" s="91"/>
      <c r="DH958" s="91"/>
      <c r="DI958" s="91"/>
      <c r="DJ958" s="91"/>
      <c r="DK958" s="91"/>
      <c r="DL958" s="91"/>
      <c r="DM958" s="91"/>
      <c r="DN958" s="91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  <c r="FB958" s="91"/>
      <c r="FC958" s="91"/>
      <c r="FD958" s="91"/>
      <c r="FE958" s="91"/>
      <c r="FF958" s="91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</row>
    <row r="959" customFormat="false" ht="12.75" hidden="false" customHeight="false" outlineLevel="0" collapsed="false">
      <c r="A959" s="100"/>
      <c r="B959" s="101"/>
      <c r="C959" s="101"/>
      <c r="D959" s="101"/>
      <c r="E959" s="101"/>
      <c r="F959" s="101"/>
      <c r="G959" s="101"/>
      <c r="H959" s="82"/>
      <c r="I959" s="103"/>
      <c r="R959" s="82"/>
      <c r="S959" s="90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1"/>
      <c r="DB959" s="91"/>
      <c r="DC959" s="91"/>
      <c r="DD959" s="91"/>
      <c r="DE959" s="91"/>
      <c r="DF959" s="91"/>
      <c r="DG959" s="91"/>
      <c r="DH959" s="91"/>
      <c r="DI959" s="91"/>
      <c r="DJ959" s="91"/>
      <c r="DK959" s="91"/>
      <c r="DL959" s="91"/>
      <c r="DM959" s="91"/>
      <c r="DN959" s="91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  <c r="FB959" s="91"/>
      <c r="FC959" s="91"/>
      <c r="FD959" s="91"/>
      <c r="FE959" s="91"/>
      <c r="FF959" s="91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</row>
    <row r="960" customFormat="false" ht="12.75" hidden="false" customHeight="false" outlineLevel="0" collapsed="false">
      <c r="A960" s="100"/>
      <c r="B960" s="101"/>
      <c r="C960" s="101"/>
      <c r="D960" s="101"/>
      <c r="E960" s="101"/>
      <c r="F960" s="101"/>
      <c r="G960" s="101"/>
      <c r="H960" s="82"/>
      <c r="I960" s="103"/>
      <c r="R960" s="82"/>
      <c r="S960" s="90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1"/>
      <c r="DB960" s="91"/>
      <c r="DC960" s="91"/>
      <c r="DD960" s="91"/>
      <c r="DE960" s="91"/>
      <c r="DF960" s="91"/>
      <c r="DG960" s="91"/>
      <c r="DH960" s="91"/>
      <c r="DI960" s="91"/>
      <c r="DJ960" s="91"/>
      <c r="DK960" s="91"/>
      <c r="DL960" s="91"/>
      <c r="DM960" s="91"/>
      <c r="DN960" s="91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  <c r="FB960" s="91"/>
      <c r="FC960" s="91"/>
      <c r="FD960" s="91"/>
      <c r="FE960" s="91"/>
      <c r="FF960" s="91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</row>
    <row r="961" customFormat="false" ht="12.75" hidden="false" customHeight="false" outlineLevel="0" collapsed="false">
      <c r="A961" s="100"/>
      <c r="B961" s="101"/>
      <c r="C961" s="101"/>
      <c r="D961" s="101"/>
      <c r="E961" s="101"/>
      <c r="F961" s="101"/>
      <c r="G961" s="101"/>
      <c r="H961" s="82"/>
      <c r="I961" s="103"/>
      <c r="R961" s="82"/>
      <c r="S961" s="90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1"/>
      <c r="DB961" s="91"/>
      <c r="DC961" s="91"/>
      <c r="DD961" s="91"/>
      <c r="DE961" s="91"/>
      <c r="DF961" s="91"/>
      <c r="DG961" s="91"/>
      <c r="DH961" s="91"/>
      <c r="DI961" s="91"/>
      <c r="DJ961" s="91"/>
      <c r="DK961" s="91"/>
      <c r="DL961" s="91"/>
      <c r="DM961" s="91"/>
      <c r="DN961" s="91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  <c r="FB961" s="91"/>
      <c r="FC961" s="91"/>
      <c r="FD961" s="91"/>
      <c r="FE961" s="91"/>
      <c r="FF961" s="91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</row>
    <row r="962" customFormat="false" ht="12.75" hidden="false" customHeight="false" outlineLevel="0" collapsed="false">
      <c r="A962" s="100"/>
      <c r="B962" s="101"/>
      <c r="C962" s="101"/>
      <c r="D962" s="101"/>
      <c r="E962" s="101"/>
      <c r="F962" s="101"/>
      <c r="G962" s="101"/>
      <c r="H962" s="82"/>
      <c r="I962" s="103"/>
      <c r="R962" s="82"/>
      <c r="S962" s="90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1"/>
      <c r="DB962" s="91"/>
      <c r="DC962" s="91"/>
      <c r="DD962" s="91"/>
      <c r="DE962" s="91"/>
      <c r="DF962" s="91"/>
      <c r="DG962" s="91"/>
      <c r="DH962" s="91"/>
      <c r="DI962" s="91"/>
      <c r="DJ962" s="91"/>
      <c r="DK962" s="91"/>
      <c r="DL962" s="91"/>
      <c r="DM962" s="91"/>
      <c r="DN962" s="91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  <c r="FB962" s="91"/>
      <c r="FC962" s="91"/>
      <c r="FD962" s="91"/>
      <c r="FE962" s="91"/>
      <c r="FF962" s="91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</row>
    <row r="963" customFormat="false" ht="12.75" hidden="false" customHeight="false" outlineLevel="0" collapsed="false">
      <c r="A963" s="100"/>
      <c r="B963" s="101"/>
      <c r="C963" s="101"/>
      <c r="D963" s="101"/>
      <c r="E963" s="101"/>
      <c r="F963" s="101"/>
      <c r="G963" s="101"/>
      <c r="H963" s="82"/>
      <c r="I963" s="103"/>
      <c r="R963" s="82"/>
      <c r="S963" s="90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1"/>
      <c r="DB963" s="91"/>
      <c r="DC963" s="91"/>
      <c r="DD963" s="91"/>
      <c r="DE963" s="91"/>
      <c r="DF963" s="91"/>
      <c r="DG963" s="91"/>
      <c r="DH963" s="91"/>
      <c r="DI963" s="91"/>
      <c r="DJ963" s="91"/>
      <c r="DK963" s="91"/>
      <c r="DL963" s="91"/>
      <c r="DM963" s="91"/>
      <c r="DN963" s="91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  <c r="FB963" s="91"/>
      <c r="FC963" s="91"/>
      <c r="FD963" s="91"/>
      <c r="FE963" s="91"/>
      <c r="FF963" s="91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</row>
    <row r="964" customFormat="false" ht="12.75" hidden="false" customHeight="false" outlineLevel="0" collapsed="false">
      <c r="A964" s="100"/>
      <c r="B964" s="101"/>
      <c r="C964" s="101"/>
      <c r="D964" s="101"/>
      <c r="E964" s="101"/>
      <c r="F964" s="101"/>
      <c r="G964" s="101"/>
      <c r="H964" s="82"/>
      <c r="I964" s="103"/>
      <c r="R964" s="82"/>
      <c r="S964" s="90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1"/>
      <c r="DB964" s="91"/>
      <c r="DC964" s="91"/>
      <c r="DD964" s="91"/>
      <c r="DE964" s="91"/>
      <c r="DF964" s="91"/>
      <c r="DG964" s="91"/>
      <c r="DH964" s="91"/>
      <c r="DI964" s="91"/>
      <c r="DJ964" s="91"/>
      <c r="DK964" s="91"/>
      <c r="DL964" s="91"/>
      <c r="DM964" s="91"/>
      <c r="DN964" s="91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  <c r="FB964" s="91"/>
      <c r="FC964" s="91"/>
      <c r="FD964" s="91"/>
      <c r="FE964" s="91"/>
      <c r="FF964" s="91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</row>
    <row r="965" customFormat="false" ht="12.75" hidden="false" customHeight="false" outlineLevel="0" collapsed="false">
      <c r="A965" s="100"/>
      <c r="B965" s="101"/>
      <c r="C965" s="101"/>
      <c r="D965" s="101"/>
      <c r="E965" s="101"/>
      <c r="F965" s="101"/>
      <c r="G965" s="101"/>
      <c r="H965" s="82"/>
      <c r="I965" s="103"/>
      <c r="R965" s="82"/>
      <c r="S965" s="90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1"/>
      <c r="DB965" s="91"/>
      <c r="DC965" s="91"/>
      <c r="DD965" s="91"/>
      <c r="DE965" s="91"/>
      <c r="DF965" s="91"/>
      <c r="DG965" s="91"/>
      <c r="DH965" s="91"/>
      <c r="DI965" s="91"/>
      <c r="DJ965" s="91"/>
      <c r="DK965" s="91"/>
      <c r="DL965" s="91"/>
      <c r="DM965" s="91"/>
      <c r="DN965" s="91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  <c r="FB965" s="91"/>
      <c r="FC965" s="91"/>
      <c r="FD965" s="91"/>
      <c r="FE965" s="91"/>
      <c r="FF965" s="91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</row>
    <row r="966" customFormat="false" ht="12.75" hidden="false" customHeight="false" outlineLevel="0" collapsed="false">
      <c r="A966" s="100"/>
      <c r="B966" s="101"/>
      <c r="C966" s="101"/>
      <c r="D966" s="101"/>
      <c r="E966" s="101"/>
      <c r="F966" s="101"/>
      <c r="G966" s="101"/>
      <c r="H966" s="82"/>
      <c r="I966" s="103"/>
      <c r="R966" s="82"/>
      <c r="S966" s="90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1"/>
      <c r="DB966" s="91"/>
      <c r="DC966" s="91"/>
      <c r="DD966" s="91"/>
      <c r="DE966" s="91"/>
      <c r="DF966" s="91"/>
      <c r="DG966" s="91"/>
      <c r="DH966" s="91"/>
      <c r="DI966" s="91"/>
      <c r="DJ966" s="91"/>
      <c r="DK966" s="91"/>
      <c r="DL966" s="91"/>
      <c r="DM966" s="91"/>
      <c r="DN966" s="91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  <c r="FB966" s="91"/>
      <c r="FC966" s="91"/>
      <c r="FD966" s="91"/>
      <c r="FE966" s="91"/>
      <c r="FF966" s="91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</row>
    <row r="967" customFormat="false" ht="12.75" hidden="false" customHeight="false" outlineLevel="0" collapsed="false">
      <c r="A967" s="100"/>
      <c r="B967" s="101"/>
      <c r="C967" s="101"/>
      <c r="D967" s="101"/>
      <c r="E967" s="101"/>
      <c r="F967" s="101"/>
      <c r="G967" s="101"/>
      <c r="H967" s="82"/>
      <c r="I967" s="103"/>
      <c r="R967" s="82"/>
      <c r="S967" s="90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1"/>
      <c r="DB967" s="91"/>
      <c r="DC967" s="91"/>
      <c r="DD967" s="91"/>
      <c r="DE967" s="91"/>
      <c r="DF967" s="91"/>
      <c r="DG967" s="91"/>
      <c r="DH967" s="91"/>
      <c r="DI967" s="91"/>
      <c r="DJ967" s="91"/>
      <c r="DK967" s="91"/>
      <c r="DL967" s="91"/>
      <c r="DM967" s="91"/>
      <c r="DN967" s="91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  <c r="FB967" s="91"/>
      <c r="FC967" s="91"/>
      <c r="FD967" s="91"/>
      <c r="FE967" s="91"/>
      <c r="FF967" s="91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</row>
    <row r="968" customFormat="false" ht="12.75" hidden="false" customHeight="false" outlineLevel="0" collapsed="false">
      <c r="A968" s="100"/>
      <c r="B968" s="101"/>
      <c r="C968" s="101"/>
      <c r="D968" s="101"/>
      <c r="E968" s="101"/>
      <c r="F968" s="101"/>
      <c r="G968" s="101"/>
      <c r="H968" s="82"/>
      <c r="I968" s="103"/>
      <c r="R968" s="82"/>
      <c r="S968" s="90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1"/>
      <c r="DB968" s="91"/>
      <c r="DC968" s="91"/>
      <c r="DD968" s="91"/>
      <c r="DE968" s="91"/>
      <c r="DF968" s="91"/>
      <c r="DG968" s="91"/>
      <c r="DH968" s="91"/>
      <c r="DI968" s="91"/>
      <c r="DJ968" s="91"/>
      <c r="DK968" s="91"/>
      <c r="DL968" s="91"/>
      <c r="DM968" s="91"/>
      <c r="DN968" s="91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  <c r="FB968" s="91"/>
      <c r="FC968" s="91"/>
      <c r="FD968" s="91"/>
      <c r="FE968" s="91"/>
      <c r="FF968" s="91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</row>
    <row r="969" customFormat="false" ht="12.75" hidden="false" customHeight="false" outlineLevel="0" collapsed="false">
      <c r="A969" s="100"/>
      <c r="B969" s="101"/>
      <c r="C969" s="101"/>
      <c r="D969" s="101"/>
      <c r="E969" s="101"/>
      <c r="F969" s="101"/>
      <c r="G969" s="101"/>
      <c r="H969" s="82"/>
      <c r="I969" s="103"/>
      <c r="R969" s="82"/>
      <c r="S969" s="90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1"/>
      <c r="DB969" s="91"/>
      <c r="DC969" s="91"/>
      <c r="DD969" s="91"/>
      <c r="DE969" s="91"/>
      <c r="DF969" s="91"/>
      <c r="DG969" s="91"/>
      <c r="DH969" s="91"/>
      <c r="DI969" s="91"/>
      <c r="DJ969" s="91"/>
      <c r="DK969" s="91"/>
      <c r="DL969" s="91"/>
      <c r="DM969" s="91"/>
      <c r="DN969" s="91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  <c r="FB969" s="91"/>
      <c r="FC969" s="91"/>
      <c r="FD969" s="91"/>
      <c r="FE969" s="91"/>
      <c r="FF969" s="91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</row>
    <row r="970" customFormat="false" ht="12.75" hidden="false" customHeight="false" outlineLevel="0" collapsed="false">
      <c r="A970" s="100"/>
      <c r="B970" s="101"/>
      <c r="C970" s="101"/>
      <c r="D970" s="101"/>
      <c r="E970" s="101"/>
      <c r="F970" s="101"/>
      <c r="G970" s="101"/>
      <c r="H970" s="82"/>
      <c r="I970" s="103"/>
      <c r="R970" s="82"/>
      <c r="S970" s="90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1"/>
      <c r="DB970" s="91"/>
      <c r="DC970" s="91"/>
      <c r="DD970" s="91"/>
      <c r="DE970" s="91"/>
      <c r="DF970" s="91"/>
      <c r="DG970" s="91"/>
      <c r="DH970" s="91"/>
      <c r="DI970" s="91"/>
      <c r="DJ970" s="91"/>
      <c r="DK970" s="91"/>
      <c r="DL970" s="91"/>
      <c r="DM970" s="91"/>
      <c r="DN970" s="91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  <c r="FB970" s="91"/>
      <c r="FC970" s="91"/>
      <c r="FD970" s="91"/>
      <c r="FE970" s="91"/>
      <c r="FF970" s="91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</row>
    <row r="971" customFormat="false" ht="12.75" hidden="false" customHeight="false" outlineLevel="0" collapsed="false">
      <c r="A971" s="100"/>
      <c r="B971" s="101"/>
      <c r="C971" s="101"/>
      <c r="D971" s="101"/>
      <c r="E971" s="101"/>
      <c r="F971" s="101"/>
      <c r="G971" s="101"/>
      <c r="H971" s="82"/>
      <c r="I971" s="103"/>
      <c r="R971" s="82"/>
      <c r="S971" s="90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1"/>
      <c r="DB971" s="91"/>
      <c r="DC971" s="91"/>
      <c r="DD971" s="91"/>
      <c r="DE971" s="91"/>
      <c r="DF971" s="91"/>
      <c r="DG971" s="91"/>
      <c r="DH971" s="91"/>
      <c r="DI971" s="91"/>
      <c r="DJ971" s="91"/>
      <c r="DK971" s="91"/>
      <c r="DL971" s="91"/>
      <c r="DM971" s="91"/>
      <c r="DN971" s="91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  <c r="FB971" s="91"/>
      <c r="FC971" s="91"/>
      <c r="FD971" s="91"/>
      <c r="FE971" s="91"/>
      <c r="FF971" s="91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</row>
    <row r="972" customFormat="false" ht="12.75" hidden="false" customHeight="false" outlineLevel="0" collapsed="false">
      <c r="A972" s="100"/>
      <c r="B972" s="101"/>
      <c r="C972" s="101"/>
      <c r="D972" s="101"/>
      <c r="E972" s="101"/>
      <c r="F972" s="101"/>
      <c r="G972" s="101"/>
      <c r="H972" s="82"/>
      <c r="I972" s="103"/>
      <c r="R972" s="82"/>
      <c r="S972" s="90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1"/>
      <c r="DB972" s="91"/>
      <c r="DC972" s="91"/>
      <c r="DD972" s="91"/>
      <c r="DE972" s="91"/>
      <c r="DF972" s="91"/>
      <c r="DG972" s="91"/>
      <c r="DH972" s="91"/>
      <c r="DI972" s="91"/>
      <c r="DJ972" s="91"/>
      <c r="DK972" s="91"/>
      <c r="DL972" s="91"/>
      <c r="DM972" s="91"/>
      <c r="DN972" s="91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  <c r="FB972" s="91"/>
      <c r="FC972" s="91"/>
      <c r="FD972" s="91"/>
      <c r="FE972" s="91"/>
      <c r="FF972" s="91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</row>
    <row r="973" customFormat="false" ht="12.75" hidden="false" customHeight="false" outlineLevel="0" collapsed="false">
      <c r="A973" s="100"/>
      <c r="B973" s="101"/>
      <c r="C973" s="101"/>
      <c r="D973" s="101"/>
      <c r="E973" s="101"/>
      <c r="F973" s="101"/>
      <c r="G973" s="101"/>
      <c r="H973" s="82"/>
      <c r="I973" s="103"/>
      <c r="R973" s="82"/>
      <c r="S973" s="90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1"/>
      <c r="DB973" s="91"/>
      <c r="DC973" s="91"/>
      <c r="DD973" s="91"/>
      <c r="DE973" s="91"/>
      <c r="DF973" s="91"/>
      <c r="DG973" s="91"/>
      <c r="DH973" s="91"/>
      <c r="DI973" s="91"/>
      <c r="DJ973" s="91"/>
      <c r="DK973" s="91"/>
      <c r="DL973" s="91"/>
      <c r="DM973" s="91"/>
      <c r="DN973" s="91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  <c r="FB973" s="91"/>
      <c r="FC973" s="91"/>
      <c r="FD973" s="91"/>
      <c r="FE973" s="91"/>
      <c r="FF973" s="91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</row>
    <row r="974" customFormat="false" ht="12.75" hidden="false" customHeight="false" outlineLevel="0" collapsed="false">
      <c r="A974" s="100"/>
      <c r="B974" s="101"/>
      <c r="C974" s="101"/>
      <c r="D974" s="101"/>
      <c r="E974" s="101"/>
      <c r="F974" s="101"/>
      <c r="G974" s="101"/>
      <c r="H974" s="82"/>
      <c r="I974" s="103"/>
      <c r="R974" s="82"/>
      <c r="S974" s="90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1"/>
      <c r="DB974" s="91"/>
      <c r="DC974" s="91"/>
      <c r="DD974" s="91"/>
      <c r="DE974" s="91"/>
      <c r="DF974" s="91"/>
      <c r="DG974" s="91"/>
      <c r="DH974" s="91"/>
      <c r="DI974" s="91"/>
      <c r="DJ974" s="91"/>
      <c r="DK974" s="91"/>
      <c r="DL974" s="91"/>
      <c r="DM974" s="91"/>
      <c r="DN974" s="91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  <c r="FB974" s="91"/>
      <c r="FC974" s="91"/>
      <c r="FD974" s="91"/>
      <c r="FE974" s="91"/>
      <c r="FF974" s="91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</row>
    <row r="975" customFormat="false" ht="12.75" hidden="false" customHeight="false" outlineLevel="0" collapsed="false">
      <c r="A975" s="100"/>
      <c r="B975" s="101"/>
      <c r="C975" s="101"/>
      <c r="D975" s="101"/>
      <c r="E975" s="101"/>
      <c r="F975" s="101"/>
      <c r="G975" s="101"/>
      <c r="H975" s="82"/>
      <c r="I975" s="103"/>
      <c r="R975" s="82"/>
      <c r="S975" s="90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1"/>
      <c r="DB975" s="91"/>
      <c r="DC975" s="91"/>
      <c r="DD975" s="91"/>
      <c r="DE975" s="91"/>
      <c r="DF975" s="91"/>
      <c r="DG975" s="91"/>
      <c r="DH975" s="91"/>
      <c r="DI975" s="91"/>
      <c r="DJ975" s="91"/>
      <c r="DK975" s="91"/>
      <c r="DL975" s="91"/>
      <c r="DM975" s="91"/>
      <c r="DN975" s="91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  <c r="FB975" s="91"/>
      <c r="FC975" s="91"/>
      <c r="FD975" s="91"/>
      <c r="FE975" s="91"/>
      <c r="FF975" s="91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</row>
    <row r="976" customFormat="false" ht="12.75" hidden="false" customHeight="false" outlineLevel="0" collapsed="false">
      <c r="A976" s="100"/>
      <c r="B976" s="101"/>
      <c r="C976" s="101"/>
      <c r="D976" s="101"/>
      <c r="E976" s="101"/>
      <c r="F976" s="101"/>
      <c r="G976" s="101"/>
      <c r="H976" s="82"/>
      <c r="I976" s="103"/>
      <c r="R976" s="82"/>
      <c r="S976" s="90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1"/>
      <c r="DB976" s="91"/>
      <c r="DC976" s="91"/>
      <c r="DD976" s="91"/>
      <c r="DE976" s="91"/>
      <c r="DF976" s="91"/>
      <c r="DG976" s="91"/>
      <c r="DH976" s="91"/>
      <c r="DI976" s="91"/>
      <c r="DJ976" s="91"/>
      <c r="DK976" s="91"/>
      <c r="DL976" s="91"/>
      <c r="DM976" s="91"/>
      <c r="DN976" s="91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  <c r="FB976" s="91"/>
      <c r="FC976" s="91"/>
      <c r="FD976" s="91"/>
      <c r="FE976" s="91"/>
      <c r="FF976" s="91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</row>
    <row r="977" customFormat="false" ht="12.75" hidden="false" customHeight="false" outlineLevel="0" collapsed="false">
      <c r="A977" s="100"/>
      <c r="B977" s="101"/>
      <c r="C977" s="101"/>
      <c r="D977" s="101"/>
      <c r="E977" s="101"/>
      <c r="F977" s="101"/>
      <c r="G977" s="101"/>
      <c r="H977" s="82"/>
      <c r="I977" s="103"/>
      <c r="R977" s="82"/>
      <c r="S977" s="90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1"/>
      <c r="DB977" s="91"/>
      <c r="DC977" s="91"/>
      <c r="DD977" s="91"/>
      <c r="DE977" s="91"/>
      <c r="DF977" s="91"/>
      <c r="DG977" s="91"/>
      <c r="DH977" s="91"/>
      <c r="DI977" s="91"/>
      <c r="DJ977" s="91"/>
      <c r="DK977" s="91"/>
      <c r="DL977" s="91"/>
      <c r="DM977" s="91"/>
      <c r="DN977" s="91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  <c r="FB977" s="91"/>
      <c r="FC977" s="91"/>
      <c r="FD977" s="91"/>
      <c r="FE977" s="91"/>
      <c r="FF977" s="91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</row>
    <row r="978" customFormat="false" ht="12.75" hidden="false" customHeight="false" outlineLevel="0" collapsed="false">
      <c r="A978" s="100"/>
      <c r="B978" s="101"/>
      <c r="C978" s="101"/>
      <c r="D978" s="101"/>
      <c r="E978" s="101"/>
      <c r="F978" s="101"/>
      <c r="G978" s="101"/>
      <c r="H978" s="82"/>
      <c r="I978" s="103"/>
      <c r="R978" s="82"/>
      <c r="S978" s="90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1"/>
      <c r="DB978" s="91"/>
      <c r="DC978" s="91"/>
      <c r="DD978" s="91"/>
      <c r="DE978" s="91"/>
      <c r="DF978" s="91"/>
      <c r="DG978" s="91"/>
      <c r="DH978" s="91"/>
      <c r="DI978" s="91"/>
      <c r="DJ978" s="91"/>
      <c r="DK978" s="91"/>
      <c r="DL978" s="91"/>
      <c r="DM978" s="91"/>
      <c r="DN978" s="91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  <c r="FB978" s="91"/>
      <c r="FC978" s="91"/>
      <c r="FD978" s="91"/>
      <c r="FE978" s="91"/>
      <c r="FF978" s="91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</row>
    <row r="979" customFormat="false" ht="12.75" hidden="false" customHeight="false" outlineLevel="0" collapsed="false">
      <c r="A979" s="100"/>
      <c r="B979" s="101"/>
      <c r="C979" s="101"/>
      <c r="D979" s="101"/>
      <c r="E979" s="101"/>
      <c r="F979" s="101"/>
      <c r="G979" s="101"/>
      <c r="H979" s="82"/>
      <c r="I979" s="103"/>
      <c r="R979" s="82"/>
      <c r="S979" s="90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1"/>
      <c r="DB979" s="91"/>
      <c r="DC979" s="91"/>
      <c r="DD979" s="91"/>
      <c r="DE979" s="91"/>
      <c r="DF979" s="91"/>
      <c r="DG979" s="91"/>
      <c r="DH979" s="91"/>
      <c r="DI979" s="91"/>
      <c r="DJ979" s="91"/>
      <c r="DK979" s="91"/>
      <c r="DL979" s="91"/>
      <c r="DM979" s="91"/>
      <c r="DN979" s="91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  <c r="FB979" s="91"/>
      <c r="FC979" s="91"/>
      <c r="FD979" s="91"/>
      <c r="FE979" s="91"/>
      <c r="FF979" s="91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</row>
    <row r="980" customFormat="false" ht="12.75" hidden="false" customHeight="false" outlineLevel="0" collapsed="false">
      <c r="A980" s="100"/>
      <c r="B980" s="101"/>
      <c r="C980" s="101"/>
      <c r="D980" s="101"/>
      <c r="E980" s="101"/>
      <c r="F980" s="101"/>
      <c r="G980" s="101"/>
      <c r="H980" s="82"/>
      <c r="I980" s="103"/>
      <c r="R980" s="82"/>
      <c r="S980" s="90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1"/>
      <c r="DB980" s="91"/>
      <c r="DC980" s="91"/>
      <c r="DD980" s="91"/>
      <c r="DE980" s="91"/>
      <c r="DF980" s="91"/>
      <c r="DG980" s="91"/>
      <c r="DH980" s="91"/>
      <c r="DI980" s="91"/>
      <c r="DJ980" s="91"/>
      <c r="DK980" s="91"/>
      <c r="DL980" s="91"/>
      <c r="DM980" s="91"/>
      <c r="DN980" s="91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  <c r="FB980" s="91"/>
      <c r="FC980" s="91"/>
      <c r="FD980" s="91"/>
      <c r="FE980" s="91"/>
      <c r="FF980" s="91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</row>
    <row r="981" customFormat="false" ht="12.75" hidden="false" customHeight="false" outlineLevel="0" collapsed="false">
      <c r="A981" s="100"/>
      <c r="B981" s="101"/>
      <c r="C981" s="101"/>
      <c r="D981" s="101"/>
      <c r="E981" s="101"/>
      <c r="F981" s="101"/>
      <c r="G981" s="101"/>
      <c r="H981" s="82"/>
      <c r="I981" s="103"/>
      <c r="R981" s="82"/>
      <c r="S981" s="90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1"/>
      <c r="DB981" s="91"/>
      <c r="DC981" s="91"/>
      <c r="DD981" s="91"/>
      <c r="DE981" s="91"/>
      <c r="DF981" s="91"/>
      <c r="DG981" s="91"/>
      <c r="DH981" s="91"/>
      <c r="DI981" s="91"/>
      <c r="DJ981" s="91"/>
      <c r="DK981" s="91"/>
      <c r="DL981" s="91"/>
      <c r="DM981" s="91"/>
      <c r="DN981" s="91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  <c r="FB981" s="91"/>
      <c r="FC981" s="91"/>
      <c r="FD981" s="91"/>
      <c r="FE981" s="91"/>
      <c r="FF981" s="91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</row>
    <row r="982" customFormat="false" ht="12.75" hidden="false" customHeight="false" outlineLevel="0" collapsed="false">
      <c r="A982" s="100"/>
      <c r="B982" s="101"/>
      <c r="C982" s="101"/>
      <c r="D982" s="101"/>
      <c r="E982" s="101"/>
      <c r="F982" s="101"/>
      <c r="G982" s="101"/>
      <c r="H982" s="82"/>
      <c r="I982" s="103"/>
      <c r="R982" s="82"/>
      <c r="S982" s="90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1"/>
      <c r="DB982" s="91"/>
      <c r="DC982" s="91"/>
      <c r="DD982" s="91"/>
      <c r="DE982" s="91"/>
      <c r="DF982" s="91"/>
      <c r="DG982" s="91"/>
      <c r="DH982" s="91"/>
      <c r="DI982" s="91"/>
      <c r="DJ982" s="91"/>
      <c r="DK982" s="91"/>
      <c r="DL982" s="91"/>
      <c r="DM982" s="91"/>
      <c r="DN982" s="91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  <c r="FB982" s="91"/>
      <c r="FC982" s="91"/>
      <c r="FD982" s="91"/>
      <c r="FE982" s="91"/>
      <c r="FF982" s="91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</row>
    <row r="983" customFormat="false" ht="12.75" hidden="false" customHeight="false" outlineLevel="0" collapsed="false">
      <c r="A983" s="100"/>
      <c r="B983" s="101"/>
      <c r="C983" s="101"/>
      <c r="D983" s="101"/>
      <c r="E983" s="101"/>
      <c r="F983" s="101"/>
      <c r="G983" s="101"/>
      <c r="H983" s="82"/>
      <c r="I983" s="103"/>
      <c r="R983" s="82"/>
      <c r="S983" s="90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1"/>
      <c r="DB983" s="91"/>
      <c r="DC983" s="91"/>
      <c r="DD983" s="91"/>
      <c r="DE983" s="91"/>
      <c r="DF983" s="91"/>
      <c r="DG983" s="91"/>
      <c r="DH983" s="91"/>
      <c r="DI983" s="91"/>
      <c r="DJ983" s="91"/>
      <c r="DK983" s="91"/>
      <c r="DL983" s="91"/>
      <c r="DM983" s="91"/>
      <c r="DN983" s="91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  <c r="FB983" s="91"/>
      <c r="FC983" s="91"/>
      <c r="FD983" s="91"/>
      <c r="FE983" s="91"/>
      <c r="FF983" s="91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</row>
    <row r="984" customFormat="false" ht="12.75" hidden="false" customHeight="false" outlineLevel="0" collapsed="false">
      <c r="A984" s="100"/>
      <c r="B984" s="101"/>
      <c r="C984" s="101"/>
      <c r="D984" s="101"/>
      <c r="E984" s="101"/>
      <c r="F984" s="101"/>
      <c r="G984" s="101"/>
      <c r="H984" s="82"/>
      <c r="I984" s="103"/>
      <c r="R984" s="82"/>
      <c r="S984" s="90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1"/>
      <c r="DB984" s="91"/>
      <c r="DC984" s="91"/>
      <c r="DD984" s="91"/>
      <c r="DE984" s="91"/>
      <c r="DF984" s="91"/>
      <c r="DG984" s="91"/>
      <c r="DH984" s="91"/>
      <c r="DI984" s="91"/>
      <c r="DJ984" s="91"/>
      <c r="DK984" s="91"/>
      <c r="DL984" s="91"/>
      <c r="DM984" s="91"/>
      <c r="DN984" s="91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  <c r="FB984" s="91"/>
      <c r="FC984" s="91"/>
      <c r="FD984" s="91"/>
      <c r="FE984" s="91"/>
      <c r="FF984" s="91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</row>
    <row r="985" customFormat="false" ht="12.75" hidden="false" customHeight="false" outlineLevel="0" collapsed="false">
      <c r="A985" s="100"/>
      <c r="B985" s="101"/>
      <c r="C985" s="101"/>
      <c r="D985" s="101"/>
      <c r="E985" s="101"/>
      <c r="F985" s="101"/>
      <c r="G985" s="101"/>
      <c r="H985" s="82"/>
      <c r="I985" s="103"/>
      <c r="R985" s="82"/>
      <c r="S985" s="90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1"/>
      <c r="DB985" s="91"/>
      <c r="DC985" s="91"/>
      <c r="DD985" s="91"/>
      <c r="DE985" s="91"/>
      <c r="DF985" s="91"/>
      <c r="DG985" s="91"/>
      <c r="DH985" s="91"/>
      <c r="DI985" s="91"/>
      <c r="DJ985" s="91"/>
      <c r="DK985" s="91"/>
      <c r="DL985" s="91"/>
      <c r="DM985" s="91"/>
      <c r="DN985" s="91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  <c r="FB985" s="91"/>
      <c r="FC985" s="91"/>
      <c r="FD985" s="91"/>
      <c r="FE985" s="91"/>
      <c r="FF985" s="91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</row>
    <row r="986" customFormat="false" ht="12.75" hidden="false" customHeight="false" outlineLevel="0" collapsed="false">
      <c r="A986" s="100"/>
      <c r="B986" s="101"/>
      <c r="C986" s="101"/>
      <c r="D986" s="101"/>
      <c r="E986" s="101"/>
      <c r="F986" s="101"/>
      <c r="G986" s="101"/>
      <c r="H986" s="82"/>
      <c r="I986" s="103"/>
      <c r="R986" s="82"/>
      <c r="S986" s="90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1"/>
      <c r="DB986" s="91"/>
      <c r="DC986" s="91"/>
      <c r="DD986" s="91"/>
      <c r="DE986" s="91"/>
      <c r="DF986" s="91"/>
      <c r="DG986" s="91"/>
      <c r="DH986" s="91"/>
      <c r="DI986" s="91"/>
      <c r="DJ986" s="91"/>
      <c r="DK986" s="91"/>
      <c r="DL986" s="91"/>
      <c r="DM986" s="91"/>
      <c r="DN986" s="91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  <c r="FB986" s="91"/>
      <c r="FC986" s="91"/>
      <c r="FD986" s="91"/>
      <c r="FE986" s="91"/>
      <c r="FF986" s="91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</row>
    <row r="987" customFormat="false" ht="12.75" hidden="false" customHeight="false" outlineLevel="0" collapsed="false">
      <c r="A987" s="100"/>
      <c r="B987" s="101"/>
      <c r="C987" s="101"/>
      <c r="D987" s="101"/>
      <c r="E987" s="101"/>
      <c r="F987" s="101"/>
      <c r="G987" s="101"/>
      <c r="H987" s="82"/>
      <c r="I987" s="103"/>
      <c r="R987" s="82"/>
      <c r="S987" s="90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1"/>
      <c r="DB987" s="91"/>
      <c r="DC987" s="91"/>
      <c r="DD987" s="91"/>
      <c r="DE987" s="91"/>
      <c r="DF987" s="91"/>
      <c r="DG987" s="91"/>
      <c r="DH987" s="91"/>
      <c r="DI987" s="91"/>
      <c r="DJ987" s="91"/>
      <c r="DK987" s="91"/>
      <c r="DL987" s="91"/>
      <c r="DM987" s="91"/>
      <c r="DN987" s="91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  <c r="FB987" s="91"/>
      <c r="FC987" s="91"/>
      <c r="FD987" s="91"/>
      <c r="FE987" s="91"/>
      <c r="FF987" s="91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</row>
    <row r="988" customFormat="false" ht="12.75" hidden="false" customHeight="false" outlineLevel="0" collapsed="false">
      <c r="A988" s="100"/>
      <c r="B988" s="101"/>
      <c r="C988" s="101"/>
      <c r="D988" s="101"/>
      <c r="E988" s="101"/>
      <c r="F988" s="101"/>
      <c r="G988" s="101"/>
      <c r="H988" s="82"/>
      <c r="I988" s="103"/>
      <c r="R988" s="82"/>
      <c r="S988" s="90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1"/>
      <c r="DB988" s="91"/>
      <c r="DC988" s="91"/>
      <c r="DD988" s="91"/>
      <c r="DE988" s="91"/>
      <c r="DF988" s="91"/>
      <c r="DG988" s="91"/>
      <c r="DH988" s="91"/>
      <c r="DI988" s="91"/>
      <c r="DJ988" s="91"/>
      <c r="DK988" s="91"/>
      <c r="DL988" s="91"/>
      <c r="DM988" s="91"/>
      <c r="DN988" s="91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  <c r="FB988" s="91"/>
      <c r="FC988" s="91"/>
      <c r="FD988" s="91"/>
      <c r="FE988" s="91"/>
      <c r="FF988" s="91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</row>
    <row r="989" customFormat="false" ht="12.75" hidden="false" customHeight="false" outlineLevel="0" collapsed="false">
      <c r="A989" s="100"/>
      <c r="B989" s="101"/>
      <c r="C989" s="101"/>
      <c r="D989" s="101"/>
      <c r="E989" s="101"/>
      <c r="F989" s="101"/>
      <c r="G989" s="101"/>
      <c r="H989" s="82"/>
      <c r="I989" s="103"/>
      <c r="R989" s="82"/>
      <c r="S989" s="90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1"/>
      <c r="DB989" s="91"/>
      <c r="DC989" s="91"/>
      <c r="DD989" s="91"/>
      <c r="DE989" s="91"/>
      <c r="DF989" s="91"/>
      <c r="DG989" s="91"/>
      <c r="DH989" s="91"/>
      <c r="DI989" s="91"/>
      <c r="DJ989" s="91"/>
      <c r="DK989" s="91"/>
      <c r="DL989" s="91"/>
      <c r="DM989" s="91"/>
      <c r="DN989" s="91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  <c r="FB989" s="91"/>
      <c r="FC989" s="91"/>
      <c r="FD989" s="91"/>
      <c r="FE989" s="91"/>
      <c r="FF989" s="91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</row>
    <row r="990" customFormat="false" ht="12.75" hidden="false" customHeight="false" outlineLevel="0" collapsed="false">
      <c r="A990" s="100"/>
      <c r="B990" s="101"/>
      <c r="C990" s="101"/>
      <c r="D990" s="101"/>
      <c r="E990" s="101"/>
      <c r="F990" s="101"/>
      <c r="G990" s="101"/>
      <c r="H990" s="82"/>
      <c r="I990" s="103"/>
      <c r="R990" s="82"/>
      <c r="S990" s="90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1"/>
      <c r="DB990" s="91"/>
      <c r="DC990" s="91"/>
      <c r="DD990" s="91"/>
      <c r="DE990" s="91"/>
      <c r="DF990" s="91"/>
      <c r="DG990" s="91"/>
      <c r="DH990" s="91"/>
      <c r="DI990" s="91"/>
      <c r="DJ990" s="91"/>
      <c r="DK990" s="91"/>
      <c r="DL990" s="91"/>
      <c r="DM990" s="91"/>
      <c r="DN990" s="91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  <c r="FB990" s="91"/>
      <c r="FC990" s="91"/>
      <c r="FD990" s="91"/>
      <c r="FE990" s="91"/>
      <c r="FF990" s="91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</row>
    <row r="991" customFormat="false" ht="12.75" hidden="false" customHeight="false" outlineLevel="0" collapsed="false">
      <c r="A991" s="100"/>
      <c r="B991" s="101"/>
      <c r="C991" s="101"/>
      <c r="D991" s="101"/>
      <c r="E991" s="101"/>
      <c r="F991" s="101"/>
      <c r="G991" s="101"/>
      <c r="H991" s="82"/>
      <c r="I991" s="103"/>
      <c r="R991" s="82"/>
      <c r="S991" s="90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1"/>
      <c r="DB991" s="91"/>
      <c r="DC991" s="91"/>
      <c r="DD991" s="91"/>
      <c r="DE991" s="91"/>
      <c r="DF991" s="91"/>
      <c r="DG991" s="91"/>
      <c r="DH991" s="91"/>
      <c r="DI991" s="91"/>
      <c r="DJ991" s="91"/>
      <c r="DK991" s="91"/>
      <c r="DL991" s="91"/>
      <c r="DM991" s="91"/>
      <c r="DN991" s="91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  <c r="FB991" s="91"/>
      <c r="FC991" s="91"/>
      <c r="FD991" s="91"/>
      <c r="FE991" s="91"/>
      <c r="FF991" s="91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</row>
    <row r="992" customFormat="false" ht="12.75" hidden="false" customHeight="false" outlineLevel="0" collapsed="false">
      <c r="A992" s="100"/>
      <c r="B992" s="101"/>
      <c r="C992" s="101"/>
      <c r="D992" s="101"/>
      <c r="E992" s="101"/>
      <c r="F992" s="101"/>
      <c r="G992" s="101"/>
      <c r="H992" s="82"/>
      <c r="I992" s="103"/>
      <c r="R992" s="82"/>
      <c r="S992" s="90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1"/>
      <c r="DB992" s="91"/>
      <c r="DC992" s="91"/>
      <c r="DD992" s="91"/>
      <c r="DE992" s="91"/>
      <c r="DF992" s="91"/>
      <c r="DG992" s="91"/>
      <c r="DH992" s="91"/>
      <c r="DI992" s="91"/>
      <c r="DJ992" s="91"/>
      <c r="DK992" s="91"/>
      <c r="DL992" s="91"/>
      <c r="DM992" s="91"/>
      <c r="DN992" s="91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  <c r="FB992" s="91"/>
      <c r="FC992" s="91"/>
      <c r="FD992" s="91"/>
      <c r="FE992" s="91"/>
      <c r="FF992" s="91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</row>
    <row r="993" customFormat="false" ht="12.75" hidden="false" customHeight="false" outlineLevel="0" collapsed="false">
      <c r="A993" s="100"/>
      <c r="B993" s="101"/>
      <c r="C993" s="101"/>
      <c r="D993" s="101"/>
      <c r="E993" s="101"/>
      <c r="F993" s="101"/>
      <c r="G993" s="101"/>
      <c r="H993" s="82"/>
      <c r="I993" s="103"/>
      <c r="R993" s="82"/>
      <c r="S993" s="90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1"/>
      <c r="DB993" s="91"/>
      <c r="DC993" s="91"/>
      <c r="DD993" s="91"/>
      <c r="DE993" s="91"/>
      <c r="DF993" s="91"/>
      <c r="DG993" s="91"/>
      <c r="DH993" s="91"/>
      <c r="DI993" s="91"/>
      <c r="DJ993" s="91"/>
      <c r="DK993" s="91"/>
      <c r="DL993" s="91"/>
      <c r="DM993" s="91"/>
      <c r="DN993" s="91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  <c r="FB993" s="91"/>
      <c r="FC993" s="91"/>
      <c r="FD993" s="91"/>
      <c r="FE993" s="91"/>
      <c r="FF993" s="91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</row>
    <row r="994" customFormat="false" ht="12.75" hidden="false" customHeight="false" outlineLevel="0" collapsed="false">
      <c r="A994" s="100"/>
      <c r="B994" s="101"/>
      <c r="C994" s="101"/>
      <c r="D994" s="101"/>
      <c r="E994" s="101"/>
      <c r="F994" s="101"/>
      <c r="G994" s="101"/>
      <c r="H994" s="82"/>
      <c r="I994" s="103"/>
      <c r="R994" s="82"/>
      <c r="S994" s="90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1"/>
      <c r="DB994" s="91"/>
      <c r="DC994" s="91"/>
      <c r="DD994" s="91"/>
      <c r="DE994" s="91"/>
      <c r="DF994" s="91"/>
      <c r="DG994" s="91"/>
      <c r="DH994" s="91"/>
      <c r="DI994" s="91"/>
      <c r="DJ994" s="91"/>
      <c r="DK994" s="91"/>
      <c r="DL994" s="91"/>
      <c r="DM994" s="91"/>
      <c r="DN994" s="91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  <c r="FB994" s="91"/>
      <c r="FC994" s="91"/>
      <c r="FD994" s="91"/>
      <c r="FE994" s="91"/>
      <c r="FF994" s="91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</row>
    <row r="995" customFormat="false" ht="12.75" hidden="false" customHeight="false" outlineLevel="0" collapsed="false">
      <c r="A995" s="100"/>
      <c r="B995" s="101"/>
      <c r="C995" s="101"/>
      <c r="D995" s="101"/>
      <c r="E995" s="101"/>
      <c r="F995" s="101"/>
      <c r="G995" s="101"/>
      <c r="H995" s="82"/>
      <c r="I995" s="103"/>
      <c r="R995" s="82"/>
      <c r="S995" s="90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1"/>
      <c r="DB995" s="91"/>
      <c r="DC995" s="91"/>
      <c r="DD995" s="91"/>
      <c r="DE995" s="91"/>
      <c r="DF995" s="91"/>
      <c r="DG995" s="91"/>
      <c r="DH995" s="91"/>
      <c r="DI995" s="91"/>
      <c r="DJ995" s="91"/>
      <c r="DK995" s="91"/>
      <c r="DL995" s="91"/>
      <c r="DM995" s="91"/>
      <c r="DN995" s="91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  <c r="FB995" s="91"/>
      <c r="FC995" s="91"/>
      <c r="FD995" s="91"/>
      <c r="FE995" s="91"/>
      <c r="FF995" s="91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</row>
    <row r="996" customFormat="false" ht="12.75" hidden="false" customHeight="false" outlineLevel="0" collapsed="false">
      <c r="A996" s="100"/>
      <c r="B996" s="101"/>
      <c r="C996" s="101"/>
      <c r="D996" s="101"/>
      <c r="E996" s="101"/>
      <c r="F996" s="101"/>
      <c r="G996" s="101"/>
      <c r="H996" s="82"/>
      <c r="I996" s="103"/>
      <c r="R996" s="82"/>
      <c r="S996" s="90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1"/>
      <c r="DB996" s="91"/>
      <c r="DC996" s="91"/>
      <c r="DD996" s="91"/>
      <c r="DE996" s="91"/>
      <c r="DF996" s="91"/>
      <c r="DG996" s="91"/>
      <c r="DH996" s="91"/>
      <c r="DI996" s="91"/>
      <c r="DJ996" s="91"/>
      <c r="DK996" s="91"/>
      <c r="DL996" s="91"/>
      <c r="DM996" s="91"/>
      <c r="DN996" s="91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  <c r="FB996" s="91"/>
      <c r="FC996" s="91"/>
      <c r="FD996" s="91"/>
      <c r="FE996" s="91"/>
      <c r="FF996" s="91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</row>
    <row r="997" customFormat="false" ht="12.75" hidden="false" customHeight="false" outlineLevel="0" collapsed="false">
      <c r="A997" s="100"/>
      <c r="B997" s="101"/>
      <c r="C997" s="101"/>
      <c r="D997" s="101"/>
      <c r="E997" s="101"/>
      <c r="F997" s="101"/>
      <c r="G997" s="101"/>
      <c r="H997" s="82"/>
      <c r="I997" s="103"/>
      <c r="R997" s="82"/>
      <c r="S997" s="90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1"/>
      <c r="DB997" s="91"/>
      <c r="DC997" s="91"/>
      <c r="DD997" s="91"/>
      <c r="DE997" s="91"/>
      <c r="DF997" s="91"/>
      <c r="DG997" s="91"/>
      <c r="DH997" s="91"/>
      <c r="DI997" s="91"/>
      <c r="DJ997" s="91"/>
      <c r="DK997" s="91"/>
      <c r="DL997" s="91"/>
      <c r="DM997" s="91"/>
      <c r="DN997" s="91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  <c r="FB997" s="91"/>
      <c r="FC997" s="91"/>
      <c r="FD997" s="91"/>
      <c r="FE997" s="91"/>
      <c r="FF997" s="91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</row>
    <row r="998" customFormat="false" ht="12.75" hidden="false" customHeight="false" outlineLevel="0" collapsed="false">
      <c r="A998" s="100"/>
      <c r="B998" s="101"/>
      <c r="C998" s="101"/>
      <c r="D998" s="101"/>
      <c r="E998" s="101"/>
      <c r="F998" s="101"/>
      <c r="G998" s="101"/>
      <c r="H998" s="82"/>
      <c r="I998" s="103"/>
      <c r="R998" s="82"/>
      <c r="S998" s="90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1"/>
      <c r="DB998" s="91"/>
      <c r="DC998" s="91"/>
      <c r="DD998" s="91"/>
      <c r="DE998" s="91"/>
      <c r="DF998" s="91"/>
      <c r="DG998" s="91"/>
      <c r="DH998" s="91"/>
      <c r="DI998" s="91"/>
      <c r="DJ998" s="91"/>
      <c r="DK998" s="91"/>
      <c r="DL998" s="91"/>
      <c r="DM998" s="91"/>
      <c r="DN998" s="91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  <c r="FB998" s="91"/>
      <c r="FC998" s="91"/>
      <c r="FD998" s="91"/>
      <c r="FE998" s="91"/>
      <c r="FF998" s="91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</row>
    <row r="999" customFormat="false" ht="12.75" hidden="false" customHeight="false" outlineLevel="0" collapsed="false">
      <c r="A999" s="100"/>
      <c r="B999" s="101"/>
      <c r="C999" s="101"/>
      <c r="D999" s="101"/>
      <c r="E999" s="101"/>
      <c r="F999" s="101"/>
      <c r="G999" s="101"/>
      <c r="H999" s="82"/>
      <c r="I999" s="103"/>
      <c r="R999" s="82"/>
      <c r="S999" s="90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1"/>
      <c r="DB999" s="91"/>
      <c r="DC999" s="91"/>
      <c r="DD999" s="91"/>
      <c r="DE999" s="91"/>
      <c r="DF999" s="91"/>
      <c r="DG999" s="91"/>
      <c r="DH999" s="91"/>
      <c r="DI999" s="91"/>
      <c r="DJ999" s="91"/>
      <c r="DK999" s="91"/>
      <c r="DL999" s="91"/>
      <c r="DM999" s="91"/>
      <c r="DN999" s="91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  <c r="FB999" s="91"/>
      <c r="FC999" s="91"/>
      <c r="FD999" s="91"/>
      <c r="FE999" s="91"/>
      <c r="FF999" s="91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D999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O5" activeCellId="0" sqref="O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5" width="9.7"/>
    <col collapsed="false" customWidth="true" hidden="false" outlineLevel="0" max="18" min="2" style="81" width="7.7"/>
    <col collapsed="false" customWidth="true" hidden="false" outlineLevel="0" max="19" min="19" style="86" width="17.99"/>
    <col collapsed="false" customWidth="true" hidden="false" outlineLevel="0" max="160" min="20" style="87" width="8.7"/>
  </cols>
  <sheetData>
    <row r="1" customFormat="false" ht="16.5" hidden="false" customHeight="false" outlineLevel="0" collapsed="false">
      <c r="A1" s="88" t="s">
        <v>170</v>
      </c>
      <c r="B1" s="88"/>
      <c r="C1" s="88"/>
      <c r="D1" s="88"/>
      <c r="E1" s="88"/>
      <c r="F1" s="88"/>
      <c r="G1" s="88"/>
      <c r="H1" s="88"/>
      <c r="I1" s="89" t="s">
        <v>171</v>
      </c>
      <c r="J1" s="89"/>
      <c r="K1" s="89"/>
      <c r="L1" s="89"/>
      <c r="M1" s="89"/>
      <c r="N1" s="89"/>
      <c r="O1" s="89"/>
      <c r="P1" s="89"/>
      <c r="Q1" s="89"/>
      <c r="R1" s="89"/>
      <c r="S1" s="90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</row>
    <row r="2" customFormat="false" ht="12.75" hidden="false" customHeight="false" outlineLevel="0" collapsed="false">
      <c r="A2" s="92" t="s">
        <v>172</v>
      </c>
      <c r="B2" s="92" t="s">
        <v>173</v>
      </c>
      <c r="C2" s="92"/>
      <c r="D2" s="92"/>
      <c r="E2" s="92" t="s">
        <v>174</v>
      </c>
      <c r="F2" s="92" t="s">
        <v>175</v>
      </c>
      <c r="G2" s="92" t="s">
        <v>176</v>
      </c>
      <c r="H2" s="92" t="s">
        <v>176</v>
      </c>
      <c r="I2" s="93" t="s">
        <v>177</v>
      </c>
      <c r="J2" s="94"/>
      <c r="K2" s="77" t="s">
        <v>169</v>
      </c>
      <c r="L2" s="77"/>
      <c r="M2" s="77"/>
      <c r="N2" s="77"/>
      <c r="O2" s="77"/>
      <c r="P2" s="77"/>
      <c r="Q2" s="77"/>
      <c r="R2" s="77"/>
      <c r="S2" s="90" t="n">
        <v>-0.3</v>
      </c>
      <c r="T2" s="91" t="n">
        <v>-0.2</v>
      </c>
      <c r="U2" s="91" t="n">
        <v>-0.1</v>
      </c>
      <c r="V2" s="91" t="n">
        <v>-0.05</v>
      </c>
      <c r="W2" s="91" t="n">
        <v>0.05</v>
      </c>
      <c r="X2" s="91" t="n">
        <v>0.1</v>
      </c>
      <c r="Y2" s="91" t="n">
        <v>0.2</v>
      </c>
      <c r="Z2" s="91" t="n">
        <v>0.3</v>
      </c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</row>
    <row r="3" customFormat="false" ht="13.5" hidden="false" customHeight="false" outlineLevel="0" collapsed="false">
      <c r="A3" s="95" t="s">
        <v>178</v>
      </c>
      <c r="B3" s="96" t="s">
        <v>179</v>
      </c>
      <c r="C3" s="96" t="s">
        <v>180</v>
      </c>
      <c r="D3" s="96" t="s">
        <v>181</v>
      </c>
      <c r="E3" s="96" t="s">
        <v>182</v>
      </c>
      <c r="F3" s="96" t="s">
        <v>174</v>
      </c>
      <c r="G3" s="96" t="s">
        <v>183</v>
      </c>
      <c r="H3" s="97" t="s">
        <v>184</v>
      </c>
      <c r="I3" s="98" t="s">
        <v>182</v>
      </c>
      <c r="J3" s="96" t="s">
        <v>185</v>
      </c>
      <c r="K3" s="78" t="n">
        <v>-0.3</v>
      </c>
      <c r="L3" s="79" t="n">
        <v>-0.2</v>
      </c>
      <c r="M3" s="79" t="n">
        <f aca="false">U2</f>
        <v>-0.1</v>
      </c>
      <c r="N3" s="79" t="n">
        <f aca="false">V2</f>
        <v>-0.05</v>
      </c>
      <c r="O3" s="79" t="n">
        <f aca="false">W2</f>
        <v>0.05</v>
      </c>
      <c r="P3" s="79" t="n">
        <f aca="false">X2</f>
        <v>0.1</v>
      </c>
      <c r="Q3" s="79" t="n">
        <v>0.2</v>
      </c>
      <c r="R3" s="80" t="n">
        <v>0.3</v>
      </c>
      <c r="S3" s="99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</row>
    <row r="4" customFormat="false" ht="12.75" hidden="false" customHeight="false" outlineLevel="0" collapsed="false">
      <c r="A4" s="100" t="n">
        <v>36647</v>
      </c>
      <c r="B4" s="101" t="n">
        <v>0</v>
      </c>
      <c r="C4" s="101" t="n">
        <v>0</v>
      </c>
      <c r="D4" s="101" t="n">
        <v>0</v>
      </c>
      <c r="E4" s="101" t="n">
        <v>0</v>
      </c>
      <c r="F4" s="101" t="n">
        <v>0</v>
      </c>
      <c r="G4" s="101" t="n">
        <v>0</v>
      </c>
      <c r="H4" s="102" t="n">
        <v>0</v>
      </c>
      <c r="I4" s="103" t="n">
        <v>0</v>
      </c>
      <c r="J4" s="81" t="n">
        <v>0</v>
      </c>
      <c r="K4" s="81" t="n">
        <v>0</v>
      </c>
      <c r="L4" s="81" t="n">
        <v>0</v>
      </c>
      <c r="M4" s="81" t="n">
        <v>0</v>
      </c>
      <c r="N4" s="81" t="n">
        <v>0</v>
      </c>
      <c r="O4" s="81" t="n">
        <v>0</v>
      </c>
      <c r="P4" s="81" t="n">
        <v>0</v>
      </c>
      <c r="Q4" s="81" t="n">
        <v>0</v>
      </c>
      <c r="R4" s="82" t="n">
        <v>0</v>
      </c>
      <c r="S4" s="90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</row>
    <row r="5" customFormat="false" ht="12.75" hidden="false" customHeight="false" outlineLevel="0" collapsed="false">
      <c r="A5" s="100" t="n">
        <v>36708</v>
      </c>
      <c r="B5" s="101" t="n">
        <v>52.9885631</v>
      </c>
      <c r="C5" s="101" t="n">
        <v>0</v>
      </c>
      <c r="D5" s="101" t="n">
        <v>31.98380563</v>
      </c>
      <c r="E5" s="101" t="n">
        <v>21.00475747</v>
      </c>
      <c r="F5" s="101" t="n">
        <v>21.00475747</v>
      </c>
      <c r="G5" s="101" t="n">
        <v>0</v>
      </c>
      <c r="H5" s="82" t="n">
        <v>0</v>
      </c>
      <c r="I5" s="103" t="n">
        <v>0.4352394654</v>
      </c>
      <c r="J5" s="81" t="n">
        <v>-0.62702504</v>
      </c>
      <c r="K5" s="81" t="n">
        <f aca="false">'HEDGE QUANTITIES'!K5-'WEST HEDGE QUANTITIES'!K5</f>
        <v>-256.31739776</v>
      </c>
      <c r="L5" s="81" t="n">
        <f aca="false">'HEDGE QUANTITIES'!L5-'WEST HEDGE QUANTITIES'!L5</f>
        <v>-159.0427432</v>
      </c>
      <c r="M5" s="81" t="n">
        <f aca="false">'HEDGE QUANTITIES'!M5-'WEST HEDGE QUANTITIES'!M5</f>
        <v>-73.65845545</v>
      </c>
      <c r="N5" s="81" t="n">
        <f aca="false">'HEDGE QUANTITIES'!N5-'WEST HEDGE QUANTITIES'!N5</f>
        <v>-35.39644444</v>
      </c>
      <c r="O5" s="81" t="n">
        <f aca="false">'HEDGE QUANTITIES'!O5-'WEST HEDGE QUANTITIES'!O5</f>
        <v>32.63467657</v>
      </c>
      <c r="P5" s="81" t="n">
        <f aca="false">'HEDGE QUANTITIES'!P5-'WEST HEDGE QUANTITIES'!P5</f>
        <v>62.6322664</v>
      </c>
      <c r="Q5" s="81" t="n">
        <f aca="false">'HEDGE QUANTITIES'!Q5-'WEST HEDGE QUANTITIES'!Q5</f>
        <v>115.28838066</v>
      </c>
      <c r="R5" s="81" t="n">
        <f aca="false">'HEDGE QUANTITIES'!R5-'WEST HEDGE QUANTITIES'!R5</f>
        <v>159.21640847</v>
      </c>
      <c r="S5" s="90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</row>
    <row r="6" customFormat="false" ht="12.75" hidden="false" customHeight="false" outlineLevel="0" collapsed="false">
      <c r="A6" s="100" t="n">
        <v>36739</v>
      </c>
      <c r="B6" s="101" t="n">
        <v>-24.36836887</v>
      </c>
      <c r="C6" s="101" t="n">
        <v>0</v>
      </c>
      <c r="D6" s="101" t="n">
        <v>-419.80099288</v>
      </c>
      <c r="E6" s="101" t="n">
        <v>395.43262401</v>
      </c>
      <c r="F6" s="101" t="n">
        <v>395.43262401</v>
      </c>
      <c r="G6" s="101" t="n">
        <v>0</v>
      </c>
      <c r="H6" s="82" t="n">
        <v>0</v>
      </c>
      <c r="I6" s="103" t="n">
        <v>-2.2414287656</v>
      </c>
      <c r="J6" s="81" t="n">
        <v>0.73140117</v>
      </c>
      <c r="K6" s="81" t="n">
        <f aca="false">'HEDGE QUANTITIES'!K6-'WEST HEDGE QUANTITIES'!K6</f>
        <v>-46.73889578</v>
      </c>
      <c r="L6" s="81" t="n">
        <f aca="false">'HEDGE QUANTITIES'!L6-'WEST HEDGE QUANTITIES'!L6</f>
        <v>-30.5747294</v>
      </c>
      <c r="M6" s="81" t="n">
        <f aca="false">'HEDGE QUANTITIES'!M6-'WEST HEDGE QUANTITIES'!M6</f>
        <v>-14.93599291</v>
      </c>
      <c r="N6" s="81" t="n">
        <f aca="false">'HEDGE QUANTITIES'!N6-'WEST HEDGE QUANTITIES'!N6</f>
        <v>-7.37093306</v>
      </c>
      <c r="O6" s="81" t="n">
        <f aca="false">'HEDGE QUANTITIES'!O6-'WEST HEDGE QUANTITIES'!O6</f>
        <v>7.16176761</v>
      </c>
      <c r="P6" s="81" t="n">
        <f aca="false">'HEDGE QUANTITIES'!P6-'WEST HEDGE QUANTITIES'!P6</f>
        <v>14.10176691</v>
      </c>
      <c r="Q6" s="81" t="n">
        <f aca="false">'HEDGE QUANTITIES'!Q6-'WEST HEDGE QUANTITIES'!Q6</f>
        <v>27.27784764</v>
      </c>
      <c r="R6" s="81" t="n">
        <f aca="false">'HEDGE QUANTITIES'!R6-'WEST HEDGE QUANTITIES'!R6</f>
        <v>39.47261184</v>
      </c>
      <c r="S6" s="90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</row>
    <row r="7" customFormat="false" ht="12.75" hidden="false" customHeight="false" outlineLevel="0" collapsed="false">
      <c r="A7" s="100" t="n">
        <v>36770</v>
      </c>
      <c r="B7" s="101" t="n">
        <v>11.61075419</v>
      </c>
      <c r="C7" s="101" t="n">
        <v>0</v>
      </c>
      <c r="D7" s="101" t="n">
        <v>-303.73609509</v>
      </c>
      <c r="E7" s="101" t="n">
        <v>315.34684928</v>
      </c>
      <c r="F7" s="101" t="n">
        <v>315.34684928</v>
      </c>
      <c r="G7" s="101" t="n">
        <v>0</v>
      </c>
      <c r="H7" s="82" t="n">
        <v>0</v>
      </c>
      <c r="I7" s="103" t="n">
        <v>-3.6085411166</v>
      </c>
      <c r="J7" s="81" t="n">
        <v>0.84844149</v>
      </c>
      <c r="K7" s="81" t="n">
        <f aca="false">'HEDGE QUANTITIES'!K7-'WEST HEDGE QUANTITIES'!K7</f>
        <v>-54.55204258</v>
      </c>
      <c r="L7" s="81" t="n">
        <f aca="false">'HEDGE QUANTITIES'!L7-'WEST HEDGE QUANTITIES'!L7</f>
        <v>-35.12777796</v>
      </c>
      <c r="M7" s="81" t="n">
        <f aca="false">'HEDGE QUANTITIES'!M7-'WEST HEDGE QUANTITIES'!M7</f>
        <v>-16.93805764</v>
      </c>
      <c r="N7" s="81" t="n">
        <f aca="false">'HEDGE QUANTITIES'!N7-'WEST HEDGE QUANTITIES'!N7</f>
        <v>-8.31236665</v>
      </c>
      <c r="O7" s="81" t="n">
        <f aca="false">'HEDGE QUANTITIES'!O7-'WEST HEDGE QUANTITIES'!O7</f>
        <v>8.00019067</v>
      </c>
      <c r="P7" s="81" t="n">
        <f aca="false">'HEDGE QUANTITIES'!P7-'WEST HEDGE QUANTITIES'!P7</f>
        <v>15.69049448</v>
      </c>
      <c r="Q7" s="81" t="n">
        <f aca="false">'HEDGE QUANTITIES'!Q7-'WEST HEDGE QUANTITIES'!Q7</f>
        <v>30.15556133</v>
      </c>
      <c r="R7" s="81" t="n">
        <f aca="false">'HEDGE QUANTITIES'!R7-'WEST HEDGE QUANTITIES'!R7</f>
        <v>43.43191351</v>
      </c>
      <c r="S7" s="90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</row>
    <row r="8" customFormat="false" ht="12.75" hidden="false" customHeight="false" outlineLevel="0" collapsed="false">
      <c r="A8" s="100" t="n">
        <v>36800</v>
      </c>
      <c r="B8" s="101" t="n">
        <v>16.22720302</v>
      </c>
      <c r="C8" s="101" t="n">
        <v>0</v>
      </c>
      <c r="D8" s="101" t="n">
        <v>-326.61808509</v>
      </c>
      <c r="E8" s="101" t="n">
        <v>342.84528811</v>
      </c>
      <c r="F8" s="101" t="n">
        <v>342.84528811</v>
      </c>
      <c r="G8" s="101" t="n">
        <v>0</v>
      </c>
      <c r="H8" s="82" t="n">
        <v>0</v>
      </c>
      <c r="I8" s="103" t="n">
        <v>-0.7624420381</v>
      </c>
      <c r="J8" s="81" t="n">
        <v>0.16101833</v>
      </c>
      <c r="K8" s="81" t="n">
        <f aca="false">'HEDGE QUANTITIES'!K8-'WEST HEDGE QUANTITIES'!K8</f>
        <v>-87.61921544</v>
      </c>
      <c r="L8" s="81" t="n">
        <f aca="false">'HEDGE QUANTITIES'!L8-'WEST HEDGE QUANTITIES'!L8</f>
        <v>-56.6439082</v>
      </c>
      <c r="M8" s="81" t="n">
        <f aca="false">'HEDGE QUANTITIES'!M8-'WEST HEDGE QUANTITIES'!M8</f>
        <v>-27.43022561</v>
      </c>
      <c r="N8" s="81" t="n">
        <f aca="false">'HEDGE QUANTITIES'!N8-'WEST HEDGE QUANTITIES'!N8</f>
        <v>-13.49188971</v>
      </c>
      <c r="O8" s="81" t="n">
        <f aca="false">'HEDGE QUANTITIES'!O8-'WEST HEDGE QUANTITIES'!O8</f>
        <v>13.04677425</v>
      </c>
      <c r="P8" s="81" t="n">
        <f aca="false">'HEDGE QUANTITIES'!P8-'WEST HEDGE QUANTITIES'!P8</f>
        <v>25.65112675</v>
      </c>
      <c r="Q8" s="81" t="n">
        <f aca="false">'HEDGE QUANTITIES'!Q8-'WEST HEDGE QUANTITIES'!Q8</f>
        <v>49.5493716</v>
      </c>
      <c r="R8" s="81" t="n">
        <f aca="false">'HEDGE QUANTITIES'!R8-'WEST HEDGE QUANTITIES'!R8</f>
        <v>71.73868346</v>
      </c>
      <c r="S8" s="90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</row>
    <row r="9" customFormat="false" ht="12.75" hidden="false" customHeight="false" outlineLevel="0" collapsed="false">
      <c r="A9" s="100" t="n">
        <v>36831</v>
      </c>
      <c r="B9" s="101" t="n">
        <v>-0.72309312</v>
      </c>
      <c r="C9" s="101" t="n">
        <v>0</v>
      </c>
      <c r="D9" s="101" t="n">
        <v>-298.33931727</v>
      </c>
      <c r="E9" s="101" t="n">
        <v>297.61622415</v>
      </c>
      <c r="F9" s="101" t="n">
        <v>297.61622415</v>
      </c>
      <c r="G9" s="101" t="n">
        <v>0</v>
      </c>
      <c r="H9" s="82" t="n">
        <v>0</v>
      </c>
      <c r="I9" s="103" t="n">
        <v>-0.1886793804</v>
      </c>
      <c r="J9" s="81" t="n">
        <v>0.05023497</v>
      </c>
      <c r="K9" s="81" t="n">
        <f aca="false">'HEDGE QUANTITIES'!K9-'WEST HEDGE QUANTITIES'!K9</f>
        <v>-62.24009916</v>
      </c>
      <c r="L9" s="81" t="n">
        <f aca="false">'HEDGE QUANTITIES'!L9-'WEST HEDGE QUANTITIES'!L9</f>
        <v>-40.58176951</v>
      </c>
      <c r="M9" s="81" t="n">
        <f aca="false">'HEDGE QUANTITIES'!M9-'WEST HEDGE QUANTITIES'!M9</f>
        <v>-19.83414292</v>
      </c>
      <c r="N9" s="81" t="n">
        <f aca="false">'HEDGE QUANTITIES'!N9-'WEST HEDGE QUANTITIES'!N9</f>
        <v>-9.80293457</v>
      </c>
      <c r="O9" s="81" t="n">
        <f aca="false">'HEDGE QUANTITIES'!O9-'WEST HEDGE QUANTITIES'!O9</f>
        <v>9.57504561</v>
      </c>
      <c r="P9" s="81" t="n">
        <f aca="false">'HEDGE QUANTITIES'!P9-'WEST HEDGE QUANTITIES'!P9</f>
        <v>18.92307135</v>
      </c>
      <c r="Q9" s="81" t="n">
        <f aca="false">'HEDGE QUANTITIES'!Q9-'WEST HEDGE QUANTITIES'!Q9</f>
        <v>36.94244223</v>
      </c>
      <c r="R9" s="81" t="n">
        <f aca="false">'HEDGE QUANTITIES'!R9-'WEST HEDGE QUANTITIES'!R9</f>
        <v>54.0691311</v>
      </c>
      <c r="S9" s="90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</row>
    <row r="10" customFormat="false" ht="12.75" hidden="false" customHeight="false" outlineLevel="0" collapsed="false">
      <c r="A10" s="100" t="n">
        <v>36861</v>
      </c>
      <c r="B10" s="101" t="n">
        <v>11.32726596</v>
      </c>
      <c r="C10" s="101" t="n">
        <v>0</v>
      </c>
      <c r="D10" s="101" t="n">
        <v>-109.63270777</v>
      </c>
      <c r="E10" s="101" t="n">
        <v>120.95997373</v>
      </c>
      <c r="F10" s="101" t="n">
        <v>120.95997373</v>
      </c>
      <c r="G10" s="101" t="n">
        <v>0</v>
      </c>
      <c r="H10" s="82" t="n">
        <v>0</v>
      </c>
      <c r="I10" s="103" t="n">
        <v>0.8345958177</v>
      </c>
      <c r="J10" s="81" t="n">
        <v>-0.09158758</v>
      </c>
      <c r="K10" s="81" t="n">
        <f aca="false">'HEDGE QUANTITIES'!K10-'WEST HEDGE QUANTITIES'!K10</f>
        <v>-26.16192</v>
      </c>
      <c r="L10" s="81" t="n">
        <f aca="false">'HEDGE QUANTITIES'!L10-'WEST HEDGE QUANTITIES'!L10</f>
        <v>-17.1236265</v>
      </c>
      <c r="M10" s="81" t="n">
        <f aca="false">'HEDGE QUANTITIES'!M10-'WEST HEDGE QUANTITIES'!M10</f>
        <v>-8.40674427</v>
      </c>
      <c r="N10" s="81" t="n">
        <f aca="false">'HEDGE QUANTITIES'!N10-'WEST HEDGE QUANTITIES'!N10</f>
        <v>-4.16512274</v>
      </c>
      <c r="O10" s="81" t="n">
        <f aca="false">'HEDGE QUANTITIES'!O10-'WEST HEDGE QUANTITIES'!O10</f>
        <v>4.08933567</v>
      </c>
      <c r="P10" s="81" t="n">
        <f aca="false">'HEDGE QUANTITIES'!P10-'WEST HEDGE QUANTITIES'!P10</f>
        <v>8.10346776</v>
      </c>
      <c r="Q10" s="81" t="n">
        <f aca="false">'HEDGE QUANTITIES'!Q10-'WEST HEDGE QUANTITIES'!Q10</f>
        <v>15.90805148</v>
      </c>
      <c r="R10" s="81" t="n">
        <f aca="false">'HEDGE QUANTITIES'!R10-'WEST HEDGE QUANTITIES'!R10</f>
        <v>23.41722174</v>
      </c>
      <c r="S10" s="90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</row>
    <row r="11" customFormat="false" ht="12.75" hidden="false" customHeight="false" outlineLevel="0" collapsed="false">
      <c r="A11" s="100" t="n">
        <v>36892</v>
      </c>
      <c r="B11" s="101" t="n">
        <v>42.84824796</v>
      </c>
      <c r="C11" s="101" t="n">
        <v>0</v>
      </c>
      <c r="D11" s="101" t="n">
        <v>-155.59687168</v>
      </c>
      <c r="E11" s="101" t="n">
        <v>198.44511964</v>
      </c>
      <c r="F11" s="101" t="n">
        <v>198.44511964</v>
      </c>
      <c r="G11" s="101" t="n">
        <v>0</v>
      </c>
      <c r="H11" s="82" t="n">
        <v>0</v>
      </c>
      <c r="I11" s="103" t="n">
        <v>0.3701460831</v>
      </c>
      <c r="J11" s="81" t="n">
        <v>-0.00832056</v>
      </c>
      <c r="K11" s="81" t="n">
        <f aca="false">'HEDGE QUANTITIES'!K11-'WEST HEDGE QUANTITIES'!K11</f>
        <v>-23.56863525</v>
      </c>
      <c r="L11" s="81" t="n">
        <f aca="false">'HEDGE QUANTITIES'!L11-'WEST HEDGE QUANTITIES'!L11</f>
        <v>-15.50725255</v>
      </c>
      <c r="M11" s="81" t="n">
        <f aca="false">'HEDGE QUANTITIES'!M11-'WEST HEDGE QUANTITIES'!M11</f>
        <v>-7.65562947</v>
      </c>
      <c r="N11" s="81" t="n">
        <f aca="false">'HEDGE QUANTITIES'!N11-'WEST HEDGE QUANTITIES'!N11</f>
        <v>-3.80365163</v>
      </c>
      <c r="O11" s="81" t="n">
        <f aca="false">'HEDGE QUANTITIES'!O11-'WEST HEDGE QUANTITIES'!O11</f>
        <v>3.7552847</v>
      </c>
      <c r="P11" s="81" t="n">
        <f aca="false">'HEDGE QUANTITIES'!P11-'WEST HEDGE QUANTITIES'!P11</f>
        <v>7.46174476</v>
      </c>
      <c r="Q11" s="81" t="n">
        <f aca="false">'HEDGE QUANTITIES'!Q11-'WEST HEDGE QUANTITIES'!Q11</f>
        <v>14.72493664</v>
      </c>
      <c r="R11" s="81" t="n">
        <f aca="false">'HEDGE QUANTITIES'!R11-'WEST HEDGE QUANTITIES'!R11</f>
        <v>21.78164735</v>
      </c>
      <c r="S11" s="90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</row>
    <row r="12" customFormat="false" ht="12.75" hidden="false" customHeight="false" outlineLevel="0" collapsed="false">
      <c r="A12" s="100" t="n">
        <v>36923</v>
      </c>
      <c r="B12" s="101" t="n">
        <v>35.92687179</v>
      </c>
      <c r="C12" s="101" t="n">
        <v>0</v>
      </c>
      <c r="D12" s="101" t="n">
        <v>-106.73286074</v>
      </c>
      <c r="E12" s="101" t="n">
        <v>142.65973253</v>
      </c>
      <c r="F12" s="101" t="n">
        <v>142.65973253</v>
      </c>
      <c r="G12" s="101" t="n">
        <v>0</v>
      </c>
      <c r="H12" s="82" t="n">
        <v>0</v>
      </c>
      <c r="I12" s="103" t="n">
        <v>-0.1187860942</v>
      </c>
      <c r="J12" s="81" t="n">
        <v>0.03489906</v>
      </c>
      <c r="K12" s="81" t="n">
        <f aca="false">'HEDGE QUANTITIES'!K12-'WEST HEDGE QUANTITIES'!K12</f>
        <v>-14.01205339</v>
      </c>
      <c r="L12" s="81" t="n">
        <f aca="false">'HEDGE QUANTITIES'!L12-'WEST HEDGE QUANTITIES'!L12</f>
        <v>-9.05828482</v>
      </c>
      <c r="M12" s="81" t="n">
        <f aca="false">'HEDGE QUANTITIES'!M12-'WEST HEDGE QUANTITIES'!M12</f>
        <v>-4.39264859</v>
      </c>
      <c r="N12" s="81" t="n">
        <f aca="false">'HEDGE QUANTITIES'!N12-'WEST HEDGE QUANTITIES'!N12</f>
        <v>-2.16273783</v>
      </c>
      <c r="O12" s="81" t="n">
        <f aca="false">'HEDGE QUANTITIES'!O12-'WEST HEDGE QUANTITIES'!O12</f>
        <v>2.09620798</v>
      </c>
      <c r="P12" s="81" t="n">
        <f aca="false">'HEDGE QUANTITIES'!P12-'WEST HEDGE QUANTITIES'!P12</f>
        <v>4.12600483</v>
      </c>
      <c r="Q12" s="81" t="n">
        <f aca="false">'HEDGE QUANTITIES'!Q12-'WEST HEDGE QUANTITIES'!Q12</f>
        <v>7.9855964</v>
      </c>
      <c r="R12" s="81" t="n">
        <f aca="false">'HEDGE QUANTITIES'!R12-'WEST HEDGE QUANTITIES'!R12</f>
        <v>11.57603805</v>
      </c>
      <c r="S12" s="90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</row>
    <row r="13" customFormat="false" ht="12.75" hidden="false" customHeight="false" outlineLevel="0" collapsed="false">
      <c r="A13" s="100" t="n">
        <v>36951</v>
      </c>
      <c r="B13" s="101" t="n">
        <v>38.27045731</v>
      </c>
      <c r="C13" s="101" t="n">
        <v>0</v>
      </c>
      <c r="D13" s="101" t="n">
        <v>-94.27623975</v>
      </c>
      <c r="E13" s="101" t="n">
        <v>132.54669706</v>
      </c>
      <c r="F13" s="101" t="n">
        <v>132.54669706</v>
      </c>
      <c r="G13" s="101" t="n">
        <v>0</v>
      </c>
      <c r="H13" s="82" t="n">
        <v>0</v>
      </c>
      <c r="I13" s="103" t="n">
        <v>-0.5226477356</v>
      </c>
      <c r="J13" s="81" t="n">
        <v>0.06550744</v>
      </c>
      <c r="K13" s="81" t="n">
        <f aca="false">'HEDGE QUANTITIES'!K13-'WEST HEDGE QUANTITIES'!K13</f>
        <v>-24.80419356</v>
      </c>
      <c r="L13" s="81" t="n">
        <f aca="false">'HEDGE QUANTITIES'!L13-'WEST HEDGE QUANTITIES'!L13</f>
        <v>-16.41934377</v>
      </c>
      <c r="M13" s="81" t="n">
        <f aca="false">'HEDGE QUANTITIES'!M13-'WEST HEDGE QUANTITIES'!M13</f>
        <v>-8.15137728</v>
      </c>
      <c r="N13" s="81" t="n">
        <f aca="false">'HEDGE QUANTITIES'!N13-'WEST HEDGE QUANTITIES'!N13</f>
        <v>-4.06068037</v>
      </c>
      <c r="O13" s="81" t="n">
        <f aca="false">'HEDGE QUANTITIES'!O13-'WEST HEDGE QUANTITIES'!O13</f>
        <v>4.02880843</v>
      </c>
      <c r="P13" s="81" t="n">
        <f aca="false">'HEDGE QUANTITIES'!P13-'WEST HEDGE QUANTITIES'!P13</f>
        <v>8.02374214</v>
      </c>
      <c r="Q13" s="81" t="n">
        <f aca="false">'HEDGE QUANTITIES'!Q13-'WEST HEDGE QUANTITIES'!Q13</f>
        <v>15.90344464</v>
      </c>
      <c r="R13" s="81" t="n">
        <f aca="false">'HEDGE QUANTITIES'!R13-'WEST HEDGE QUANTITIES'!R13</f>
        <v>23.62122339</v>
      </c>
      <c r="S13" s="90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</row>
    <row r="14" customFormat="false" ht="12.75" hidden="false" customHeight="false" outlineLevel="0" collapsed="false">
      <c r="A14" s="100" t="n">
        <v>36982</v>
      </c>
      <c r="B14" s="101" t="n">
        <v>51.43607989</v>
      </c>
      <c r="C14" s="101" t="n">
        <v>0</v>
      </c>
      <c r="D14" s="101" t="n">
        <v>-93.27909137</v>
      </c>
      <c r="E14" s="101" t="n">
        <v>144.71517126</v>
      </c>
      <c r="F14" s="101" t="n">
        <v>144.71517126</v>
      </c>
      <c r="G14" s="101" t="n">
        <v>0</v>
      </c>
      <c r="H14" s="82" t="n">
        <v>0</v>
      </c>
      <c r="I14" s="103" t="n">
        <v>-0.394371943</v>
      </c>
      <c r="J14" s="81" t="n">
        <v>0.05380479</v>
      </c>
      <c r="K14" s="81" t="n">
        <f aca="false">'HEDGE QUANTITIES'!K14-'WEST HEDGE QUANTITIES'!K14</f>
        <v>-4.17451442</v>
      </c>
      <c r="L14" s="81" t="n">
        <f aca="false">'HEDGE QUANTITIES'!L14-'WEST HEDGE QUANTITIES'!L14</f>
        <v>-2.82493368</v>
      </c>
      <c r="M14" s="81" t="n">
        <f aca="false">'HEDGE QUANTITIES'!M14-'WEST HEDGE QUANTITIES'!M14</f>
        <v>-1.43091984</v>
      </c>
      <c r="N14" s="81" t="n">
        <f aca="false">'HEDGE QUANTITIES'!N14-'WEST HEDGE QUANTITIES'!N14</f>
        <v>-0.71938344</v>
      </c>
      <c r="O14" s="81" t="n">
        <f aca="false">'HEDGE QUANTITIES'!O14-'WEST HEDGE QUANTITIES'!O14</f>
        <v>0.72553011</v>
      </c>
      <c r="P14" s="81" t="n">
        <f aca="false">'HEDGE QUANTITIES'!P14-'WEST HEDGE QUANTITIES'!P14</f>
        <v>1.4553383</v>
      </c>
      <c r="Q14" s="81" t="n">
        <f aca="false">'HEDGE QUANTITIES'!Q14-'WEST HEDGE QUANTITIES'!Q14</f>
        <v>2.91987403</v>
      </c>
      <c r="R14" s="81" t="n">
        <f aca="false">'HEDGE QUANTITIES'!R14-'WEST HEDGE QUANTITIES'!R14</f>
        <v>4.37774831</v>
      </c>
      <c r="S14" s="90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</row>
    <row r="15" customFormat="false" ht="12.75" hidden="false" customHeight="false" outlineLevel="0" collapsed="false">
      <c r="A15" s="100" t="n">
        <v>37012</v>
      </c>
      <c r="B15" s="101" t="n">
        <v>5.01530059</v>
      </c>
      <c r="C15" s="101" t="n">
        <v>0</v>
      </c>
      <c r="D15" s="101" t="n">
        <v>9.11684851</v>
      </c>
      <c r="E15" s="101" t="n">
        <v>-4.10154792</v>
      </c>
      <c r="F15" s="101" t="n">
        <v>-4.10154792</v>
      </c>
      <c r="G15" s="101" t="n">
        <v>0</v>
      </c>
      <c r="H15" s="82" t="n">
        <v>0</v>
      </c>
      <c r="I15" s="103" t="n">
        <v>-0.363385914</v>
      </c>
      <c r="J15" s="81" t="n">
        <v>0.01708367</v>
      </c>
      <c r="K15" s="81" t="n">
        <f aca="false">'HEDGE QUANTITIES'!K15-'WEST HEDGE QUANTITIES'!K15</f>
        <v>-5.14331808</v>
      </c>
      <c r="L15" s="81" t="n">
        <f aca="false">'HEDGE QUANTITIES'!L15-'WEST HEDGE QUANTITIES'!L15</f>
        <v>-3.49385931</v>
      </c>
      <c r="M15" s="81" t="n">
        <f aca="false">'HEDGE QUANTITIES'!M15-'WEST HEDGE QUANTITIES'!M15</f>
        <v>-1.77323153</v>
      </c>
      <c r="N15" s="81" t="n">
        <f aca="false">'HEDGE QUANTITIES'!N15-'WEST HEDGE QUANTITIES'!N15</f>
        <v>-0.89187096</v>
      </c>
      <c r="O15" s="81" t="n">
        <f aca="false">'HEDGE QUANTITIES'!O15-'WEST HEDGE QUANTITIES'!O15</f>
        <v>0.89966978</v>
      </c>
      <c r="P15" s="81" t="n">
        <f aca="false">'HEDGE QUANTITIES'!P15-'WEST HEDGE QUANTITIES'!P15</f>
        <v>1.80432587</v>
      </c>
      <c r="Q15" s="81" t="n">
        <f aca="false">'HEDGE QUANTITIES'!Q15-'WEST HEDGE QUANTITIES'!Q15</f>
        <v>3.61720713</v>
      </c>
      <c r="R15" s="81" t="n">
        <f aca="false">'HEDGE QUANTITIES'!R15-'WEST HEDGE QUANTITIES'!R15</f>
        <v>5.41641864</v>
      </c>
      <c r="S15" s="90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</row>
    <row r="16" customFormat="false" ht="12.75" hidden="false" customHeight="false" outlineLevel="0" collapsed="false">
      <c r="A16" s="100" t="n">
        <v>37043</v>
      </c>
      <c r="B16" s="101" t="n">
        <v>6.65772406</v>
      </c>
      <c r="C16" s="101" t="n">
        <v>0</v>
      </c>
      <c r="D16" s="101" t="n">
        <v>9.01820018</v>
      </c>
      <c r="E16" s="101" t="n">
        <v>-2.36047612</v>
      </c>
      <c r="F16" s="101" t="n">
        <v>-2.36047612</v>
      </c>
      <c r="G16" s="101" t="n">
        <v>0</v>
      </c>
      <c r="H16" s="82" t="n">
        <v>0</v>
      </c>
      <c r="I16" s="103" t="n">
        <v>-0.3540622248</v>
      </c>
      <c r="J16" s="81" t="n">
        <v>0.01378919</v>
      </c>
      <c r="K16" s="81" t="n">
        <f aca="false">'HEDGE QUANTITIES'!K16-'WEST HEDGE QUANTITIES'!K16</f>
        <v>-4.19841041</v>
      </c>
      <c r="L16" s="81" t="n">
        <f aca="false">'HEDGE QUANTITIES'!L16-'WEST HEDGE QUANTITIES'!L16</f>
        <v>-2.90906525</v>
      </c>
      <c r="M16" s="81" t="n">
        <f aca="false">'HEDGE QUANTITIES'!M16-'WEST HEDGE QUANTITIES'!M16</f>
        <v>-1.50106536</v>
      </c>
      <c r="N16" s="81" t="n">
        <f aca="false">'HEDGE QUANTITIES'!N16-'WEST HEDGE QUANTITIES'!N16</f>
        <v>-0.76043654</v>
      </c>
      <c r="O16" s="81" t="n">
        <f aca="false">'HEDGE QUANTITIES'!O16-'WEST HEDGE QUANTITIES'!O16</f>
        <v>0.77673071</v>
      </c>
      <c r="P16" s="81" t="n">
        <f aca="false">'HEDGE QUANTITIES'!P16-'WEST HEDGE QUANTITIES'!P16</f>
        <v>1.56628666</v>
      </c>
      <c r="Q16" s="81" t="n">
        <f aca="false">'HEDGE QUANTITIES'!Q16-'WEST HEDGE QUANTITIES'!Q16</f>
        <v>3.17012008</v>
      </c>
      <c r="R16" s="81" t="n">
        <f aca="false">'HEDGE QUANTITIES'!R16-'WEST HEDGE QUANTITIES'!R16</f>
        <v>4.78501568</v>
      </c>
      <c r="S16" s="90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</row>
    <row r="17" customFormat="false" ht="12.75" hidden="false" customHeight="false" outlineLevel="0" collapsed="false">
      <c r="A17" s="100" t="n">
        <v>37073</v>
      </c>
      <c r="B17" s="101" t="n">
        <v>6.34351817</v>
      </c>
      <c r="C17" s="101" t="n">
        <v>0</v>
      </c>
      <c r="D17" s="101" t="n">
        <v>9.21382972</v>
      </c>
      <c r="E17" s="101" t="n">
        <v>-2.87031155</v>
      </c>
      <c r="F17" s="101" t="n">
        <v>-2.87031155</v>
      </c>
      <c r="G17" s="101" t="n">
        <v>0</v>
      </c>
      <c r="H17" s="82" t="n">
        <v>0</v>
      </c>
      <c r="I17" s="103" t="n">
        <v>-0.1755460137</v>
      </c>
      <c r="J17" s="81" t="n">
        <v>0.00632209</v>
      </c>
      <c r="K17" s="81" t="n">
        <f aca="false">'HEDGE QUANTITIES'!K17-'WEST HEDGE QUANTITIES'!K17</f>
        <v>-3.60642567</v>
      </c>
      <c r="L17" s="81" t="n">
        <f aca="false">'HEDGE QUANTITIES'!L17-'WEST HEDGE QUANTITIES'!L17</f>
        <v>-2.51529458</v>
      </c>
      <c r="M17" s="81" t="n">
        <f aca="false">'HEDGE QUANTITIES'!M17-'WEST HEDGE QUANTITIES'!M17</f>
        <v>-1.30620552</v>
      </c>
      <c r="N17" s="81" t="n">
        <f aca="false">'HEDGE QUANTITIES'!N17-'WEST HEDGE QUANTITIES'!N17</f>
        <v>-0.66376584</v>
      </c>
      <c r="O17" s="81" t="n">
        <f aca="false">'HEDGE QUANTITIES'!O17-'WEST HEDGE QUANTITIES'!O17</f>
        <v>0.68203061</v>
      </c>
      <c r="P17" s="81" t="n">
        <f aca="false">'HEDGE QUANTITIES'!P17-'WEST HEDGE QUANTITIES'!P17</f>
        <v>1.37920258</v>
      </c>
      <c r="Q17" s="81" t="n">
        <f aca="false">'HEDGE QUANTITIES'!Q17-'WEST HEDGE QUANTITIES'!Q17</f>
        <v>2.8063201</v>
      </c>
      <c r="R17" s="81" t="n">
        <f aca="false">'HEDGE QUANTITIES'!R17-'WEST HEDGE QUANTITIES'!R17</f>
        <v>4.2565835</v>
      </c>
      <c r="S17" s="90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</row>
    <row r="18" customFormat="false" ht="12.75" hidden="false" customHeight="false" outlineLevel="0" collapsed="false">
      <c r="A18" s="100" t="n">
        <v>37104</v>
      </c>
      <c r="B18" s="101" t="n">
        <v>3.66485427</v>
      </c>
      <c r="C18" s="101" t="n">
        <v>0</v>
      </c>
      <c r="D18" s="101" t="n">
        <v>31.02076278</v>
      </c>
      <c r="E18" s="101" t="n">
        <v>-27.35590851</v>
      </c>
      <c r="F18" s="101" t="n">
        <v>-27.35590851</v>
      </c>
      <c r="G18" s="101" t="n">
        <v>0</v>
      </c>
      <c r="H18" s="82" t="n">
        <v>0</v>
      </c>
      <c r="I18" s="103" t="n">
        <v>-0.2693343166</v>
      </c>
      <c r="J18" s="81" t="n">
        <v>0.0037062</v>
      </c>
      <c r="K18" s="81" t="n">
        <f aca="false">'HEDGE QUANTITIES'!K18-'WEST HEDGE QUANTITIES'!K18</f>
        <v>-2.7004711</v>
      </c>
      <c r="L18" s="81" t="n">
        <f aca="false">'HEDGE QUANTITIES'!L18-'WEST HEDGE QUANTITIES'!L18</f>
        <v>-1.91442375</v>
      </c>
      <c r="M18" s="81" t="n">
        <f aca="false">'HEDGE QUANTITIES'!M18-'WEST HEDGE QUANTITIES'!M18</f>
        <v>-1.00903312</v>
      </c>
      <c r="N18" s="81" t="n">
        <f aca="false">'HEDGE QUANTITIES'!N18-'WEST HEDGE QUANTITIES'!N18</f>
        <v>-0.51628892</v>
      </c>
      <c r="O18" s="81" t="n">
        <f aca="false">'HEDGE QUANTITIES'!O18-'WEST HEDGE QUANTITIES'!O18</f>
        <v>0.53728542</v>
      </c>
      <c r="P18" s="81" t="n">
        <f aca="false">'HEDGE QUANTITIES'!P18-'WEST HEDGE QUANTITIES'!P18</f>
        <v>1.09284543</v>
      </c>
      <c r="Q18" s="81" t="n">
        <f aca="false">'HEDGE QUANTITIES'!Q18-'WEST HEDGE QUANTITIES'!Q18</f>
        <v>2.24748471</v>
      </c>
      <c r="R18" s="81" t="n">
        <f aca="false">'HEDGE QUANTITIES'!R18-'WEST HEDGE QUANTITIES'!R18</f>
        <v>3.44135403</v>
      </c>
      <c r="S18" s="90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</row>
    <row r="19" customFormat="false" ht="12.75" hidden="false" customHeight="false" outlineLevel="0" collapsed="false">
      <c r="A19" s="100" t="n">
        <v>37135</v>
      </c>
      <c r="B19" s="101" t="n">
        <v>0.35812373</v>
      </c>
      <c r="C19" s="101" t="n">
        <v>0</v>
      </c>
      <c r="D19" s="101" t="n">
        <v>52.20308327</v>
      </c>
      <c r="E19" s="101" t="n">
        <v>-51.84495954</v>
      </c>
      <c r="F19" s="101" t="n">
        <v>-51.84495954</v>
      </c>
      <c r="G19" s="101" t="n">
        <v>0</v>
      </c>
      <c r="H19" s="82" t="n">
        <v>0</v>
      </c>
      <c r="I19" s="103" t="n">
        <v>-0.358792219</v>
      </c>
      <c r="J19" s="81" t="n">
        <v>0.00068177</v>
      </c>
      <c r="K19" s="81" t="n">
        <f aca="false">'HEDGE QUANTITIES'!K19-'WEST HEDGE QUANTITIES'!K19</f>
        <v>-2.13610393</v>
      </c>
      <c r="L19" s="81" t="n">
        <f aca="false">'HEDGE QUANTITIES'!L19-'WEST HEDGE QUANTITIES'!L19</f>
        <v>-1.52916456</v>
      </c>
      <c r="M19" s="81" t="n">
        <f aca="false">'HEDGE QUANTITIES'!M19-'WEST HEDGE QUANTITIES'!M19</f>
        <v>-0.81317934</v>
      </c>
      <c r="N19" s="81" t="n">
        <f aca="false">'HEDGE QUANTITIES'!N19-'WEST HEDGE QUANTITIES'!N19</f>
        <v>-0.41780082</v>
      </c>
      <c r="O19" s="81" t="n">
        <f aca="false">'HEDGE QUANTITIES'!O19-'WEST HEDGE QUANTITIES'!O19</f>
        <v>0.43810088</v>
      </c>
      <c r="P19" s="81" t="n">
        <f aca="false">'HEDGE QUANTITIES'!P19-'WEST HEDGE QUANTITIES'!P19</f>
        <v>0.89419228</v>
      </c>
      <c r="Q19" s="81" t="n">
        <f aca="false">'HEDGE QUANTITIES'!Q19-'WEST HEDGE QUANTITIES'!Q19</f>
        <v>1.85059656</v>
      </c>
      <c r="R19" s="81" t="n">
        <f aca="false">'HEDGE QUANTITIES'!R19-'WEST HEDGE QUANTITIES'!R19</f>
        <v>2.84952209</v>
      </c>
      <c r="S19" s="90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</row>
    <row r="20" customFormat="false" ht="12.75" hidden="false" customHeight="false" outlineLevel="0" collapsed="false">
      <c r="A20" s="100" t="n">
        <v>37165</v>
      </c>
      <c r="B20" s="101" t="n">
        <v>-0.65178314</v>
      </c>
      <c r="C20" s="101" t="n">
        <v>0</v>
      </c>
      <c r="D20" s="101" t="n">
        <v>53.85817419</v>
      </c>
      <c r="E20" s="101" t="n">
        <v>-54.50995733</v>
      </c>
      <c r="F20" s="101" t="n">
        <v>-54.50995733</v>
      </c>
      <c r="G20" s="101" t="n">
        <v>0</v>
      </c>
      <c r="H20" s="82" t="n">
        <v>0</v>
      </c>
      <c r="I20" s="103" t="n">
        <v>-0.4200372544</v>
      </c>
      <c r="J20" s="81" t="n">
        <v>0.00117541</v>
      </c>
      <c r="K20" s="81" t="n">
        <f aca="false">'HEDGE QUANTITIES'!K20-'WEST HEDGE QUANTITIES'!K20</f>
        <v>-2.11079718</v>
      </c>
      <c r="L20" s="81" t="n">
        <f aca="false">'HEDGE QUANTITIES'!L20-'WEST HEDGE QUANTITIES'!L20</f>
        <v>-1.50513632</v>
      </c>
      <c r="M20" s="81" t="n">
        <f aca="false">'HEDGE QUANTITIES'!M20-'WEST HEDGE QUANTITIES'!M20</f>
        <v>-0.79852367</v>
      </c>
      <c r="N20" s="81" t="n">
        <f aca="false">'HEDGE QUANTITIES'!N20-'WEST HEDGE QUANTITIES'!N20</f>
        <v>-0.40997573</v>
      </c>
      <c r="O20" s="81" t="n">
        <f aca="false">'HEDGE QUANTITIES'!O20-'WEST HEDGE QUANTITIES'!O20</f>
        <v>0.42950819</v>
      </c>
      <c r="P20" s="81" t="n">
        <f aca="false">'HEDGE QUANTITIES'!P20-'WEST HEDGE QUANTITIES'!P20</f>
        <v>0.8764472</v>
      </c>
      <c r="Q20" s="81" t="n">
        <f aca="false">'HEDGE QUANTITIES'!Q20-'WEST HEDGE QUANTITIES'!Q20</f>
        <v>1.81357499</v>
      </c>
      <c r="R20" s="81" t="n">
        <f aca="false">'HEDGE QUANTITIES'!R20-'WEST HEDGE QUANTITIES'!R20</f>
        <v>2.79294186</v>
      </c>
      <c r="S20" s="90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</row>
    <row r="21" customFormat="false" ht="12.75" hidden="false" customHeight="false" outlineLevel="0" collapsed="false">
      <c r="A21" s="100" t="n">
        <v>37196</v>
      </c>
      <c r="B21" s="101" t="n">
        <v>2.93445188</v>
      </c>
      <c r="C21" s="101" t="n">
        <v>0</v>
      </c>
      <c r="D21" s="101" t="n">
        <v>60.38598183</v>
      </c>
      <c r="E21" s="101" t="n">
        <v>-57.45152995</v>
      </c>
      <c r="F21" s="101" t="n">
        <v>-57.45152995</v>
      </c>
      <c r="G21" s="101" t="n">
        <v>0</v>
      </c>
      <c r="H21" s="82" t="n">
        <v>0</v>
      </c>
      <c r="I21" s="103" t="n">
        <v>-0.4071735145</v>
      </c>
      <c r="J21" s="81" t="n">
        <v>-0.0002588</v>
      </c>
      <c r="K21" s="81" t="n">
        <f aca="false">'HEDGE QUANTITIES'!K21-'WEST HEDGE QUANTITIES'!K21</f>
        <v>-3.90634596</v>
      </c>
      <c r="L21" s="81" t="n">
        <f aca="false">'HEDGE QUANTITIES'!L21-'WEST HEDGE QUANTITIES'!L21</f>
        <v>-2.60184087</v>
      </c>
      <c r="M21" s="81" t="n">
        <f aca="false">'HEDGE QUANTITIES'!M21-'WEST HEDGE QUANTITIES'!M21</f>
        <v>-1.30094236</v>
      </c>
      <c r="N21" s="81" t="n">
        <f aca="false">'HEDGE QUANTITIES'!N21-'WEST HEDGE QUANTITIES'!N21</f>
        <v>-0.6504285</v>
      </c>
      <c r="O21" s="81" t="n">
        <f aca="false">'HEDGE QUANTITIES'!O21-'WEST HEDGE QUANTITIES'!O21</f>
        <v>0.64981773</v>
      </c>
      <c r="P21" s="81" t="n">
        <f aca="false">'HEDGE QUANTITIES'!P21-'WEST HEDGE QUANTITIES'!P21</f>
        <v>1.29823566</v>
      </c>
      <c r="Q21" s="81" t="n">
        <f aca="false">'HEDGE QUANTITIES'!Q21-'WEST HEDGE QUANTITIES'!Q21</f>
        <v>2.58692559</v>
      </c>
      <c r="R21" s="81" t="n">
        <f aca="false">'HEDGE QUANTITIES'!R21-'WEST HEDGE QUANTITIES'!R21</f>
        <v>3.85735209</v>
      </c>
      <c r="S21" s="90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</row>
    <row r="22" customFormat="false" ht="12.75" hidden="false" customHeight="false" outlineLevel="0" collapsed="false">
      <c r="A22" s="100" t="n">
        <v>37226</v>
      </c>
      <c r="B22" s="101" t="n">
        <v>5.18333232</v>
      </c>
      <c r="C22" s="101" t="n">
        <v>0</v>
      </c>
      <c r="D22" s="101" t="n">
        <v>89.79321151</v>
      </c>
      <c r="E22" s="101" t="n">
        <v>-84.60987919</v>
      </c>
      <c r="F22" s="101" t="n">
        <v>-84.60987919</v>
      </c>
      <c r="G22" s="101" t="n">
        <v>0</v>
      </c>
      <c r="H22" s="82" t="n">
        <v>0</v>
      </c>
      <c r="I22" s="103" t="n">
        <v>-1.1411207938</v>
      </c>
      <c r="J22" s="81" t="n">
        <v>0.01208944</v>
      </c>
      <c r="K22" s="81" t="n">
        <f aca="false">'HEDGE QUANTITIES'!K22-'WEST HEDGE QUANTITIES'!K22</f>
        <v>-3.22250497</v>
      </c>
      <c r="L22" s="81" t="n">
        <f aca="false">'HEDGE QUANTITIES'!L22-'WEST HEDGE QUANTITIES'!L22</f>
        <v>-2.15126144</v>
      </c>
      <c r="M22" s="81" t="n">
        <f aca="false">'HEDGE QUANTITIES'!M22-'WEST HEDGE QUANTITIES'!M22</f>
        <v>-1.07863388</v>
      </c>
      <c r="N22" s="81" t="n">
        <f aca="false">'HEDGE QUANTITIES'!N22-'WEST HEDGE QUANTITIES'!N22</f>
        <v>-0.5400661</v>
      </c>
      <c r="O22" s="81" t="n">
        <f aca="false">'HEDGE QUANTITIES'!O22-'WEST HEDGE QUANTITIES'!O22</f>
        <v>0.54113198</v>
      </c>
      <c r="P22" s="81" t="n">
        <f aca="false">'HEDGE QUANTITIES'!P22-'WEST HEDGE QUANTITIES'!P22</f>
        <v>1.08265382</v>
      </c>
      <c r="Q22" s="81" t="n">
        <f aca="false">'HEDGE QUANTITIES'!Q22-'WEST HEDGE QUANTITIES'!Q22</f>
        <v>2.16331044</v>
      </c>
      <c r="R22" s="81" t="n">
        <f aca="false">'HEDGE QUANTITIES'!R22-'WEST HEDGE QUANTITIES'!R22</f>
        <v>3.23364625</v>
      </c>
      <c r="S22" s="90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</row>
    <row r="23" customFormat="false" ht="12.75" hidden="false" customHeight="false" outlineLevel="0" collapsed="false">
      <c r="A23" s="100" t="n">
        <v>37257</v>
      </c>
      <c r="B23" s="101" t="n">
        <v>2.89640128</v>
      </c>
      <c r="C23" s="101" t="n">
        <v>0</v>
      </c>
      <c r="D23" s="101" t="n">
        <v>90.86047206</v>
      </c>
      <c r="E23" s="101" t="n">
        <v>-87.96407078</v>
      </c>
      <c r="F23" s="101" t="n">
        <v>-87.96407078</v>
      </c>
      <c r="G23" s="101" t="n">
        <v>0</v>
      </c>
      <c r="H23" s="82" t="n">
        <v>0</v>
      </c>
      <c r="I23" s="103" t="n">
        <v>-1.0643950415</v>
      </c>
      <c r="J23" s="81" t="n">
        <v>0.00849534</v>
      </c>
      <c r="K23" s="81" t="n">
        <f aca="false">'HEDGE QUANTITIES'!K23-'WEST HEDGE QUANTITIES'!K23</f>
        <v>-3.63493601</v>
      </c>
      <c r="L23" s="81" t="n">
        <f aca="false">'HEDGE QUANTITIES'!L23-'WEST HEDGE QUANTITIES'!L23</f>
        <v>-2.33300451</v>
      </c>
      <c r="M23" s="81" t="n">
        <f aca="false">'HEDGE QUANTITIES'!M23-'WEST HEDGE QUANTITIES'!M23</f>
        <v>-1.12358853</v>
      </c>
      <c r="N23" s="81" t="n">
        <f aca="false">'HEDGE QUANTITIES'!N23-'WEST HEDGE QUANTITIES'!N23</f>
        <v>-0.55146177</v>
      </c>
      <c r="O23" s="81" t="n">
        <f aca="false">'HEDGE QUANTITIES'!O23-'WEST HEDGE QUANTITIES'!O23</f>
        <v>0.53154851</v>
      </c>
      <c r="P23" s="81" t="n">
        <f aca="false">'HEDGE QUANTITIES'!P23-'WEST HEDGE QUANTITIES'!P23</f>
        <v>1.04390309</v>
      </c>
      <c r="Q23" s="81" t="n">
        <f aca="false">'HEDGE QUANTITIES'!Q23-'WEST HEDGE QUANTITIES'!Q23</f>
        <v>2.01375706</v>
      </c>
      <c r="R23" s="81" t="n">
        <f aca="false">'HEDGE QUANTITIES'!R23-'WEST HEDGE QUANTITIES'!R23</f>
        <v>2.914737</v>
      </c>
      <c r="S23" s="90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</row>
    <row r="24" customFormat="false" ht="12.75" hidden="false" customHeight="false" outlineLevel="0" collapsed="false">
      <c r="A24" s="100" t="n">
        <v>37288</v>
      </c>
      <c r="B24" s="101" t="n">
        <v>5.2297371</v>
      </c>
      <c r="C24" s="101" t="n">
        <v>0</v>
      </c>
      <c r="D24" s="101" t="n">
        <v>47.47839184</v>
      </c>
      <c r="E24" s="101" t="n">
        <v>-42.24865474</v>
      </c>
      <c r="F24" s="101" t="n">
        <v>-42.24865474</v>
      </c>
      <c r="G24" s="101" t="n">
        <v>0</v>
      </c>
      <c r="H24" s="82" t="n">
        <v>0</v>
      </c>
      <c r="I24" s="103" t="n">
        <v>-0.1982637722</v>
      </c>
      <c r="J24" s="81" t="n">
        <v>-0.00340322</v>
      </c>
      <c r="K24" s="81" t="n">
        <f aca="false">'HEDGE QUANTITIES'!K24-'WEST HEDGE QUANTITIES'!K24</f>
        <v>-3.54284422</v>
      </c>
      <c r="L24" s="81" t="n">
        <f aca="false">'HEDGE QUANTITIES'!L24-'WEST HEDGE QUANTITIES'!L24</f>
        <v>-2.27485446</v>
      </c>
      <c r="M24" s="81" t="n">
        <f aca="false">'HEDGE QUANTITIES'!M24-'WEST HEDGE QUANTITIES'!M24</f>
        <v>-1.0961021</v>
      </c>
      <c r="N24" s="81" t="n">
        <f aca="false">'HEDGE QUANTITIES'!N24-'WEST HEDGE QUANTITIES'!N24</f>
        <v>-0.53810903</v>
      </c>
      <c r="O24" s="81" t="n">
        <f aca="false">'HEDGE QUANTITIES'!O24-'WEST HEDGE QUANTITIES'!O24</f>
        <v>0.51894668</v>
      </c>
      <c r="P24" s="81" t="n">
        <f aca="false">'HEDGE QUANTITIES'!P24-'WEST HEDGE QUANTITIES'!P24</f>
        <v>1.01942612</v>
      </c>
      <c r="Q24" s="81" t="n">
        <f aca="false">'HEDGE QUANTITIES'!Q24-'WEST HEDGE QUANTITIES'!Q24</f>
        <v>1.96763224</v>
      </c>
      <c r="R24" s="81" t="n">
        <f aca="false">'HEDGE QUANTITIES'!R24-'WEST HEDGE QUANTITIES'!R24</f>
        <v>2.84963178</v>
      </c>
      <c r="S24" s="90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</row>
    <row r="25" customFormat="false" ht="12.75" hidden="false" customHeight="false" outlineLevel="0" collapsed="false">
      <c r="A25" s="100" t="n">
        <v>37316</v>
      </c>
      <c r="B25" s="101" t="n">
        <v>3.10097712</v>
      </c>
      <c r="C25" s="101" t="n">
        <v>0</v>
      </c>
      <c r="D25" s="101" t="n">
        <v>42.26434169</v>
      </c>
      <c r="E25" s="101" t="n">
        <v>-39.16336457</v>
      </c>
      <c r="F25" s="101" t="n">
        <v>-39.16336457</v>
      </c>
      <c r="G25" s="101" t="n">
        <v>0</v>
      </c>
      <c r="H25" s="82" t="n">
        <v>0</v>
      </c>
      <c r="I25" s="103" t="n">
        <v>-0.2564785697</v>
      </c>
      <c r="J25" s="81" t="n">
        <v>-0.00201281</v>
      </c>
      <c r="K25" s="81" t="n">
        <f aca="false">'HEDGE QUANTITIES'!K25-'WEST HEDGE QUANTITIES'!K25</f>
        <v>-4.80691972</v>
      </c>
      <c r="L25" s="81" t="n">
        <f aca="false">'HEDGE QUANTITIES'!L25-'WEST HEDGE QUANTITIES'!L25</f>
        <v>-3.09555401</v>
      </c>
      <c r="M25" s="81" t="n">
        <f aca="false">'HEDGE QUANTITIES'!M25-'WEST HEDGE QUANTITIES'!M25</f>
        <v>-1.49578685</v>
      </c>
      <c r="N25" s="81" t="n">
        <f aca="false">'HEDGE QUANTITIES'!N25-'WEST HEDGE QUANTITIES'!N25</f>
        <v>-0.73526001</v>
      </c>
      <c r="O25" s="81" t="n">
        <f aca="false">'HEDGE QUANTITIES'!O25-'WEST HEDGE QUANTITIES'!O25</f>
        <v>0.71086612</v>
      </c>
      <c r="P25" s="81" t="n">
        <f aca="false">'HEDGE QUANTITIES'!P25-'WEST HEDGE QUANTITIES'!P25</f>
        <v>1.39819518</v>
      </c>
      <c r="Q25" s="81" t="n">
        <f aca="false">'HEDGE QUANTITIES'!Q25-'WEST HEDGE QUANTITIES'!Q25</f>
        <v>2.70544924</v>
      </c>
      <c r="R25" s="81" t="n">
        <f aca="false">'HEDGE QUANTITIES'!R25-'WEST HEDGE QUANTITIES'!R25</f>
        <v>3.92774314</v>
      </c>
      <c r="S25" s="90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</row>
    <row r="26" customFormat="false" ht="12.75" hidden="false" customHeight="false" outlineLevel="0" collapsed="false">
      <c r="A26" s="100" t="n">
        <v>37347</v>
      </c>
      <c r="B26" s="101" t="n">
        <v>0.54729247</v>
      </c>
      <c r="C26" s="101" t="n">
        <v>0</v>
      </c>
      <c r="D26" s="101" t="n">
        <v>41.90794538</v>
      </c>
      <c r="E26" s="101" t="n">
        <v>-41.36065291</v>
      </c>
      <c r="F26" s="101" t="n">
        <v>-41.36065291</v>
      </c>
      <c r="G26" s="101" t="n">
        <v>0</v>
      </c>
      <c r="H26" s="82" t="n">
        <v>0</v>
      </c>
      <c r="I26" s="103" t="n">
        <v>-0.2659573162</v>
      </c>
      <c r="J26" s="81" t="n">
        <v>-0.00281809</v>
      </c>
      <c r="K26" s="81" t="n">
        <f aca="false">'HEDGE QUANTITIES'!K26-'WEST HEDGE QUANTITIES'!K26</f>
        <v>-2.28525342</v>
      </c>
      <c r="L26" s="81" t="n">
        <f aca="false">'HEDGE QUANTITIES'!L26-'WEST HEDGE QUANTITIES'!L26</f>
        <v>-1.54549504</v>
      </c>
      <c r="M26" s="81" t="n">
        <f aca="false">'HEDGE QUANTITIES'!M26-'WEST HEDGE QUANTITIES'!M26</f>
        <v>-0.78153379</v>
      </c>
      <c r="N26" s="81" t="n">
        <f aca="false">'HEDGE QUANTITIES'!N26-'WEST HEDGE QUANTITIES'!N26</f>
        <v>-0.39253545</v>
      </c>
      <c r="O26" s="81" t="n">
        <f aca="false">'HEDGE QUANTITIES'!O26-'WEST HEDGE QUANTITIES'!O26</f>
        <v>0.39521363</v>
      </c>
      <c r="P26" s="81" t="n">
        <f aca="false">'HEDGE QUANTITIES'!P26-'WEST HEDGE QUANTITIES'!P26</f>
        <v>0.79225821</v>
      </c>
      <c r="Q26" s="81" t="n">
        <f aca="false">'HEDGE QUANTITIES'!Q26-'WEST HEDGE QUANTITIES'!Q26</f>
        <v>1.58836315</v>
      </c>
      <c r="R26" s="81" t="n">
        <f aca="false">'HEDGE QUANTITIES'!R26-'WEST HEDGE QUANTITIES'!R26</f>
        <v>2.38076648</v>
      </c>
      <c r="S26" s="90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</row>
    <row r="27" customFormat="false" ht="12.75" hidden="false" customHeight="false" outlineLevel="0" collapsed="false">
      <c r="A27" s="100" t="n">
        <v>37377</v>
      </c>
      <c r="B27" s="101" t="n">
        <v>-2.03246809</v>
      </c>
      <c r="C27" s="101" t="n">
        <v>0</v>
      </c>
      <c r="D27" s="101" t="n">
        <v>13.18288691</v>
      </c>
      <c r="E27" s="101" t="n">
        <v>-15.215355</v>
      </c>
      <c r="F27" s="101" t="n">
        <v>-15.215355</v>
      </c>
      <c r="G27" s="101" t="n">
        <v>0</v>
      </c>
      <c r="H27" s="82" t="n">
        <v>0</v>
      </c>
      <c r="I27" s="103" t="n">
        <v>0.6992267847</v>
      </c>
      <c r="J27" s="81" t="n">
        <v>-0.01385638</v>
      </c>
      <c r="K27" s="81" t="n">
        <f aca="false">'HEDGE QUANTITIES'!K27-'WEST HEDGE QUANTITIES'!K27</f>
        <v>-2.08001384</v>
      </c>
      <c r="L27" s="81" t="n">
        <f aca="false">'HEDGE QUANTITIES'!L27-'WEST HEDGE QUANTITIES'!L27</f>
        <v>-1.41492575</v>
      </c>
      <c r="M27" s="81" t="n">
        <f aca="false">'HEDGE QUANTITIES'!M27-'WEST HEDGE QUANTITIES'!M27</f>
        <v>-0.71979539</v>
      </c>
      <c r="N27" s="81" t="n">
        <f aca="false">'HEDGE QUANTITIES'!N27-'WEST HEDGE QUANTITIES'!N27</f>
        <v>-0.36258467</v>
      </c>
      <c r="O27" s="81" t="n">
        <f aca="false">'HEDGE QUANTITIES'!O27-'WEST HEDGE QUANTITIES'!O27</f>
        <v>0.36713327</v>
      </c>
      <c r="P27" s="81" t="n">
        <f aca="false">'HEDGE QUANTITIES'!P27-'WEST HEDGE QUANTITIES'!P27</f>
        <v>0.73798046</v>
      </c>
      <c r="Q27" s="81" t="n">
        <f aca="false">'HEDGE QUANTITIES'!Q27-'WEST HEDGE QUANTITIES'!Q27</f>
        <v>1.48750261</v>
      </c>
      <c r="R27" s="81" t="n">
        <f aca="false">'HEDGE QUANTITIES'!R27-'WEST HEDGE QUANTITIES'!R27</f>
        <v>2.24154612</v>
      </c>
      <c r="S27" s="90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</row>
    <row r="28" customFormat="false" ht="12.75" hidden="false" customHeight="false" outlineLevel="0" collapsed="false">
      <c r="A28" s="100" t="n">
        <v>37408</v>
      </c>
      <c r="B28" s="101" t="n">
        <v>-2.18674805</v>
      </c>
      <c r="C28" s="101" t="n">
        <v>0</v>
      </c>
      <c r="D28" s="101" t="n">
        <v>13.97534117</v>
      </c>
      <c r="E28" s="101" t="n">
        <v>-16.16208922</v>
      </c>
      <c r="F28" s="101" t="n">
        <v>-16.16208922</v>
      </c>
      <c r="G28" s="101" t="n">
        <v>0</v>
      </c>
      <c r="H28" s="82" t="n">
        <v>0</v>
      </c>
      <c r="I28" s="103" t="n">
        <v>0.679561479</v>
      </c>
      <c r="J28" s="81" t="n">
        <v>-0.01315924</v>
      </c>
      <c r="K28" s="81" t="n">
        <f aca="false">'HEDGE QUANTITIES'!K28-'WEST HEDGE QUANTITIES'!K28</f>
        <v>-1.92347903</v>
      </c>
      <c r="L28" s="81" t="n">
        <f aca="false">'HEDGE QUANTITIES'!L28-'WEST HEDGE QUANTITIES'!L28</f>
        <v>-1.31086699</v>
      </c>
      <c r="M28" s="81" t="n">
        <f aca="false">'HEDGE QUANTITIES'!M28-'WEST HEDGE QUANTITIES'!M28</f>
        <v>-0.66812838</v>
      </c>
      <c r="N28" s="81" t="n">
        <f aca="false">'HEDGE QUANTITIES'!N28-'WEST HEDGE QUANTITIES'!N28</f>
        <v>-0.33686992</v>
      </c>
      <c r="O28" s="81" t="n">
        <f aca="false">'HEDGE QUANTITIES'!O28-'WEST HEDGE QUANTITIES'!O28</f>
        <v>0.34170928</v>
      </c>
      <c r="P28" s="81" t="n">
        <f aca="false">'HEDGE QUANTITIES'!P28-'WEST HEDGE QUANTITIES'!P28</f>
        <v>0.68747286</v>
      </c>
      <c r="Q28" s="81" t="n">
        <f aca="false">'HEDGE QUANTITIES'!Q28-'WEST HEDGE QUANTITIES'!Q28</f>
        <v>1.3880275</v>
      </c>
      <c r="R28" s="81" t="n">
        <f aca="false">'HEDGE QUANTITIES'!R28-'WEST HEDGE QUANTITIES'!R28</f>
        <v>2.09525562</v>
      </c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</row>
    <row r="29" customFormat="false" ht="12.75" hidden="false" customHeight="false" outlineLevel="0" collapsed="false">
      <c r="A29" s="100" t="n">
        <v>37438</v>
      </c>
      <c r="B29" s="101" t="n">
        <v>-2.40573174</v>
      </c>
      <c r="C29" s="101" t="n">
        <v>0</v>
      </c>
      <c r="D29" s="101" t="n">
        <v>12.53764938</v>
      </c>
      <c r="E29" s="101" t="n">
        <v>-14.94338112</v>
      </c>
      <c r="F29" s="101" t="n">
        <v>-14.94338112</v>
      </c>
      <c r="G29" s="101" t="n">
        <v>0</v>
      </c>
      <c r="H29" s="82" t="n">
        <v>0</v>
      </c>
      <c r="I29" s="103" t="n">
        <v>0.6519690397</v>
      </c>
      <c r="J29" s="81" t="n">
        <v>-0.01206944</v>
      </c>
      <c r="K29" s="81" t="n">
        <f aca="false">'HEDGE QUANTITIES'!K29-'WEST HEDGE QUANTITIES'!K29</f>
        <v>-2.08280633</v>
      </c>
      <c r="L29" s="81" t="n">
        <f aca="false">'HEDGE QUANTITIES'!L29-'WEST HEDGE QUANTITIES'!L29</f>
        <v>-1.40921569</v>
      </c>
      <c r="M29" s="81" t="n">
        <f aca="false">'HEDGE QUANTITIES'!M29-'WEST HEDGE QUANTITIES'!M29</f>
        <v>-0.7137717</v>
      </c>
      <c r="N29" s="81" t="n">
        <f aca="false">'HEDGE QUANTITIES'!N29-'WEST HEDGE QUANTITIES'!N29</f>
        <v>-0.35887647</v>
      </c>
      <c r="O29" s="81" t="n">
        <f aca="false">'HEDGE QUANTITIES'!O29-'WEST HEDGE QUANTITIES'!O29</f>
        <v>0.36221332</v>
      </c>
      <c r="P29" s="81" t="n">
        <f aca="false">'HEDGE QUANTITIES'!P29-'WEST HEDGE QUANTITIES'!P29</f>
        <v>0.72709912</v>
      </c>
      <c r="Q29" s="81" t="n">
        <f aca="false">'HEDGE QUANTITIES'!Q29-'WEST HEDGE QUANTITIES'!Q29</f>
        <v>1.46220083</v>
      </c>
      <c r="R29" s="81" t="n">
        <f aca="false">'HEDGE QUANTITIES'!R29-'WEST HEDGE QUANTITIES'!R29</f>
        <v>2.19977603</v>
      </c>
      <c r="S29" s="90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</row>
    <row r="30" customFormat="false" ht="12.75" hidden="false" customHeight="false" outlineLevel="0" collapsed="false">
      <c r="A30" s="100" t="n">
        <v>37469</v>
      </c>
      <c r="B30" s="101" t="n">
        <v>-2.60824034</v>
      </c>
      <c r="C30" s="101" t="n">
        <v>0</v>
      </c>
      <c r="D30" s="101" t="n">
        <v>13.49899649</v>
      </c>
      <c r="E30" s="101" t="n">
        <v>-16.10723683</v>
      </c>
      <c r="F30" s="101" t="n">
        <v>-16.10723683</v>
      </c>
      <c r="G30" s="101" t="n">
        <v>0</v>
      </c>
      <c r="H30" s="82" t="n">
        <v>0</v>
      </c>
      <c r="I30" s="103" t="n">
        <v>0.655952792</v>
      </c>
      <c r="J30" s="81" t="n">
        <v>-0.01198796</v>
      </c>
      <c r="K30" s="81" t="n">
        <f aca="false">'HEDGE QUANTITIES'!K30-'WEST HEDGE QUANTITIES'!K30</f>
        <v>-2.14432807</v>
      </c>
      <c r="L30" s="81" t="n">
        <f aca="false">'HEDGE QUANTITIES'!L30-'WEST HEDGE QUANTITIES'!L30</f>
        <v>-1.44197585</v>
      </c>
      <c r="M30" s="81" t="n">
        <f aca="false">'HEDGE QUANTITIES'!M30-'WEST HEDGE QUANTITIES'!M30</f>
        <v>-0.72632824</v>
      </c>
      <c r="N30" s="81" t="n">
        <f aca="false">'HEDGE QUANTITIES'!N30-'WEST HEDGE QUANTITIES'!N30</f>
        <v>-0.36426329</v>
      </c>
      <c r="O30" s="81" t="n">
        <f aca="false">'HEDGE QUANTITIES'!O30-'WEST HEDGE QUANTITIES'!O30</f>
        <v>0.36594988</v>
      </c>
      <c r="P30" s="81" t="n">
        <f aca="false">'HEDGE QUANTITIES'!P30-'WEST HEDGE QUANTITIES'!P30</f>
        <v>0.73305557</v>
      </c>
      <c r="Q30" s="81" t="n">
        <f aca="false">'HEDGE QUANTITIES'!Q30-'WEST HEDGE QUANTITIES'!Q30</f>
        <v>1.46857363</v>
      </c>
      <c r="R30" s="81" t="n">
        <f aca="false">'HEDGE QUANTITIES'!R30-'WEST HEDGE QUANTITIES'!R30</f>
        <v>2.2020047</v>
      </c>
      <c r="S30" s="90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</row>
    <row r="31" customFormat="false" ht="12.75" hidden="false" customHeight="false" outlineLevel="0" collapsed="false">
      <c r="A31" s="100" t="n">
        <v>37500</v>
      </c>
      <c r="B31" s="101" t="n">
        <v>-2.44416945</v>
      </c>
      <c r="C31" s="101" t="n">
        <v>0</v>
      </c>
      <c r="D31" s="101" t="n">
        <v>13.43150939</v>
      </c>
      <c r="E31" s="101" t="n">
        <v>-15.87567884</v>
      </c>
      <c r="F31" s="101" t="n">
        <v>-15.87567884</v>
      </c>
      <c r="G31" s="101" t="n">
        <v>0</v>
      </c>
      <c r="H31" s="82" t="n">
        <v>0</v>
      </c>
      <c r="I31" s="103" t="n">
        <v>0.6510085134</v>
      </c>
      <c r="J31" s="81" t="n">
        <v>-0.01150334</v>
      </c>
      <c r="K31" s="81" t="n">
        <f aca="false">'HEDGE QUANTITIES'!K31-'WEST HEDGE QUANTITIES'!K31</f>
        <v>-1.82826004</v>
      </c>
      <c r="L31" s="81" t="n">
        <f aca="false">'HEDGE QUANTITIES'!L31-'WEST HEDGE QUANTITIES'!L31</f>
        <v>-1.23645454</v>
      </c>
      <c r="M31" s="81" t="n">
        <f aca="false">'HEDGE QUANTITIES'!M31-'WEST HEDGE QUANTITIES'!M31</f>
        <v>-0.62607238</v>
      </c>
      <c r="N31" s="81" t="n">
        <f aca="false">'HEDGE QUANTITIES'!N31-'WEST HEDGE QUANTITIES'!N31</f>
        <v>-0.31475111</v>
      </c>
      <c r="O31" s="81" t="n">
        <f aca="false">'HEDGE QUANTITIES'!O31-'WEST HEDGE QUANTITIES'!O31</f>
        <v>0.31765444</v>
      </c>
      <c r="P31" s="81" t="n">
        <f aca="false">'HEDGE QUANTITIES'!P31-'WEST HEDGE QUANTITIES'!P31</f>
        <v>0.63767031</v>
      </c>
      <c r="Q31" s="81" t="n">
        <f aca="false">'HEDGE QUANTITIES'!Q31-'WEST HEDGE QUANTITIES'!Q31</f>
        <v>1.2825939</v>
      </c>
      <c r="R31" s="81" t="n">
        <f aca="false">'HEDGE QUANTITIES'!R31-'WEST HEDGE QUANTITIES'!R31</f>
        <v>1.9301916</v>
      </c>
      <c r="S31" s="90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</row>
    <row r="32" customFormat="false" ht="12.75" hidden="false" customHeight="false" outlineLevel="0" collapsed="false">
      <c r="A32" s="100" t="n">
        <v>37530</v>
      </c>
      <c r="B32" s="101" t="n">
        <v>-2.35341173</v>
      </c>
      <c r="C32" s="101" t="n">
        <v>0</v>
      </c>
      <c r="D32" s="101" t="n">
        <v>11.9156416</v>
      </c>
      <c r="E32" s="101" t="n">
        <v>-14.26905333</v>
      </c>
      <c r="F32" s="101" t="n">
        <v>-14.26905333</v>
      </c>
      <c r="G32" s="101" t="n">
        <v>0</v>
      </c>
      <c r="H32" s="82" t="n">
        <v>0</v>
      </c>
      <c r="I32" s="103" t="n">
        <v>0.6353456289</v>
      </c>
      <c r="J32" s="81" t="n">
        <v>-0.01067245</v>
      </c>
      <c r="K32" s="81" t="n">
        <f aca="false">'HEDGE QUANTITIES'!K32-'WEST HEDGE QUANTITIES'!K32</f>
        <v>-1.82159008</v>
      </c>
      <c r="L32" s="81" t="n">
        <f aca="false">'HEDGE QUANTITIES'!L32-'WEST HEDGE QUANTITIES'!L32</f>
        <v>-1.2312413</v>
      </c>
      <c r="M32" s="81" t="n">
        <f aca="false">'HEDGE QUANTITIES'!M32-'WEST HEDGE QUANTITIES'!M32</f>
        <v>-0.62299073</v>
      </c>
      <c r="N32" s="81" t="n">
        <f aca="false">'HEDGE QUANTITIES'!N32-'WEST HEDGE QUANTITIES'!N32</f>
        <v>-0.31309751</v>
      </c>
      <c r="O32" s="81" t="n">
        <f aca="false">'HEDGE QUANTITIES'!O32-'WEST HEDGE QUANTITIES'!O32</f>
        <v>0.31579184</v>
      </c>
      <c r="P32" s="81" t="n">
        <f aca="false">'HEDGE QUANTITIES'!P32-'WEST HEDGE QUANTITIES'!P32</f>
        <v>0.63375592</v>
      </c>
      <c r="Q32" s="81" t="n">
        <f aca="false">'HEDGE QUANTITIES'!Q32-'WEST HEDGE QUANTITIES'!Q32</f>
        <v>1.27409947</v>
      </c>
      <c r="R32" s="81" t="n">
        <f aca="false">'HEDGE QUANTITIES'!R32-'WEST HEDGE QUANTITIES'!R32</f>
        <v>1.91635443</v>
      </c>
      <c r="S32" s="90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</row>
    <row r="33" customFormat="false" ht="12.75" hidden="false" customHeight="false" outlineLevel="0" collapsed="false">
      <c r="A33" s="100" t="n">
        <v>37561</v>
      </c>
      <c r="B33" s="101" t="n">
        <v>-2.20524312</v>
      </c>
      <c r="C33" s="101" t="n">
        <v>0</v>
      </c>
      <c r="D33" s="101" t="n">
        <v>12.99950225</v>
      </c>
      <c r="E33" s="101" t="n">
        <v>-15.20474537</v>
      </c>
      <c r="F33" s="101" t="n">
        <v>-15.20474537</v>
      </c>
      <c r="G33" s="101" t="n">
        <v>0</v>
      </c>
      <c r="H33" s="82" t="n">
        <v>0</v>
      </c>
      <c r="I33" s="103" t="n">
        <v>0.6491413394</v>
      </c>
      <c r="J33" s="81" t="n">
        <v>-0.01081157</v>
      </c>
      <c r="K33" s="81" t="n">
        <f aca="false">'HEDGE QUANTITIES'!K33-'WEST HEDGE QUANTITIES'!K33</f>
        <v>-3.54785471</v>
      </c>
      <c r="L33" s="81" t="n">
        <f aca="false">'HEDGE QUANTITIES'!L33-'WEST HEDGE QUANTITIES'!L33</f>
        <v>-2.30028726</v>
      </c>
      <c r="M33" s="81" t="n">
        <f aca="false">'HEDGE QUANTITIES'!M33-'WEST HEDGE QUANTITIES'!M33</f>
        <v>-1.1190594</v>
      </c>
      <c r="N33" s="81" t="n">
        <f aca="false">'HEDGE QUANTITIES'!N33-'WEST HEDGE QUANTITIES'!N33</f>
        <v>-0.55199746</v>
      </c>
      <c r="O33" s="81" t="n">
        <f aca="false">'HEDGE QUANTITIES'!O33-'WEST HEDGE QUANTITIES'!O33</f>
        <v>0.53737393</v>
      </c>
      <c r="P33" s="81" t="n">
        <f aca="false">'HEDGE QUANTITIES'!P33-'WEST HEDGE QUANTITIES'!P33</f>
        <v>1.06052481</v>
      </c>
      <c r="Q33" s="81" t="n">
        <f aca="false">'HEDGE QUANTITIES'!Q33-'WEST HEDGE QUANTITIES'!Q33</f>
        <v>2.06489189</v>
      </c>
      <c r="R33" s="81" t="n">
        <f aca="false">'HEDGE QUANTITIES'!R33-'WEST HEDGE QUANTITIES'!R33</f>
        <v>3.01555099</v>
      </c>
      <c r="S33" s="90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</row>
    <row r="34" customFormat="false" ht="12.75" hidden="false" customHeight="false" outlineLevel="0" collapsed="false">
      <c r="A34" s="100" t="n">
        <v>37591</v>
      </c>
      <c r="B34" s="101" t="n">
        <v>2.1466148</v>
      </c>
      <c r="C34" s="101" t="n">
        <v>0</v>
      </c>
      <c r="D34" s="101" t="n">
        <v>21.05186617</v>
      </c>
      <c r="E34" s="101" t="n">
        <v>-18.90525137</v>
      </c>
      <c r="F34" s="101" t="n">
        <v>-18.90525137</v>
      </c>
      <c r="G34" s="101" t="n">
        <v>0</v>
      </c>
      <c r="H34" s="82" t="n">
        <v>0</v>
      </c>
      <c r="I34" s="103" t="n">
        <v>0.3111449827</v>
      </c>
      <c r="J34" s="81" t="n">
        <v>-0.00737403</v>
      </c>
      <c r="K34" s="81" t="n">
        <f aca="false">'HEDGE QUANTITIES'!K34-'WEST HEDGE QUANTITIES'!K34</f>
        <v>10.1302816</v>
      </c>
      <c r="L34" s="81" t="n">
        <f aca="false">'HEDGE QUANTITIES'!L34-'WEST HEDGE QUANTITIES'!L34</f>
        <v>6.55118393</v>
      </c>
      <c r="M34" s="81" t="n">
        <f aca="false">'HEDGE QUANTITIES'!M34-'WEST HEDGE QUANTITIES'!M34</f>
        <v>3.17349745</v>
      </c>
      <c r="N34" s="81" t="n">
        <f aca="false">'HEDGE QUANTITIES'!N34-'WEST HEDGE QUANTITIES'!N34</f>
        <v>1.56120784</v>
      </c>
      <c r="O34" s="81" t="n">
        <f aca="false">'HEDGE QUANTITIES'!O34-'WEST HEDGE QUANTITIES'!O34</f>
        <v>-1.51053436</v>
      </c>
      <c r="P34" s="81" t="n">
        <f aca="false">'HEDGE QUANTITIES'!P34-'WEST HEDGE QUANTITIES'!P34</f>
        <v>-2.97073471</v>
      </c>
      <c r="Q34" s="81" t="n">
        <f aca="false">'HEDGE QUANTITIES'!Q34-'WEST HEDGE QUANTITIES'!Q34</f>
        <v>-5.74217759</v>
      </c>
      <c r="R34" s="81" t="n">
        <f aca="false">'HEDGE QUANTITIES'!R34-'WEST HEDGE QUANTITIES'!R34</f>
        <v>-8.31968076</v>
      </c>
      <c r="S34" s="90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</row>
    <row r="35" customFormat="false" ht="12.75" hidden="false" customHeight="false" outlineLevel="0" collapsed="false">
      <c r="A35" s="100" t="n">
        <v>37622</v>
      </c>
      <c r="B35" s="101" t="n">
        <v>-8.69575576</v>
      </c>
      <c r="C35" s="101" t="n">
        <v>0</v>
      </c>
      <c r="D35" s="101" t="n">
        <v>22.36437014</v>
      </c>
      <c r="E35" s="101" t="n">
        <v>-31.0601259</v>
      </c>
      <c r="F35" s="101" t="n">
        <v>-31.0601259</v>
      </c>
      <c r="G35" s="101" t="n">
        <v>0</v>
      </c>
      <c r="H35" s="82" t="n">
        <v>0</v>
      </c>
      <c r="I35" s="103" t="n">
        <v>-0.2479112097</v>
      </c>
      <c r="J35" s="81" t="n">
        <v>-0.00304565</v>
      </c>
      <c r="K35" s="81" t="n">
        <f aca="false">'HEDGE QUANTITIES'!K35-'WEST HEDGE QUANTITIES'!K35</f>
        <v>0.00664792</v>
      </c>
      <c r="L35" s="81" t="n">
        <f aca="false">'HEDGE QUANTITIES'!L35-'WEST HEDGE QUANTITIES'!L35</f>
        <v>0.04869245</v>
      </c>
      <c r="M35" s="81" t="n">
        <f aca="false">'HEDGE QUANTITIES'!M35-'WEST HEDGE QUANTITIES'!M35</f>
        <v>0.04379095</v>
      </c>
      <c r="N35" s="81" t="n">
        <f aca="false">'HEDGE QUANTITIES'!N35-'WEST HEDGE QUANTITIES'!N35</f>
        <v>0.02629684</v>
      </c>
      <c r="O35" s="81" t="n">
        <f aca="false">'HEDGE QUANTITIES'!O35-'WEST HEDGE QUANTITIES'!O35</f>
        <v>-0.03426094</v>
      </c>
      <c r="P35" s="81" t="n">
        <f aca="false">'HEDGE QUANTITIES'!P35-'WEST HEDGE QUANTITIES'!P35</f>
        <v>-0.07570774</v>
      </c>
      <c r="Q35" s="81" t="n">
        <f aca="false">'HEDGE QUANTITIES'!Q35-'WEST HEDGE QUANTITIES'!Q35</f>
        <v>-0.17732724</v>
      </c>
      <c r="R35" s="81" t="n">
        <f aca="false">'HEDGE QUANTITIES'!R35-'WEST HEDGE QUANTITIES'!R35</f>
        <v>-0.29970959</v>
      </c>
      <c r="S35" s="90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</row>
    <row r="36" customFormat="false" ht="12.75" hidden="false" customHeight="false" outlineLevel="0" collapsed="false">
      <c r="A36" s="100" t="n">
        <v>37653</v>
      </c>
      <c r="B36" s="101" t="n">
        <v>0.53405796</v>
      </c>
      <c r="C36" s="101" t="n">
        <v>0</v>
      </c>
      <c r="D36" s="101" t="n">
        <v>-3.20582578</v>
      </c>
      <c r="E36" s="101" t="n">
        <v>3.73988374</v>
      </c>
      <c r="F36" s="101" t="n">
        <v>3.73988374</v>
      </c>
      <c r="G36" s="101" t="n">
        <v>0</v>
      </c>
      <c r="H36" s="82" t="n">
        <v>0</v>
      </c>
      <c r="I36" s="103" t="n">
        <v>-0.3003075394</v>
      </c>
      <c r="J36" s="81" t="n">
        <v>0.00476636</v>
      </c>
      <c r="K36" s="81" t="n">
        <f aca="false">'HEDGE QUANTITIES'!K36-'WEST HEDGE QUANTITIES'!K36</f>
        <v>-0.09799707</v>
      </c>
      <c r="L36" s="81" t="n">
        <f aca="false">'HEDGE QUANTITIES'!L36-'WEST HEDGE QUANTITIES'!L36</f>
        <v>-0.01566375</v>
      </c>
      <c r="M36" s="81" t="n">
        <f aca="false">'HEDGE QUANTITIES'!M36-'WEST HEDGE QUANTITIES'!M36</f>
        <v>0.01403444</v>
      </c>
      <c r="N36" s="81" t="n">
        <f aca="false">'HEDGE QUANTITIES'!N36-'WEST HEDGE QUANTITIES'!N36</f>
        <v>0.01197499</v>
      </c>
      <c r="O36" s="81" t="n">
        <f aca="false">'HEDGE QUANTITIES'!O36-'WEST HEDGE QUANTITIES'!O36</f>
        <v>-0.02096165</v>
      </c>
      <c r="P36" s="81" t="n">
        <f aca="false">'HEDGE QUANTITIES'!P36-'WEST HEDGE QUANTITIES'!P36</f>
        <v>-0.0500479</v>
      </c>
      <c r="Q36" s="81" t="n">
        <f aca="false">'HEDGE QUANTITIES'!Q36-'WEST HEDGE QUANTITIES'!Q36</f>
        <v>-0.12945626</v>
      </c>
      <c r="R36" s="81" t="n">
        <f aca="false">'HEDGE QUANTITIES'!R36-'WEST HEDGE QUANTITIES'!R36</f>
        <v>-0.23252057</v>
      </c>
      <c r="S36" s="90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</row>
    <row r="37" customFormat="false" ht="12.75" hidden="false" customHeight="false" outlineLevel="0" collapsed="false">
      <c r="A37" s="100" t="n">
        <v>37681</v>
      </c>
      <c r="B37" s="101" t="n">
        <v>-1.02816452</v>
      </c>
      <c r="C37" s="101" t="n">
        <v>0</v>
      </c>
      <c r="D37" s="101" t="n">
        <v>-4.60217979</v>
      </c>
      <c r="E37" s="101" t="n">
        <v>3.57401527</v>
      </c>
      <c r="F37" s="101" t="n">
        <v>3.57401527</v>
      </c>
      <c r="G37" s="101" t="n">
        <v>0</v>
      </c>
      <c r="H37" s="82" t="n">
        <v>0</v>
      </c>
      <c r="I37" s="103" t="n">
        <v>-0.3010010343</v>
      </c>
      <c r="J37" s="81" t="n">
        <v>0.00445236</v>
      </c>
      <c r="K37" s="81" t="n">
        <f aca="false">'HEDGE QUANTITIES'!K37-'WEST HEDGE QUANTITIES'!K37</f>
        <v>13.50008872</v>
      </c>
      <c r="L37" s="81" t="n">
        <f aca="false">'HEDGE QUANTITIES'!L37-'WEST HEDGE QUANTITIES'!L37</f>
        <v>8.77483953</v>
      </c>
      <c r="M37" s="81" t="n">
        <f aca="false">'HEDGE QUANTITIES'!M37-'WEST HEDGE QUANTITIES'!M37</f>
        <v>4.27080882</v>
      </c>
      <c r="N37" s="81" t="n">
        <f aca="false">'HEDGE QUANTITIES'!N37-'WEST HEDGE QUANTITIES'!N37</f>
        <v>2.10574959</v>
      </c>
      <c r="O37" s="81" t="n">
        <f aca="false">'HEDGE QUANTITIES'!O37-'WEST HEDGE QUANTITIES'!O37</f>
        <v>-2.04583274</v>
      </c>
      <c r="P37" s="81" t="n">
        <f aca="false">'HEDGE QUANTITIES'!P37-'WEST HEDGE QUANTITIES'!P37</f>
        <v>-4.03142392</v>
      </c>
      <c r="Q37" s="81" t="n">
        <f aca="false">'HEDGE QUANTITIES'!Q37-'WEST HEDGE QUANTITIES'!Q37</f>
        <v>-7.82182979</v>
      </c>
      <c r="R37" s="81" t="n">
        <f aca="false">'HEDGE QUANTITIES'!R37-'WEST HEDGE QUANTITIES'!R37</f>
        <v>-11.37324794</v>
      </c>
      <c r="S37" s="90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</row>
    <row r="38" customFormat="false" ht="12.75" hidden="false" customHeight="false" outlineLevel="0" collapsed="false">
      <c r="A38" s="100" t="n">
        <v>37712</v>
      </c>
      <c r="B38" s="101" t="n">
        <v>-13.17456274</v>
      </c>
      <c r="C38" s="101" t="n">
        <v>0</v>
      </c>
      <c r="D38" s="101" t="n">
        <v>-5.28910261</v>
      </c>
      <c r="E38" s="101" t="n">
        <v>-7.88546013</v>
      </c>
      <c r="F38" s="101" t="n">
        <v>-7.88546013</v>
      </c>
      <c r="G38" s="101" t="n">
        <v>0</v>
      </c>
      <c r="H38" s="82" t="n">
        <v>0</v>
      </c>
      <c r="I38" s="103" t="n">
        <v>-0.8186955067</v>
      </c>
      <c r="J38" s="81" t="n">
        <v>0.00735423</v>
      </c>
      <c r="K38" s="81" t="n">
        <f aca="false">'HEDGE QUANTITIES'!K38-'WEST HEDGE QUANTITIES'!K38</f>
        <v>-0.63279506</v>
      </c>
      <c r="L38" s="81" t="n">
        <f aca="false">'HEDGE QUANTITIES'!L38-'WEST HEDGE QUANTITIES'!L38</f>
        <v>-0.32855644</v>
      </c>
      <c r="M38" s="81" t="n">
        <f aca="false">'HEDGE QUANTITIES'!M38-'WEST HEDGE QUANTITIES'!M38</f>
        <v>-0.12382284</v>
      </c>
      <c r="N38" s="81" t="n">
        <f aca="false">'HEDGE QUANTITIES'!N38-'WEST HEDGE QUANTITIES'!N38</f>
        <v>-0.05285312</v>
      </c>
      <c r="O38" s="81" t="n">
        <f aca="false">'HEDGE QUANTITIES'!O38-'WEST HEDGE QUANTITIES'!O38</f>
        <v>0.03664271</v>
      </c>
      <c r="P38" s="81" t="n">
        <f aca="false">'HEDGE QUANTITIES'!P38-'WEST HEDGE QUANTITIES'!P38</f>
        <v>0.05882749</v>
      </c>
      <c r="Q38" s="81" t="n">
        <f aca="false">'HEDGE QUANTITIES'!Q38-'WEST HEDGE QUANTITIES'!Q38</f>
        <v>0.06566665</v>
      </c>
      <c r="R38" s="81" t="n">
        <f aca="false">'HEDGE QUANTITIES'!R38-'WEST HEDGE QUANTITIES'!R38</f>
        <v>0.03196039</v>
      </c>
      <c r="S38" s="90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</row>
    <row r="39" customFormat="false" ht="12.75" hidden="false" customHeight="false" outlineLevel="0" collapsed="false">
      <c r="A39" s="100" t="n">
        <v>37742</v>
      </c>
      <c r="B39" s="101" t="n">
        <v>-0.23825382</v>
      </c>
      <c r="C39" s="101" t="n">
        <v>0</v>
      </c>
      <c r="D39" s="101" t="n">
        <v>-5.21450768</v>
      </c>
      <c r="E39" s="101" t="n">
        <v>4.97625386</v>
      </c>
      <c r="F39" s="101" t="n">
        <v>4.97625386</v>
      </c>
      <c r="G39" s="101" t="n">
        <v>0</v>
      </c>
      <c r="H39" s="82" t="n">
        <v>0</v>
      </c>
      <c r="I39" s="103" t="n">
        <v>-0.3648218004</v>
      </c>
      <c r="J39" s="81" t="n">
        <v>0.00483447</v>
      </c>
      <c r="K39" s="81" t="n">
        <f aca="false">'HEDGE QUANTITIES'!K39-'WEST HEDGE QUANTITIES'!K39</f>
        <v>-0.72035302</v>
      </c>
      <c r="L39" s="81" t="n">
        <f aca="false">'HEDGE QUANTITIES'!L39-'WEST HEDGE QUANTITIES'!L39</f>
        <v>-0.38118587</v>
      </c>
      <c r="M39" s="81" t="n">
        <f aca="false">'HEDGE QUANTITIES'!M39-'WEST HEDGE QUANTITIES'!M39</f>
        <v>-0.14743666</v>
      </c>
      <c r="N39" s="81" t="n">
        <f aca="false">'HEDGE QUANTITIES'!N39-'WEST HEDGE QUANTITIES'!N39</f>
        <v>-0.064019</v>
      </c>
      <c r="O39" s="81" t="n">
        <f aca="false">'HEDGE QUANTITIES'!O39-'WEST HEDGE QUANTITIES'!O39</f>
        <v>0.04659716</v>
      </c>
      <c r="P39" s="81" t="n">
        <f aca="false">'HEDGE QUANTITIES'!P39-'WEST HEDGE QUANTITIES'!P39</f>
        <v>0.07759416</v>
      </c>
      <c r="Q39" s="81" t="n">
        <f aca="false">'HEDGE QUANTITIES'!Q39-'WEST HEDGE QUANTITIES'!Q39</f>
        <v>0.09891917</v>
      </c>
      <c r="R39" s="81" t="n">
        <f aca="false">'HEDGE QUANTITIES'!R39-'WEST HEDGE QUANTITIES'!R39</f>
        <v>0.07583271</v>
      </c>
      <c r="S39" s="90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</row>
    <row r="40" customFormat="false" ht="12.75" hidden="false" customHeight="false" outlineLevel="0" collapsed="false">
      <c r="A40" s="100" t="n">
        <v>37773</v>
      </c>
      <c r="B40" s="101" t="n">
        <v>-0.24793646</v>
      </c>
      <c r="C40" s="101" t="n">
        <v>0</v>
      </c>
      <c r="D40" s="101" t="n">
        <v>-5.38109668</v>
      </c>
      <c r="E40" s="101" t="n">
        <v>5.13316022</v>
      </c>
      <c r="F40" s="101" t="n">
        <v>5.13316022</v>
      </c>
      <c r="G40" s="101" t="n">
        <v>0</v>
      </c>
      <c r="H40" s="82" t="n">
        <v>0</v>
      </c>
      <c r="I40" s="103" t="n">
        <v>-0.3812234256</v>
      </c>
      <c r="J40" s="81" t="n">
        <v>0.00489577</v>
      </c>
      <c r="K40" s="81" t="n">
        <f aca="false">'HEDGE QUANTITIES'!K40-'WEST HEDGE QUANTITIES'!K40</f>
        <v>-0.74343297</v>
      </c>
      <c r="L40" s="81" t="n">
        <f aca="false">'HEDGE QUANTITIES'!L40-'WEST HEDGE QUANTITIES'!L40</f>
        <v>-0.39971192</v>
      </c>
      <c r="M40" s="81" t="n">
        <f aca="false">'HEDGE QUANTITIES'!M40-'WEST HEDGE QUANTITIES'!M40</f>
        <v>-0.15792562</v>
      </c>
      <c r="N40" s="81" t="n">
        <f aca="false">'HEDGE QUANTITIES'!N40-'WEST HEDGE QUANTITIES'!N40</f>
        <v>-0.0695137</v>
      </c>
      <c r="O40" s="81" t="n">
        <f aca="false">'HEDGE QUANTITIES'!O40-'WEST HEDGE QUANTITIES'!O40</f>
        <v>0.0524951</v>
      </c>
      <c r="P40" s="81" t="n">
        <f aca="false">'HEDGE QUANTITIES'!P40-'WEST HEDGE QUANTITIES'!P40</f>
        <v>0.08970721</v>
      </c>
      <c r="Q40" s="81" t="n">
        <f aca="false">'HEDGE QUANTITIES'!Q40-'WEST HEDGE QUANTITIES'!Q40</f>
        <v>0.12413617</v>
      </c>
      <c r="R40" s="81" t="n">
        <f aca="false">'HEDGE QUANTITIES'!R40-'WEST HEDGE QUANTITIES'!R40</f>
        <v>0.11466579</v>
      </c>
      <c r="S40" s="90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</row>
    <row r="41" customFormat="false" ht="12.75" hidden="false" customHeight="false" outlineLevel="0" collapsed="false">
      <c r="A41" s="100" t="n">
        <v>37803</v>
      </c>
      <c r="B41" s="101" t="n">
        <v>-0.35769016</v>
      </c>
      <c r="C41" s="101" t="n">
        <v>0</v>
      </c>
      <c r="D41" s="101" t="n">
        <v>-5.29806204</v>
      </c>
      <c r="E41" s="101" t="n">
        <v>4.94037188</v>
      </c>
      <c r="F41" s="101" t="n">
        <v>4.94037188</v>
      </c>
      <c r="G41" s="101" t="n">
        <v>0</v>
      </c>
      <c r="H41" s="82" t="n">
        <v>0</v>
      </c>
      <c r="I41" s="103" t="n">
        <v>-0.3562554778</v>
      </c>
      <c r="J41" s="81" t="n">
        <v>0.00452297</v>
      </c>
      <c r="K41" s="81" t="n">
        <f aca="false">'HEDGE QUANTITIES'!K41-'WEST HEDGE QUANTITIES'!K41</f>
        <v>-0.65493552</v>
      </c>
      <c r="L41" s="81" t="n">
        <f aca="false">'HEDGE QUANTITIES'!L41-'WEST HEDGE QUANTITIES'!L41</f>
        <v>-0.34771358</v>
      </c>
      <c r="M41" s="81" t="n">
        <f aca="false">'HEDGE QUANTITIES'!M41-'WEST HEDGE QUANTITIES'!M41</f>
        <v>-0.13503621</v>
      </c>
      <c r="N41" s="81" t="n">
        <f aca="false">'HEDGE QUANTITIES'!N41-'WEST HEDGE QUANTITIES'!N41</f>
        <v>-0.05877649</v>
      </c>
      <c r="O41" s="81" t="n">
        <f aca="false">'HEDGE QUANTITIES'!O41-'WEST HEDGE QUANTITIES'!O41</f>
        <v>0.04304166</v>
      </c>
      <c r="P41" s="81" t="n">
        <f aca="false">'HEDGE QUANTITIES'!P41-'WEST HEDGE QUANTITIES'!P41</f>
        <v>0.07184897</v>
      </c>
      <c r="Q41" s="81" t="n">
        <f aca="false">'HEDGE QUANTITIES'!Q41-'WEST HEDGE QUANTITIES'!Q41</f>
        <v>0.0924767</v>
      </c>
      <c r="R41" s="81" t="n">
        <f aca="false">'HEDGE QUANTITIES'!R41-'WEST HEDGE QUANTITIES'!R41</f>
        <v>0.07274538</v>
      </c>
      <c r="S41" s="90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</row>
    <row r="42" customFormat="false" ht="12.75" hidden="false" customHeight="false" outlineLevel="0" collapsed="false">
      <c r="A42" s="100" t="n">
        <v>37834</v>
      </c>
      <c r="B42" s="101" t="n">
        <v>-0.67103114</v>
      </c>
      <c r="C42" s="101" t="n">
        <v>0</v>
      </c>
      <c r="D42" s="101" t="n">
        <v>-5.64062689</v>
      </c>
      <c r="E42" s="101" t="n">
        <v>4.96959575</v>
      </c>
      <c r="F42" s="101" t="n">
        <v>4.96959575</v>
      </c>
      <c r="G42" s="101" t="n">
        <v>0</v>
      </c>
      <c r="H42" s="82" t="n">
        <v>0</v>
      </c>
      <c r="I42" s="103" t="n">
        <v>-0.3683531948</v>
      </c>
      <c r="J42" s="81" t="n">
        <v>0.0045524</v>
      </c>
      <c r="K42" s="81" t="n">
        <f aca="false">'HEDGE QUANTITIES'!K42-'WEST HEDGE QUANTITIES'!K42</f>
        <v>-0.68320925</v>
      </c>
      <c r="L42" s="81" t="n">
        <f aca="false">'HEDGE QUANTITIES'!L42-'WEST HEDGE QUANTITIES'!L42</f>
        <v>-0.36751007</v>
      </c>
      <c r="M42" s="81" t="n">
        <f aca="false">'HEDGE QUANTITIES'!M42-'WEST HEDGE QUANTITIES'!M42</f>
        <v>-0.14523356</v>
      </c>
      <c r="N42" s="81" t="n">
        <f aca="false">'HEDGE QUANTITIES'!N42-'WEST HEDGE QUANTITIES'!N42</f>
        <v>-0.0639221</v>
      </c>
      <c r="O42" s="81" t="n">
        <f aca="false">'HEDGE QUANTITIES'!O42-'WEST HEDGE QUANTITIES'!O42</f>
        <v>0.04823448</v>
      </c>
      <c r="P42" s="81" t="n">
        <f aca="false">'HEDGE QUANTITIES'!P42-'WEST HEDGE QUANTITIES'!P42</f>
        <v>0.08223168</v>
      </c>
      <c r="Q42" s="81" t="n">
        <f aca="false">'HEDGE QUANTITIES'!Q42-'WEST HEDGE QUANTITIES'!Q42</f>
        <v>0.11316823</v>
      </c>
      <c r="R42" s="81" t="n">
        <f aca="false">'HEDGE QUANTITIES'!R42-'WEST HEDGE QUANTITIES'!R42</f>
        <v>0.1034361</v>
      </c>
      <c r="S42" s="90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</row>
    <row r="43" customFormat="false" ht="12.75" hidden="false" customHeight="false" outlineLevel="0" collapsed="false">
      <c r="A43" s="100" t="n">
        <v>37865</v>
      </c>
      <c r="B43" s="101" t="n">
        <v>-0.67565457</v>
      </c>
      <c r="C43" s="101" t="n">
        <v>0</v>
      </c>
      <c r="D43" s="101" t="n">
        <v>-5.51465458</v>
      </c>
      <c r="E43" s="101" t="n">
        <v>4.83900001</v>
      </c>
      <c r="F43" s="101" t="n">
        <v>4.83900001</v>
      </c>
      <c r="G43" s="101" t="n">
        <v>0</v>
      </c>
      <c r="H43" s="82" t="n">
        <v>0</v>
      </c>
      <c r="I43" s="103" t="n">
        <v>-0.3663620881</v>
      </c>
      <c r="J43" s="81" t="n">
        <v>0.00440632</v>
      </c>
      <c r="K43" s="81" t="n">
        <f aca="false">'HEDGE QUANTITIES'!K43-'WEST HEDGE QUANTITIES'!K43</f>
        <v>-0.69120585</v>
      </c>
      <c r="L43" s="81" t="n">
        <f aca="false">'HEDGE QUANTITIES'!L43-'WEST HEDGE QUANTITIES'!L43</f>
        <v>-0.37590767</v>
      </c>
      <c r="M43" s="81" t="n">
        <f aca="false">'HEDGE QUANTITIES'!M43-'WEST HEDGE QUANTITIES'!M43</f>
        <v>-0.15067583</v>
      </c>
      <c r="N43" s="81" t="n">
        <f aca="false">'HEDGE QUANTITIES'!N43-'WEST HEDGE QUANTITIES'!N43</f>
        <v>-0.06690636</v>
      </c>
      <c r="O43" s="81" t="n">
        <f aca="false">'HEDGE QUANTITIES'!O43-'WEST HEDGE QUANTITIES'!O43</f>
        <v>0.05166149</v>
      </c>
      <c r="P43" s="81" t="n">
        <f aca="false">'HEDGE QUANTITIES'!P43-'WEST HEDGE QUANTITIES'!P43</f>
        <v>0.08947831</v>
      </c>
      <c r="Q43" s="81" t="n">
        <f aca="false">'HEDGE QUANTITIES'!Q43-'WEST HEDGE QUANTITIES'!Q43</f>
        <v>0.12889418</v>
      </c>
      <c r="R43" s="81" t="n">
        <f aca="false">'HEDGE QUANTITIES'!R43-'WEST HEDGE QUANTITIES'!R43</f>
        <v>0.12842369</v>
      </c>
      <c r="S43" s="90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</row>
    <row r="44" customFormat="false" ht="12.75" hidden="false" customHeight="false" outlineLevel="0" collapsed="false">
      <c r="A44" s="100" t="n">
        <v>37895</v>
      </c>
      <c r="B44" s="101" t="n">
        <v>-0.85536282</v>
      </c>
      <c r="C44" s="101" t="n">
        <v>0</v>
      </c>
      <c r="D44" s="101" t="n">
        <v>-5.53741633</v>
      </c>
      <c r="E44" s="101" t="n">
        <v>4.68205351</v>
      </c>
      <c r="F44" s="101" t="n">
        <v>4.68205351</v>
      </c>
      <c r="G44" s="101" t="n">
        <v>0</v>
      </c>
      <c r="H44" s="82" t="n">
        <v>0</v>
      </c>
      <c r="I44" s="103" t="n">
        <v>-0.3573673901</v>
      </c>
      <c r="J44" s="81" t="n">
        <v>0.00420496</v>
      </c>
      <c r="K44" s="81" t="n">
        <f aca="false">'HEDGE QUANTITIES'!K44-'WEST HEDGE QUANTITIES'!K44</f>
        <v>-0.67801605</v>
      </c>
      <c r="L44" s="81" t="n">
        <f aca="false">'HEDGE QUANTITIES'!L44-'WEST HEDGE QUANTITIES'!L44</f>
        <v>-0.36942044</v>
      </c>
      <c r="M44" s="81" t="n">
        <f aca="false">'HEDGE QUANTITIES'!M44-'WEST HEDGE QUANTITIES'!M44</f>
        <v>-0.14843837</v>
      </c>
      <c r="N44" s="81" t="n">
        <f aca="false">'HEDGE QUANTITIES'!N44-'WEST HEDGE QUANTITIES'!N44</f>
        <v>-0.06601299</v>
      </c>
      <c r="O44" s="81" t="n">
        <f aca="false">'HEDGE QUANTITIES'!O44-'WEST HEDGE QUANTITIES'!O44</f>
        <v>0.05116192</v>
      </c>
      <c r="P44" s="81" t="n">
        <f aca="false">'HEDGE QUANTITIES'!P44-'WEST HEDGE QUANTITIES'!P44</f>
        <v>0.08876287</v>
      </c>
      <c r="Q44" s="81" t="n">
        <f aca="false">'HEDGE QUANTITIES'!Q44-'WEST HEDGE QUANTITIES'!Q44</f>
        <v>0.12893147</v>
      </c>
      <c r="R44" s="81" t="n">
        <f aca="false">'HEDGE QUANTITIES'!R44-'WEST HEDGE QUANTITIES'!R44</f>
        <v>0.13017225</v>
      </c>
      <c r="S44" s="90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</row>
    <row r="45" customFormat="false" ht="12.75" hidden="false" customHeight="false" outlineLevel="0" collapsed="false">
      <c r="A45" s="100" t="n">
        <v>37926</v>
      </c>
      <c r="B45" s="101" t="n">
        <v>-0.10816184</v>
      </c>
      <c r="C45" s="101" t="n">
        <v>0</v>
      </c>
      <c r="D45" s="101" t="n">
        <v>-4.76680055</v>
      </c>
      <c r="E45" s="101" t="n">
        <v>4.65863871</v>
      </c>
      <c r="F45" s="101" t="n">
        <v>4.65863871</v>
      </c>
      <c r="G45" s="101" t="n">
        <v>0</v>
      </c>
      <c r="H45" s="82" t="n">
        <v>0</v>
      </c>
      <c r="I45" s="103" t="n">
        <v>-0.3582125448</v>
      </c>
      <c r="J45" s="81" t="n">
        <v>0.00413506</v>
      </c>
      <c r="K45" s="81" t="n">
        <f aca="false">'HEDGE QUANTITIES'!K45-'WEST HEDGE QUANTITIES'!K45</f>
        <v>-0.64459069</v>
      </c>
      <c r="L45" s="81" t="n">
        <f aca="false">'HEDGE QUANTITIES'!L45-'WEST HEDGE QUANTITIES'!L45</f>
        <v>-0.35931145</v>
      </c>
      <c r="M45" s="81" t="n">
        <f aca="false">'HEDGE QUANTITIES'!M45-'WEST HEDGE QUANTITIES'!M45</f>
        <v>-0.14844908</v>
      </c>
      <c r="N45" s="81" t="n">
        <f aca="false">'HEDGE QUANTITIES'!N45-'WEST HEDGE QUANTITIES'!N45</f>
        <v>-0.06706441</v>
      </c>
      <c r="O45" s="81" t="n">
        <f aca="false">'HEDGE QUANTITIES'!O45-'WEST HEDGE QUANTITIES'!O45</f>
        <v>0.05413235</v>
      </c>
      <c r="P45" s="81" t="n">
        <f aca="false">'HEDGE QUANTITIES'!P45-'WEST HEDGE QUANTITIES'!P45</f>
        <v>0.09654929</v>
      </c>
      <c r="Q45" s="81" t="n">
        <f aca="false">'HEDGE QUANTITIES'!Q45-'WEST HEDGE QUANTITIES'!Q45</f>
        <v>0.15051775</v>
      </c>
      <c r="R45" s="81" t="n">
        <f aca="false">'HEDGE QUANTITIES'!R45-'WEST HEDGE QUANTITIES'!R45</f>
        <v>0.16967567</v>
      </c>
      <c r="S45" s="90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</row>
    <row r="46" customFormat="false" ht="12.75" hidden="false" customHeight="false" outlineLevel="0" collapsed="false">
      <c r="A46" s="100" t="n">
        <v>37956</v>
      </c>
      <c r="B46" s="101" t="n">
        <v>-2.45233928</v>
      </c>
      <c r="C46" s="101" t="n">
        <v>0</v>
      </c>
      <c r="D46" s="101" t="n">
        <v>-6.17895134</v>
      </c>
      <c r="E46" s="101" t="n">
        <v>3.72661206</v>
      </c>
      <c r="F46" s="101" t="n">
        <v>3.72661206</v>
      </c>
      <c r="G46" s="101" t="n">
        <v>0</v>
      </c>
      <c r="H46" s="82" t="n">
        <v>0</v>
      </c>
      <c r="I46" s="103" t="n">
        <v>-0.2926320989</v>
      </c>
      <c r="J46" s="81" t="n">
        <v>0.00339942</v>
      </c>
      <c r="K46" s="81" t="n">
        <f aca="false">'HEDGE QUANTITIES'!K46-'WEST HEDGE QUANTITIES'!K46</f>
        <v>-0.08666957</v>
      </c>
      <c r="L46" s="81" t="n">
        <f aca="false">'HEDGE QUANTITIES'!L46-'WEST HEDGE QUANTITIES'!L46</f>
        <v>0.00184989</v>
      </c>
      <c r="M46" s="81" t="n">
        <f aca="false">'HEDGE QUANTITIES'!M46-'WEST HEDGE QUANTITIES'!M46</f>
        <v>0.02700927</v>
      </c>
      <c r="N46" s="81" t="n">
        <f aca="false">'HEDGE QUANTITIES'!N46-'WEST HEDGE QUANTITIES'!N46</f>
        <v>0.01937665</v>
      </c>
      <c r="O46" s="81" t="n">
        <f aca="false">'HEDGE QUANTITIES'!O46-'WEST HEDGE QUANTITIES'!O46</f>
        <v>-0.02997243</v>
      </c>
      <c r="P46" s="81" t="n">
        <f aca="false">'HEDGE QUANTITIES'!P46-'WEST HEDGE QUANTITIES'!P46</f>
        <v>-0.06947698</v>
      </c>
      <c r="Q46" s="81" t="n">
        <f aca="false">'HEDGE QUANTITIES'!Q46-'WEST HEDGE QUANTITIES'!Q46</f>
        <v>-0.17322306</v>
      </c>
      <c r="R46" s="81" t="n">
        <f aca="false">'HEDGE QUANTITIES'!R46-'WEST HEDGE QUANTITIES'!R46</f>
        <v>-0.30424524</v>
      </c>
      <c r="S46" s="90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</row>
    <row r="47" customFormat="false" ht="12.75" hidden="false" customHeight="false" outlineLevel="0" collapsed="false">
      <c r="A47" s="100" t="n">
        <v>37987</v>
      </c>
      <c r="B47" s="101" t="n">
        <v>-4.1815813</v>
      </c>
      <c r="C47" s="101" t="n">
        <v>0</v>
      </c>
      <c r="D47" s="101" t="n">
        <v>-3.584311</v>
      </c>
      <c r="E47" s="101" t="n">
        <v>-0.5972703</v>
      </c>
      <c r="F47" s="101" t="n">
        <v>-0.5972703</v>
      </c>
      <c r="G47" s="101" t="n">
        <v>0</v>
      </c>
      <c r="H47" s="82" t="n">
        <v>0</v>
      </c>
      <c r="I47" s="103" t="n">
        <v>-0.3615987708</v>
      </c>
      <c r="J47" s="81" t="n">
        <v>0.00300928</v>
      </c>
      <c r="K47" s="81" t="n">
        <f aca="false">'HEDGE QUANTITIES'!K47-'WEST HEDGE QUANTITIES'!K47</f>
        <v>0.01888143</v>
      </c>
      <c r="L47" s="81" t="n">
        <f aca="false">'HEDGE QUANTITIES'!L47-'WEST HEDGE QUANTITIES'!L47</f>
        <v>0.05756311</v>
      </c>
      <c r="M47" s="81" t="n">
        <f aca="false">'HEDGE QUANTITIES'!M47-'WEST HEDGE QUANTITIES'!M47</f>
        <v>0.04849813</v>
      </c>
      <c r="N47" s="81" t="n">
        <f aca="false">'HEDGE QUANTITIES'!N47-'WEST HEDGE QUANTITIES'!N47</f>
        <v>0.02870503</v>
      </c>
      <c r="O47" s="81" t="n">
        <f aca="false">'HEDGE QUANTITIES'!O47-'WEST HEDGE QUANTITIES'!O47</f>
        <v>-0.03675647</v>
      </c>
      <c r="P47" s="81" t="n">
        <f aca="false">'HEDGE QUANTITIES'!P47-'WEST HEDGE QUANTITIES'!P47</f>
        <v>-0.08076773</v>
      </c>
      <c r="Q47" s="81" t="n">
        <f aca="false">'HEDGE QUANTITIES'!Q47-'WEST HEDGE QUANTITIES'!Q47</f>
        <v>-0.1876645</v>
      </c>
      <c r="R47" s="81" t="n">
        <f aca="false">'HEDGE QUANTITIES'!R47-'WEST HEDGE QUANTITIES'!R47</f>
        <v>-0.3154503</v>
      </c>
      <c r="S47" s="90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</row>
    <row r="48" customFormat="false" ht="12.75" hidden="false" customHeight="false" outlineLevel="0" collapsed="false">
      <c r="A48" s="100" t="n">
        <v>38018</v>
      </c>
      <c r="B48" s="101" t="n">
        <v>2.28286166</v>
      </c>
      <c r="C48" s="101" t="n">
        <v>0</v>
      </c>
      <c r="D48" s="101" t="n">
        <v>2.91209051</v>
      </c>
      <c r="E48" s="101" t="n">
        <v>-0.62922885</v>
      </c>
      <c r="F48" s="101" t="n">
        <v>-0.62922885</v>
      </c>
      <c r="G48" s="101" t="n">
        <v>0</v>
      </c>
      <c r="H48" s="82" t="n">
        <v>0</v>
      </c>
      <c r="I48" s="103" t="n">
        <v>-0.3505872825</v>
      </c>
      <c r="J48" s="81" t="n">
        <v>0.00289131</v>
      </c>
      <c r="K48" s="81" t="n">
        <f aca="false">'HEDGE QUANTITIES'!K48-'WEST HEDGE QUANTITIES'!K48</f>
        <v>-0.14225707</v>
      </c>
      <c r="L48" s="81" t="n">
        <f aca="false">'HEDGE QUANTITIES'!L48-'WEST HEDGE QUANTITIES'!L48</f>
        <v>-0.04177941</v>
      </c>
      <c r="M48" s="81" t="n">
        <f aca="false">'HEDGE QUANTITIES'!M48-'WEST HEDGE QUANTITIES'!M48</f>
        <v>0.00241652</v>
      </c>
      <c r="N48" s="81" t="n">
        <f aca="false">'HEDGE QUANTITIES'!N48-'WEST HEDGE QUANTITIES'!N48</f>
        <v>0.00649705</v>
      </c>
      <c r="O48" s="81" t="n">
        <f aca="false">'HEDGE QUANTITIES'!O48-'WEST HEDGE QUANTITIES'!O48</f>
        <v>-0.0160985</v>
      </c>
      <c r="P48" s="81" t="n">
        <f aca="false">'HEDGE QUANTITIES'!P48-'WEST HEDGE QUANTITIES'!P48</f>
        <v>-0.0408925</v>
      </c>
      <c r="Q48" s="81" t="n">
        <f aca="false">'HEDGE QUANTITIES'!Q48-'WEST HEDGE QUANTITIES'!Q48</f>
        <v>-0.11327127</v>
      </c>
      <c r="R48" s="81" t="n">
        <f aca="false">'HEDGE QUANTITIES'!R48-'WEST HEDGE QUANTITIES'!R48</f>
        <v>-0.2111475</v>
      </c>
      <c r="S48" s="90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</row>
    <row r="49" customFormat="false" ht="12.75" hidden="false" customHeight="false" outlineLevel="0" collapsed="false">
      <c r="A49" s="100" t="n">
        <v>38047</v>
      </c>
      <c r="B49" s="101" t="n">
        <v>1.54767051</v>
      </c>
      <c r="C49" s="101" t="n">
        <v>0</v>
      </c>
      <c r="D49" s="101" t="n">
        <v>2.14485089</v>
      </c>
      <c r="E49" s="101" t="n">
        <v>-0.59718038</v>
      </c>
      <c r="F49" s="101" t="n">
        <v>-0.59718038</v>
      </c>
      <c r="G49" s="101" t="n">
        <v>0</v>
      </c>
      <c r="H49" s="82" t="n">
        <v>0</v>
      </c>
      <c r="I49" s="103" t="n">
        <v>-0.3513096912</v>
      </c>
      <c r="J49" s="81" t="n">
        <v>0.00276012</v>
      </c>
      <c r="K49" s="81" t="n">
        <f aca="false">'HEDGE QUANTITIES'!K49-'WEST HEDGE QUANTITIES'!K49</f>
        <v>-0.63134697</v>
      </c>
      <c r="L49" s="81" t="n">
        <f aca="false">'HEDGE QUANTITIES'!L49-'WEST HEDGE QUANTITIES'!L49</f>
        <v>-0.35065392</v>
      </c>
      <c r="M49" s="81" t="n">
        <f aca="false">'HEDGE QUANTITIES'!M49-'WEST HEDGE QUANTITIES'!M49</f>
        <v>-0.14417459</v>
      </c>
      <c r="N49" s="81" t="n">
        <f aca="false">'HEDGE QUANTITIES'!N49-'WEST HEDGE QUANTITIES'!N49</f>
        <v>-0.06493882</v>
      </c>
      <c r="O49" s="81" t="n">
        <f aca="false">'HEDGE QUANTITIES'!O49-'WEST HEDGE QUANTITIES'!O49</f>
        <v>0.05203304</v>
      </c>
      <c r="P49" s="81" t="n">
        <f aca="false">'HEDGE QUANTITIES'!P49-'WEST HEDGE QUANTITIES'!P49</f>
        <v>0.09235403</v>
      </c>
      <c r="Q49" s="81" t="n">
        <f aca="false">'HEDGE QUANTITIES'!Q49-'WEST HEDGE QUANTITIES'!Q49</f>
        <v>0.14211399</v>
      </c>
      <c r="R49" s="81" t="n">
        <f aca="false">'HEDGE QUANTITIES'!R49-'WEST HEDGE QUANTITIES'!R49</f>
        <v>0.15700382</v>
      </c>
      <c r="S49" s="90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</row>
    <row r="50" customFormat="false" ht="12.75" hidden="false" customHeight="false" outlineLevel="0" collapsed="false">
      <c r="A50" s="100" t="n">
        <v>38078</v>
      </c>
      <c r="B50" s="101" t="n">
        <v>0.01175683</v>
      </c>
      <c r="C50" s="101" t="n">
        <v>0</v>
      </c>
      <c r="D50" s="101" t="n">
        <v>0.60133571</v>
      </c>
      <c r="E50" s="101" t="n">
        <v>-0.58957888</v>
      </c>
      <c r="F50" s="101" t="n">
        <v>-0.58957888</v>
      </c>
      <c r="G50" s="101" t="n">
        <v>0</v>
      </c>
      <c r="H50" s="82" t="n">
        <v>0</v>
      </c>
      <c r="I50" s="103" t="n">
        <v>-0.3395547538</v>
      </c>
      <c r="J50" s="81" t="n">
        <v>0.00261386</v>
      </c>
      <c r="K50" s="81" t="n">
        <f aca="false">'HEDGE QUANTITIES'!K50-'WEST HEDGE QUANTITIES'!K50</f>
        <v>1.21931381</v>
      </c>
      <c r="L50" s="81" t="n">
        <f aca="false">'HEDGE QUANTITIES'!L50-'WEST HEDGE QUANTITIES'!L50</f>
        <v>0.8090916</v>
      </c>
      <c r="M50" s="81" t="n">
        <f aca="false">'HEDGE QUANTITIES'!M50-'WEST HEDGE QUANTITIES'!M50</f>
        <v>0.40095725</v>
      </c>
      <c r="N50" s="81" t="n">
        <f aca="false">'HEDGE QUANTITIES'!N50-'WEST HEDGE QUANTITIES'!N50</f>
        <v>0.19931923</v>
      </c>
      <c r="O50" s="81" t="n">
        <f aca="false">'HEDGE QUANTITIES'!O50-'WEST HEDGE QUANTITIES'!O50</f>
        <v>-0.19657369</v>
      </c>
      <c r="P50" s="81" t="n">
        <f aca="false">'HEDGE QUANTITIES'!P50-'WEST HEDGE QUANTITIES'!P50</f>
        <v>-0.39004445</v>
      </c>
      <c r="Q50" s="81" t="n">
        <f aca="false">'HEDGE QUANTITIES'!Q50-'WEST HEDGE QUANTITIES'!Q50</f>
        <v>-0.766551</v>
      </c>
      <c r="R50" s="81" t="n">
        <f aca="false">'HEDGE QUANTITIES'!R50-'WEST HEDGE QUANTITIES'!R50</f>
        <v>-1.12810191</v>
      </c>
      <c r="S50" s="90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</row>
    <row r="51" customFormat="false" ht="12.75" hidden="false" customHeight="false" outlineLevel="0" collapsed="false">
      <c r="A51" s="100" t="n">
        <v>38108</v>
      </c>
      <c r="B51" s="101" t="n">
        <v>-0.93660737</v>
      </c>
      <c r="C51" s="101" t="n">
        <v>0</v>
      </c>
      <c r="D51" s="101" t="n">
        <v>-5.78040198</v>
      </c>
      <c r="E51" s="101" t="n">
        <v>4.84379461</v>
      </c>
      <c r="F51" s="101" t="n">
        <v>4.84379461</v>
      </c>
      <c r="G51" s="101" t="n">
        <v>0</v>
      </c>
      <c r="H51" s="82" t="n">
        <v>0</v>
      </c>
      <c r="I51" s="103" t="n">
        <v>-0.1310348812</v>
      </c>
      <c r="J51" s="81" t="n">
        <v>0.00206991</v>
      </c>
      <c r="K51" s="81" t="n">
        <f aca="false">'HEDGE QUANTITIES'!K51-'WEST HEDGE QUANTITIES'!K51</f>
        <v>1.23958241</v>
      </c>
      <c r="L51" s="81" t="n">
        <f aca="false">'HEDGE QUANTITIES'!L51-'WEST HEDGE QUANTITIES'!L51</f>
        <v>0.82443178</v>
      </c>
      <c r="M51" s="81" t="n">
        <f aca="false">'HEDGE QUANTITIES'!M51-'WEST HEDGE QUANTITIES'!M51</f>
        <v>0.40946052</v>
      </c>
      <c r="N51" s="81" t="n">
        <f aca="false">'HEDGE QUANTITIES'!N51-'WEST HEDGE QUANTITIES'!N51</f>
        <v>0.20376374</v>
      </c>
      <c r="O51" s="81" t="n">
        <f aca="false">'HEDGE QUANTITIES'!O51-'WEST HEDGE QUANTITIES'!O51</f>
        <v>-0.20137331</v>
      </c>
      <c r="P51" s="81" t="n">
        <f aca="false">'HEDGE QUANTITIES'!P51-'WEST HEDGE QUANTITIES'!P51</f>
        <v>-0.39996817</v>
      </c>
      <c r="Q51" s="81" t="n">
        <f aca="false">'HEDGE QUANTITIES'!Q51-'WEST HEDGE QUANTITIES'!Q51</f>
        <v>-0.78757713</v>
      </c>
      <c r="R51" s="81" t="n">
        <f aca="false">'HEDGE QUANTITIES'!R51-'WEST HEDGE QUANTITIES'!R51</f>
        <v>-1.1611413</v>
      </c>
      <c r="S51" s="90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</row>
    <row r="52" customFormat="false" ht="12.75" hidden="false" customHeight="false" outlineLevel="0" collapsed="false">
      <c r="A52" s="100" t="n">
        <v>38139</v>
      </c>
      <c r="B52" s="101" t="n">
        <v>-0.51626</v>
      </c>
      <c r="C52" s="101" t="n">
        <v>0</v>
      </c>
      <c r="D52" s="101" t="n">
        <v>-5.71654941</v>
      </c>
      <c r="E52" s="101" t="n">
        <v>5.20028941</v>
      </c>
      <c r="F52" s="101" t="n">
        <v>5.20028941</v>
      </c>
      <c r="G52" s="101" t="n">
        <v>0</v>
      </c>
      <c r="H52" s="82" t="n">
        <v>0</v>
      </c>
      <c r="I52" s="103" t="n">
        <v>-0.143457068</v>
      </c>
      <c r="J52" s="81" t="n">
        <v>0.00220597</v>
      </c>
      <c r="K52" s="81" t="n">
        <f aca="false">'HEDGE QUANTITIES'!K52-'WEST HEDGE QUANTITIES'!K52</f>
        <v>1.15870576</v>
      </c>
      <c r="L52" s="81" t="n">
        <f aca="false">'HEDGE QUANTITIES'!L52-'WEST HEDGE QUANTITIES'!L52</f>
        <v>0.77198962</v>
      </c>
      <c r="M52" s="81" t="n">
        <f aca="false">'HEDGE QUANTITIES'!M52-'WEST HEDGE QUANTITIES'!M52</f>
        <v>0.38402384</v>
      </c>
      <c r="N52" s="81" t="n">
        <f aca="false">'HEDGE QUANTITIES'!N52-'WEST HEDGE QUANTITIES'!N52</f>
        <v>0.19124698</v>
      </c>
      <c r="O52" s="81" t="n">
        <f aca="false">'HEDGE QUANTITIES'!O52-'WEST HEDGE QUANTITIES'!O52</f>
        <v>-0.18926519</v>
      </c>
      <c r="P52" s="81" t="n">
        <f aca="false">'HEDGE QUANTITIES'!P52-'WEST HEDGE QUANTITIES'!P52</f>
        <v>-0.37616255</v>
      </c>
      <c r="Q52" s="81" t="n">
        <f aca="false">'HEDGE QUANTITIES'!Q52-'WEST HEDGE QUANTITIES'!Q52</f>
        <v>-0.74160087</v>
      </c>
      <c r="R52" s="81" t="n">
        <f aca="false">'HEDGE QUANTITIES'!R52-'WEST HEDGE QUANTITIES'!R52</f>
        <v>-1.09458769</v>
      </c>
      <c r="S52" s="90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</row>
    <row r="53" customFormat="false" ht="12.75" hidden="false" customHeight="false" outlineLevel="0" collapsed="false">
      <c r="A53" s="100" t="n">
        <v>38169</v>
      </c>
      <c r="B53" s="101" t="n">
        <v>-1.00897146</v>
      </c>
      <c r="C53" s="101" t="n">
        <v>0</v>
      </c>
      <c r="D53" s="101" t="n">
        <v>-5.6977394</v>
      </c>
      <c r="E53" s="101" t="n">
        <v>4.68876794</v>
      </c>
      <c r="F53" s="101" t="n">
        <v>4.68876794</v>
      </c>
      <c r="G53" s="101" t="n">
        <v>0</v>
      </c>
      <c r="H53" s="82" t="n">
        <v>0</v>
      </c>
      <c r="I53" s="103" t="n">
        <v>-0.127351234</v>
      </c>
      <c r="J53" s="81" t="n">
        <v>0.0019743</v>
      </c>
      <c r="K53" s="81" t="n">
        <f aca="false">'HEDGE QUANTITIES'!K53-'WEST HEDGE QUANTITIES'!K53</f>
        <v>1.17465172</v>
      </c>
      <c r="L53" s="81" t="n">
        <f aca="false">'HEDGE QUANTITIES'!L53-'WEST HEDGE QUANTITIES'!L53</f>
        <v>0.78035784</v>
      </c>
      <c r="M53" s="81" t="n">
        <f aca="false">'HEDGE QUANTITIES'!M53-'WEST HEDGE QUANTITIES'!M53</f>
        <v>0.38726414</v>
      </c>
      <c r="N53" s="81" t="n">
        <f aca="false">'HEDGE QUANTITIES'!N53-'WEST HEDGE QUANTITIES'!N53</f>
        <v>0.19266243</v>
      </c>
      <c r="O53" s="81" t="n">
        <f aca="false">'HEDGE QUANTITIES'!O53-'WEST HEDGE QUANTITIES'!O53</f>
        <v>-0.19032629</v>
      </c>
      <c r="P53" s="81" t="n">
        <f aca="false">'HEDGE QUANTITIES'!P53-'WEST HEDGE QUANTITIES'!P53</f>
        <v>-0.37797977</v>
      </c>
      <c r="Q53" s="81" t="n">
        <f aca="false">'HEDGE QUANTITIES'!Q53-'WEST HEDGE QUANTITIES'!Q53</f>
        <v>-0.74421355</v>
      </c>
      <c r="R53" s="81" t="n">
        <f aca="false">'HEDGE QUANTITIES'!R53-'WEST HEDGE QUANTITIES'!R53</f>
        <v>-1.09767561</v>
      </c>
      <c r="S53" s="90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</row>
    <row r="54" customFormat="false" ht="12.75" hidden="false" customHeight="false" outlineLevel="0" collapsed="false">
      <c r="A54" s="100" t="n">
        <v>38200</v>
      </c>
      <c r="B54" s="101" t="n">
        <v>-1.16310746</v>
      </c>
      <c r="C54" s="101" t="n">
        <v>0</v>
      </c>
      <c r="D54" s="101" t="n">
        <v>-5.93813479</v>
      </c>
      <c r="E54" s="101" t="n">
        <v>4.77502733</v>
      </c>
      <c r="F54" s="101" t="n">
        <v>4.77502733</v>
      </c>
      <c r="G54" s="101" t="n">
        <v>0</v>
      </c>
      <c r="H54" s="82" t="n">
        <v>0</v>
      </c>
      <c r="I54" s="103" t="n">
        <v>-0.1328122118</v>
      </c>
      <c r="J54" s="81" t="n">
        <v>0.00200553</v>
      </c>
      <c r="K54" s="81" t="n">
        <f aca="false">'HEDGE QUANTITIES'!K54-'WEST HEDGE QUANTITIES'!K54</f>
        <v>1.15269195</v>
      </c>
      <c r="L54" s="81" t="n">
        <f aca="false">'HEDGE QUANTITIES'!L54-'WEST HEDGE QUANTITIES'!L54</f>
        <v>0.76624982</v>
      </c>
      <c r="M54" s="81" t="n">
        <f aca="false">'HEDGE QUANTITIES'!M54-'WEST HEDGE QUANTITIES'!M54</f>
        <v>0.38049548</v>
      </c>
      <c r="N54" s="81" t="n">
        <f aca="false">'HEDGE QUANTITIES'!N54-'WEST HEDGE QUANTITIES'!N54</f>
        <v>0.18935157</v>
      </c>
      <c r="O54" s="81" t="n">
        <f aca="false">'HEDGE QUANTITIES'!O54-'WEST HEDGE QUANTITIES'!O54</f>
        <v>-0.18716405</v>
      </c>
      <c r="P54" s="81" t="n">
        <f aca="false">'HEDGE QUANTITIES'!P54-'WEST HEDGE QUANTITIES'!P54</f>
        <v>-0.37180395</v>
      </c>
      <c r="Q54" s="81" t="n">
        <f aca="false">'HEDGE QUANTITIES'!Q54-'WEST HEDGE QUANTITIES'!Q54</f>
        <v>-0.73245167</v>
      </c>
      <c r="R54" s="81" t="n">
        <f aca="false">'HEDGE QUANTITIES'!R54-'WEST HEDGE QUANTITIES'!R54</f>
        <v>-1.0808805</v>
      </c>
      <c r="S54" s="90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</row>
    <row r="55" customFormat="false" ht="12.75" hidden="false" customHeight="false" outlineLevel="0" collapsed="false">
      <c r="A55" s="100" t="n">
        <v>38231</v>
      </c>
      <c r="B55" s="101" t="n">
        <v>-1.13303993</v>
      </c>
      <c r="C55" s="101" t="n">
        <v>0</v>
      </c>
      <c r="D55" s="101" t="n">
        <v>-5.80854799</v>
      </c>
      <c r="E55" s="101" t="n">
        <v>4.67550806</v>
      </c>
      <c r="F55" s="101" t="n">
        <v>4.67550806</v>
      </c>
      <c r="G55" s="101" t="n">
        <v>0</v>
      </c>
      <c r="H55" s="82" t="n">
        <v>0</v>
      </c>
      <c r="I55" s="103" t="n">
        <v>-0.1329579746</v>
      </c>
      <c r="J55" s="81" t="n">
        <v>0.00196451</v>
      </c>
      <c r="K55" s="81" t="n">
        <f aca="false">'HEDGE QUANTITIES'!K55-'WEST HEDGE QUANTITIES'!K55</f>
        <v>1.10162951</v>
      </c>
      <c r="L55" s="81" t="n">
        <f aca="false">'HEDGE QUANTITIES'!L55-'WEST HEDGE QUANTITIES'!L55</f>
        <v>0.73275955</v>
      </c>
      <c r="M55" s="81" t="n">
        <f aca="false">'HEDGE QUANTITIES'!M55-'WEST HEDGE QUANTITIES'!M55</f>
        <v>0.36408038</v>
      </c>
      <c r="N55" s="81" t="n">
        <f aca="false">'HEDGE QUANTITIES'!N55-'WEST HEDGE QUANTITIES'!N55</f>
        <v>0.18123423</v>
      </c>
      <c r="O55" s="81" t="n">
        <f aca="false">'HEDGE QUANTITIES'!O55-'WEST HEDGE QUANTITIES'!O55</f>
        <v>-0.17923837</v>
      </c>
      <c r="P55" s="81" t="n">
        <f aca="false">'HEDGE QUANTITIES'!P55-'WEST HEDGE QUANTITIES'!P55</f>
        <v>-0.35615256</v>
      </c>
      <c r="Q55" s="81" t="n">
        <f aca="false">'HEDGE QUANTITIES'!Q55-'WEST HEDGE QUANTITIES'!Q55</f>
        <v>-0.70195771</v>
      </c>
      <c r="R55" s="81" t="n">
        <f aca="false">'HEDGE QUANTITIES'!R55-'WEST HEDGE QUANTITIES'!R55</f>
        <v>-1.03632703</v>
      </c>
      <c r="S55" s="90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</row>
    <row r="56" customFormat="false" ht="12.75" hidden="false" customHeight="false" outlineLevel="0" collapsed="false">
      <c r="A56" s="100" t="n">
        <v>38261</v>
      </c>
      <c r="B56" s="101" t="n">
        <v>-1.07561213</v>
      </c>
      <c r="C56" s="101" t="n">
        <v>0</v>
      </c>
      <c r="D56" s="101" t="n">
        <v>-5.6791964</v>
      </c>
      <c r="E56" s="101" t="n">
        <v>4.60358427</v>
      </c>
      <c r="F56" s="101" t="n">
        <v>4.60358427</v>
      </c>
      <c r="G56" s="101" t="n">
        <v>0</v>
      </c>
      <c r="H56" s="82" t="n">
        <v>0</v>
      </c>
      <c r="I56" s="103" t="n">
        <v>-0.1341362351</v>
      </c>
      <c r="J56" s="81" t="n">
        <v>0.00192957</v>
      </c>
      <c r="K56" s="81" t="n">
        <f aca="false">'HEDGE QUANTITIES'!K56-'WEST HEDGE QUANTITIES'!K56</f>
        <v>1.12390592</v>
      </c>
      <c r="L56" s="81" t="n">
        <f aca="false">'HEDGE QUANTITIES'!L56-'WEST HEDGE QUANTITIES'!L56</f>
        <v>0.74591974</v>
      </c>
      <c r="M56" s="81" t="n">
        <f aca="false">'HEDGE QUANTITIES'!M56-'WEST HEDGE QUANTITIES'!M56</f>
        <v>0.36989298</v>
      </c>
      <c r="N56" s="81" t="n">
        <f aca="false">'HEDGE QUANTITIES'!N56-'WEST HEDGE QUANTITIES'!N56</f>
        <v>0.18396228</v>
      </c>
      <c r="O56" s="81" t="n">
        <f aca="false">'HEDGE QUANTITIES'!O56-'WEST HEDGE QUANTITIES'!O56</f>
        <v>-0.18163521</v>
      </c>
      <c r="P56" s="81" t="n">
        <f aca="false">'HEDGE QUANTITIES'!P56-'WEST HEDGE QUANTITIES'!P56</f>
        <v>-0.36063904</v>
      </c>
      <c r="Q56" s="81" t="n">
        <f aca="false">'HEDGE QUANTITIES'!Q56-'WEST HEDGE QUANTITIES'!Q56</f>
        <v>-0.70984271</v>
      </c>
      <c r="R56" s="81" t="n">
        <f aca="false">'HEDGE QUANTITIES'!R56-'WEST HEDGE QUANTITIES'!R56</f>
        <v>-1.04654675</v>
      </c>
      <c r="S56" s="90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</row>
    <row r="57" customFormat="false" ht="12.75" hidden="false" customHeight="false" outlineLevel="0" collapsed="false">
      <c r="A57" s="100" t="n">
        <v>38292</v>
      </c>
      <c r="B57" s="101" t="n">
        <v>-1.03201824</v>
      </c>
      <c r="C57" s="101" t="n">
        <v>0</v>
      </c>
      <c r="D57" s="101" t="n">
        <v>-5.44312974</v>
      </c>
      <c r="E57" s="101" t="n">
        <v>4.4111115</v>
      </c>
      <c r="F57" s="101" t="n">
        <v>4.4111115</v>
      </c>
      <c r="G57" s="101" t="n">
        <v>0</v>
      </c>
      <c r="H57" s="82" t="n">
        <v>0</v>
      </c>
      <c r="I57" s="103" t="n">
        <v>-0.1271616702</v>
      </c>
      <c r="J57" s="81" t="n">
        <v>0.00183351</v>
      </c>
      <c r="K57" s="81" t="n">
        <f aca="false">'HEDGE QUANTITIES'!K57-'WEST HEDGE QUANTITIES'!K57</f>
        <v>0.89249348</v>
      </c>
      <c r="L57" s="81" t="n">
        <f aca="false">'HEDGE QUANTITIES'!L57-'WEST HEDGE QUANTITIES'!L57</f>
        <v>0.59250476</v>
      </c>
      <c r="M57" s="81" t="n">
        <f aca="false">'HEDGE QUANTITIES'!M57-'WEST HEDGE QUANTITIES'!M57</f>
        <v>0.2940235</v>
      </c>
      <c r="N57" s="81" t="n">
        <f aca="false">'HEDGE QUANTITIES'!N57-'WEST HEDGE QUANTITIES'!N57</f>
        <v>0.14629962</v>
      </c>
      <c r="O57" s="81" t="n">
        <f aca="false">'HEDGE QUANTITIES'!O57-'WEST HEDGE QUANTITIES'!O57</f>
        <v>-0.14461747</v>
      </c>
      <c r="P57" s="81" t="n">
        <f aca="false">'HEDGE QUANTITIES'!P57-'WEST HEDGE QUANTITIES'!P57</f>
        <v>-0.28737244</v>
      </c>
      <c r="Q57" s="81" t="n">
        <f aca="false">'HEDGE QUANTITIES'!Q57-'WEST HEDGE QUANTITIES'!Q57</f>
        <v>-0.56691405</v>
      </c>
      <c r="R57" s="81" t="n">
        <f aca="false">'HEDGE QUANTITIES'!R57-'WEST HEDGE QUANTITIES'!R57</f>
        <v>-0.83713861</v>
      </c>
      <c r="S57" s="90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</row>
    <row r="58" customFormat="false" ht="12.75" hidden="false" customHeight="false" outlineLevel="0" collapsed="false">
      <c r="A58" s="100" t="n">
        <v>38322</v>
      </c>
      <c r="B58" s="101" t="n">
        <v>-2.14412625</v>
      </c>
      <c r="C58" s="101" t="n">
        <v>0</v>
      </c>
      <c r="D58" s="101" t="n">
        <v>-5.18644725</v>
      </c>
      <c r="E58" s="101" t="n">
        <v>3.042321</v>
      </c>
      <c r="F58" s="101" t="n">
        <v>3.042321</v>
      </c>
      <c r="G58" s="101" t="n">
        <v>0</v>
      </c>
      <c r="H58" s="82" t="n">
        <v>0</v>
      </c>
      <c r="I58" s="103" t="n">
        <v>-0.0806355909</v>
      </c>
      <c r="J58" s="81" t="n">
        <v>0.00126393</v>
      </c>
      <c r="K58" s="81" t="n">
        <f aca="false">'HEDGE QUANTITIES'!K58-'WEST HEDGE QUANTITIES'!K58</f>
        <v>1.15080987</v>
      </c>
      <c r="L58" s="81" t="n">
        <f aca="false">'HEDGE QUANTITIES'!L58-'WEST HEDGE QUANTITIES'!L58</f>
        <v>0.76427247</v>
      </c>
      <c r="M58" s="81" t="n">
        <f aca="false">'HEDGE QUANTITIES'!M58-'WEST HEDGE QUANTITIES'!M58</f>
        <v>0.37980897</v>
      </c>
      <c r="N58" s="81" t="n">
        <f aca="false">'HEDGE QUANTITIES'!N58-'WEST HEDGE QUANTITIES'!N58</f>
        <v>0.18921691</v>
      </c>
      <c r="O58" s="81" t="n">
        <f aca="false">'HEDGE QUANTITIES'!O58-'WEST HEDGE QUANTITIES'!O58</f>
        <v>-0.18768247</v>
      </c>
      <c r="P58" s="81" t="n">
        <f aca="false">'HEDGE QUANTITIES'!P58-'WEST HEDGE QUANTITIES'!P58</f>
        <v>-0.3735037</v>
      </c>
      <c r="Q58" s="81" t="n">
        <f aca="false">'HEDGE QUANTITIES'!Q58-'WEST HEDGE QUANTITIES'!Q58</f>
        <v>-0.73875157</v>
      </c>
      <c r="R58" s="81" t="n">
        <f aca="false">'HEDGE QUANTITIES'!R58-'WEST HEDGE QUANTITIES'!R58</f>
        <v>-1.09460611</v>
      </c>
      <c r="S58" s="90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</row>
    <row r="59" customFormat="false" ht="12.75" hidden="false" customHeight="false" outlineLevel="0" collapsed="false">
      <c r="A59" s="100" t="n">
        <v>38353</v>
      </c>
      <c r="B59" s="101" t="n">
        <v>-1.05973485</v>
      </c>
      <c r="C59" s="101" t="n">
        <v>0</v>
      </c>
      <c r="D59" s="101" t="n">
        <v>-3.53451242</v>
      </c>
      <c r="E59" s="101" t="n">
        <v>2.47477757</v>
      </c>
      <c r="F59" s="101" t="n">
        <v>2.47477757</v>
      </c>
      <c r="G59" s="101" t="n">
        <v>0</v>
      </c>
      <c r="H59" s="82" t="n">
        <v>0</v>
      </c>
      <c r="I59" s="103" t="n">
        <v>-0.1298829701</v>
      </c>
      <c r="J59" s="81" t="n">
        <v>0.00142622</v>
      </c>
      <c r="K59" s="81" t="n">
        <f aca="false">'HEDGE QUANTITIES'!K59-'WEST HEDGE QUANTITIES'!K59</f>
        <v>1.02799588</v>
      </c>
      <c r="L59" s="81" t="n">
        <f aca="false">'HEDGE QUANTITIES'!L59-'WEST HEDGE QUANTITIES'!L59</f>
        <v>0.6801581</v>
      </c>
      <c r="M59" s="81" t="n">
        <f aca="false">'HEDGE QUANTITIES'!M59-'WEST HEDGE QUANTITIES'!M59</f>
        <v>0.33687182</v>
      </c>
      <c r="N59" s="81" t="n">
        <f aca="false">'HEDGE QUANTITIES'!N59-'WEST HEDGE QUANTITIES'!N59</f>
        <v>0.16755663</v>
      </c>
      <c r="O59" s="81" t="n">
        <f aca="false">'HEDGE QUANTITIES'!O59-'WEST HEDGE QUANTITIES'!O59</f>
        <v>-0.16567652</v>
      </c>
      <c r="P59" s="81" t="n">
        <f aca="false">'HEDGE QUANTITIES'!P59-'WEST HEDGE QUANTITIES'!P59</f>
        <v>-0.32936937</v>
      </c>
      <c r="Q59" s="81" t="n">
        <f aca="false">'HEDGE QUANTITIES'!Q59-'WEST HEDGE QUANTITIES'!Q59</f>
        <v>-0.6504693</v>
      </c>
      <c r="R59" s="81" t="n">
        <f aca="false">'HEDGE QUANTITIES'!R59-'WEST HEDGE QUANTITIES'!R59</f>
        <v>-0.96276662</v>
      </c>
      <c r="S59" s="90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</row>
    <row r="60" customFormat="false" ht="12.75" hidden="false" customHeight="false" outlineLevel="0" collapsed="false">
      <c r="A60" s="100" t="n">
        <v>38384</v>
      </c>
      <c r="B60" s="101" t="n">
        <v>1.34773226</v>
      </c>
      <c r="C60" s="101" t="n">
        <v>0</v>
      </c>
      <c r="D60" s="101" t="n">
        <v>-1.17352139</v>
      </c>
      <c r="E60" s="101" t="n">
        <v>2.52125365</v>
      </c>
      <c r="F60" s="101" t="n">
        <v>2.52125365</v>
      </c>
      <c r="G60" s="101" t="n">
        <v>0</v>
      </c>
      <c r="H60" s="82" t="n">
        <v>0</v>
      </c>
      <c r="I60" s="103" t="n">
        <v>-0.1205360639</v>
      </c>
      <c r="J60" s="81" t="n">
        <v>0.00136914</v>
      </c>
      <c r="K60" s="81" t="n">
        <f aca="false">'HEDGE QUANTITIES'!K60-'WEST HEDGE QUANTITIES'!K60</f>
        <v>0.95256965</v>
      </c>
      <c r="L60" s="81" t="n">
        <f aca="false">'HEDGE QUANTITIES'!L60-'WEST HEDGE QUANTITIES'!L60</f>
        <v>0.63175427</v>
      </c>
      <c r="M60" s="81" t="n">
        <f aca="false">'HEDGE QUANTITIES'!M60-'WEST HEDGE QUANTITIES'!M60</f>
        <v>0.31375247</v>
      </c>
      <c r="N60" s="81" t="n">
        <f aca="false">'HEDGE QUANTITIES'!N60-'WEST HEDGE QUANTITIES'!N60</f>
        <v>0.15625081</v>
      </c>
      <c r="O60" s="81" t="n">
        <f aca="false">'HEDGE QUANTITIES'!O60-'WEST HEDGE QUANTITIES'!O60</f>
        <v>-0.15474145</v>
      </c>
      <c r="P60" s="81" t="n">
        <f aca="false">'HEDGE QUANTITIES'!P60-'WEST HEDGE QUANTITIES'!P60</f>
        <v>-0.30784166</v>
      </c>
      <c r="Q60" s="81" t="n">
        <f aca="false">'HEDGE QUANTITIES'!Q60-'WEST HEDGE QUANTITIES'!Q60</f>
        <v>-0.60868878</v>
      </c>
      <c r="R60" s="81" t="n">
        <f aca="false">'HEDGE QUANTITIES'!R60-'WEST HEDGE QUANTITIES'!R60</f>
        <v>-0.90184322</v>
      </c>
      <c r="S60" s="90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</row>
    <row r="61" customFormat="false" ht="12.75" hidden="false" customHeight="false" outlineLevel="0" collapsed="false">
      <c r="A61" s="100" t="n">
        <v>38412</v>
      </c>
      <c r="B61" s="101" t="n">
        <v>1.36596071</v>
      </c>
      <c r="C61" s="101" t="n">
        <v>0</v>
      </c>
      <c r="D61" s="101" t="n">
        <v>-1.24010888</v>
      </c>
      <c r="E61" s="101" t="n">
        <v>2.60606959</v>
      </c>
      <c r="F61" s="101" t="n">
        <v>2.60606959</v>
      </c>
      <c r="G61" s="101" t="n">
        <v>0</v>
      </c>
      <c r="H61" s="82" t="n">
        <v>0</v>
      </c>
      <c r="I61" s="103" t="n">
        <v>-0.1232855554</v>
      </c>
      <c r="J61" s="81" t="n">
        <v>0.00136496</v>
      </c>
      <c r="K61" s="81" t="n">
        <f aca="false">'HEDGE QUANTITIES'!K61-'WEST HEDGE QUANTITIES'!K61</f>
        <v>0.89417041</v>
      </c>
      <c r="L61" s="81" t="n">
        <f aca="false">'HEDGE QUANTITIES'!L61-'WEST HEDGE QUANTITIES'!L61</f>
        <v>0.59195764</v>
      </c>
      <c r="M61" s="81" t="n">
        <f aca="false">'HEDGE QUANTITIES'!M61-'WEST HEDGE QUANTITIES'!M61</f>
        <v>0.29305879</v>
      </c>
      <c r="N61" s="81" t="n">
        <f aca="false">'HEDGE QUANTITIES'!N61-'WEST HEDGE QUANTITIES'!N61</f>
        <v>0.14566844</v>
      </c>
      <c r="O61" s="81" t="n">
        <f aca="false">'HEDGE QUANTITIES'!O61-'WEST HEDGE QUANTITIES'!O61</f>
        <v>-0.14378015</v>
      </c>
      <c r="P61" s="81" t="n">
        <f aca="false">'HEDGE QUANTITIES'!P61-'WEST HEDGE QUANTITIES'!P61</f>
        <v>-0.28561039</v>
      </c>
      <c r="Q61" s="81" t="n">
        <f aca="false">'HEDGE QUANTITIES'!Q61-'WEST HEDGE QUANTITIES'!Q61</f>
        <v>-0.56253853</v>
      </c>
      <c r="R61" s="81" t="n">
        <f aca="false">'HEDGE QUANTITIES'!R61-'WEST HEDGE QUANTITIES'!R61</f>
        <v>-0.8295997</v>
      </c>
      <c r="S61" s="90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</row>
    <row r="62" customFormat="false" ht="12.75" hidden="false" customHeight="false" outlineLevel="0" collapsed="false">
      <c r="A62" s="100" t="n">
        <v>38443</v>
      </c>
      <c r="B62" s="101" t="n">
        <v>0.21243467</v>
      </c>
      <c r="C62" s="101" t="n">
        <v>0</v>
      </c>
      <c r="D62" s="101" t="n">
        <v>-3.30135123</v>
      </c>
      <c r="E62" s="101" t="n">
        <v>3.5137859</v>
      </c>
      <c r="F62" s="101" t="n">
        <v>3.5137859</v>
      </c>
      <c r="G62" s="101" t="n">
        <v>0</v>
      </c>
      <c r="H62" s="82" t="n">
        <v>0</v>
      </c>
      <c r="I62" s="103" t="n">
        <v>-0.1060427254</v>
      </c>
      <c r="J62" s="81" t="n">
        <v>0.00144887</v>
      </c>
      <c r="K62" s="81" t="n">
        <f aca="false">'HEDGE QUANTITIES'!K62-'WEST HEDGE QUANTITIES'!K62</f>
        <v>1.01182237</v>
      </c>
      <c r="L62" s="81" t="n">
        <f aca="false">'HEDGE QUANTITIES'!L62-'WEST HEDGE QUANTITIES'!L62</f>
        <v>0.67113744</v>
      </c>
      <c r="M62" s="81" t="n">
        <f aca="false">'HEDGE QUANTITIES'!M62-'WEST HEDGE QUANTITIES'!M62</f>
        <v>0.33262736</v>
      </c>
      <c r="N62" s="81" t="n">
        <f aca="false">'HEDGE QUANTITIES'!N62-'WEST HEDGE QUANTITIES'!N62</f>
        <v>0.16538676</v>
      </c>
      <c r="O62" s="81" t="n">
        <f aca="false">'HEDGE QUANTITIES'!O62-'WEST HEDGE QUANTITIES'!O62</f>
        <v>-0.16322018</v>
      </c>
      <c r="P62" s="81" t="n">
        <f aca="false">'HEDGE QUANTITIES'!P62-'WEST HEDGE QUANTITIES'!P62</f>
        <v>-0.32401081</v>
      </c>
      <c r="Q62" s="81" t="n">
        <f aca="false">'HEDGE QUANTITIES'!Q62-'WEST HEDGE QUANTITIES'!Q62</f>
        <v>-0.63747081</v>
      </c>
      <c r="R62" s="81" t="n">
        <f aca="false">'HEDGE QUANTITIES'!R62-'WEST HEDGE QUANTITIES'!R62</f>
        <v>-0.93908859</v>
      </c>
      <c r="S62" s="90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</row>
    <row r="63" customFormat="false" ht="12.75" hidden="false" customHeight="false" outlineLevel="0" collapsed="false">
      <c r="A63" s="100" t="n">
        <v>38473</v>
      </c>
      <c r="B63" s="101" t="n">
        <v>1.65517239</v>
      </c>
      <c r="C63" s="101" t="n">
        <v>0</v>
      </c>
      <c r="D63" s="101" t="n">
        <v>-2.42758632</v>
      </c>
      <c r="E63" s="101" t="n">
        <v>4.08275871</v>
      </c>
      <c r="F63" s="101" t="n">
        <v>4.08275871</v>
      </c>
      <c r="G63" s="101" t="n">
        <v>0</v>
      </c>
      <c r="H63" s="82" t="n">
        <v>0</v>
      </c>
      <c r="I63" s="103" t="n">
        <v>-0.1229806177</v>
      </c>
      <c r="J63" s="81" t="n">
        <v>0.00162284</v>
      </c>
      <c r="K63" s="81" t="n">
        <f aca="false">'HEDGE QUANTITIES'!K63-'WEST HEDGE QUANTITIES'!K63</f>
        <v>1.04750026</v>
      </c>
      <c r="L63" s="81" t="n">
        <f aca="false">'HEDGE QUANTITIES'!L63-'WEST HEDGE QUANTITIES'!L63</f>
        <v>0.69570315</v>
      </c>
      <c r="M63" s="81" t="n">
        <f aca="false">'HEDGE QUANTITIES'!M63-'WEST HEDGE QUANTITIES'!M63</f>
        <v>0.34521679</v>
      </c>
      <c r="N63" s="81" t="n">
        <f aca="false">'HEDGE QUANTITIES'!N63-'WEST HEDGE QUANTITIES'!N63</f>
        <v>0.17174428</v>
      </c>
      <c r="O63" s="81" t="n">
        <f aca="false">'HEDGE QUANTITIES'!O63-'WEST HEDGE QUANTITIES'!O63</f>
        <v>-0.16967889</v>
      </c>
      <c r="P63" s="81" t="n">
        <f aca="false">'HEDGE QUANTITIES'!P63-'WEST HEDGE QUANTITIES'!P63</f>
        <v>-0.33700751</v>
      </c>
      <c r="Q63" s="81" t="n">
        <f aca="false">'HEDGE QUANTITIES'!Q63-'WEST HEDGE QUANTITIES'!Q63</f>
        <v>-0.66370426</v>
      </c>
      <c r="R63" s="81" t="n">
        <f aca="false">'HEDGE QUANTITIES'!R63-'WEST HEDGE QUANTITIES'!R63</f>
        <v>-0.97866362</v>
      </c>
      <c r="S63" s="90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</row>
    <row r="64" customFormat="false" ht="12.75" hidden="false" customHeight="false" outlineLevel="0" collapsed="false">
      <c r="A64" s="100" t="n">
        <v>38504</v>
      </c>
      <c r="B64" s="101" t="n">
        <v>1.64635617</v>
      </c>
      <c r="C64" s="101" t="n">
        <v>0</v>
      </c>
      <c r="D64" s="101" t="n">
        <v>-2.75092478</v>
      </c>
      <c r="E64" s="101" t="n">
        <v>4.39728095</v>
      </c>
      <c r="F64" s="101" t="n">
        <v>4.39728095</v>
      </c>
      <c r="G64" s="101" t="n">
        <v>0</v>
      </c>
      <c r="H64" s="82" t="n">
        <v>0</v>
      </c>
      <c r="I64" s="103" t="n">
        <v>-0.1313053354</v>
      </c>
      <c r="J64" s="81" t="n">
        <v>0.00171888</v>
      </c>
      <c r="K64" s="81" t="n">
        <f aca="false">'HEDGE QUANTITIES'!K64-'WEST HEDGE QUANTITIES'!K64</f>
        <v>0.9853806</v>
      </c>
      <c r="L64" s="81" t="n">
        <f aca="false">'HEDGE QUANTITIES'!L64-'WEST HEDGE QUANTITIES'!L64</f>
        <v>0.65538505</v>
      </c>
      <c r="M64" s="81" t="n">
        <f aca="false">'HEDGE QUANTITIES'!M64-'WEST HEDGE QUANTITIES'!M64</f>
        <v>0.32562269</v>
      </c>
      <c r="N64" s="81" t="n">
        <f aca="false">'HEDGE QUANTITIES'!N64-'WEST HEDGE QUANTITIES'!N64</f>
        <v>0.16209017</v>
      </c>
      <c r="O64" s="81" t="n">
        <f aca="false">'HEDGE QUANTITIES'!O64-'WEST HEDGE QUANTITIES'!O64</f>
        <v>-0.16031156</v>
      </c>
      <c r="P64" s="81" t="n">
        <f aca="false">'HEDGE QUANTITIES'!P64-'WEST HEDGE QUANTITIES'!P64</f>
        <v>-0.31855879</v>
      </c>
      <c r="Q64" s="81" t="n">
        <f aca="false">'HEDGE QUANTITIES'!Q64-'WEST HEDGE QUANTITIES'!Q64</f>
        <v>-0.62794004</v>
      </c>
      <c r="R64" s="81" t="n">
        <f aca="false">'HEDGE QUANTITIES'!R64-'WEST HEDGE QUANTITIES'!R64</f>
        <v>-0.92668506</v>
      </c>
      <c r="S64" s="90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</row>
    <row r="65" customFormat="false" ht="12.75" hidden="false" customHeight="false" outlineLevel="0" collapsed="false">
      <c r="A65" s="100" t="n">
        <v>38534</v>
      </c>
      <c r="B65" s="101" t="n">
        <v>1.49165134</v>
      </c>
      <c r="C65" s="101" t="n">
        <v>0</v>
      </c>
      <c r="D65" s="101" t="n">
        <v>-2.53613499</v>
      </c>
      <c r="E65" s="101" t="n">
        <v>4.02778633</v>
      </c>
      <c r="F65" s="101" t="n">
        <v>4.02778633</v>
      </c>
      <c r="G65" s="101" t="n">
        <v>0</v>
      </c>
      <c r="H65" s="82" t="n">
        <v>0</v>
      </c>
      <c r="I65" s="103" t="n">
        <v>-0.1243051852</v>
      </c>
      <c r="J65" s="81" t="n">
        <v>0.00157859</v>
      </c>
      <c r="K65" s="81" t="n">
        <f aca="false">'HEDGE QUANTITIES'!K65-'WEST HEDGE QUANTITIES'!K65</f>
        <v>0.99403499</v>
      </c>
      <c r="L65" s="81" t="n">
        <f aca="false">'HEDGE QUANTITIES'!L65-'WEST HEDGE QUANTITIES'!L65</f>
        <v>0.65955344</v>
      </c>
      <c r="M65" s="81" t="n">
        <f aca="false">'HEDGE QUANTITIES'!M65-'WEST HEDGE QUANTITIES'!M65</f>
        <v>0.32705635</v>
      </c>
      <c r="N65" s="81" t="n">
        <f aca="false">'HEDGE QUANTITIES'!N65-'WEST HEDGE QUANTITIES'!N65</f>
        <v>0.16266903</v>
      </c>
      <c r="O65" s="81" t="n">
        <f aca="false">'HEDGE QUANTITIES'!O65-'WEST HEDGE QUANTITIES'!O65</f>
        <v>-0.16065726</v>
      </c>
      <c r="P65" s="81" t="n">
        <f aca="false">'HEDGE QUANTITIES'!P65-'WEST HEDGE QUANTITIES'!P65</f>
        <v>-0.31905488</v>
      </c>
      <c r="Q65" s="81" t="n">
        <f aca="false">'HEDGE QUANTITIES'!Q65-'WEST HEDGE QUANTITIES'!Q65</f>
        <v>-0.62828077</v>
      </c>
      <c r="R65" s="81" t="n">
        <f aca="false">'HEDGE QUANTITIES'!R65-'WEST HEDGE QUANTITIES'!R65</f>
        <v>-0.92643734</v>
      </c>
      <c r="S65" s="90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</row>
    <row r="66" customFormat="false" ht="12.75" hidden="false" customHeight="false" outlineLevel="0" collapsed="false">
      <c r="A66" s="100" t="n">
        <v>38565</v>
      </c>
      <c r="B66" s="101" t="n">
        <v>1.16548572</v>
      </c>
      <c r="C66" s="101" t="n">
        <v>0</v>
      </c>
      <c r="D66" s="101" t="n">
        <v>-2.87650788</v>
      </c>
      <c r="E66" s="101" t="n">
        <v>4.0419936</v>
      </c>
      <c r="F66" s="101" t="n">
        <v>4.0419936</v>
      </c>
      <c r="G66" s="101" t="n">
        <v>0</v>
      </c>
      <c r="H66" s="82" t="n">
        <v>0</v>
      </c>
      <c r="I66" s="103" t="n">
        <v>-0.1220898248</v>
      </c>
      <c r="J66" s="81" t="n">
        <v>0.00157366</v>
      </c>
      <c r="K66" s="81" t="n">
        <f aca="false">'HEDGE QUANTITIES'!K66-'WEST HEDGE QUANTITIES'!K66</f>
        <v>0.97825296</v>
      </c>
      <c r="L66" s="81" t="n">
        <f aca="false">'HEDGE QUANTITIES'!L66-'WEST HEDGE QUANTITIES'!L66</f>
        <v>0.64943384</v>
      </c>
      <c r="M66" s="81" t="n">
        <f aca="false">'HEDGE QUANTITIES'!M66-'WEST HEDGE QUANTITIES'!M66</f>
        <v>0.32220589</v>
      </c>
      <c r="N66" s="81" t="n">
        <f aca="false">'HEDGE QUANTITIES'!N66-'WEST HEDGE QUANTITIES'!N66</f>
        <v>0.16029684</v>
      </c>
      <c r="O66" s="81" t="n">
        <f aca="false">'HEDGE QUANTITIES'!O66-'WEST HEDGE QUANTITIES'!O66</f>
        <v>-0.15839113</v>
      </c>
      <c r="P66" s="81" t="n">
        <f aca="false">'HEDGE QUANTITIES'!P66-'WEST HEDGE QUANTITIES'!P66</f>
        <v>-0.31462781</v>
      </c>
      <c r="Q66" s="81" t="n">
        <f aca="false">'HEDGE QUANTITIES'!Q66-'WEST HEDGE QUANTITIES'!Q66</f>
        <v>-0.61983965</v>
      </c>
      <c r="R66" s="81" t="n">
        <f aca="false">'HEDGE QUANTITIES'!R66-'WEST HEDGE QUANTITIES'!R66</f>
        <v>-0.9143747</v>
      </c>
      <c r="S66" s="90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</row>
    <row r="67" customFormat="false" ht="12.75" hidden="false" customHeight="false" outlineLevel="0" collapsed="false">
      <c r="A67" s="100" t="n">
        <v>38596</v>
      </c>
      <c r="B67" s="101" t="n">
        <v>1.08913804</v>
      </c>
      <c r="C67" s="101" t="n">
        <v>0</v>
      </c>
      <c r="D67" s="101" t="n">
        <v>-2.87446179</v>
      </c>
      <c r="E67" s="101" t="n">
        <v>3.96359983</v>
      </c>
      <c r="F67" s="101" t="n">
        <v>3.96359983</v>
      </c>
      <c r="G67" s="101" t="n">
        <v>0</v>
      </c>
      <c r="H67" s="82" t="n">
        <v>0</v>
      </c>
      <c r="I67" s="103" t="n">
        <v>-0.1218344569</v>
      </c>
      <c r="J67" s="81" t="n">
        <v>0.00154407</v>
      </c>
      <c r="K67" s="81" t="n">
        <f aca="false">'HEDGE QUANTITIES'!K67-'WEST HEDGE QUANTITIES'!K67</f>
        <v>0.14183756</v>
      </c>
      <c r="L67" s="81" t="n">
        <f aca="false">'HEDGE QUANTITIES'!L67-'WEST HEDGE QUANTITIES'!L67</f>
        <v>0.09940842</v>
      </c>
      <c r="M67" s="81" t="n">
        <f aca="false">'HEDGE QUANTITIES'!M67-'WEST HEDGE QUANTITIES'!M67</f>
        <v>0.05210684</v>
      </c>
      <c r="N67" s="81" t="n">
        <f aca="false">'HEDGE QUANTITIES'!N67-'WEST HEDGE QUANTITIES'!N67</f>
        <v>0.02664556</v>
      </c>
      <c r="O67" s="81" t="n">
        <f aca="false">'HEDGE QUANTITIES'!O67-'WEST HEDGE QUANTITIES'!O67</f>
        <v>-0.02780514</v>
      </c>
      <c r="P67" s="81" t="n">
        <f aca="false">'HEDGE QUANTITIES'!P67-'WEST HEDGE QUANTITIES'!P67</f>
        <v>-0.05673978</v>
      </c>
      <c r="Q67" s="81" t="n">
        <f aca="false">'HEDGE QUANTITIES'!Q67-'WEST HEDGE QUANTITIES'!Q67</f>
        <v>-0.11785342</v>
      </c>
      <c r="R67" s="81" t="n">
        <f aca="false">'HEDGE QUANTITIES'!R67-'WEST HEDGE QUANTITIES'!R67</f>
        <v>-0.18301003</v>
      </c>
      <c r="S67" s="90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</row>
    <row r="68" customFormat="false" ht="12.75" hidden="false" customHeight="false" outlineLevel="0" collapsed="false">
      <c r="A68" s="100" t="n">
        <v>38626</v>
      </c>
      <c r="B68" s="101" t="n">
        <v>-1.12099745</v>
      </c>
      <c r="C68" s="101" t="n">
        <v>0</v>
      </c>
      <c r="D68" s="101" t="n">
        <v>-1.58942283</v>
      </c>
      <c r="E68" s="101" t="n">
        <v>0.46842538</v>
      </c>
      <c r="F68" s="101" t="n">
        <v>0.46842538</v>
      </c>
      <c r="G68" s="101" t="n">
        <v>0</v>
      </c>
      <c r="H68" s="82" t="n">
        <v>0</v>
      </c>
      <c r="I68" s="103" t="n">
        <v>-0.0632164519</v>
      </c>
      <c r="J68" s="81" t="n">
        <v>0.00040135</v>
      </c>
      <c r="K68" s="81" t="n">
        <f aca="false">'HEDGE QUANTITIES'!K68-'WEST HEDGE QUANTITIES'!K68</f>
        <v>0.1587754</v>
      </c>
      <c r="L68" s="81" t="n">
        <f aca="false">'HEDGE QUANTITIES'!L68-'WEST HEDGE QUANTITIES'!L68</f>
        <v>0.10996044</v>
      </c>
      <c r="M68" s="81" t="n">
        <f aca="false">'HEDGE QUANTITIES'!M68-'WEST HEDGE QUANTITIES'!M68</f>
        <v>0.05700805</v>
      </c>
      <c r="N68" s="81" t="n">
        <f aca="false">'HEDGE QUANTITIES'!N68-'WEST HEDGE QUANTITIES'!N68</f>
        <v>0.02900231</v>
      </c>
      <c r="O68" s="81" t="n">
        <f aca="false">'HEDGE QUANTITIES'!O68-'WEST HEDGE QUANTITIES'!O68</f>
        <v>-0.02997523</v>
      </c>
      <c r="P68" s="81" t="n">
        <f aca="false">'HEDGE QUANTITIES'!P68-'WEST HEDGE QUANTITIES'!P68</f>
        <v>-0.06089533</v>
      </c>
      <c r="Q68" s="81" t="n">
        <f aca="false">'HEDGE QUANTITIES'!Q68-'WEST HEDGE QUANTITIES'!Q68</f>
        <v>-0.12543843</v>
      </c>
      <c r="R68" s="81" t="n">
        <f aca="false">'HEDGE QUANTITIES'!R68-'WEST HEDGE QUANTITIES'!R68</f>
        <v>-0.19334619</v>
      </c>
      <c r="S68" s="90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</row>
    <row r="69" customFormat="false" ht="12.75" hidden="false" customHeight="false" outlineLevel="0" collapsed="false">
      <c r="A69" s="100" t="n">
        <v>38657</v>
      </c>
      <c r="B69" s="101" t="n">
        <v>-1.0603847</v>
      </c>
      <c r="C69" s="101" t="n">
        <v>0</v>
      </c>
      <c r="D69" s="101" t="n">
        <v>-1.37564931</v>
      </c>
      <c r="E69" s="101" t="n">
        <v>0.31526461</v>
      </c>
      <c r="F69" s="101" t="n">
        <v>0.31526461</v>
      </c>
      <c r="G69" s="101" t="n">
        <v>0</v>
      </c>
      <c r="H69" s="82" t="n">
        <v>0</v>
      </c>
      <c r="I69" s="103" t="n">
        <v>-0.06216222</v>
      </c>
      <c r="J69" s="81" t="n">
        <v>0.0003589</v>
      </c>
      <c r="K69" s="81" t="n">
        <f aca="false">'HEDGE QUANTITIES'!K69-'WEST HEDGE QUANTITIES'!K69</f>
        <v>0.16445197</v>
      </c>
      <c r="L69" s="81" t="n">
        <f aca="false">'HEDGE QUANTITIES'!L69-'WEST HEDGE QUANTITIES'!L69</f>
        <v>0.11339188</v>
      </c>
      <c r="M69" s="81" t="n">
        <f aca="false">'HEDGE QUANTITIES'!M69-'WEST HEDGE QUANTITIES'!M69</f>
        <v>0.0585195</v>
      </c>
      <c r="N69" s="81" t="n">
        <f aca="false">'HEDGE QUANTITIES'!N69-'WEST HEDGE QUANTITIES'!N69</f>
        <v>0.02970256</v>
      </c>
      <c r="O69" s="81" t="n">
        <f aca="false">'HEDGE QUANTITIES'!O69-'WEST HEDGE QUANTITIES'!O69</f>
        <v>-0.03055732</v>
      </c>
      <c r="P69" s="81" t="n">
        <f aca="false">'HEDGE QUANTITIES'!P69-'WEST HEDGE QUANTITIES'!P69</f>
        <v>-0.06193533</v>
      </c>
      <c r="Q69" s="81" t="n">
        <f aca="false">'HEDGE QUANTITIES'!Q69-'WEST HEDGE QUANTITIES'!Q69</f>
        <v>-0.12700232</v>
      </c>
      <c r="R69" s="81" t="n">
        <f aca="false">'HEDGE QUANTITIES'!R69-'WEST HEDGE QUANTITIES'!R69</f>
        <v>-0.19519474</v>
      </c>
      <c r="S69" s="90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</row>
    <row r="70" customFormat="false" ht="12.75" hidden="false" customHeight="false" outlineLevel="0" collapsed="false">
      <c r="A70" s="100" t="n">
        <v>38687</v>
      </c>
      <c r="B70" s="101" t="n">
        <v>-1.25921329</v>
      </c>
      <c r="C70" s="101" t="n">
        <v>0</v>
      </c>
      <c r="D70" s="101" t="n">
        <v>-1.49336474</v>
      </c>
      <c r="E70" s="101" t="n">
        <v>0.23415145</v>
      </c>
      <c r="F70" s="101" t="n">
        <v>0.23415145</v>
      </c>
      <c r="G70" s="101" t="n">
        <v>0</v>
      </c>
      <c r="H70" s="82" t="n">
        <v>0</v>
      </c>
      <c r="I70" s="103" t="n">
        <v>-0.0668473829</v>
      </c>
      <c r="J70" s="81" t="n">
        <v>0.00035832</v>
      </c>
      <c r="K70" s="81" t="n">
        <f aca="false">'HEDGE QUANTITIES'!K70-'WEST HEDGE QUANTITIES'!K70</f>
        <v>0.34498661</v>
      </c>
      <c r="L70" s="81" t="n">
        <f aca="false">'HEDGE QUANTITIES'!L70-'WEST HEDGE QUANTITIES'!L70</f>
        <v>0.23614995</v>
      </c>
      <c r="M70" s="81" t="n">
        <f aca="false">'HEDGE QUANTITIES'!M70-'WEST HEDGE QUANTITIES'!M70</f>
        <v>0.12098158</v>
      </c>
      <c r="N70" s="81" t="n">
        <f aca="false">'HEDGE QUANTITIES'!N70-'WEST HEDGE QUANTITIES'!N70</f>
        <v>0.0611827</v>
      </c>
      <c r="O70" s="81" t="n">
        <f aca="false">'HEDGE QUANTITIES'!O70-'WEST HEDGE QUANTITIES'!O70</f>
        <v>-0.06249334</v>
      </c>
      <c r="P70" s="81" t="n">
        <f aca="false">'HEDGE QUANTITIES'!P70-'WEST HEDGE QUANTITIES'!P70</f>
        <v>-0.12623161</v>
      </c>
      <c r="Q70" s="81" t="n">
        <f aca="false">'HEDGE QUANTITIES'!Q70-'WEST HEDGE QUANTITIES'!Q70</f>
        <v>-0.25745874</v>
      </c>
      <c r="R70" s="81" t="n">
        <f aca="false">'HEDGE QUANTITIES'!R70-'WEST HEDGE QUANTITIES'!R70</f>
        <v>-0.3928497</v>
      </c>
      <c r="S70" s="90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</row>
    <row r="71" customFormat="false" ht="12.75" hidden="false" customHeight="false" outlineLevel="0" collapsed="false">
      <c r="A71" s="100" t="n">
        <v>38718</v>
      </c>
      <c r="B71" s="101" t="n">
        <v>-1.09410892</v>
      </c>
      <c r="C71" s="101" t="n">
        <v>0</v>
      </c>
      <c r="D71" s="101" t="n">
        <v>-0.85152428</v>
      </c>
      <c r="E71" s="101" t="n">
        <v>-0.24258464</v>
      </c>
      <c r="F71" s="101" t="n">
        <v>-0.24258464</v>
      </c>
      <c r="G71" s="101" t="n">
        <v>0</v>
      </c>
      <c r="H71" s="82" t="n">
        <v>0</v>
      </c>
      <c r="I71" s="103" t="n">
        <v>-0.1352327423</v>
      </c>
      <c r="J71" s="81" t="n">
        <v>0.00056657</v>
      </c>
      <c r="K71" s="81" t="n">
        <f aca="false">'HEDGE QUANTITIES'!K71-'WEST HEDGE QUANTITIES'!K71</f>
        <v>0.32862388</v>
      </c>
      <c r="L71" s="81" t="n">
        <f aca="false">'HEDGE QUANTITIES'!L71-'WEST HEDGE QUANTITIES'!L71</f>
        <v>0.22437972</v>
      </c>
      <c r="M71" s="81" t="n">
        <f aca="false">'HEDGE QUANTITIES'!M71-'WEST HEDGE QUANTITIES'!M71</f>
        <v>0.11478404</v>
      </c>
      <c r="N71" s="81" t="n">
        <f aca="false">'HEDGE QUANTITIES'!N71-'WEST HEDGE QUANTITIES'!N71</f>
        <v>0.05800143</v>
      </c>
      <c r="O71" s="81" t="n">
        <f aca="false">'HEDGE QUANTITIES'!O71-'WEST HEDGE QUANTITIES'!O71</f>
        <v>-0.05907926</v>
      </c>
      <c r="P71" s="81" t="n">
        <f aca="false">'HEDGE QUANTITIES'!P71-'WEST HEDGE QUANTITIES'!P71</f>
        <v>-0.11917683</v>
      </c>
      <c r="Q71" s="81" t="n">
        <f aca="false">'HEDGE QUANTITIES'!Q71-'WEST HEDGE QUANTITIES'!Q71</f>
        <v>-0.24217662</v>
      </c>
      <c r="R71" s="81" t="n">
        <f aca="false">'HEDGE QUANTITIES'!R71-'WEST HEDGE QUANTITIES'!R71</f>
        <v>-0.36849441</v>
      </c>
      <c r="S71" s="90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</row>
    <row r="72" customFormat="false" ht="12.75" hidden="false" customHeight="false" outlineLevel="0" collapsed="false">
      <c r="A72" s="100" t="n">
        <v>38749</v>
      </c>
      <c r="B72" s="101" t="n">
        <v>-1.07534648</v>
      </c>
      <c r="C72" s="101" t="n">
        <v>0</v>
      </c>
      <c r="D72" s="101" t="n">
        <v>-0.95723011</v>
      </c>
      <c r="E72" s="101" t="n">
        <v>-0.11811637</v>
      </c>
      <c r="F72" s="101" t="n">
        <v>-0.11811637</v>
      </c>
      <c r="G72" s="101" t="n">
        <v>0</v>
      </c>
      <c r="H72" s="82" t="n">
        <v>0</v>
      </c>
      <c r="I72" s="103" t="n">
        <v>-0.1276964912</v>
      </c>
      <c r="J72" s="81" t="n">
        <v>0.00055289</v>
      </c>
      <c r="K72" s="81" t="n">
        <f aca="false">'HEDGE QUANTITIES'!K72-'WEST HEDGE QUANTITIES'!K72</f>
        <v>0.27626635</v>
      </c>
      <c r="L72" s="81" t="n">
        <f aca="false">'HEDGE QUANTITIES'!L72-'WEST HEDGE QUANTITIES'!L72</f>
        <v>0.18946487</v>
      </c>
      <c r="M72" s="81" t="n">
        <f aca="false">'HEDGE QUANTITIES'!M72-'WEST HEDGE QUANTITIES'!M72</f>
        <v>0.09724435</v>
      </c>
      <c r="N72" s="81" t="n">
        <f aca="false">'HEDGE QUANTITIES'!N72-'WEST HEDGE QUANTITIES'!N72</f>
        <v>0.04922335</v>
      </c>
      <c r="O72" s="81" t="n">
        <f aca="false">'HEDGE QUANTITIES'!O72-'WEST HEDGE QUANTITIES'!O72</f>
        <v>-0.05045221</v>
      </c>
      <c r="P72" s="81" t="n">
        <f aca="false">'HEDGE QUANTITIES'!P72-'WEST HEDGE QUANTITIES'!P72</f>
        <v>-0.10211225</v>
      </c>
      <c r="Q72" s="81" t="n">
        <f aca="false">'HEDGE QUANTITIES'!Q72-'WEST HEDGE QUANTITIES'!Q72</f>
        <v>-0.20853035</v>
      </c>
      <c r="R72" s="81" t="n">
        <f aca="false">'HEDGE QUANTITIES'!R72-'WEST HEDGE QUANTITIES'!R72</f>
        <v>-0.31865197</v>
      </c>
      <c r="S72" s="90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</row>
    <row r="73" customFormat="false" ht="12.75" hidden="false" customHeight="false" outlineLevel="0" collapsed="false">
      <c r="A73" s="100" t="n">
        <v>38777</v>
      </c>
      <c r="B73" s="101" t="n">
        <v>-0.50642813</v>
      </c>
      <c r="C73" s="101" t="n">
        <v>0</v>
      </c>
      <c r="D73" s="101" t="n">
        <v>-0.73761531</v>
      </c>
      <c r="E73" s="101" t="n">
        <v>0.23118718</v>
      </c>
      <c r="F73" s="101" t="n">
        <v>0.23118718</v>
      </c>
      <c r="G73" s="101" t="n">
        <v>0</v>
      </c>
      <c r="H73" s="82" t="n">
        <v>0</v>
      </c>
      <c r="I73" s="103" t="n">
        <v>-0.0964251517</v>
      </c>
      <c r="J73" s="81" t="n">
        <v>0.0004185</v>
      </c>
      <c r="K73" s="81" t="n">
        <f aca="false">'HEDGE QUANTITIES'!K73-'WEST HEDGE QUANTITIES'!K73</f>
        <v>0.05349494</v>
      </c>
      <c r="L73" s="81" t="n">
        <f aca="false">'HEDGE QUANTITIES'!L73-'WEST HEDGE QUANTITIES'!L73</f>
        <v>0.04238027</v>
      </c>
      <c r="M73" s="81" t="n">
        <f aca="false">'HEDGE QUANTITIES'!M73-'WEST HEDGE QUANTITIES'!M73</f>
        <v>0.02461675</v>
      </c>
      <c r="N73" s="81" t="n">
        <f aca="false">'HEDGE QUANTITIES'!N73-'WEST HEDGE QUANTITIES'!N73</f>
        <v>0.01317084</v>
      </c>
      <c r="O73" s="81" t="n">
        <f aca="false">'HEDGE QUANTITIES'!O73-'WEST HEDGE QUANTITIES'!O73</f>
        <v>-0.01489448</v>
      </c>
      <c r="P73" s="81" t="n">
        <f aca="false">'HEDGE QUANTITIES'!P73-'WEST HEDGE QUANTITIES'!P73</f>
        <v>-0.03150189</v>
      </c>
      <c r="Q73" s="81" t="n">
        <f aca="false">'HEDGE QUANTITIES'!Q73-'WEST HEDGE QUANTITIES'!Q73</f>
        <v>-0.06976914</v>
      </c>
      <c r="R73" s="81" t="n">
        <f aca="false">'HEDGE QUANTITIES'!R73-'WEST HEDGE QUANTITIES'!R73</f>
        <v>-0.11459423</v>
      </c>
      <c r="S73" s="90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</row>
    <row r="74" customFormat="false" ht="12.75" hidden="false" customHeight="false" outlineLevel="0" collapsed="false">
      <c r="A74" s="100" t="n">
        <v>38808</v>
      </c>
      <c r="B74" s="101" t="n">
        <v>-1.28063867</v>
      </c>
      <c r="C74" s="101" t="n">
        <v>0</v>
      </c>
      <c r="D74" s="101" t="n">
        <v>-1.69932864</v>
      </c>
      <c r="E74" s="101" t="n">
        <v>0.41868997</v>
      </c>
      <c r="F74" s="101" t="n">
        <v>0.41868997</v>
      </c>
      <c r="G74" s="101" t="n">
        <v>0</v>
      </c>
      <c r="H74" s="82" t="n">
        <v>0</v>
      </c>
      <c r="I74" s="103" t="n">
        <v>-0.0561984315</v>
      </c>
      <c r="J74" s="81" t="n">
        <v>0.00029992</v>
      </c>
      <c r="K74" s="81" t="n">
        <f aca="false">'HEDGE QUANTITIES'!K74-'WEST HEDGE QUANTITIES'!K74</f>
        <v>0.0564625</v>
      </c>
      <c r="L74" s="81" t="n">
        <f aca="false">'HEDGE QUANTITIES'!L74-'WEST HEDGE QUANTITIES'!L74</f>
        <v>0.04103884</v>
      </c>
      <c r="M74" s="81" t="n">
        <f aca="false">'HEDGE QUANTITIES'!M74-'WEST HEDGE QUANTITIES'!M74</f>
        <v>0.02247068</v>
      </c>
      <c r="N74" s="81" t="n">
        <f aca="false">'HEDGE QUANTITIES'!N74-'WEST HEDGE QUANTITIES'!N74</f>
        <v>0.01176341</v>
      </c>
      <c r="O74" s="81" t="n">
        <f aca="false">'HEDGE QUANTITIES'!O74-'WEST HEDGE QUANTITIES'!O74</f>
        <v>-0.01288594</v>
      </c>
      <c r="P74" s="81" t="n">
        <f aca="false">'HEDGE QUANTITIES'!P74-'WEST HEDGE QUANTITIES'!P74</f>
        <v>-0.02694952</v>
      </c>
      <c r="Q74" s="81" t="n">
        <f aca="false">'HEDGE QUANTITIES'!Q74-'WEST HEDGE QUANTITIES'!Q74</f>
        <v>-0.05877652</v>
      </c>
      <c r="R74" s="81" t="n">
        <f aca="false">'HEDGE QUANTITIES'!R74-'WEST HEDGE QUANTITIES'!R74</f>
        <v>-0.09571287</v>
      </c>
      <c r="S74" s="90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</row>
    <row r="75" customFormat="false" ht="12.75" hidden="false" customHeight="false" outlineLevel="0" collapsed="false">
      <c r="A75" s="100" t="n">
        <v>38838</v>
      </c>
      <c r="B75" s="101" t="n">
        <v>-0.8454013</v>
      </c>
      <c r="C75" s="101" t="n">
        <v>0</v>
      </c>
      <c r="D75" s="101" t="n">
        <v>-1.26804622</v>
      </c>
      <c r="E75" s="101" t="n">
        <v>0.42264492</v>
      </c>
      <c r="F75" s="101" t="n">
        <v>0.42264492</v>
      </c>
      <c r="G75" s="101" t="n">
        <v>0</v>
      </c>
      <c r="H75" s="82" t="n">
        <v>0</v>
      </c>
      <c r="I75" s="103" t="n">
        <v>-0.0358461439</v>
      </c>
      <c r="J75" s="81" t="n">
        <v>0.00022077</v>
      </c>
      <c r="K75" s="81" t="n">
        <f aca="false">'HEDGE QUANTITIES'!K75-'WEST HEDGE QUANTITIES'!K75</f>
        <v>0.05584579</v>
      </c>
      <c r="L75" s="81" t="n">
        <f aca="false">'HEDGE QUANTITIES'!L75-'WEST HEDGE QUANTITIES'!L75</f>
        <v>0.04049561</v>
      </c>
      <c r="M75" s="81" t="n">
        <f aca="false">'HEDGE QUANTITIES'!M75-'WEST HEDGE QUANTITIES'!M75</f>
        <v>0.02220858</v>
      </c>
      <c r="N75" s="81" t="n">
        <f aca="false">'HEDGE QUANTITIES'!N75-'WEST HEDGE QUANTITIES'!N75</f>
        <v>0.01164738</v>
      </c>
      <c r="O75" s="81" t="n">
        <f aca="false">'HEDGE QUANTITIES'!O75-'WEST HEDGE QUANTITIES'!O75</f>
        <v>-0.01282189</v>
      </c>
      <c r="P75" s="81" t="n">
        <f aca="false">'HEDGE QUANTITIES'!P75-'WEST HEDGE QUANTITIES'!P75</f>
        <v>-0.02689296</v>
      </c>
      <c r="Q75" s="81" t="n">
        <f aca="false">'HEDGE QUANTITIES'!Q75-'WEST HEDGE QUANTITIES'!Q75</f>
        <v>-0.05901483</v>
      </c>
      <c r="R75" s="81" t="n">
        <f aca="false">'HEDGE QUANTITIES'!R75-'WEST HEDGE QUANTITIES'!R75</f>
        <v>-0.09670418</v>
      </c>
      <c r="S75" s="90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</row>
    <row r="76" customFormat="false" ht="12.75" hidden="false" customHeight="false" outlineLevel="0" collapsed="false">
      <c r="A76" s="100" t="n">
        <v>38869</v>
      </c>
      <c r="B76" s="101" t="n">
        <v>-0.77382021</v>
      </c>
      <c r="C76" s="101" t="n">
        <v>0</v>
      </c>
      <c r="D76" s="101" t="n">
        <v>-1.37583294</v>
      </c>
      <c r="E76" s="101" t="n">
        <v>0.60201273</v>
      </c>
      <c r="F76" s="101" t="n">
        <v>0.60201273</v>
      </c>
      <c r="G76" s="101" t="n">
        <v>0</v>
      </c>
      <c r="H76" s="82" t="n">
        <v>0</v>
      </c>
      <c r="I76" s="103" t="n">
        <v>-0.0372188575</v>
      </c>
      <c r="J76" s="81" t="n">
        <v>0.00026196</v>
      </c>
      <c r="K76" s="81" t="n">
        <f aca="false">'HEDGE QUANTITIES'!K76-'WEST HEDGE QUANTITIES'!K76</f>
        <v>0.03638374</v>
      </c>
      <c r="L76" s="81" t="n">
        <f aca="false">'HEDGE QUANTITIES'!L76-'WEST HEDGE QUANTITIES'!L76</f>
        <v>0.02845553</v>
      </c>
      <c r="M76" s="81" t="n">
        <f aca="false">'HEDGE QUANTITIES'!M76-'WEST HEDGE QUANTITIES'!M76</f>
        <v>0.01658888</v>
      </c>
      <c r="N76" s="81" t="n">
        <f aca="false">'HEDGE QUANTITIES'!N76-'WEST HEDGE QUANTITIES'!N76</f>
        <v>0.00892582</v>
      </c>
      <c r="O76" s="81" t="n">
        <f aca="false">'HEDGE QUANTITIES'!O76-'WEST HEDGE QUANTITIES'!O76</f>
        <v>-0.01025509</v>
      </c>
      <c r="P76" s="81" t="n">
        <f aca="false">'HEDGE QUANTITIES'!P76-'WEST HEDGE QUANTITIES'!P76</f>
        <v>-0.02189377</v>
      </c>
      <c r="Q76" s="81" t="n">
        <f aca="false">'HEDGE QUANTITIES'!Q76-'WEST HEDGE QUANTITIES'!Q76</f>
        <v>-0.04948003</v>
      </c>
      <c r="R76" s="81" t="n">
        <f aca="false">'HEDGE QUANTITIES'!R76-'WEST HEDGE QUANTITIES'!R76</f>
        <v>-0.0829644</v>
      </c>
      <c r="S76" s="90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</row>
    <row r="77" customFormat="false" ht="12.75" hidden="false" customHeight="false" outlineLevel="0" collapsed="false">
      <c r="A77" s="100" t="n">
        <v>38899</v>
      </c>
      <c r="B77" s="101" t="n">
        <v>-0.74655841</v>
      </c>
      <c r="C77" s="101" t="n">
        <v>0</v>
      </c>
      <c r="D77" s="101" t="n">
        <v>-1.27156444</v>
      </c>
      <c r="E77" s="101" t="n">
        <v>0.52500603</v>
      </c>
      <c r="F77" s="101" t="n">
        <v>0.52500603</v>
      </c>
      <c r="G77" s="101" t="n">
        <v>0</v>
      </c>
      <c r="H77" s="82" t="n">
        <v>0</v>
      </c>
      <c r="I77" s="103" t="n">
        <v>-0.045898109</v>
      </c>
      <c r="J77" s="81" t="n">
        <v>0.00027522</v>
      </c>
      <c r="K77" s="81" t="n">
        <f aca="false">'HEDGE QUANTITIES'!K77-'WEST HEDGE QUANTITIES'!K77</f>
        <v>0.04465975</v>
      </c>
      <c r="L77" s="81" t="n">
        <f aca="false">'HEDGE QUANTITIES'!L77-'WEST HEDGE QUANTITIES'!L77</f>
        <v>0.03459906</v>
      </c>
      <c r="M77" s="81" t="n">
        <f aca="false">'HEDGE QUANTITIES'!M77-'WEST HEDGE QUANTITIES'!M77</f>
        <v>0.01992929</v>
      </c>
      <c r="N77" s="81" t="n">
        <f aca="false">'HEDGE QUANTITIES'!N77-'WEST HEDGE QUANTITIES'!N77</f>
        <v>0.01065492</v>
      </c>
      <c r="O77" s="81" t="n">
        <f aca="false">'HEDGE QUANTITIES'!O77-'WEST HEDGE QUANTITIES'!O77</f>
        <v>-0.01208582</v>
      </c>
      <c r="P77" s="81" t="n">
        <f aca="false">'HEDGE QUANTITIES'!P77-'WEST HEDGE QUANTITIES'!P77</f>
        <v>-0.02564119</v>
      </c>
      <c r="Q77" s="81" t="n">
        <f aca="false">'HEDGE QUANTITIES'!Q77-'WEST HEDGE QUANTITIES'!Q77</f>
        <v>-0.05725931</v>
      </c>
      <c r="R77" s="81" t="n">
        <f aca="false">'HEDGE QUANTITIES'!R77-'WEST HEDGE QUANTITIES'!R77</f>
        <v>-0.09494823</v>
      </c>
      <c r="S77" s="90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</row>
    <row r="78" customFormat="false" ht="12.75" hidden="false" customHeight="false" outlineLevel="0" collapsed="false">
      <c r="A78" s="100" t="n">
        <v>38930</v>
      </c>
      <c r="B78" s="101" t="n">
        <v>-1.0614709</v>
      </c>
      <c r="C78" s="101" t="n">
        <v>0</v>
      </c>
      <c r="D78" s="101" t="n">
        <v>-1.58795997</v>
      </c>
      <c r="E78" s="101" t="n">
        <v>0.52648907</v>
      </c>
      <c r="F78" s="101" t="n">
        <v>0.52648907</v>
      </c>
      <c r="G78" s="101" t="n">
        <v>0</v>
      </c>
      <c r="H78" s="82" t="n">
        <v>0</v>
      </c>
      <c r="I78" s="103" t="n">
        <v>-0.048967392</v>
      </c>
      <c r="J78" s="81" t="n">
        <v>0.00028399</v>
      </c>
      <c r="K78" s="81" t="n">
        <f aca="false">'HEDGE QUANTITIES'!K78-'WEST HEDGE QUANTITIES'!K78</f>
        <v>0.04522123</v>
      </c>
      <c r="L78" s="81" t="n">
        <f aca="false">'HEDGE QUANTITIES'!L78-'WEST HEDGE QUANTITIES'!L78</f>
        <v>0.03498885</v>
      </c>
      <c r="M78" s="81" t="n">
        <f aca="false">'HEDGE QUANTITIES'!M78-'WEST HEDGE QUANTITIES'!M78</f>
        <v>0.0201197</v>
      </c>
      <c r="N78" s="81" t="n">
        <f aca="false">'HEDGE QUANTITIES'!N78-'WEST HEDGE QUANTITIES'!N78</f>
        <v>0.01074694</v>
      </c>
      <c r="O78" s="81" t="n">
        <f aca="false">'HEDGE QUANTITIES'!O78-'WEST HEDGE QUANTITIES'!O78</f>
        <v>-0.01216785</v>
      </c>
      <c r="P78" s="81" t="n">
        <f aca="false">'HEDGE QUANTITIES'!P78-'WEST HEDGE QUANTITIES'!P78</f>
        <v>-0.025792</v>
      </c>
      <c r="Q78" s="81" t="n">
        <f aca="false">'HEDGE QUANTITIES'!Q78-'WEST HEDGE QUANTITIES'!Q78</f>
        <v>-0.05749687</v>
      </c>
      <c r="R78" s="81" t="n">
        <f aca="false">'HEDGE QUANTITIES'!R78-'WEST HEDGE QUANTITIES'!R78</f>
        <v>-0.09519016</v>
      </c>
      <c r="S78" s="90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</row>
    <row r="79" customFormat="false" ht="12.75" hidden="false" customHeight="false" outlineLevel="0" collapsed="false">
      <c r="A79" s="100" t="n">
        <v>38961</v>
      </c>
      <c r="B79" s="101" t="n">
        <v>-1.0743729</v>
      </c>
      <c r="C79" s="101" t="n">
        <v>0</v>
      </c>
      <c r="D79" s="101" t="n">
        <v>-1.5873895</v>
      </c>
      <c r="E79" s="101" t="n">
        <v>0.5130166</v>
      </c>
      <c r="F79" s="101" t="n">
        <v>0.5130166</v>
      </c>
      <c r="G79" s="101" t="n">
        <v>0</v>
      </c>
      <c r="H79" s="82" t="n">
        <v>0</v>
      </c>
      <c r="I79" s="103" t="n">
        <v>-0.0507565848</v>
      </c>
      <c r="J79" s="81" t="n">
        <v>0.00028524</v>
      </c>
      <c r="K79" s="81" t="n">
        <f aca="false">'HEDGE QUANTITIES'!K79-'WEST HEDGE QUANTITIES'!K79</f>
        <v>0.05239451</v>
      </c>
      <c r="L79" s="81" t="n">
        <f aca="false">'HEDGE QUANTITIES'!L79-'WEST HEDGE QUANTITIES'!L79</f>
        <v>0.03910174</v>
      </c>
      <c r="M79" s="81" t="n">
        <f aca="false">'HEDGE QUANTITIES'!M79-'WEST HEDGE QUANTITIES'!M79</f>
        <v>0.02184686</v>
      </c>
      <c r="N79" s="81" t="n">
        <f aca="false">'HEDGE QUANTITIES'!N79-'WEST HEDGE QUANTITIES'!N79</f>
        <v>0.01152952</v>
      </c>
      <c r="O79" s="81" t="n">
        <f aca="false">'HEDGE QUANTITIES'!O79-'WEST HEDGE QUANTITIES'!O79</f>
        <v>-0.01279164</v>
      </c>
      <c r="P79" s="81" t="n">
        <f aca="false">'HEDGE QUANTITIES'!P79-'WEST HEDGE QUANTITIES'!P79</f>
        <v>-0.02688445</v>
      </c>
      <c r="Q79" s="81" t="n">
        <f aca="false">'HEDGE QUANTITIES'!Q79-'WEST HEDGE QUANTITIES'!Q79</f>
        <v>-0.05907752</v>
      </c>
      <c r="R79" s="81" t="n">
        <f aca="false">'HEDGE QUANTITIES'!R79-'WEST HEDGE QUANTITIES'!R79</f>
        <v>-0.09669053</v>
      </c>
      <c r="S79" s="90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</row>
    <row r="80" customFormat="false" ht="12.75" hidden="false" customHeight="false" outlineLevel="0" collapsed="false">
      <c r="A80" s="100" t="n">
        <v>38991</v>
      </c>
      <c r="B80" s="101" t="n">
        <v>-1.39225455</v>
      </c>
      <c r="C80" s="101" t="n">
        <v>0</v>
      </c>
      <c r="D80" s="101" t="n">
        <v>-1.89739549</v>
      </c>
      <c r="E80" s="101" t="n">
        <v>0.50514094</v>
      </c>
      <c r="F80" s="101" t="n">
        <v>0.50514094</v>
      </c>
      <c r="G80" s="101" t="n">
        <v>0</v>
      </c>
      <c r="H80" s="82" t="n">
        <v>0</v>
      </c>
      <c r="I80" s="103" t="n">
        <v>-0.0477853313</v>
      </c>
      <c r="J80" s="81" t="n">
        <v>0.00027087</v>
      </c>
      <c r="K80" s="81" t="n">
        <f aca="false">'HEDGE QUANTITIES'!K80-'WEST HEDGE QUANTITIES'!K80</f>
        <v>0.06988167</v>
      </c>
      <c r="L80" s="81" t="n">
        <f aca="false">'HEDGE QUANTITIES'!L80-'WEST HEDGE QUANTITIES'!L80</f>
        <v>0.05042803</v>
      </c>
      <c r="M80" s="81" t="n">
        <f aca="false">'HEDGE QUANTITIES'!M80-'WEST HEDGE QUANTITIES'!M80</f>
        <v>0.02730163</v>
      </c>
      <c r="N80" s="81" t="n">
        <f aca="false">'HEDGE QUANTITIES'!N80-'WEST HEDGE QUANTITIES'!N80</f>
        <v>0.01419798</v>
      </c>
      <c r="O80" s="81" t="n">
        <f aca="false">'HEDGE QUANTITIES'!O80-'WEST HEDGE QUANTITIES'!O80</f>
        <v>-0.01533097</v>
      </c>
      <c r="P80" s="81" t="n">
        <f aca="false">'HEDGE QUANTITIES'!P80-'WEST HEDGE QUANTITIES'!P80</f>
        <v>-0.03182435</v>
      </c>
      <c r="Q80" s="81" t="n">
        <f aca="false">'HEDGE QUANTITIES'!Q80-'WEST HEDGE QUANTITIES'!Q80</f>
        <v>-0.06837279</v>
      </c>
      <c r="R80" s="81" t="n">
        <f aca="false">'HEDGE QUANTITIES'!R80-'WEST HEDGE QUANTITIES'!R80</f>
        <v>-0.10971358</v>
      </c>
      <c r="S80" s="90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</row>
    <row r="81" customFormat="false" ht="12.75" hidden="false" customHeight="false" outlineLevel="0" collapsed="false">
      <c r="A81" s="100" t="n">
        <v>39022</v>
      </c>
      <c r="B81" s="101" t="n">
        <v>-1.1149772</v>
      </c>
      <c r="C81" s="101" t="n">
        <v>0</v>
      </c>
      <c r="D81" s="101" t="n">
        <v>-1.48137185</v>
      </c>
      <c r="E81" s="101" t="n">
        <v>0.36639465</v>
      </c>
      <c r="F81" s="101" t="n">
        <v>0.36639465</v>
      </c>
      <c r="G81" s="101" t="n">
        <v>0</v>
      </c>
      <c r="H81" s="82" t="n">
        <v>0</v>
      </c>
      <c r="I81" s="103" t="n">
        <v>-0.0486636757</v>
      </c>
      <c r="J81" s="81" t="n">
        <v>0.00024249</v>
      </c>
      <c r="K81" s="81" t="n">
        <f aca="false">'HEDGE QUANTITIES'!K81-'WEST HEDGE QUANTITIES'!K81</f>
        <v>0.07664972</v>
      </c>
      <c r="L81" s="81" t="n">
        <f aca="false">'HEDGE QUANTITIES'!L81-'WEST HEDGE QUANTITIES'!L81</f>
        <v>0.0551162</v>
      </c>
      <c r="M81" s="81" t="n">
        <f aca="false">'HEDGE QUANTITIES'!M81-'WEST HEDGE QUANTITIES'!M81</f>
        <v>0.02968628</v>
      </c>
      <c r="N81" s="81" t="n">
        <f aca="false">'HEDGE QUANTITIES'!N81-'WEST HEDGE QUANTITIES'!N81</f>
        <v>0.015392</v>
      </c>
      <c r="O81" s="81" t="n">
        <f aca="false">'HEDGE QUANTITIES'!O81-'WEST HEDGE QUANTITIES'!O81</f>
        <v>-0.01651254</v>
      </c>
      <c r="P81" s="81" t="n">
        <f aca="false">'HEDGE QUANTITIES'!P81-'WEST HEDGE QUANTITIES'!P81</f>
        <v>-0.03416032</v>
      </c>
      <c r="Q81" s="81" t="n">
        <f aca="false">'HEDGE QUANTITIES'!Q81-'WEST HEDGE QUANTITIES'!Q81</f>
        <v>-0.07288256</v>
      </c>
      <c r="R81" s="81" t="n">
        <f aca="false">'HEDGE QUANTITIES'!R81-'WEST HEDGE QUANTITIES'!R81</f>
        <v>-0.11613935</v>
      </c>
      <c r="S81" s="90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</row>
    <row r="82" customFormat="false" ht="12.75" hidden="false" customHeight="false" outlineLevel="0" collapsed="false">
      <c r="A82" s="100" t="n">
        <v>39052</v>
      </c>
      <c r="B82" s="101" t="n">
        <v>-1.04945311</v>
      </c>
      <c r="C82" s="101" t="n">
        <v>0</v>
      </c>
      <c r="D82" s="101" t="n">
        <v>-1.36660762</v>
      </c>
      <c r="E82" s="101" t="n">
        <v>0.31715451</v>
      </c>
      <c r="F82" s="101" t="n">
        <v>0.31715451</v>
      </c>
      <c r="G82" s="101" t="n">
        <v>0</v>
      </c>
      <c r="H82" s="82" t="n">
        <v>0</v>
      </c>
      <c r="I82" s="103" t="n">
        <v>-0.0549208239</v>
      </c>
      <c r="J82" s="81" t="n">
        <v>0.00025116</v>
      </c>
      <c r="K82" s="81" t="n">
        <f aca="false">'HEDGE QUANTITIES'!K82-'WEST HEDGE QUANTITIES'!K82</f>
        <v>0.19000522</v>
      </c>
      <c r="L82" s="81" t="n">
        <f aca="false">'HEDGE QUANTITIES'!L82-'WEST HEDGE QUANTITIES'!L82</f>
        <v>0.13444183</v>
      </c>
      <c r="M82" s="81" t="n">
        <f aca="false">'HEDGE QUANTITIES'!M82-'WEST HEDGE QUANTITIES'!M82</f>
        <v>0.07116226</v>
      </c>
      <c r="N82" s="81" t="n">
        <f aca="false">'HEDGE QUANTITIES'!N82-'WEST HEDGE QUANTITIES'!N82</f>
        <v>0.03657012</v>
      </c>
      <c r="O82" s="81" t="n">
        <f aca="false">'HEDGE QUANTITIES'!O82-'WEST HEDGE QUANTITIES'!O82</f>
        <v>-0.03854278</v>
      </c>
      <c r="P82" s="81" t="n">
        <f aca="false">'HEDGE QUANTITIES'!P82-'WEST HEDGE QUANTITIES'!P82</f>
        <v>-0.0790436</v>
      </c>
      <c r="Q82" s="81" t="n">
        <f aca="false">'HEDGE QUANTITIES'!Q82-'WEST HEDGE QUANTITIES'!Q82</f>
        <v>-0.16581769</v>
      </c>
      <c r="R82" s="81" t="n">
        <f aca="false">'HEDGE QUANTITIES'!R82-'WEST HEDGE QUANTITIES'!R82</f>
        <v>-0.26004175</v>
      </c>
      <c r="S82" s="90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</row>
    <row r="83" customFormat="false" ht="12.75" hidden="false" customHeight="false" outlineLevel="0" collapsed="false">
      <c r="A83" s="100" t="n">
        <v>39083</v>
      </c>
      <c r="B83" s="101" t="n">
        <v>-0.25655487</v>
      </c>
      <c r="C83" s="101" t="n">
        <v>0</v>
      </c>
      <c r="D83" s="101" t="n">
        <v>-0.30391529</v>
      </c>
      <c r="E83" s="101" t="n">
        <v>0.04736042</v>
      </c>
      <c r="F83" s="101" t="n">
        <v>0.04736042</v>
      </c>
      <c r="G83" s="101" t="n">
        <v>0</v>
      </c>
      <c r="H83" s="82" t="n">
        <v>0</v>
      </c>
      <c r="I83" s="103" t="n">
        <v>-0.1180878913</v>
      </c>
      <c r="J83" s="81" t="n">
        <v>0.00040024</v>
      </c>
      <c r="R83" s="82"/>
      <c r="S83" s="90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</row>
    <row r="84" customFormat="false" ht="12.75" hidden="false" customHeight="false" outlineLevel="0" collapsed="false">
      <c r="A84" s="100" t="n">
        <v>39114</v>
      </c>
      <c r="B84" s="101" t="n">
        <v>0.03606277</v>
      </c>
      <c r="C84" s="101" t="n">
        <v>0</v>
      </c>
      <c r="D84" s="101" t="n">
        <v>-0.10443205</v>
      </c>
      <c r="E84" s="101" t="n">
        <v>0.14049482</v>
      </c>
      <c r="F84" s="101" t="n">
        <v>0.14049482</v>
      </c>
      <c r="G84" s="101" t="n">
        <v>0</v>
      </c>
      <c r="H84" s="82" t="n">
        <v>0</v>
      </c>
      <c r="I84" s="103" t="n">
        <v>-0.1077984644</v>
      </c>
      <c r="J84" s="81" t="n">
        <v>0.00038171</v>
      </c>
      <c r="R84" s="82"/>
      <c r="S84" s="90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</row>
    <row r="85" customFormat="false" ht="12.75" hidden="false" customHeight="false" outlineLevel="0" collapsed="false">
      <c r="A85" s="100" t="n">
        <v>39142</v>
      </c>
      <c r="B85" s="101" t="n">
        <v>0.36209958</v>
      </c>
      <c r="C85" s="101" t="n">
        <v>0</v>
      </c>
      <c r="D85" s="101" t="n">
        <v>0.19625245</v>
      </c>
      <c r="E85" s="101" t="n">
        <v>0.16584713</v>
      </c>
      <c r="F85" s="101" t="n">
        <v>0.16584713</v>
      </c>
      <c r="G85" s="101" t="n">
        <v>0</v>
      </c>
      <c r="H85" s="82" t="n">
        <v>0</v>
      </c>
      <c r="I85" s="103" t="n">
        <v>-0.088164562</v>
      </c>
      <c r="J85" s="81" t="n">
        <v>0.00031903</v>
      </c>
      <c r="R85" s="82"/>
      <c r="S85" s="90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</row>
    <row r="86" customFormat="false" ht="12.75" hidden="false" customHeight="false" outlineLevel="0" collapsed="false">
      <c r="A86" s="100" t="n">
        <v>39173</v>
      </c>
      <c r="B86" s="101" t="n">
        <v>-0.09056652</v>
      </c>
      <c r="C86" s="101" t="n">
        <v>0</v>
      </c>
      <c r="D86" s="101" t="n">
        <v>-0.41885526</v>
      </c>
      <c r="E86" s="101" t="n">
        <v>0.32828874</v>
      </c>
      <c r="F86" s="101" t="n">
        <v>0.32828874</v>
      </c>
      <c r="G86" s="101" t="n">
        <v>0</v>
      </c>
      <c r="H86" s="82" t="n">
        <v>0</v>
      </c>
      <c r="I86" s="103" t="n">
        <v>-0.0509274888</v>
      </c>
      <c r="J86" s="81" t="n">
        <v>0.00023182</v>
      </c>
      <c r="R86" s="82"/>
      <c r="S86" s="90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</row>
    <row r="87" customFormat="false" ht="12.75" hidden="false" customHeight="false" outlineLevel="0" collapsed="false">
      <c r="A87" s="100" t="n">
        <v>39203</v>
      </c>
      <c r="B87" s="101" t="n">
        <v>0.52048871</v>
      </c>
      <c r="C87" s="101" t="n">
        <v>0</v>
      </c>
      <c r="D87" s="101" t="n">
        <v>0.17504745</v>
      </c>
      <c r="E87" s="101" t="n">
        <v>0.34544126</v>
      </c>
      <c r="F87" s="101" t="n">
        <v>0.34544126</v>
      </c>
      <c r="G87" s="101" t="n">
        <v>0</v>
      </c>
      <c r="H87" s="82" t="n">
        <v>0</v>
      </c>
      <c r="I87" s="103" t="n">
        <v>-0.0352311238</v>
      </c>
      <c r="J87" s="81" t="n">
        <v>0.00018376</v>
      </c>
      <c r="R87" s="82"/>
      <c r="S87" s="90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</row>
    <row r="88" customFormat="false" ht="12.75" hidden="false" customHeight="false" outlineLevel="0" collapsed="false">
      <c r="A88" s="100" t="n">
        <v>39234</v>
      </c>
      <c r="B88" s="101" t="n">
        <v>0.56740192</v>
      </c>
      <c r="C88" s="101" t="n">
        <v>0</v>
      </c>
      <c r="D88" s="101" t="n">
        <v>0.06741442</v>
      </c>
      <c r="E88" s="101" t="n">
        <v>0.4999875</v>
      </c>
      <c r="F88" s="101" t="n">
        <v>0.4999875</v>
      </c>
      <c r="G88" s="101" t="n">
        <v>0</v>
      </c>
      <c r="H88" s="82" t="n">
        <v>0</v>
      </c>
      <c r="I88" s="103" t="n">
        <v>-0.0364929696</v>
      </c>
      <c r="J88" s="81" t="n">
        <v>0.00021918</v>
      </c>
      <c r="R88" s="82"/>
      <c r="S88" s="90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</row>
    <row r="89" customFormat="false" ht="12.75" hidden="false" customHeight="false" outlineLevel="0" collapsed="false">
      <c r="A89" s="100" t="n">
        <v>39264</v>
      </c>
      <c r="B89" s="101" t="n">
        <v>0.4883442</v>
      </c>
      <c r="C89" s="101" t="n">
        <v>0</v>
      </c>
      <c r="D89" s="101" t="n">
        <v>0.06427898</v>
      </c>
      <c r="E89" s="101" t="n">
        <v>0.42406522</v>
      </c>
      <c r="F89" s="101" t="n">
        <v>0.42406522</v>
      </c>
      <c r="G89" s="101" t="n">
        <v>0</v>
      </c>
      <c r="H89" s="82" t="n">
        <v>0</v>
      </c>
      <c r="I89" s="103" t="n">
        <v>-0.0434659164</v>
      </c>
      <c r="J89" s="81" t="n">
        <v>0.00022324</v>
      </c>
      <c r="R89" s="82"/>
      <c r="S89" s="90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</row>
    <row r="90" customFormat="false" ht="12.75" hidden="false" customHeight="false" outlineLevel="0" collapsed="false">
      <c r="A90" s="100" t="n">
        <v>39295</v>
      </c>
      <c r="B90" s="101" t="n">
        <v>0.1947416</v>
      </c>
      <c r="C90" s="101" t="n">
        <v>0</v>
      </c>
      <c r="D90" s="101" t="n">
        <v>-0.23005019</v>
      </c>
      <c r="E90" s="101" t="n">
        <v>0.42479179</v>
      </c>
      <c r="F90" s="101" t="n">
        <v>0.42479179</v>
      </c>
      <c r="G90" s="101" t="n">
        <v>0</v>
      </c>
      <c r="H90" s="82" t="n">
        <v>0</v>
      </c>
      <c r="I90" s="103" t="n">
        <v>-0.0460713099</v>
      </c>
      <c r="J90" s="81" t="n">
        <v>0.00022985</v>
      </c>
      <c r="R90" s="82"/>
      <c r="S90" s="90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</row>
    <row r="91" customFormat="false" ht="12.75" hidden="false" customHeight="false" outlineLevel="0" collapsed="false">
      <c r="A91" s="100" t="n">
        <v>39326</v>
      </c>
      <c r="B91" s="101" t="n">
        <v>0.18678761</v>
      </c>
      <c r="C91" s="101" t="n">
        <v>0</v>
      </c>
      <c r="D91" s="101" t="n">
        <v>-0.23126971</v>
      </c>
      <c r="E91" s="101" t="n">
        <v>0.41805732</v>
      </c>
      <c r="F91" s="101" t="n">
        <v>0.41805732</v>
      </c>
      <c r="G91" s="101" t="n">
        <v>0</v>
      </c>
      <c r="H91" s="82" t="n">
        <v>0</v>
      </c>
      <c r="I91" s="103" t="n">
        <v>-0.0471104259</v>
      </c>
      <c r="J91" s="81" t="n">
        <v>0.00023</v>
      </c>
      <c r="R91" s="82"/>
      <c r="S91" s="90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</row>
    <row r="92" customFormat="false" ht="12.75" hidden="false" customHeight="false" outlineLevel="0" collapsed="false">
      <c r="A92" s="100" t="n">
        <v>39356</v>
      </c>
      <c r="B92" s="101" t="n">
        <v>0.20250987</v>
      </c>
      <c r="C92" s="101" t="n">
        <v>0</v>
      </c>
      <c r="D92" s="101" t="n">
        <v>-0.2324629</v>
      </c>
      <c r="E92" s="101" t="n">
        <v>0.43497277</v>
      </c>
      <c r="F92" s="101" t="n">
        <v>0.43497277</v>
      </c>
      <c r="G92" s="101" t="n">
        <v>0</v>
      </c>
      <c r="H92" s="82" t="n">
        <v>0</v>
      </c>
      <c r="I92" s="103" t="n">
        <v>-0.0429383439</v>
      </c>
      <c r="J92" s="81" t="n">
        <v>0.00021945</v>
      </c>
      <c r="R92" s="82"/>
      <c r="S92" s="90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</row>
    <row r="93" customFormat="false" ht="12.75" hidden="false" customHeight="false" outlineLevel="0" collapsed="false">
      <c r="A93" s="100" t="n">
        <v>39387</v>
      </c>
      <c r="B93" s="101" t="n">
        <v>0.26711548</v>
      </c>
      <c r="C93" s="101" t="n">
        <v>0</v>
      </c>
      <c r="D93" s="101" t="n">
        <v>-0.02598341</v>
      </c>
      <c r="E93" s="101" t="n">
        <v>0.29309889</v>
      </c>
      <c r="F93" s="101" t="n">
        <v>0.29309889</v>
      </c>
      <c r="G93" s="101" t="n">
        <v>0</v>
      </c>
      <c r="H93" s="82" t="n">
        <v>0</v>
      </c>
      <c r="I93" s="103" t="n">
        <v>-0.0455390285</v>
      </c>
      <c r="J93" s="81" t="n">
        <v>0.0001957</v>
      </c>
      <c r="R93" s="82"/>
      <c r="S93" s="90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</row>
    <row r="94" customFormat="false" ht="12.75" hidden="false" customHeight="false" outlineLevel="0" collapsed="false">
      <c r="A94" s="100" t="n">
        <v>39417</v>
      </c>
      <c r="B94" s="101" t="n">
        <v>0.04256464</v>
      </c>
      <c r="C94" s="101" t="n">
        <v>0</v>
      </c>
      <c r="D94" s="101" t="n">
        <v>-0.20730504</v>
      </c>
      <c r="E94" s="101" t="n">
        <v>0.24986968</v>
      </c>
      <c r="F94" s="101" t="n">
        <v>0.24986968</v>
      </c>
      <c r="G94" s="101" t="n">
        <v>0</v>
      </c>
      <c r="H94" s="82" t="n">
        <v>0</v>
      </c>
      <c r="I94" s="103" t="n">
        <v>-0.0499028455</v>
      </c>
      <c r="J94" s="81" t="n">
        <v>0.00019772</v>
      </c>
      <c r="R94" s="82"/>
      <c r="S94" s="90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</row>
    <row r="95" customFormat="false" ht="12.75" hidden="false" customHeight="false" outlineLevel="0" collapsed="false">
      <c r="A95" s="100" t="n">
        <v>39448</v>
      </c>
      <c r="B95" s="101" t="n">
        <v>-0.00157023</v>
      </c>
      <c r="C95" s="101" t="n">
        <v>0</v>
      </c>
      <c r="D95" s="101" t="n">
        <v>0.00056376</v>
      </c>
      <c r="E95" s="101" t="n">
        <v>-0.00213399</v>
      </c>
      <c r="F95" s="101" t="n">
        <v>-0.00213399</v>
      </c>
      <c r="G95" s="101" t="n">
        <v>0</v>
      </c>
      <c r="H95" s="82" t="n">
        <v>0</v>
      </c>
      <c r="I95" s="103" t="n">
        <v>-0.108102585</v>
      </c>
      <c r="J95" s="81" t="n">
        <v>0.00030948</v>
      </c>
      <c r="R95" s="82"/>
      <c r="S95" s="90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</row>
    <row r="96" customFormat="false" ht="12.75" hidden="false" customHeight="false" outlineLevel="0" collapsed="false">
      <c r="A96" s="100" t="n">
        <v>39479</v>
      </c>
      <c r="B96" s="101" t="n">
        <v>0.01252156</v>
      </c>
      <c r="C96" s="101" t="n">
        <v>0</v>
      </c>
      <c r="D96" s="101" t="n">
        <v>-0.41394807</v>
      </c>
      <c r="E96" s="101" t="n">
        <v>0.42646963</v>
      </c>
      <c r="F96" s="101" t="n">
        <v>0.42646963</v>
      </c>
      <c r="G96" s="101" t="n">
        <v>0</v>
      </c>
      <c r="H96" s="82" t="n">
        <v>0</v>
      </c>
      <c r="I96" s="103" t="n">
        <v>-0.0115704341</v>
      </c>
      <c r="J96" s="81" t="n">
        <v>0.00012376</v>
      </c>
      <c r="R96" s="82"/>
      <c r="S96" s="90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</row>
    <row r="97" customFormat="false" ht="12.75" hidden="false" customHeight="false" outlineLevel="0" collapsed="false">
      <c r="A97" s="100" t="n">
        <v>39508</v>
      </c>
      <c r="B97" s="101" t="n">
        <v>0.08868524</v>
      </c>
      <c r="C97" s="101" t="n">
        <v>0</v>
      </c>
      <c r="D97" s="101" t="n">
        <v>-0.31008775</v>
      </c>
      <c r="E97" s="101" t="n">
        <v>0.39877299</v>
      </c>
      <c r="F97" s="101" t="n">
        <v>0.39877299</v>
      </c>
      <c r="G97" s="101" t="n">
        <v>0</v>
      </c>
      <c r="H97" s="82" t="n">
        <v>0</v>
      </c>
      <c r="I97" s="103" t="n">
        <v>-0.0083356982</v>
      </c>
      <c r="J97" s="81" t="n">
        <v>0.00010834</v>
      </c>
      <c r="R97" s="82"/>
      <c r="S97" s="90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</row>
    <row r="98" customFormat="false" ht="12.75" hidden="false" customHeight="false" outlineLevel="0" collapsed="false">
      <c r="A98" s="100" t="n">
        <v>39539</v>
      </c>
      <c r="B98" s="101" t="n">
        <v>-0.12384475</v>
      </c>
      <c r="C98" s="101" t="n">
        <v>0</v>
      </c>
      <c r="D98" s="101" t="n">
        <v>-0.51634306</v>
      </c>
      <c r="E98" s="101" t="n">
        <v>0.39249831</v>
      </c>
      <c r="F98" s="101" t="n">
        <v>0.39249831</v>
      </c>
      <c r="G98" s="101" t="n">
        <v>0</v>
      </c>
      <c r="H98" s="82" t="n">
        <v>0</v>
      </c>
      <c r="I98" s="103" t="n">
        <v>-0.008884908</v>
      </c>
      <c r="J98" s="81" t="n">
        <v>0.00010824</v>
      </c>
      <c r="R98" s="82"/>
      <c r="S98" s="90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</row>
    <row r="99" customFormat="false" ht="12.75" hidden="false" customHeight="false" outlineLevel="0" collapsed="false">
      <c r="A99" s="100" t="n">
        <v>39569</v>
      </c>
      <c r="B99" s="101" t="n">
        <v>-0.00838576</v>
      </c>
      <c r="C99" s="101" t="n">
        <v>0</v>
      </c>
      <c r="D99" s="101" t="n">
        <v>-0.41259253</v>
      </c>
      <c r="E99" s="101" t="n">
        <v>0.40420677</v>
      </c>
      <c r="F99" s="101" t="n">
        <v>0.40420677</v>
      </c>
      <c r="G99" s="101" t="n">
        <v>0</v>
      </c>
      <c r="H99" s="82" t="n">
        <v>0</v>
      </c>
      <c r="I99" s="103" t="n">
        <v>0.0009707148</v>
      </c>
      <c r="J99" s="81" t="n">
        <v>8.311E-005</v>
      </c>
      <c r="R99" s="82"/>
      <c r="S99" s="90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</row>
    <row r="100" customFormat="false" ht="12.75" hidden="false" customHeight="false" outlineLevel="0" collapsed="false">
      <c r="A100" s="100" t="n">
        <v>39600</v>
      </c>
      <c r="B100" s="101" t="n">
        <v>-0.07571806</v>
      </c>
      <c r="C100" s="101" t="n">
        <v>0</v>
      </c>
      <c r="D100" s="101" t="n">
        <v>-0.61819066</v>
      </c>
      <c r="E100" s="101" t="n">
        <v>0.5424726</v>
      </c>
      <c r="F100" s="101" t="n">
        <v>0.5424726</v>
      </c>
      <c r="G100" s="101" t="n">
        <v>0</v>
      </c>
      <c r="H100" s="82" t="n">
        <v>0</v>
      </c>
      <c r="I100" s="103" t="n">
        <v>0.0011323757</v>
      </c>
      <c r="J100" s="81" t="n">
        <v>0.00011206</v>
      </c>
      <c r="R100" s="82"/>
      <c r="S100" s="90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</row>
    <row r="101" customFormat="false" ht="12.75" hidden="false" customHeight="false" outlineLevel="0" collapsed="false">
      <c r="A101" s="100" t="n">
        <v>39630</v>
      </c>
      <c r="B101" s="101" t="n">
        <v>-0.03286854</v>
      </c>
      <c r="C101" s="101" t="n">
        <v>0</v>
      </c>
      <c r="D101" s="101" t="n">
        <v>-0.51440818</v>
      </c>
      <c r="E101" s="101" t="n">
        <v>0.48153964</v>
      </c>
      <c r="F101" s="101" t="n">
        <v>0.48153964</v>
      </c>
      <c r="G101" s="101" t="n">
        <v>0</v>
      </c>
      <c r="H101" s="82" t="n">
        <v>0</v>
      </c>
      <c r="I101" s="103" t="n">
        <v>-0.0032643391</v>
      </c>
      <c r="J101" s="81" t="n">
        <v>0.00011112</v>
      </c>
      <c r="R101" s="82"/>
      <c r="S101" s="90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</row>
    <row r="102" customFormat="false" ht="12.75" hidden="false" customHeight="false" outlineLevel="0" collapsed="false">
      <c r="A102" s="100" t="n">
        <v>39661</v>
      </c>
      <c r="B102" s="101" t="n">
        <v>-0.12837668</v>
      </c>
      <c r="C102" s="101" t="n">
        <v>0</v>
      </c>
      <c r="D102" s="101" t="n">
        <v>-0.61671871</v>
      </c>
      <c r="E102" s="101" t="n">
        <v>0.48834203</v>
      </c>
      <c r="F102" s="101" t="n">
        <v>0.48834203</v>
      </c>
      <c r="G102" s="101" t="n">
        <v>0</v>
      </c>
      <c r="H102" s="82" t="n">
        <v>0</v>
      </c>
      <c r="I102" s="103" t="n">
        <v>-0.0039435295</v>
      </c>
      <c r="J102" s="81" t="n">
        <v>0.00011432</v>
      </c>
      <c r="R102" s="82"/>
      <c r="S102" s="90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</row>
    <row r="103" customFormat="false" ht="12.75" hidden="false" customHeight="false" outlineLevel="0" collapsed="false">
      <c r="A103" s="100" t="n">
        <v>39692</v>
      </c>
      <c r="B103" s="101" t="n">
        <v>-0.12910744</v>
      </c>
      <c r="C103" s="101" t="n">
        <v>0</v>
      </c>
      <c r="D103" s="101" t="n">
        <v>-0.61589065</v>
      </c>
      <c r="E103" s="101" t="n">
        <v>0.48678321</v>
      </c>
      <c r="F103" s="101" t="n">
        <v>0.48678321</v>
      </c>
      <c r="G103" s="101" t="n">
        <v>0</v>
      </c>
      <c r="H103" s="82" t="n">
        <v>0</v>
      </c>
      <c r="I103" s="103" t="n">
        <v>-0.0041950751</v>
      </c>
      <c r="J103" s="81" t="n">
        <v>0.00011458</v>
      </c>
      <c r="R103" s="82"/>
      <c r="S103" s="90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</row>
    <row r="104" customFormat="false" ht="12.75" hidden="false" customHeight="false" outlineLevel="0" collapsed="false">
      <c r="A104" s="100" t="n">
        <v>39722</v>
      </c>
      <c r="B104" s="101" t="n">
        <v>-0.01002168</v>
      </c>
      <c r="C104" s="101" t="n">
        <v>0</v>
      </c>
      <c r="D104" s="101" t="n">
        <v>-0.512449</v>
      </c>
      <c r="E104" s="101" t="n">
        <v>0.50242732</v>
      </c>
      <c r="F104" s="101" t="n">
        <v>0.50242732</v>
      </c>
      <c r="G104" s="101" t="n">
        <v>0</v>
      </c>
      <c r="H104" s="82" t="n">
        <v>0</v>
      </c>
      <c r="I104" s="103" t="n">
        <v>-0.0017999351</v>
      </c>
      <c r="J104" s="81" t="n">
        <v>0.00011154</v>
      </c>
      <c r="R104" s="82"/>
      <c r="S104" s="90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</row>
    <row r="105" customFormat="false" ht="12.75" hidden="false" customHeight="false" outlineLevel="0" collapsed="false">
      <c r="A105" s="100" t="n">
        <v>39753</v>
      </c>
      <c r="B105" s="101" t="n">
        <v>-0.02107965</v>
      </c>
      <c r="C105" s="101" t="n">
        <v>0</v>
      </c>
      <c r="D105" s="101" t="n">
        <v>-0.40963001</v>
      </c>
      <c r="E105" s="101" t="n">
        <v>0.38855036</v>
      </c>
      <c r="F105" s="101" t="n">
        <v>0.38855036</v>
      </c>
      <c r="G105" s="101" t="n">
        <v>0</v>
      </c>
      <c r="H105" s="82" t="n">
        <v>0</v>
      </c>
      <c r="I105" s="103" t="n">
        <v>-0.0022601452</v>
      </c>
      <c r="J105" s="81" t="n">
        <v>8.851E-005</v>
      </c>
      <c r="R105" s="82"/>
      <c r="S105" s="90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</row>
    <row r="106" customFormat="false" ht="12.75" hidden="false" customHeight="false" outlineLevel="0" collapsed="false">
      <c r="A106" s="100" t="n">
        <v>39783</v>
      </c>
      <c r="B106" s="101" t="n">
        <v>0.06267544</v>
      </c>
      <c r="C106" s="101" t="n">
        <v>0</v>
      </c>
      <c r="D106" s="101" t="n">
        <v>-0.30671659</v>
      </c>
      <c r="E106" s="101" t="n">
        <v>0.36939203</v>
      </c>
      <c r="F106" s="101" t="n">
        <v>0.36939203</v>
      </c>
      <c r="G106" s="101" t="n">
        <v>0</v>
      </c>
      <c r="H106" s="82" t="n">
        <v>0</v>
      </c>
      <c r="I106" s="103" t="n">
        <v>-0.0036148176</v>
      </c>
      <c r="J106" s="81" t="n">
        <v>8.793E-005</v>
      </c>
      <c r="R106" s="82"/>
      <c r="S106" s="90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</row>
    <row r="107" customFormat="false" ht="12.75" hidden="false" customHeight="false" outlineLevel="0" collapsed="false">
      <c r="A107" s="100" t="n">
        <v>39814</v>
      </c>
      <c r="B107" s="101" t="n">
        <v>0.06682697</v>
      </c>
      <c r="C107" s="101" t="n">
        <v>0</v>
      </c>
      <c r="D107" s="101" t="n">
        <v>-0.30643784</v>
      </c>
      <c r="E107" s="101" t="n">
        <v>0.37326481</v>
      </c>
      <c r="F107" s="101" t="n">
        <v>0.37326481</v>
      </c>
      <c r="G107" s="101" t="n">
        <v>0</v>
      </c>
      <c r="H107" s="82" t="n">
        <v>0</v>
      </c>
      <c r="I107" s="103" t="n">
        <v>-0.006401658</v>
      </c>
      <c r="J107" s="81" t="n">
        <v>9.585E-005</v>
      </c>
      <c r="R107" s="82"/>
      <c r="S107" s="90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</row>
    <row r="108" customFormat="false" ht="12.75" hidden="false" customHeight="false" outlineLevel="0" collapsed="false">
      <c r="A108" s="100" t="n">
        <v>39845</v>
      </c>
      <c r="B108" s="101" t="n">
        <v>0.05523867</v>
      </c>
      <c r="C108" s="101" t="n">
        <v>0</v>
      </c>
      <c r="D108" s="101" t="n">
        <v>-0.3060325</v>
      </c>
      <c r="E108" s="101" t="n">
        <v>0.36127117</v>
      </c>
      <c r="F108" s="101" t="n">
        <v>0.36127117</v>
      </c>
      <c r="G108" s="101" t="n">
        <v>0</v>
      </c>
      <c r="H108" s="82" t="n">
        <v>0</v>
      </c>
      <c r="I108" s="103" t="n">
        <v>-0.0082227521</v>
      </c>
      <c r="J108" s="81" t="n">
        <v>9.772E-005</v>
      </c>
      <c r="R108" s="82"/>
      <c r="S108" s="90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</row>
    <row r="109" customFormat="false" ht="12.75" hidden="false" customHeight="false" outlineLevel="0" collapsed="false">
      <c r="A109" s="100" t="n">
        <v>39873</v>
      </c>
      <c r="B109" s="101" t="n">
        <v>0.02481138</v>
      </c>
      <c r="C109" s="101" t="n">
        <v>0</v>
      </c>
      <c r="D109" s="101" t="n">
        <v>-0.30561838</v>
      </c>
      <c r="E109" s="101" t="n">
        <v>0.33042976</v>
      </c>
      <c r="F109" s="101" t="n">
        <v>0.33042976</v>
      </c>
      <c r="G109" s="101" t="n">
        <v>0</v>
      </c>
      <c r="H109" s="82" t="n">
        <v>0</v>
      </c>
      <c r="I109" s="103" t="n">
        <v>-0.0054311823</v>
      </c>
      <c r="J109" s="81" t="n">
        <v>8.397E-005</v>
      </c>
      <c r="R109" s="82"/>
      <c r="S109" s="90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</row>
    <row r="110" customFormat="false" ht="12.75" hidden="false" customHeight="false" outlineLevel="0" collapsed="false">
      <c r="A110" s="100" t="n">
        <v>39904</v>
      </c>
      <c r="B110" s="101" t="n">
        <v>0.02624459</v>
      </c>
      <c r="C110" s="101" t="n">
        <v>0</v>
      </c>
      <c r="D110" s="101" t="n">
        <v>-0.30539046</v>
      </c>
      <c r="E110" s="101" t="n">
        <v>0.33163505</v>
      </c>
      <c r="F110" s="101" t="n">
        <v>0.33163505</v>
      </c>
      <c r="G110" s="101" t="n">
        <v>0</v>
      </c>
      <c r="H110" s="82" t="n">
        <v>0</v>
      </c>
      <c r="I110" s="103" t="n">
        <v>-0.0065779202</v>
      </c>
      <c r="J110" s="81" t="n">
        <v>8.692E-005</v>
      </c>
      <c r="R110" s="82"/>
      <c r="S110" s="90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</row>
    <row r="111" customFormat="false" ht="12.75" hidden="false" customHeight="false" outlineLevel="0" collapsed="false">
      <c r="A111" s="100" t="n">
        <v>39934</v>
      </c>
      <c r="B111" s="101" t="n">
        <v>-0.05815724</v>
      </c>
      <c r="C111" s="101" t="n">
        <v>0</v>
      </c>
      <c r="D111" s="101" t="n">
        <v>-0.40674755</v>
      </c>
      <c r="E111" s="101" t="n">
        <v>0.34859031</v>
      </c>
      <c r="F111" s="101" t="n">
        <v>0.34859031</v>
      </c>
      <c r="G111" s="101" t="n">
        <v>0</v>
      </c>
      <c r="H111" s="82" t="n">
        <v>0</v>
      </c>
      <c r="I111" s="103" t="n">
        <v>0.0012250407</v>
      </c>
      <c r="J111" s="81" t="n">
        <v>7.115E-005</v>
      </c>
      <c r="R111" s="82"/>
      <c r="S111" s="90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</row>
    <row r="112" customFormat="false" ht="12.75" hidden="false" customHeight="false" outlineLevel="0" collapsed="false">
      <c r="A112" s="100" t="n">
        <v>39965</v>
      </c>
      <c r="B112" s="101" t="n">
        <v>0.06156497</v>
      </c>
      <c r="C112" s="101" t="n">
        <v>0</v>
      </c>
      <c r="D112" s="101" t="n">
        <v>-0.40628028</v>
      </c>
      <c r="E112" s="101" t="n">
        <v>0.46784525</v>
      </c>
      <c r="F112" s="101" t="n">
        <v>0.46784525</v>
      </c>
      <c r="G112" s="101" t="n">
        <v>0</v>
      </c>
      <c r="H112" s="82" t="n">
        <v>0</v>
      </c>
      <c r="I112" s="103" t="n">
        <v>0.0014660795</v>
      </c>
      <c r="J112" s="81" t="n">
        <v>9.597E-005</v>
      </c>
      <c r="R112" s="82"/>
      <c r="S112" s="90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</row>
    <row r="113" customFormat="false" ht="12.75" hidden="false" customHeight="false" outlineLevel="0" collapsed="false">
      <c r="A113" s="100" t="n">
        <v>39995</v>
      </c>
      <c r="B113" s="101" t="n">
        <v>0.0059482</v>
      </c>
      <c r="C113" s="101" t="n">
        <v>0</v>
      </c>
      <c r="D113" s="101" t="n">
        <v>-0.40571496</v>
      </c>
      <c r="E113" s="101" t="n">
        <v>0.41166316</v>
      </c>
      <c r="F113" s="101" t="n">
        <v>0.41166316</v>
      </c>
      <c r="G113" s="101" t="n">
        <v>0</v>
      </c>
      <c r="H113" s="82" t="n">
        <v>0</v>
      </c>
      <c r="I113" s="103" t="n">
        <v>-0.0022054368</v>
      </c>
      <c r="J113" s="81" t="n">
        <v>9.294E-005</v>
      </c>
      <c r="R113" s="82"/>
      <c r="S113" s="90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</row>
    <row r="114" customFormat="false" ht="12.75" hidden="false" customHeight="false" outlineLevel="0" collapsed="false">
      <c r="A114" s="100" t="n">
        <v>40026</v>
      </c>
      <c r="B114" s="101" t="n">
        <v>0.01172532</v>
      </c>
      <c r="C114" s="101" t="n">
        <v>0</v>
      </c>
      <c r="D114" s="101" t="n">
        <v>-0.40522467</v>
      </c>
      <c r="E114" s="101" t="n">
        <v>0.41694999</v>
      </c>
      <c r="F114" s="101" t="n">
        <v>0.41694999</v>
      </c>
      <c r="G114" s="101" t="n">
        <v>0</v>
      </c>
      <c r="H114" s="82" t="n">
        <v>0</v>
      </c>
      <c r="I114" s="103" t="n">
        <v>-0.0027681084</v>
      </c>
      <c r="J114" s="81" t="n">
        <v>9.538E-005</v>
      </c>
      <c r="R114" s="82"/>
      <c r="S114" s="90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</row>
    <row r="115" customFormat="false" ht="12.75" hidden="false" customHeight="false" outlineLevel="0" collapsed="false">
      <c r="A115" s="100" t="n">
        <v>40057</v>
      </c>
      <c r="B115" s="101" t="n">
        <v>0.01101</v>
      </c>
      <c r="C115" s="101" t="n">
        <v>0</v>
      </c>
      <c r="D115" s="101" t="n">
        <v>-0.40473584</v>
      </c>
      <c r="E115" s="101" t="n">
        <v>0.41574584</v>
      </c>
      <c r="F115" s="101" t="n">
        <v>0.41574584</v>
      </c>
      <c r="G115" s="101" t="n">
        <v>0</v>
      </c>
      <c r="H115" s="82" t="n">
        <v>0</v>
      </c>
      <c r="I115" s="103" t="n">
        <v>-0.0029513779</v>
      </c>
      <c r="J115" s="81" t="n">
        <v>9.552E-005</v>
      </c>
      <c r="R115" s="82"/>
      <c r="S115" s="90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</row>
    <row r="116" customFormat="false" ht="12.75" hidden="false" customHeight="false" outlineLevel="0" collapsed="false">
      <c r="A116" s="100" t="n">
        <v>40087</v>
      </c>
      <c r="B116" s="101" t="n">
        <v>0.02788661</v>
      </c>
      <c r="C116" s="101" t="n">
        <v>0</v>
      </c>
      <c r="D116" s="101" t="n">
        <v>-0.40418547</v>
      </c>
      <c r="E116" s="101" t="n">
        <v>0.43207208</v>
      </c>
      <c r="F116" s="101" t="n">
        <v>0.43207208</v>
      </c>
      <c r="G116" s="101" t="n">
        <v>0</v>
      </c>
      <c r="H116" s="82" t="n">
        <v>0</v>
      </c>
      <c r="I116" s="103" t="n">
        <v>-0.0008587784</v>
      </c>
      <c r="J116" s="81" t="n">
        <v>9.406E-005</v>
      </c>
      <c r="R116" s="82"/>
      <c r="S116" s="90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</row>
    <row r="117" customFormat="false" ht="12.75" hidden="false" customHeight="false" outlineLevel="0" collapsed="false">
      <c r="A117" s="100" t="n">
        <v>40118</v>
      </c>
      <c r="B117" s="101" t="n">
        <v>0.03077046</v>
      </c>
      <c r="C117" s="101" t="n">
        <v>0</v>
      </c>
      <c r="D117" s="101" t="n">
        <v>-0.30268452</v>
      </c>
      <c r="E117" s="101" t="n">
        <v>0.33345498</v>
      </c>
      <c r="F117" s="101" t="n">
        <v>0.33345498</v>
      </c>
      <c r="G117" s="101" t="n">
        <v>0</v>
      </c>
      <c r="H117" s="82" t="n">
        <v>0</v>
      </c>
      <c r="I117" s="103" t="n">
        <v>-0.0013454049</v>
      </c>
      <c r="J117" s="81" t="n">
        <v>7.419E-005</v>
      </c>
      <c r="R117" s="82"/>
      <c r="S117" s="90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</row>
    <row r="118" customFormat="false" ht="12.75" hidden="false" customHeight="false" outlineLevel="0" collapsed="false">
      <c r="A118" s="100" t="n">
        <v>40148</v>
      </c>
      <c r="B118" s="101" t="n">
        <v>0.01475541</v>
      </c>
      <c r="C118" s="101" t="n">
        <v>0</v>
      </c>
      <c r="D118" s="101" t="n">
        <v>-0.30234022</v>
      </c>
      <c r="E118" s="101" t="n">
        <v>0.31709563</v>
      </c>
      <c r="F118" s="101" t="n">
        <v>0.31709563</v>
      </c>
      <c r="G118" s="101" t="n">
        <v>0</v>
      </c>
      <c r="H118" s="82" t="n">
        <v>0</v>
      </c>
      <c r="I118" s="103" t="n">
        <v>-0.0022611504</v>
      </c>
      <c r="J118" s="81" t="n">
        <v>7.284E-005</v>
      </c>
      <c r="R118" s="82"/>
      <c r="S118" s="90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</row>
    <row r="119" customFormat="false" ht="12.75" hidden="false" customHeight="false" outlineLevel="0" collapsed="false">
      <c r="A119" s="100" t="n">
        <v>40179</v>
      </c>
      <c r="B119" s="101" t="n">
        <v>0.01839744</v>
      </c>
      <c r="C119" s="101" t="n">
        <v>0</v>
      </c>
      <c r="D119" s="101" t="n">
        <v>-0.30205095</v>
      </c>
      <c r="E119" s="101" t="n">
        <v>0.32044839</v>
      </c>
      <c r="F119" s="101" t="n">
        <v>0.32044839</v>
      </c>
      <c r="G119" s="101" t="n">
        <v>0</v>
      </c>
      <c r="H119" s="82" t="n">
        <v>0</v>
      </c>
      <c r="I119" s="103" t="n">
        <v>-0.0042553261</v>
      </c>
      <c r="J119" s="81" t="n">
        <v>7.794E-005</v>
      </c>
      <c r="R119" s="82"/>
      <c r="S119" s="90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</row>
    <row r="120" customFormat="false" ht="12.75" hidden="false" customHeight="false" outlineLevel="0" collapsed="false">
      <c r="A120" s="100" t="n">
        <v>40210</v>
      </c>
      <c r="B120" s="101" t="n">
        <v>0.01209584</v>
      </c>
      <c r="C120" s="101" t="n">
        <v>0</v>
      </c>
      <c r="D120" s="101" t="n">
        <v>-0.30020135</v>
      </c>
      <c r="E120" s="101" t="n">
        <v>0.31229719</v>
      </c>
      <c r="F120" s="101" t="n">
        <v>0.31229719</v>
      </c>
      <c r="G120" s="101" t="n">
        <v>0</v>
      </c>
      <c r="H120" s="82" t="n">
        <v>0</v>
      </c>
      <c r="I120" s="103" t="n">
        <v>-0.0057709224</v>
      </c>
      <c r="J120" s="81" t="n">
        <v>7.909E-005</v>
      </c>
      <c r="R120" s="82"/>
      <c r="S120" s="90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</row>
    <row r="121" customFormat="false" ht="12.75" hidden="false" customHeight="false" outlineLevel="0" collapsed="false">
      <c r="A121" s="100" t="n">
        <v>40238</v>
      </c>
      <c r="B121" s="101" t="n">
        <v>-0.0157106</v>
      </c>
      <c r="C121" s="101" t="n">
        <v>0</v>
      </c>
      <c r="D121" s="101" t="n">
        <v>-0.30122003</v>
      </c>
      <c r="E121" s="101" t="n">
        <v>0.28550943</v>
      </c>
      <c r="F121" s="101" t="n">
        <v>0.28550943</v>
      </c>
      <c r="G121" s="101" t="n">
        <v>0</v>
      </c>
      <c r="H121" s="82" t="n">
        <v>0</v>
      </c>
      <c r="I121" s="103" t="n">
        <v>-0.0033605626</v>
      </c>
      <c r="J121" s="81" t="n">
        <v>6.813E-005</v>
      </c>
      <c r="R121" s="82"/>
      <c r="S121" s="90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</row>
    <row r="122" customFormat="false" ht="12.75" hidden="false" customHeight="false" outlineLevel="0" collapsed="false">
      <c r="A122" s="100" t="n">
        <v>40269</v>
      </c>
      <c r="B122" s="101" t="n">
        <v>-0.02539293</v>
      </c>
      <c r="C122" s="101" t="n">
        <v>0</v>
      </c>
      <c r="D122" s="101" t="n">
        <v>-0.3009848</v>
      </c>
      <c r="E122" s="101" t="n">
        <v>0.27559187</v>
      </c>
      <c r="F122" s="101" t="n">
        <v>0.27559187</v>
      </c>
      <c r="G122" s="101" t="n">
        <v>0</v>
      </c>
      <c r="H122" s="82" t="n">
        <v>0</v>
      </c>
      <c r="I122" s="103" t="n">
        <v>-0.0043634402</v>
      </c>
      <c r="J122" s="81" t="n">
        <v>6.804E-005</v>
      </c>
      <c r="R122" s="82"/>
      <c r="S122" s="90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</row>
    <row r="123" customFormat="false" ht="12.75" hidden="false" customHeight="false" outlineLevel="0" collapsed="false">
      <c r="A123" s="100" t="n">
        <v>40299</v>
      </c>
      <c r="B123" s="101" t="n">
        <v>-0.10184374</v>
      </c>
      <c r="C123" s="101" t="n">
        <v>0</v>
      </c>
      <c r="D123" s="101" t="n">
        <v>-0.40087175</v>
      </c>
      <c r="E123" s="101" t="n">
        <v>0.29902801</v>
      </c>
      <c r="F123" s="101" t="n">
        <v>0.29902801</v>
      </c>
      <c r="G123" s="101" t="n">
        <v>0</v>
      </c>
      <c r="H123" s="82" t="n">
        <v>0</v>
      </c>
      <c r="I123" s="103" t="n">
        <v>0.0029862032</v>
      </c>
      <c r="J123" s="81" t="n">
        <v>5.749E-005</v>
      </c>
      <c r="R123" s="82"/>
      <c r="S123" s="90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</row>
    <row r="124" customFormat="false" ht="12.75" hidden="false" customHeight="false" outlineLevel="0" collapsed="false">
      <c r="A124" s="100" t="n">
        <v>40330</v>
      </c>
      <c r="B124" s="101" t="n">
        <v>0.00115046</v>
      </c>
      <c r="C124" s="101" t="n">
        <v>0</v>
      </c>
      <c r="D124" s="101" t="n">
        <v>-0.40045655</v>
      </c>
      <c r="E124" s="101" t="n">
        <v>0.40160701</v>
      </c>
      <c r="F124" s="101" t="n">
        <v>0.40160701</v>
      </c>
      <c r="G124" s="101" t="n">
        <v>0</v>
      </c>
      <c r="H124" s="82" t="n">
        <v>0</v>
      </c>
      <c r="I124" s="103" t="n">
        <v>0.0038290445</v>
      </c>
      <c r="J124" s="81" t="n">
        <v>7.767E-005</v>
      </c>
      <c r="R124" s="82"/>
      <c r="S124" s="90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</row>
    <row r="125" customFormat="false" ht="12.75" hidden="false" customHeight="false" outlineLevel="0" collapsed="false">
      <c r="A125" s="100" t="n">
        <v>40360</v>
      </c>
      <c r="B125" s="101" t="n">
        <v>-0.04700553</v>
      </c>
      <c r="C125" s="101" t="n">
        <v>0</v>
      </c>
      <c r="D125" s="101" t="n">
        <v>-0.39994586</v>
      </c>
      <c r="E125" s="101" t="n">
        <v>0.35294033</v>
      </c>
      <c r="F125" s="101" t="n">
        <v>0.35294033</v>
      </c>
      <c r="G125" s="101" t="n">
        <v>0</v>
      </c>
      <c r="H125" s="82" t="n">
        <v>0</v>
      </c>
      <c r="I125" s="103" t="n">
        <v>0.0001903758</v>
      </c>
      <c r="J125" s="81" t="n">
        <v>7.488E-005</v>
      </c>
      <c r="R125" s="82"/>
      <c r="S125" s="90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</row>
    <row r="126" customFormat="false" ht="12.75" hidden="false" customHeight="false" outlineLevel="0" collapsed="false">
      <c r="A126" s="100" t="n">
        <v>40391</v>
      </c>
      <c r="B126" s="101" t="n">
        <v>-0.0422114</v>
      </c>
      <c r="C126" s="101" t="n">
        <v>0</v>
      </c>
      <c r="D126" s="101" t="n">
        <v>-0.39952792</v>
      </c>
      <c r="E126" s="101" t="n">
        <v>0.35731652</v>
      </c>
      <c r="F126" s="101" t="n">
        <v>0.35731652</v>
      </c>
      <c r="G126" s="101" t="n">
        <v>0</v>
      </c>
      <c r="H126" s="82" t="n">
        <v>0</v>
      </c>
      <c r="I126" s="103" t="n">
        <v>-0.0003066429</v>
      </c>
      <c r="J126" s="81" t="n">
        <v>7.683E-005</v>
      </c>
      <c r="R126" s="82"/>
      <c r="S126" s="90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</row>
    <row r="127" customFormat="false" ht="12.75" hidden="false" customHeight="false" outlineLevel="0" collapsed="false">
      <c r="A127" s="100" t="n">
        <v>40422</v>
      </c>
      <c r="B127" s="101" t="n">
        <v>-0.04228036</v>
      </c>
      <c r="C127" s="101" t="n">
        <v>0</v>
      </c>
      <c r="D127" s="101" t="n">
        <v>-0.39910811</v>
      </c>
      <c r="E127" s="101" t="n">
        <v>0.35682775</v>
      </c>
      <c r="F127" s="101" t="n">
        <v>0.35682775</v>
      </c>
      <c r="G127" s="101" t="n">
        <v>0</v>
      </c>
      <c r="H127" s="82" t="n">
        <v>0</v>
      </c>
      <c r="I127" s="103" t="n">
        <v>-0.0004759756</v>
      </c>
      <c r="J127" s="81" t="n">
        <v>7.707E-005</v>
      </c>
      <c r="R127" s="82"/>
      <c r="S127" s="90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</row>
    <row r="128" customFormat="false" ht="12.75" hidden="false" customHeight="false" outlineLevel="0" collapsed="false">
      <c r="A128" s="100" t="n">
        <v>40452</v>
      </c>
      <c r="B128" s="101" t="n">
        <v>-0.02687143</v>
      </c>
      <c r="C128" s="101" t="n">
        <v>0</v>
      </c>
      <c r="D128" s="101" t="n">
        <v>-0.39863156</v>
      </c>
      <c r="E128" s="101" t="n">
        <v>0.37176013</v>
      </c>
      <c r="F128" s="101" t="n">
        <v>0.37176013</v>
      </c>
      <c r="G128" s="101" t="n">
        <v>0</v>
      </c>
      <c r="H128" s="82" t="n">
        <v>0</v>
      </c>
      <c r="I128" s="103" t="n">
        <v>0.0015103406</v>
      </c>
      <c r="J128" s="81" t="n">
        <v>7.626E-005</v>
      </c>
      <c r="R128" s="82"/>
      <c r="S128" s="90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</row>
    <row r="129" customFormat="false" ht="12.75" hidden="false" customHeight="false" outlineLevel="0" collapsed="false">
      <c r="A129" s="100" t="n">
        <v>40483</v>
      </c>
      <c r="B129" s="101" t="n">
        <v>-0.01159119</v>
      </c>
      <c r="C129" s="101" t="n">
        <v>0</v>
      </c>
      <c r="D129" s="101" t="n">
        <v>-0.29860282</v>
      </c>
      <c r="E129" s="101" t="n">
        <v>0.28701163</v>
      </c>
      <c r="F129" s="101" t="n">
        <v>0.28701163</v>
      </c>
      <c r="G129" s="101" t="n">
        <v>0</v>
      </c>
      <c r="H129" s="82" t="n">
        <v>0</v>
      </c>
      <c r="I129" s="103" t="n">
        <v>0.0005579949</v>
      </c>
      <c r="J129" s="81" t="n">
        <v>6.012E-005</v>
      </c>
      <c r="R129" s="82"/>
      <c r="S129" s="90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</row>
    <row r="130" customFormat="false" ht="12.75" hidden="false" customHeight="false" outlineLevel="0" collapsed="false">
      <c r="A130" s="100" t="n">
        <v>40513</v>
      </c>
      <c r="B130" s="101" t="n">
        <v>-0.02464443</v>
      </c>
      <c r="C130" s="101" t="n">
        <v>0</v>
      </c>
      <c r="D130" s="101" t="n">
        <v>-0.29825272</v>
      </c>
      <c r="E130" s="101" t="n">
        <v>0.27360829</v>
      </c>
      <c r="F130" s="101" t="n">
        <v>0.27360829</v>
      </c>
      <c r="G130" s="101" t="n">
        <v>0</v>
      </c>
      <c r="H130" s="82" t="n">
        <v>0</v>
      </c>
      <c r="I130" s="103" t="n">
        <v>-0.0003152038</v>
      </c>
      <c r="J130" s="81" t="n">
        <v>5.903E-005</v>
      </c>
      <c r="R130" s="82"/>
      <c r="S130" s="90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</row>
    <row r="131" customFormat="false" ht="12.75" hidden="false" customHeight="false" outlineLevel="0" collapsed="false">
      <c r="A131" s="100" t="n">
        <v>40544</v>
      </c>
      <c r="B131" s="101" t="n">
        <v>-0.02210354</v>
      </c>
      <c r="C131" s="101" t="n">
        <v>0</v>
      </c>
      <c r="D131" s="101" t="n">
        <v>-0.29800153</v>
      </c>
      <c r="E131" s="101" t="n">
        <v>0.27589799</v>
      </c>
      <c r="F131" s="101" t="n">
        <v>0.27589799</v>
      </c>
      <c r="G131" s="101" t="n">
        <v>0</v>
      </c>
      <c r="H131" s="82" t="n">
        <v>0</v>
      </c>
      <c r="I131" s="103" t="n">
        <v>-0.0022984233</v>
      </c>
      <c r="J131" s="81" t="n">
        <v>6.344E-005</v>
      </c>
      <c r="R131" s="82"/>
      <c r="S131" s="90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</row>
    <row r="132" customFormat="false" ht="12.75" hidden="false" customHeight="false" outlineLevel="0" collapsed="false">
      <c r="A132" s="100" t="n">
        <v>40575</v>
      </c>
      <c r="B132" s="101" t="n">
        <v>-0.03141017</v>
      </c>
      <c r="C132" s="101" t="n">
        <v>0</v>
      </c>
      <c r="D132" s="101" t="n">
        <v>-0.2977242</v>
      </c>
      <c r="E132" s="101" t="n">
        <v>0.26631403</v>
      </c>
      <c r="F132" s="101" t="n">
        <v>0.26631403</v>
      </c>
      <c r="G132" s="101" t="n">
        <v>0</v>
      </c>
      <c r="H132" s="82" t="n">
        <v>0</v>
      </c>
      <c r="I132" s="103" t="n">
        <v>-0.0038606354</v>
      </c>
      <c r="J132" s="81" t="n">
        <v>6.44E-005</v>
      </c>
      <c r="R132" s="82"/>
      <c r="S132" s="90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</row>
    <row r="133" customFormat="false" ht="12.75" hidden="false" customHeight="false" outlineLevel="0" collapsed="false">
      <c r="A133" s="100" t="n">
        <v>40603</v>
      </c>
      <c r="B133" s="101" t="n">
        <v>-0.05281773</v>
      </c>
      <c r="C133" s="101" t="n">
        <v>0</v>
      </c>
      <c r="D133" s="101" t="n">
        <v>-0.29730571</v>
      </c>
      <c r="E133" s="101" t="n">
        <v>0.24448798</v>
      </c>
      <c r="F133" s="101" t="n">
        <v>0.24448798</v>
      </c>
      <c r="G133" s="101" t="n">
        <v>0</v>
      </c>
      <c r="H133" s="82" t="n">
        <v>0</v>
      </c>
      <c r="I133" s="103" t="n">
        <v>-0.0020355026</v>
      </c>
      <c r="J133" s="81" t="n">
        <v>5.613E-005</v>
      </c>
      <c r="R133" s="82"/>
      <c r="S133" s="90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</row>
    <row r="134" customFormat="false" ht="12.75" hidden="false" customHeight="false" outlineLevel="0" collapsed="false">
      <c r="A134" s="100" t="n">
        <v>40634</v>
      </c>
      <c r="B134" s="101" t="n">
        <v>-0.05473042</v>
      </c>
      <c r="C134" s="101" t="n">
        <v>0</v>
      </c>
      <c r="D134" s="101" t="n">
        <v>-0.29715375</v>
      </c>
      <c r="E134" s="101" t="n">
        <v>0.24242333</v>
      </c>
      <c r="F134" s="101" t="n">
        <v>0.24242333</v>
      </c>
      <c r="G134" s="101" t="n">
        <v>0</v>
      </c>
      <c r="H134" s="82" t="n">
        <v>0</v>
      </c>
      <c r="I134" s="103" t="n">
        <v>-0.0030825074</v>
      </c>
      <c r="J134" s="81" t="n">
        <v>5.764E-005</v>
      </c>
      <c r="R134" s="82"/>
      <c r="S134" s="90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</row>
    <row r="135" customFormat="false" ht="12.75" hidden="false" customHeight="false" outlineLevel="0" collapsed="false">
      <c r="A135" s="100" t="n">
        <v>40664</v>
      </c>
      <c r="B135" s="101" t="n">
        <v>-0.03576464</v>
      </c>
      <c r="C135" s="101" t="n">
        <v>0</v>
      </c>
      <c r="D135" s="101" t="n">
        <v>-0.29680774</v>
      </c>
      <c r="E135" s="101" t="n">
        <v>0.2610431</v>
      </c>
      <c r="F135" s="101" t="n">
        <v>0.2610431</v>
      </c>
      <c r="G135" s="101" t="n">
        <v>0</v>
      </c>
      <c r="H135" s="82" t="n">
        <v>0</v>
      </c>
      <c r="I135" s="103" t="n">
        <v>0.0027964948</v>
      </c>
      <c r="J135" s="81" t="n">
        <v>5.033E-005</v>
      </c>
      <c r="R135" s="82"/>
      <c r="S135" s="90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</row>
    <row r="136" customFormat="false" ht="12.75" hidden="false" customHeight="false" outlineLevel="0" collapsed="false">
      <c r="A136" s="100" t="n">
        <v>40695</v>
      </c>
      <c r="B136" s="101" t="n">
        <v>-0.04484788</v>
      </c>
      <c r="C136" s="101" t="n">
        <v>0</v>
      </c>
      <c r="D136" s="101" t="n">
        <v>-0.395513</v>
      </c>
      <c r="E136" s="101" t="n">
        <v>0.35066512</v>
      </c>
      <c r="F136" s="101" t="n">
        <v>0.35066512</v>
      </c>
      <c r="G136" s="101" t="n">
        <v>0</v>
      </c>
      <c r="H136" s="82" t="n">
        <v>0</v>
      </c>
      <c r="I136" s="103" t="n">
        <v>0.0035877347</v>
      </c>
      <c r="J136" s="81" t="n">
        <v>6.798E-005</v>
      </c>
      <c r="R136" s="82"/>
      <c r="S136" s="90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</row>
    <row r="137" customFormat="false" ht="12.75" hidden="false" customHeight="false" outlineLevel="0" collapsed="false">
      <c r="A137" s="100" t="n">
        <v>40725</v>
      </c>
      <c r="B137" s="101" t="n">
        <v>-0.08924667</v>
      </c>
      <c r="C137" s="101" t="n">
        <v>0</v>
      </c>
      <c r="D137" s="101" t="n">
        <v>-0.39502964</v>
      </c>
      <c r="E137" s="101" t="n">
        <v>0.30578297</v>
      </c>
      <c r="F137" s="101" t="n">
        <v>0.30578297</v>
      </c>
      <c r="G137" s="101" t="n">
        <v>0</v>
      </c>
      <c r="H137" s="82" t="n">
        <v>0</v>
      </c>
      <c r="I137" s="103" t="n">
        <v>0.0004742759</v>
      </c>
      <c r="J137" s="81" t="n">
        <v>6.431E-005</v>
      </c>
      <c r="R137" s="82"/>
      <c r="S137" s="90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</row>
    <row r="138" customFormat="false" ht="12.75" hidden="false" customHeight="false" outlineLevel="0" collapsed="false">
      <c r="A138" s="100" t="n">
        <v>40756</v>
      </c>
      <c r="B138" s="101" t="n">
        <v>-0.08541947</v>
      </c>
      <c r="C138" s="101" t="n">
        <v>0</v>
      </c>
      <c r="D138" s="101" t="n">
        <v>-0.39470388</v>
      </c>
      <c r="E138" s="101" t="n">
        <v>0.30928441</v>
      </c>
      <c r="F138" s="101" t="n">
        <v>0.30928441</v>
      </c>
      <c r="G138" s="101" t="n">
        <v>0</v>
      </c>
      <c r="H138" s="82" t="n">
        <v>0</v>
      </c>
      <c r="I138" s="103" t="n">
        <v>5.64614E-005</v>
      </c>
      <c r="J138" s="81" t="n">
        <v>6.584E-005</v>
      </c>
      <c r="R138" s="82"/>
      <c r="S138" s="90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</row>
    <row r="139" customFormat="false" ht="12.75" hidden="false" customHeight="false" outlineLevel="0" collapsed="false">
      <c r="A139" s="100" t="n">
        <v>40787</v>
      </c>
      <c r="B139" s="101" t="n">
        <v>-0.08521089</v>
      </c>
      <c r="C139" s="101" t="n">
        <v>0</v>
      </c>
      <c r="D139" s="101" t="n">
        <v>-0.39419963</v>
      </c>
      <c r="E139" s="101" t="n">
        <v>0.30898874</v>
      </c>
      <c r="F139" s="101" t="n">
        <v>0.30898874</v>
      </c>
      <c r="G139" s="101" t="n">
        <v>0</v>
      </c>
      <c r="H139" s="82" t="n">
        <v>0</v>
      </c>
      <c r="I139" s="103" t="n">
        <v>-6.45245E-005</v>
      </c>
      <c r="J139" s="81" t="n">
        <v>6.6E-005</v>
      </c>
      <c r="R139" s="82"/>
      <c r="S139" s="90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</row>
    <row r="140" customFormat="false" ht="12.75" hidden="false" customHeight="false" outlineLevel="0" collapsed="false">
      <c r="A140" s="100" t="n">
        <v>40817</v>
      </c>
      <c r="B140" s="101" t="n">
        <v>0.0284156</v>
      </c>
      <c r="C140" s="101" t="n">
        <v>0</v>
      </c>
      <c r="D140" s="101" t="n">
        <v>-0.29521133</v>
      </c>
      <c r="E140" s="101" t="n">
        <v>0.32362693</v>
      </c>
      <c r="F140" s="101" t="n">
        <v>0.32362693</v>
      </c>
      <c r="G140" s="101" t="n">
        <v>0</v>
      </c>
      <c r="H140" s="82" t="n">
        <v>0</v>
      </c>
      <c r="I140" s="103" t="n">
        <v>0.0016856596</v>
      </c>
      <c r="J140" s="81" t="n">
        <v>6.592E-005</v>
      </c>
      <c r="R140" s="82"/>
      <c r="S140" s="90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</row>
    <row r="141" customFormat="false" ht="12.75" hidden="false" customHeight="false" outlineLevel="0" collapsed="false">
      <c r="A141" s="100" t="n">
        <v>40848</v>
      </c>
      <c r="B141" s="101" t="n">
        <v>0.05290182</v>
      </c>
      <c r="C141" s="101" t="n">
        <v>0</v>
      </c>
      <c r="D141" s="101" t="n">
        <v>-0.19672663</v>
      </c>
      <c r="E141" s="101" t="n">
        <v>0.24962845</v>
      </c>
      <c r="F141" s="101" t="n">
        <v>0.24962845</v>
      </c>
      <c r="G141" s="101" t="n">
        <v>0</v>
      </c>
      <c r="H141" s="82" t="n">
        <v>0</v>
      </c>
      <c r="I141" s="103" t="n">
        <v>0.0008213793</v>
      </c>
      <c r="J141" s="81" t="n">
        <v>5.174E-005</v>
      </c>
      <c r="R141" s="82"/>
      <c r="S141" s="90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</row>
    <row r="142" customFormat="false" ht="12.75" hidden="false" customHeight="false" outlineLevel="0" collapsed="false">
      <c r="A142" s="100" t="n">
        <v>40878</v>
      </c>
      <c r="B142" s="101" t="n">
        <v>0.04136514</v>
      </c>
      <c r="C142" s="101" t="n">
        <v>0</v>
      </c>
      <c r="D142" s="101" t="n">
        <v>-0.19654249</v>
      </c>
      <c r="E142" s="101" t="n">
        <v>0.23790763</v>
      </c>
      <c r="F142" s="101" t="n">
        <v>0.23790763</v>
      </c>
      <c r="G142" s="101" t="n">
        <v>0</v>
      </c>
      <c r="H142" s="82" t="n">
        <v>0</v>
      </c>
      <c r="I142" s="103" t="n">
        <v>0.0002351302</v>
      </c>
      <c r="J142" s="81" t="n">
        <v>5.034E-005</v>
      </c>
      <c r="R142" s="82"/>
      <c r="S142" s="90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</row>
    <row r="143" customFormat="false" ht="12.75" hidden="false" customHeight="false" outlineLevel="0" collapsed="false">
      <c r="A143" s="100" t="n">
        <v>40909</v>
      </c>
      <c r="B143" s="101" t="n">
        <v>-0.05542596</v>
      </c>
      <c r="C143" s="101" t="n">
        <v>0</v>
      </c>
      <c r="D143" s="101" t="n">
        <v>-0.2944246</v>
      </c>
      <c r="E143" s="101" t="n">
        <v>0.23899864</v>
      </c>
      <c r="F143" s="101" t="n">
        <v>0.23899864</v>
      </c>
      <c r="G143" s="101" t="n">
        <v>0</v>
      </c>
      <c r="H143" s="82" t="n">
        <v>0</v>
      </c>
      <c r="I143" s="103" t="n">
        <v>-0.001313626</v>
      </c>
      <c r="J143" s="81" t="n">
        <v>5.338E-005</v>
      </c>
      <c r="R143" s="82"/>
      <c r="S143" s="90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</row>
    <row r="144" customFormat="false" ht="12.75" hidden="false" customHeight="false" outlineLevel="0" collapsed="false">
      <c r="A144" s="100" t="n">
        <v>40940</v>
      </c>
      <c r="B144" s="101" t="n">
        <v>-0.06428518</v>
      </c>
      <c r="C144" s="101" t="n">
        <v>0</v>
      </c>
      <c r="D144" s="101" t="n">
        <v>-0.29413211</v>
      </c>
      <c r="E144" s="101" t="n">
        <v>0.22984693</v>
      </c>
      <c r="F144" s="101" t="n">
        <v>0.22984693</v>
      </c>
      <c r="G144" s="101" t="n">
        <v>0</v>
      </c>
      <c r="H144" s="82" t="n">
        <v>0</v>
      </c>
      <c r="I144" s="103" t="n">
        <v>-0.0026638402</v>
      </c>
      <c r="J144" s="81" t="n">
        <v>5.382E-005</v>
      </c>
      <c r="R144" s="82"/>
      <c r="S144" s="90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</row>
    <row r="145" customFormat="false" ht="12.75" hidden="false" customHeight="false" outlineLevel="0" collapsed="false">
      <c r="A145" s="100" t="n">
        <v>40969</v>
      </c>
      <c r="B145" s="101" t="n">
        <v>-0.07629018</v>
      </c>
      <c r="C145" s="101" t="n">
        <v>0</v>
      </c>
      <c r="D145" s="101" t="n">
        <v>-0.29374939</v>
      </c>
      <c r="E145" s="101" t="n">
        <v>0.21745921</v>
      </c>
      <c r="F145" s="101" t="n">
        <v>0.21745921</v>
      </c>
      <c r="G145" s="101" t="n">
        <v>0</v>
      </c>
      <c r="H145" s="82" t="n">
        <v>0</v>
      </c>
      <c r="I145" s="103" t="n">
        <v>-0.0014531054</v>
      </c>
      <c r="J145" s="81" t="n">
        <v>4.898E-005</v>
      </c>
      <c r="R145" s="82"/>
      <c r="S145" s="90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</row>
    <row r="146" customFormat="false" ht="12.75" hidden="false" customHeight="false" outlineLevel="0" collapsed="false">
      <c r="A146" s="100" t="n">
        <v>41000</v>
      </c>
      <c r="B146" s="101" t="n">
        <v>-0.08511799</v>
      </c>
      <c r="C146" s="101" t="n">
        <v>0</v>
      </c>
      <c r="D146" s="101" t="n">
        <v>-0.29352241</v>
      </c>
      <c r="E146" s="101" t="n">
        <v>0.20840442</v>
      </c>
      <c r="F146" s="101" t="n">
        <v>0.20840442</v>
      </c>
      <c r="G146" s="101" t="n">
        <v>0</v>
      </c>
      <c r="H146" s="82" t="n">
        <v>0</v>
      </c>
      <c r="I146" s="103" t="n">
        <v>-0.0023045206</v>
      </c>
      <c r="J146" s="81" t="n">
        <v>4.849E-005</v>
      </c>
      <c r="R146" s="82"/>
      <c r="S146" s="90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</row>
    <row r="147" customFormat="false" ht="12.75" hidden="false" customHeight="false" outlineLevel="0" collapsed="false">
      <c r="A147" s="100" t="n">
        <v>41030</v>
      </c>
      <c r="B147" s="101" t="n">
        <v>0.0316829</v>
      </c>
      <c r="C147" s="101" t="n">
        <v>0</v>
      </c>
      <c r="D147" s="101" t="n">
        <v>-0.19553766</v>
      </c>
      <c r="E147" s="101" t="n">
        <v>0.22722056</v>
      </c>
      <c r="F147" s="101" t="n">
        <v>0.22722056</v>
      </c>
      <c r="G147" s="101" t="n">
        <v>0</v>
      </c>
      <c r="H147" s="82" t="n">
        <v>0</v>
      </c>
      <c r="I147" s="103" t="n">
        <v>0.0027704814</v>
      </c>
      <c r="J147" s="81" t="n">
        <v>4.36E-005</v>
      </c>
      <c r="R147" s="82"/>
      <c r="S147" s="90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</row>
    <row r="148" customFormat="false" ht="12.75" hidden="false" customHeight="false" outlineLevel="0" collapsed="false">
      <c r="A148" s="100" t="n">
        <v>41061</v>
      </c>
      <c r="B148" s="101" t="n">
        <v>0.01224456</v>
      </c>
      <c r="C148" s="101" t="n">
        <v>0</v>
      </c>
      <c r="D148" s="101" t="n">
        <v>-0.29294165</v>
      </c>
      <c r="E148" s="101" t="n">
        <v>0.30518621</v>
      </c>
      <c r="F148" s="101" t="n">
        <v>0.30518621</v>
      </c>
      <c r="G148" s="101" t="n">
        <v>0</v>
      </c>
      <c r="H148" s="82" t="n">
        <v>0</v>
      </c>
      <c r="I148" s="103" t="n">
        <v>0.0035611916</v>
      </c>
      <c r="J148" s="81" t="n">
        <v>5.887E-005</v>
      </c>
      <c r="R148" s="82"/>
      <c r="S148" s="90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</row>
    <row r="149" customFormat="false" ht="12.75" hidden="false" customHeight="false" outlineLevel="0" collapsed="false">
      <c r="A149" s="100" t="n">
        <v>41091</v>
      </c>
      <c r="B149" s="101" t="n">
        <v>-0.02870871</v>
      </c>
      <c r="C149" s="101" t="n">
        <v>0</v>
      </c>
      <c r="D149" s="101" t="n">
        <v>-0.29260863</v>
      </c>
      <c r="E149" s="101" t="n">
        <v>0.26389992</v>
      </c>
      <c r="F149" s="101" t="n">
        <v>0.26389992</v>
      </c>
      <c r="G149" s="101" t="n">
        <v>0</v>
      </c>
      <c r="H149" s="82" t="n">
        <v>0</v>
      </c>
      <c r="I149" s="103" t="n">
        <v>0.0008644621</v>
      </c>
      <c r="J149" s="81" t="n">
        <v>5.476E-005</v>
      </c>
      <c r="R149" s="82"/>
      <c r="S149" s="90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</row>
    <row r="150" customFormat="false" ht="12.75" hidden="false" customHeight="false" outlineLevel="0" collapsed="false">
      <c r="A150" s="100" t="n">
        <v>41122</v>
      </c>
      <c r="B150" s="101" t="n">
        <v>-0.02547648</v>
      </c>
      <c r="C150" s="101" t="n">
        <v>0</v>
      </c>
      <c r="D150" s="101" t="n">
        <v>-0.29236829</v>
      </c>
      <c r="E150" s="101" t="n">
        <v>0.26689181</v>
      </c>
      <c r="F150" s="101" t="n">
        <v>0.26689181</v>
      </c>
      <c r="G150" s="101" t="n">
        <v>0</v>
      </c>
      <c r="H150" s="82" t="n">
        <v>0</v>
      </c>
      <c r="I150" s="103" t="n">
        <v>0.0005272205</v>
      </c>
      <c r="J150" s="81" t="n">
        <v>5.598E-005</v>
      </c>
      <c r="R150" s="82"/>
      <c r="S150" s="90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</row>
    <row r="151" customFormat="false" ht="12.75" hidden="false" customHeight="false" outlineLevel="0" collapsed="false">
      <c r="A151" s="100" t="n">
        <v>41153</v>
      </c>
      <c r="B151" s="101" t="n">
        <v>-0.02536247</v>
      </c>
      <c r="C151" s="101" t="n">
        <v>0</v>
      </c>
      <c r="D151" s="101" t="n">
        <v>-0.29201929</v>
      </c>
      <c r="E151" s="101" t="n">
        <v>0.26665682</v>
      </c>
      <c r="F151" s="101" t="n">
        <v>0.26665682</v>
      </c>
      <c r="G151" s="101" t="n">
        <v>0</v>
      </c>
      <c r="H151" s="82" t="n">
        <v>0</v>
      </c>
      <c r="I151" s="103" t="n">
        <v>0.0004339232</v>
      </c>
      <c r="J151" s="81" t="n">
        <v>5.61E-005</v>
      </c>
      <c r="R151" s="82"/>
      <c r="S151" s="90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</row>
    <row r="152" customFormat="false" ht="12.75" hidden="false" customHeight="false" outlineLevel="0" collapsed="false">
      <c r="A152" s="100" t="n">
        <v>41183</v>
      </c>
      <c r="B152" s="101" t="n">
        <v>-0.01067753</v>
      </c>
      <c r="C152" s="101" t="n">
        <v>0</v>
      </c>
      <c r="D152" s="101" t="n">
        <v>-0.29170173</v>
      </c>
      <c r="E152" s="101" t="n">
        <v>0.2810242</v>
      </c>
      <c r="F152" s="101" t="n">
        <v>0.2810242</v>
      </c>
      <c r="G152" s="101" t="n">
        <v>0</v>
      </c>
      <c r="H152" s="82" t="n">
        <v>0</v>
      </c>
      <c r="I152" s="103" t="n">
        <v>0.0019780185</v>
      </c>
      <c r="J152" s="81" t="n">
        <v>5.658E-005</v>
      </c>
      <c r="R152" s="82"/>
      <c r="S152" s="90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</row>
    <row r="153" customFormat="false" ht="12.75" hidden="false" customHeight="false" outlineLevel="0" collapsed="false">
      <c r="A153" s="100" t="n">
        <v>41214</v>
      </c>
      <c r="B153" s="101" t="n">
        <v>0.02219637</v>
      </c>
      <c r="C153" s="101" t="n">
        <v>0</v>
      </c>
      <c r="D153" s="101" t="n">
        <v>-0.19439492</v>
      </c>
      <c r="E153" s="101" t="n">
        <v>0.21659129</v>
      </c>
      <c r="F153" s="101" t="n">
        <v>0.21659129</v>
      </c>
      <c r="G153" s="101" t="n">
        <v>0</v>
      </c>
      <c r="H153" s="82" t="n">
        <v>0</v>
      </c>
      <c r="I153" s="103" t="n">
        <v>0.001147437</v>
      </c>
      <c r="J153" s="81" t="n">
        <v>4.425E-005</v>
      </c>
      <c r="R153" s="82"/>
      <c r="S153" s="90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</row>
    <row r="154" customFormat="false" ht="12.75" hidden="false" customHeight="false" outlineLevel="0" collapsed="false">
      <c r="A154" s="100" t="n">
        <v>41244</v>
      </c>
      <c r="B154" s="101" t="n">
        <v>0.01213267</v>
      </c>
      <c r="C154" s="101" t="n">
        <v>0</v>
      </c>
      <c r="D154" s="101" t="n">
        <v>-0.19418473</v>
      </c>
      <c r="E154" s="101" t="n">
        <v>0.2063174</v>
      </c>
      <c r="F154" s="101" t="n">
        <v>0.2063174</v>
      </c>
      <c r="G154" s="101" t="n">
        <v>0</v>
      </c>
      <c r="H154" s="82" t="n">
        <v>0</v>
      </c>
      <c r="I154" s="103" t="n">
        <v>0.0007483749</v>
      </c>
      <c r="J154" s="81" t="n">
        <v>4.277E-005</v>
      </c>
      <c r="R154" s="82"/>
      <c r="S154" s="90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</row>
    <row r="155" customFormat="false" ht="12.75" hidden="false" customHeight="false" outlineLevel="0" collapsed="false">
      <c r="A155" s="100" t="n">
        <v>41275</v>
      </c>
      <c r="B155" s="101" t="n">
        <v>0.01273028</v>
      </c>
      <c r="C155" s="101" t="n">
        <v>0</v>
      </c>
      <c r="D155" s="101" t="n">
        <v>-0.194048</v>
      </c>
      <c r="E155" s="101" t="n">
        <v>0.20677828</v>
      </c>
      <c r="F155" s="101" t="n">
        <v>0.20677828</v>
      </c>
      <c r="G155" s="101" t="n">
        <v>0</v>
      </c>
      <c r="H155" s="82" t="n">
        <v>0</v>
      </c>
      <c r="I155" s="103" t="n">
        <v>-0.0004594056</v>
      </c>
      <c r="J155" s="81" t="n">
        <v>4.487E-005</v>
      </c>
      <c r="R155" s="82"/>
      <c r="S155" s="90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</row>
    <row r="156" customFormat="false" ht="12.75" hidden="false" customHeight="false" outlineLevel="0" collapsed="false">
      <c r="A156" s="100" t="n">
        <v>41306</v>
      </c>
      <c r="B156" s="101" t="n">
        <v>0.00422499</v>
      </c>
      <c r="C156" s="101" t="n">
        <v>0</v>
      </c>
      <c r="D156" s="101" t="n">
        <v>-0.19386499</v>
      </c>
      <c r="E156" s="101" t="n">
        <v>0.19808998</v>
      </c>
      <c r="F156" s="101" t="n">
        <v>0.19808998</v>
      </c>
      <c r="G156" s="101" t="n">
        <v>0</v>
      </c>
      <c r="H156" s="82" t="n">
        <v>0</v>
      </c>
      <c r="I156" s="103" t="n">
        <v>-0.0016320386</v>
      </c>
      <c r="J156" s="81" t="n">
        <v>4.495E-005</v>
      </c>
      <c r="R156" s="82"/>
      <c r="S156" s="90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</row>
    <row r="157" customFormat="false" ht="12.75" hidden="false" customHeight="false" outlineLevel="0" collapsed="false">
      <c r="A157" s="100" t="n">
        <v>41334</v>
      </c>
      <c r="B157" s="101" t="n">
        <v>0.08634068</v>
      </c>
      <c r="C157" s="101" t="n">
        <v>0</v>
      </c>
      <c r="D157" s="101" t="n">
        <v>-0.09670556</v>
      </c>
      <c r="E157" s="101" t="n">
        <v>0.18304624</v>
      </c>
      <c r="F157" s="101" t="n">
        <v>0.18304624</v>
      </c>
      <c r="G157" s="101" t="n">
        <v>0</v>
      </c>
      <c r="H157" s="82" t="n">
        <v>0</v>
      </c>
      <c r="I157" s="103" t="n">
        <v>-0.0005622927</v>
      </c>
      <c r="J157" s="81" t="n">
        <v>3.996E-005</v>
      </c>
      <c r="R157" s="82"/>
      <c r="S157" s="90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</row>
    <row r="158" customFormat="false" ht="12.75" hidden="false" customHeight="false" outlineLevel="0" collapsed="false">
      <c r="A158" s="100" t="n">
        <v>41365</v>
      </c>
      <c r="B158" s="101" t="n">
        <v>-0.01468379</v>
      </c>
      <c r="C158" s="101" t="n">
        <v>0</v>
      </c>
      <c r="D158" s="101" t="n">
        <v>-0.19349005</v>
      </c>
      <c r="E158" s="101" t="n">
        <v>0.17880626</v>
      </c>
      <c r="F158" s="101" t="n">
        <v>0.17880626</v>
      </c>
      <c r="G158" s="101" t="n">
        <v>0</v>
      </c>
      <c r="H158" s="82" t="n">
        <v>0</v>
      </c>
      <c r="I158" s="103" t="n">
        <v>-0.001560448</v>
      </c>
      <c r="J158" s="81" t="n">
        <v>4.064E-005</v>
      </c>
      <c r="R158" s="82"/>
      <c r="S158" s="90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</row>
    <row r="159" customFormat="false" ht="12.75" hidden="false" customHeight="false" outlineLevel="0" collapsed="false">
      <c r="A159" s="100" t="n">
        <v>41395</v>
      </c>
      <c r="B159" s="101" t="n">
        <v>-0.01923745</v>
      </c>
      <c r="C159" s="101" t="n">
        <v>0</v>
      </c>
      <c r="D159" s="101" t="n">
        <v>-0.09679504</v>
      </c>
      <c r="E159" s="101" t="n">
        <v>0.07755759</v>
      </c>
      <c r="F159" s="101" t="n">
        <v>0.07755759</v>
      </c>
      <c r="G159" s="101" t="n">
        <v>0</v>
      </c>
      <c r="H159" s="82" t="n">
        <v>0</v>
      </c>
      <c r="I159" s="103" t="n">
        <v>0.0044266023</v>
      </c>
      <c r="J159" s="81" t="n">
        <v>9.43E-006</v>
      </c>
      <c r="R159" s="82"/>
      <c r="S159" s="90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</row>
    <row r="160" customFormat="false" ht="12.75" hidden="false" customHeight="false" outlineLevel="0" collapsed="false">
      <c r="A160" s="100" t="n">
        <v>41426</v>
      </c>
      <c r="B160" s="101" t="n">
        <v>0.00851342</v>
      </c>
      <c r="C160" s="101" t="n">
        <v>0</v>
      </c>
      <c r="D160" s="101" t="n">
        <v>-0.09667469</v>
      </c>
      <c r="E160" s="101" t="n">
        <v>0.10518811</v>
      </c>
      <c r="F160" s="101" t="n">
        <v>0.10518811</v>
      </c>
      <c r="G160" s="101" t="n">
        <v>0</v>
      </c>
      <c r="H160" s="82" t="n">
        <v>0</v>
      </c>
      <c r="I160" s="103" t="n">
        <v>0.0058342211</v>
      </c>
      <c r="J160" s="81" t="n">
        <v>1.312E-005</v>
      </c>
      <c r="R160" s="82"/>
      <c r="S160" s="90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</row>
    <row r="161" customFormat="false" ht="12.75" hidden="false" customHeight="false" outlineLevel="0" collapsed="false">
      <c r="A161" s="100" t="n">
        <v>41456</v>
      </c>
      <c r="B161" s="101" t="n">
        <v>-0.02607851</v>
      </c>
      <c r="C161" s="101" t="n">
        <v>0</v>
      </c>
      <c r="D161" s="101" t="n">
        <v>-0.09656887</v>
      </c>
      <c r="E161" s="101" t="n">
        <v>0.07049036</v>
      </c>
      <c r="F161" s="101" t="n">
        <v>0.07049036</v>
      </c>
      <c r="G161" s="101" t="n">
        <v>0</v>
      </c>
      <c r="H161" s="82" t="n">
        <v>0</v>
      </c>
      <c r="I161" s="103" t="n">
        <v>0.0041759279</v>
      </c>
      <c r="J161" s="81" t="n">
        <v>8.42E-006</v>
      </c>
      <c r="R161" s="82"/>
      <c r="S161" s="90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</row>
    <row r="162" customFormat="false" ht="12.75" hidden="false" customHeight="false" outlineLevel="0" collapsed="false">
      <c r="A162" s="100" t="n">
        <v>41487</v>
      </c>
      <c r="B162" s="101" t="n">
        <v>-0.02783273</v>
      </c>
      <c r="C162" s="101" t="n">
        <v>0</v>
      </c>
      <c r="D162" s="101" t="n">
        <v>-0.09648053</v>
      </c>
      <c r="E162" s="101" t="n">
        <v>0.0686478</v>
      </c>
      <c r="F162" s="101" t="n">
        <v>0.0686478</v>
      </c>
      <c r="G162" s="101" t="n">
        <v>0</v>
      </c>
      <c r="H162" s="82" t="n">
        <v>0</v>
      </c>
      <c r="I162" s="103" t="n">
        <v>0.0040507694</v>
      </c>
      <c r="J162" s="81" t="n">
        <v>8.26E-006</v>
      </c>
      <c r="R162" s="82"/>
      <c r="S162" s="90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</row>
    <row r="163" customFormat="false" ht="12.75" hidden="false" customHeight="false" outlineLevel="0" collapsed="false">
      <c r="A163" s="100" t="n">
        <v>41518</v>
      </c>
      <c r="B163" s="101" t="n">
        <v>-0.0271561</v>
      </c>
      <c r="C163" s="101" t="n">
        <v>0</v>
      </c>
      <c r="D163" s="101" t="n">
        <v>-0.0964059</v>
      </c>
      <c r="E163" s="101" t="n">
        <v>0.0692498</v>
      </c>
      <c r="F163" s="101" t="n">
        <v>0.0692498</v>
      </c>
      <c r="G163" s="101" t="n">
        <v>0</v>
      </c>
      <c r="H163" s="82" t="n">
        <v>0</v>
      </c>
      <c r="I163" s="103" t="n">
        <v>0.0040981049</v>
      </c>
      <c r="J163" s="81" t="n">
        <v>8.36E-006</v>
      </c>
      <c r="R163" s="82"/>
      <c r="S163" s="90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</row>
    <row r="164" customFormat="false" ht="12.75" hidden="false" customHeight="false" outlineLevel="0" collapsed="false">
      <c r="A164" s="100" t="n">
        <v>41548</v>
      </c>
      <c r="B164" s="101" t="n">
        <v>-0.00608465</v>
      </c>
      <c r="C164" s="101" t="n">
        <v>0</v>
      </c>
      <c r="D164" s="101" t="n">
        <v>-0.09629198</v>
      </c>
      <c r="E164" s="101" t="n">
        <v>0.09020733</v>
      </c>
      <c r="F164" s="101" t="n">
        <v>0.09020733</v>
      </c>
      <c r="G164" s="101" t="n">
        <v>0</v>
      </c>
      <c r="H164" s="82" t="n">
        <v>0</v>
      </c>
      <c r="I164" s="103" t="n">
        <v>0.0052728212</v>
      </c>
      <c r="J164" s="81" t="n">
        <v>1.104E-005</v>
      </c>
      <c r="R164" s="82"/>
      <c r="S164" s="90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</row>
    <row r="165" customFormat="false" ht="12.75" hidden="false" customHeight="false" outlineLevel="0" collapsed="false">
      <c r="A165" s="100" t="n">
        <v>41579</v>
      </c>
      <c r="B165" s="101" t="n">
        <v>-0.03131231</v>
      </c>
      <c r="C165" s="101" t="n">
        <v>0</v>
      </c>
      <c r="D165" s="101" t="n">
        <v>-0.0962316</v>
      </c>
      <c r="E165" s="101" t="n">
        <v>0.06491929</v>
      </c>
      <c r="F165" s="101" t="n">
        <v>0.06491929</v>
      </c>
      <c r="G165" s="101" t="n">
        <v>0</v>
      </c>
      <c r="H165" s="82" t="n">
        <v>0</v>
      </c>
      <c r="I165" s="103" t="n">
        <v>0.0039960671</v>
      </c>
      <c r="J165" s="81" t="n">
        <v>7.67E-006</v>
      </c>
      <c r="R165" s="82"/>
      <c r="S165" s="90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</row>
    <row r="166" customFormat="false" ht="12.75" hidden="false" customHeight="false" outlineLevel="0" collapsed="false">
      <c r="A166" s="100" t="n">
        <v>41609</v>
      </c>
      <c r="B166" s="101" t="n">
        <v>-0.03651813</v>
      </c>
      <c r="C166" s="101" t="n">
        <v>0</v>
      </c>
      <c r="D166" s="101" t="n">
        <v>-0.09611239</v>
      </c>
      <c r="E166" s="101" t="n">
        <v>0.05959426</v>
      </c>
      <c r="F166" s="101" t="n">
        <v>0.05959426</v>
      </c>
      <c r="G166" s="101" t="n">
        <v>0</v>
      </c>
      <c r="H166" s="82" t="n">
        <v>0</v>
      </c>
      <c r="I166" s="103" t="n">
        <v>0.0041709545</v>
      </c>
      <c r="J166" s="81" t="n">
        <v>6.31E-006</v>
      </c>
      <c r="R166" s="82"/>
      <c r="S166" s="90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</row>
    <row r="167" customFormat="false" ht="12.75" hidden="false" customHeight="false" outlineLevel="0" collapsed="false">
      <c r="A167" s="100" t="n">
        <v>41640</v>
      </c>
      <c r="B167" s="101" t="n">
        <v>-0.04290873</v>
      </c>
      <c r="C167" s="101" t="n">
        <v>0</v>
      </c>
      <c r="D167" s="101" t="n">
        <v>-0.09604628</v>
      </c>
      <c r="E167" s="101" t="n">
        <v>0.05313755</v>
      </c>
      <c r="F167" s="101" t="n">
        <v>0.05313755</v>
      </c>
      <c r="G167" s="101" t="n">
        <v>0</v>
      </c>
      <c r="H167" s="82" t="n">
        <v>0</v>
      </c>
      <c r="I167" s="103" t="n">
        <v>0.0041180034</v>
      </c>
      <c r="J167" s="81" t="n">
        <v>5.06E-006</v>
      </c>
      <c r="R167" s="82"/>
      <c r="S167" s="90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1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</row>
    <row r="168" customFormat="false" ht="12.75" hidden="false" customHeight="false" outlineLevel="0" collapsed="false">
      <c r="A168" s="100" t="n">
        <v>41671</v>
      </c>
      <c r="B168" s="101" t="n">
        <v>0.04443484</v>
      </c>
      <c r="C168" s="101" t="n">
        <v>0</v>
      </c>
      <c r="D168" s="101" t="n">
        <v>0</v>
      </c>
      <c r="E168" s="101" t="n">
        <v>0.04443484</v>
      </c>
      <c r="F168" s="101" t="n">
        <v>0.04443484</v>
      </c>
      <c r="G168" s="101" t="n">
        <v>0</v>
      </c>
      <c r="H168" s="82" t="n">
        <v>0</v>
      </c>
      <c r="I168" s="103" t="n">
        <v>0.0034526984</v>
      </c>
      <c r="J168" s="81" t="n">
        <v>4.25E-006</v>
      </c>
      <c r="R168" s="82"/>
      <c r="S168" s="90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</row>
    <row r="169" customFormat="false" ht="12.75" hidden="false" customHeight="false" outlineLevel="0" collapsed="false">
      <c r="A169" s="100" t="n">
        <v>41699</v>
      </c>
      <c r="B169" s="101" t="n">
        <v>0.04714092</v>
      </c>
      <c r="C169" s="101" t="n">
        <v>0</v>
      </c>
      <c r="D169" s="101" t="n">
        <v>0</v>
      </c>
      <c r="E169" s="101" t="n">
        <v>0.04714092</v>
      </c>
      <c r="F169" s="101" t="n">
        <v>0.04714092</v>
      </c>
      <c r="G169" s="101" t="n">
        <v>0</v>
      </c>
      <c r="H169" s="82" t="n">
        <v>0</v>
      </c>
      <c r="I169" s="103" t="n">
        <v>0.0033788852</v>
      </c>
      <c r="J169" s="81" t="n">
        <v>4.97E-006</v>
      </c>
      <c r="R169" s="82"/>
      <c r="S169" s="90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1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</row>
    <row r="170" customFormat="false" ht="12.75" hidden="false" customHeight="false" outlineLevel="0" collapsed="false">
      <c r="A170" s="100" t="n">
        <v>41730</v>
      </c>
      <c r="B170" s="101" t="n">
        <v>-0.06201492</v>
      </c>
      <c r="C170" s="101" t="n">
        <v>0</v>
      </c>
      <c r="D170" s="101" t="n">
        <v>-0.09579577</v>
      </c>
      <c r="E170" s="101" t="n">
        <v>0.03378085</v>
      </c>
      <c r="F170" s="101" t="n">
        <v>0.03378085</v>
      </c>
      <c r="G170" s="101" t="n">
        <v>0</v>
      </c>
      <c r="H170" s="82" t="n">
        <v>0</v>
      </c>
      <c r="I170" s="103" t="n">
        <v>0.0021957442</v>
      </c>
      <c r="J170" s="81" t="n">
        <v>3.92E-006</v>
      </c>
      <c r="R170" s="82"/>
      <c r="S170" s="90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</row>
    <row r="171" customFormat="false" ht="12.75" hidden="false" customHeight="false" outlineLevel="0" collapsed="false">
      <c r="A171" s="100" t="n">
        <v>41760</v>
      </c>
      <c r="B171" s="101" t="n">
        <v>-0.02442339</v>
      </c>
      <c r="C171" s="101" t="n">
        <v>0</v>
      </c>
      <c r="D171" s="101" t="n">
        <v>-0.09569849</v>
      </c>
      <c r="E171" s="101" t="n">
        <v>0.0712751</v>
      </c>
      <c r="F171" s="101" t="n">
        <v>0.0712751</v>
      </c>
      <c r="G171" s="101" t="n">
        <v>0</v>
      </c>
      <c r="H171" s="82" t="n">
        <v>0</v>
      </c>
      <c r="I171" s="103" t="n">
        <v>0.0039531535</v>
      </c>
      <c r="J171" s="81" t="n">
        <v>9.3E-006</v>
      </c>
      <c r="R171" s="82"/>
      <c r="S171" s="90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</row>
    <row r="172" customFormat="false" ht="12.75" hidden="false" customHeight="false" outlineLevel="0" collapsed="false">
      <c r="A172" s="100" t="n">
        <v>41791</v>
      </c>
      <c r="B172" s="101" t="n">
        <v>0.00084186</v>
      </c>
      <c r="C172" s="101" t="n">
        <v>0</v>
      </c>
      <c r="D172" s="101" t="n">
        <v>-0.09561844</v>
      </c>
      <c r="E172" s="101" t="n">
        <v>0.0964603</v>
      </c>
      <c r="F172" s="101" t="n">
        <v>0.0964603</v>
      </c>
      <c r="G172" s="101" t="n">
        <v>0</v>
      </c>
      <c r="H172" s="82" t="n">
        <v>0</v>
      </c>
      <c r="I172" s="103" t="n">
        <v>0.0052113484</v>
      </c>
      <c r="J172" s="81" t="n">
        <v>1.285E-005</v>
      </c>
      <c r="R172" s="82"/>
      <c r="S172" s="90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</row>
    <row r="173" customFormat="false" ht="12.75" hidden="false" customHeight="false" outlineLevel="0" collapsed="false">
      <c r="A173" s="100" t="n">
        <v>41821</v>
      </c>
      <c r="B173" s="101" t="n">
        <v>-0.03072518</v>
      </c>
      <c r="C173" s="101" t="n">
        <v>0</v>
      </c>
      <c r="D173" s="101" t="n">
        <v>-0.09551574</v>
      </c>
      <c r="E173" s="101" t="n">
        <v>0.06479056</v>
      </c>
      <c r="F173" s="101" t="n">
        <v>0.06479056</v>
      </c>
      <c r="G173" s="101" t="n">
        <v>0</v>
      </c>
      <c r="H173" s="82" t="n">
        <v>0</v>
      </c>
      <c r="I173" s="103" t="n">
        <v>0.0037358062</v>
      </c>
      <c r="J173" s="81" t="n">
        <v>8.31E-006</v>
      </c>
      <c r="R173" s="82"/>
      <c r="S173" s="90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</row>
    <row r="174" customFormat="false" ht="12.75" hidden="false" customHeight="false" outlineLevel="0" collapsed="false">
      <c r="A174" s="100" t="n">
        <v>41852</v>
      </c>
      <c r="B174" s="101" t="n">
        <v>-0.03234987</v>
      </c>
      <c r="C174" s="101" t="n">
        <v>0</v>
      </c>
      <c r="D174" s="101" t="n">
        <v>-0.09543027</v>
      </c>
      <c r="E174" s="101" t="n">
        <v>0.0630804</v>
      </c>
      <c r="F174" s="101" t="n">
        <v>0.0630804</v>
      </c>
      <c r="G174" s="101" t="n">
        <v>0</v>
      </c>
      <c r="H174" s="82" t="n">
        <v>0</v>
      </c>
      <c r="I174" s="103" t="n">
        <v>0.003622782</v>
      </c>
      <c r="J174" s="81" t="n">
        <v>8.15E-006</v>
      </c>
      <c r="R174" s="82"/>
      <c r="S174" s="90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</row>
    <row r="175" customFormat="false" ht="12.75" hidden="false" customHeight="false" outlineLevel="0" collapsed="false">
      <c r="A175" s="100" t="n">
        <v>41883</v>
      </c>
      <c r="B175" s="101" t="n">
        <v>-0.03167834</v>
      </c>
      <c r="C175" s="101" t="n">
        <v>0</v>
      </c>
      <c r="D175" s="101" t="n">
        <v>-0.09532229</v>
      </c>
      <c r="E175" s="101" t="n">
        <v>0.06364395</v>
      </c>
      <c r="F175" s="101" t="n">
        <v>0.06364395</v>
      </c>
      <c r="G175" s="101" t="n">
        <v>0</v>
      </c>
      <c r="H175" s="82" t="n">
        <v>0</v>
      </c>
      <c r="I175" s="103" t="n">
        <v>0.003665395</v>
      </c>
      <c r="J175" s="81" t="n">
        <v>8.24E-006</v>
      </c>
      <c r="R175" s="82"/>
      <c r="S175" s="90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</row>
    <row r="176" customFormat="false" ht="12.75" hidden="false" customHeight="false" outlineLevel="0" collapsed="false">
      <c r="A176" s="100" t="n">
        <v>41913</v>
      </c>
      <c r="B176" s="101" t="n">
        <v>-0.01226463</v>
      </c>
      <c r="C176" s="101" t="n">
        <v>0</v>
      </c>
      <c r="D176" s="101" t="n">
        <v>-0.09521171</v>
      </c>
      <c r="E176" s="101" t="n">
        <v>0.08294708</v>
      </c>
      <c r="F176" s="101" t="n">
        <v>0.08294708</v>
      </c>
      <c r="G176" s="101" t="n">
        <v>0</v>
      </c>
      <c r="H176" s="82" t="n">
        <v>0</v>
      </c>
      <c r="I176" s="103" t="n">
        <v>0.004716067</v>
      </c>
      <c r="J176" s="81" t="n">
        <v>1.086E-005</v>
      </c>
      <c r="R176" s="82"/>
      <c r="S176" s="90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</row>
    <row r="177" customFormat="false" ht="12.75" hidden="false" customHeight="false" outlineLevel="0" collapsed="false">
      <c r="A177" s="100" t="n">
        <v>41944</v>
      </c>
      <c r="B177" s="101" t="n">
        <v>-0.03445965</v>
      </c>
      <c r="C177" s="101" t="n">
        <v>0</v>
      </c>
      <c r="D177" s="101" t="n">
        <v>-0.09515182</v>
      </c>
      <c r="E177" s="101" t="n">
        <v>0.06069217</v>
      </c>
      <c r="F177" s="101" t="n">
        <v>0.06069217</v>
      </c>
      <c r="G177" s="101" t="n">
        <v>0</v>
      </c>
      <c r="H177" s="82" t="n">
        <v>0</v>
      </c>
      <c r="I177" s="103" t="n">
        <v>0.0035510298</v>
      </c>
      <c r="J177" s="81" t="n">
        <v>7.83E-006</v>
      </c>
      <c r="R177" s="82"/>
      <c r="S177" s="90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</row>
    <row r="178" customFormat="false" ht="12.75" hidden="false" customHeight="false" outlineLevel="0" collapsed="false">
      <c r="A178" s="100" t="n">
        <v>41974</v>
      </c>
      <c r="B178" s="101" t="n">
        <v>0.05552639</v>
      </c>
      <c r="C178" s="101" t="n">
        <v>0</v>
      </c>
      <c r="D178" s="101" t="n">
        <v>0</v>
      </c>
      <c r="E178" s="101" t="n">
        <v>0.05552639</v>
      </c>
      <c r="F178" s="101" t="n">
        <v>0.05552639</v>
      </c>
      <c r="G178" s="101" t="n">
        <v>0</v>
      </c>
      <c r="H178" s="82" t="n">
        <v>0</v>
      </c>
      <c r="I178" s="103" t="n">
        <v>0.0037291582</v>
      </c>
      <c r="J178" s="81" t="n">
        <v>6.51E-006</v>
      </c>
      <c r="R178" s="82"/>
      <c r="S178" s="90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</row>
    <row r="179" customFormat="false" ht="12.75" hidden="false" customHeight="false" outlineLevel="0" collapsed="false">
      <c r="A179" s="100" t="n">
        <v>42005</v>
      </c>
      <c r="B179" s="101" t="n">
        <v>0.04990215</v>
      </c>
      <c r="C179" s="101" t="n">
        <v>0</v>
      </c>
      <c r="D179" s="101" t="n">
        <v>0</v>
      </c>
      <c r="E179" s="101" t="n">
        <v>0.04990215</v>
      </c>
      <c r="F179" s="101" t="n">
        <v>0.04990215</v>
      </c>
      <c r="G179" s="101" t="n">
        <v>0</v>
      </c>
      <c r="H179" s="82" t="n">
        <v>0</v>
      </c>
      <c r="I179" s="103" t="n">
        <v>0.0036898848</v>
      </c>
      <c r="J179" s="81" t="n">
        <v>5.4E-006</v>
      </c>
      <c r="R179" s="82"/>
      <c r="S179" s="90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</row>
    <row r="180" customFormat="false" ht="12.75" hidden="false" customHeight="false" outlineLevel="0" collapsed="false">
      <c r="A180" s="100" t="n">
        <v>42036</v>
      </c>
      <c r="B180" s="101" t="n">
        <v>0.04186385</v>
      </c>
      <c r="C180" s="101" t="n">
        <v>0</v>
      </c>
      <c r="D180" s="101" t="n">
        <v>0</v>
      </c>
      <c r="E180" s="101" t="n">
        <v>0.04186385</v>
      </c>
      <c r="F180" s="101" t="n">
        <v>0.04186385</v>
      </c>
      <c r="G180" s="101" t="n">
        <v>0</v>
      </c>
      <c r="H180" s="82" t="n">
        <v>0</v>
      </c>
      <c r="I180" s="103" t="n">
        <v>0.0030893606</v>
      </c>
      <c r="J180" s="81" t="n">
        <v>4.57E-006</v>
      </c>
      <c r="R180" s="82"/>
      <c r="S180" s="90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1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</row>
    <row r="181" customFormat="false" ht="12.75" hidden="false" customHeight="false" outlineLevel="0" collapsed="false">
      <c r="A181" s="100" t="n">
        <v>42064</v>
      </c>
      <c r="B181" s="101" t="n">
        <v>0.04409455</v>
      </c>
      <c r="C181" s="101" t="n">
        <v>0</v>
      </c>
      <c r="D181" s="101" t="n">
        <v>0</v>
      </c>
      <c r="E181" s="101" t="n">
        <v>0.04409455</v>
      </c>
      <c r="F181" s="101" t="n">
        <v>0.04409455</v>
      </c>
      <c r="G181" s="101" t="n">
        <v>0</v>
      </c>
      <c r="H181" s="82" t="n">
        <v>0</v>
      </c>
      <c r="I181" s="103" t="n">
        <v>0.003022031</v>
      </c>
      <c r="J181" s="81" t="n">
        <v>5.16E-006</v>
      </c>
      <c r="R181" s="82"/>
      <c r="S181" s="90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1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</row>
    <row r="182" customFormat="false" ht="12.75" hidden="false" customHeight="false" outlineLevel="0" collapsed="false">
      <c r="A182" s="100" t="n">
        <v>42095</v>
      </c>
      <c r="B182" s="101" t="n">
        <v>-0.06344799</v>
      </c>
      <c r="C182" s="101" t="n">
        <v>0</v>
      </c>
      <c r="D182" s="101" t="n">
        <v>-0.09482131</v>
      </c>
      <c r="E182" s="101" t="n">
        <v>0.03137332</v>
      </c>
      <c r="F182" s="101" t="n">
        <v>0.03137332</v>
      </c>
      <c r="G182" s="101" t="n">
        <v>0</v>
      </c>
      <c r="H182" s="82" t="n">
        <v>0</v>
      </c>
      <c r="I182" s="103" t="n">
        <v>0.0019619548</v>
      </c>
      <c r="J182" s="81" t="n">
        <v>3.95E-006</v>
      </c>
      <c r="R182" s="82"/>
      <c r="S182" s="90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</row>
    <row r="183" customFormat="false" ht="12.75" hidden="false" customHeight="false" outlineLevel="0" collapsed="false">
      <c r="A183" s="100" t="n">
        <v>42125</v>
      </c>
      <c r="B183" s="101" t="n">
        <v>-0.02917055</v>
      </c>
      <c r="C183" s="101" t="n">
        <v>0</v>
      </c>
      <c r="D183" s="101" t="n">
        <v>-0.09475644</v>
      </c>
      <c r="E183" s="101" t="n">
        <v>0.06558589</v>
      </c>
      <c r="F183" s="101" t="n">
        <v>0.06558589</v>
      </c>
      <c r="G183" s="101" t="n">
        <v>0</v>
      </c>
      <c r="H183" s="82" t="n">
        <v>0</v>
      </c>
      <c r="I183" s="103" t="n">
        <v>0.0035308642</v>
      </c>
      <c r="J183" s="81" t="n">
        <v>9.07E-006</v>
      </c>
      <c r="R183" s="82"/>
      <c r="S183" s="90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</row>
    <row r="184" customFormat="false" ht="12.75" hidden="false" customHeight="false" outlineLevel="0" collapsed="false">
      <c r="A184" s="100" t="n">
        <v>42156</v>
      </c>
      <c r="B184" s="101" t="n">
        <v>-0.00610603</v>
      </c>
      <c r="C184" s="101" t="n">
        <v>0</v>
      </c>
      <c r="D184" s="101" t="n">
        <v>-0.09470821</v>
      </c>
      <c r="E184" s="101" t="n">
        <v>0.08860218</v>
      </c>
      <c r="F184" s="101" t="n">
        <v>0.08860218</v>
      </c>
      <c r="G184" s="101" t="n">
        <v>0</v>
      </c>
      <c r="H184" s="82" t="n">
        <v>0</v>
      </c>
      <c r="I184" s="103" t="n">
        <v>0.0046571237</v>
      </c>
      <c r="J184" s="81" t="n">
        <v>1.245E-005</v>
      </c>
      <c r="R184" s="82"/>
      <c r="S184" s="90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</row>
    <row r="185" customFormat="false" ht="12.75" hidden="false" customHeight="false" outlineLevel="0" collapsed="false">
      <c r="A185" s="100" t="n">
        <v>42186</v>
      </c>
      <c r="B185" s="101" t="n">
        <v>-0.0350123</v>
      </c>
      <c r="C185" s="101" t="n">
        <v>0</v>
      </c>
      <c r="D185" s="101" t="n">
        <v>-0.09463713</v>
      </c>
      <c r="E185" s="101" t="n">
        <v>0.05962483</v>
      </c>
      <c r="F185" s="101" t="n">
        <v>0.05962483</v>
      </c>
      <c r="G185" s="101" t="n">
        <v>0</v>
      </c>
      <c r="H185" s="82" t="n">
        <v>0</v>
      </c>
      <c r="I185" s="103" t="n">
        <v>0.0033414825</v>
      </c>
      <c r="J185" s="81" t="n">
        <v>8.12E-006</v>
      </c>
      <c r="R185" s="82"/>
      <c r="S185" s="90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</row>
    <row r="186" customFormat="false" ht="12.75" hidden="false" customHeight="false" outlineLevel="0" collapsed="false">
      <c r="A186" s="100" t="n">
        <v>42217</v>
      </c>
      <c r="B186" s="101" t="n">
        <v>-0.03654679</v>
      </c>
      <c r="C186" s="101" t="n">
        <v>0</v>
      </c>
      <c r="D186" s="101" t="n">
        <v>-0.09458278</v>
      </c>
      <c r="E186" s="101" t="n">
        <v>0.05803599</v>
      </c>
      <c r="F186" s="101" t="n">
        <v>0.05803599</v>
      </c>
      <c r="G186" s="101" t="n">
        <v>0</v>
      </c>
      <c r="H186" s="82" t="n">
        <v>0</v>
      </c>
      <c r="I186" s="103" t="n">
        <v>0.0032394102</v>
      </c>
      <c r="J186" s="81" t="n">
        <v>7.94E-006</v>
      </c>
      <c r="R186" s="82"/>
      <c r="S186" s="90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</row>
    <row r="187" customFormat="false" ht="12.75" hidden="false" customHeight="false" outlineLevel="0" collapsed="false">
      <c r="A187" s="100" t="n">
        <v>42248</v>
      </c>
      <c r="B187" s="101" t="n">
        <v>-0.0359423</v>
      </c>
      <c r="C187" s="101" t="n">
        <v>0</v>
      </c>
      <c r="D187" s="101" t="n">
        <v>-0.09450571</v>
      </c>
      <c r="E187" s="101" t="n">
        <v>0.05856341</v>
      </c>
      <c r="F187" s="101" t="n">
        <v>0.05856341</v>
      </c>
      <c r="G187" s="101" t="n">
        <v>0</v>
      </c>
      <c r="H187" s="82" t="n">
        <v>0</v>
      </c>
      <c r="I187" s="103" t="n">
        <v>0.0032777456</v>
      </c>
      <c r="J187" s="81" t="n">
        <v>8.03E-006</v>
      </c>
      <c r="R187" s="82"/>
      <c r="S187" s="90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</row>
    <row r="188" customFormat="false" ht="12.75" hidden="false" customHeight="false" outlineLevel="0" collapsed="false">
      <c r="A188" s="100" t="n">
        <v>42278</v>
      </c>
      <c r="B188" s="101" t="n">
        <v>-0.01810525</v>
      </c>
      <c r="C188" s="101" t="n">
        <v>0</v>
      </c>
      <c r="D188" s="101" t="n">
        <v>-0.09445681</v>
      </c>
      <c r="E188" s="101" t="n">
        <v>0.07635156</v>
      </c>
      <c r="F188" s="101" t="n">
        <v>0.07635156</v>
      </c>
      <c r="G188" s="101" t="n">
        <v>0</v>
      </c>
      <c r="H188" s="82" t="n">
        <v>0</v>
      </c>
      <c r="I188" s="103" t="n">
        <v>0.004215662</v>
      </c>
      <c r="J188" s="81" t="n">
        <v>1.057E-005</v>
      </c>
      <c r="R188" s="82"/>
      <c r="S188" s="90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</row>
    <row r="189" customFormat="false" ht="12.75" hidden="false" customHeight="false" outlineLevel="0" collapsed="false">
      <c r="A189" s="100" t="n">
        <v>42309</v>
      </c>
      <c r="B189" s="101" t="n">
        <v>-0.03846291</v>
      </c>
      <c r="C189" s="101" t="n">
        <v>0</v>
      </c>
      <c r="D189" s="101" t="n">
        <v>-0.09442433</v>
      </c>
      <c r="E189" s="101" t="n">
        <v>0.05596142</v>
      </c>
      <c r="F189" s="101" t="n">
        <v>0.05596142</v>
      </c>
      <c r="G189" s="101" t="n">
        <v>0</v>
      </c>
      <c r="H189" s="82" t="n">
        <v>0</v>
      </c>
      <c r="I189" s="103" t="n">
        <v>0.0031712763</v>
      </c>
      <c r="J189" s="81" t="n">
        <v>7.66E-006</v>
      </c>
      <c r="R189" s="82"/>
      <c r="S189" s="90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</row>
    <row r="190" customFormat="false" ht="12.75" hidden="false" customHeight="false" outlineLevel="0" collapsed="false">
      <c r="A190" s="100" t="n">
        <v>42339</v>
      </c>
      <c r="B190" s="101" t="n">
        <v>0.05172936</v>
      </c>
      <c r="C190" s="101" t="n">
        <v>0</v>
      </c>
      <c r="D190" s="101" t="n">
        <v>0</v>
      </c>
      <c r="E190" s="101" t="n">
        <v>0.05172936</v>
      </c>
      <c r="F190" s="101" t="n">
        <v>0.05172936</v>
      </c>
      <c r="G190" s="101" t="n">
        <v>0</v>
      </c>
      <c r="H190" s="82" t="n">
        <v>0</v>
      </c>
      <c r="I190" s="103" t="n">
        <v>0.003334025</v>
      </c>
      <c r="J190" s="81" t="n">
        <v>6.57E-006</v>
      </c>
      <c r="R190" s="82"/>
      <c r="S190" s="90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</row>
    <row r="191" customFormat="false" ht="12.75" hidden="false" customHeight="false" outlineLevel="0" collapsed="false">
      <c r="A191" s="100" t="n">
        <v>42370</v>
      </c>
      <c r="B191" s="101" t="n">
        <v>0.04680757</v>
      </c>
      <c r="C191" s="101" t="n">
        <v>0</v>
      </c>
      <c r="D191" s="101" t="n">
        <v>0</v>
      </c>
      <c r="E191" s="101" t="n">
        <v>0.04680757</v>
      </c>
      <c r="F191" s="101" t="n">
        <v>0.04680757</v>
      </c>
      <c r="G191" s="101" t="n">
        <v>0</v>
      </c>
      <c r="H191" s="82" t="n">
        <v>0</v>
      </c>
      <c r="I191" s="103" t="n">
        <v>0.0033029792</v>
      </c>
      <c r="J191" s="81" t="n">
        <v>5.59E-006</v>
      </c>
      <c r="R191" s="82"/>
      <c r="S191" s="90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</row>
    <row r="192" customFormat="false" ht="12.75" hidden="false" customHeight="false" outlineLevel="0" collapsed="false">
      <c r="A192" s="100" t="n">
        <v>42401</v>
      </c>
      <c r="B192" s="101" t="n">
        <v>0.039337</v>
      </c>
      <c r="C192" s="101" t="n">
        <v>0</v>
      </c>
      <c r="D192" s="101" t="n">
        <v>0</v>
      </c>
      <c r="E192" s="101" t="n">
        <v>0.039337</v>
      </c>
      <c r="F192" s="101" t="n">
        <v>0.039337</v>
      </c>
      <c r="G192" s="101" t="n">
        <v>0</v>
      </c>
      <c r="H192" s="82" t="n">
        <v>0</v>
      </c>
      <c r="I192" s="103" t="n">
        <v>0.0027642966</v>
      </c>
      <c r="J192" s="81" t="n">
        <v>4.73E-006</v>
      </c>
      <c r="R192" s="82"/>
      <c r="S192" s="90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</row>
    <row r="193" customFormat="false" ht="12.75" hidden="false" customHeight="false" outlineLevel="0" collapsed="false">
      <c r="A193" s="100" t="n">
        <v>42430</v>
      </c>
      <c r="B193" s="101" t="n">
        <v>0.04116451</v>
      </c>
      <c r="C193" s="101" t="n">
        <v>0</v>
      </c>
      <c r="D193" s="101" t="n">
        <v>0</v>
      </c>
      <c r="E193" s="101" t="n">
        <v>0.04116451</v>
      </c>
      <c r="F193" s="101" t="n">
        <v>0.04116451</v>
      </c>
      <c r="G193" s="101" t="n">
        <v>0</v>
      </c>
      <c r="H193" s="82" t="n">
        <v>0</v>
      </c>
      <c r="I193" s="103" t="n">
        <v>0.0027024807</v>
      </c>
      <c r="J193" s="81" t="n">
        <v>5.22E-006</v>
      </c>
      <c r="R193" s="82"/>
      <c r="S193" s="90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</row>
    <row r="194" customFormat="false" ht="12.75" hidden="false" customHeight="false" outlineLevel="0" collapsed="false">
      <c r="A194" s="100" t="n">
        <v>42461</v>
      </c>
      <c r="B194" s="101" t="n">
        <v>0.02910003</v>
      </c>
      <c r="C194" s="101" t="n">
        <v>0</v>
      </c>
      <c r="D194" s="101" t="n">
        <v>0</v>
      </c>
      <c r="E194" s="101" t="n">
        <v>0.02910003</v>
      </c>
      <c r="F194" s="101" t="n">
        <v>0.02910003</v>
      </c>
      <c r="G194" s="101" t="n">
        <v>0</v>
      </c>
      <c r="H194" s="82" t="n">
        <v>0</v>
      </c>
      <c r="I194" s="103" t="n">
        <v>0.0017527849</v>
      </c>
      <c r="J194" s="81" t="n">
        <v>3.91E-006</v>
      </c>
      <c r="R194" s="82"/>
      <c r="S194" s="90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</row>
    <row r="195" customFormat="false" ht="12.75" hidden="false" customHeight="false" outlineLevel="0" collapsed="false">
      <c r="A195" s="100" t="n">
        <v>42491</v>
      </c>
      <c r="B195" s="101" t="n">
        <v>0.06031466</v>
      </c>
      <c r="C195" s="101" t="n">
        <v>0</v>
      </c>
      <c r="D195" s="101" t="n">
        <v>0</v>
      </c>
      <c r="E195" s="101" t="n">
        <v>0.06031466</v>
      </c>
      <c r="F195" s="101" t="n">
        <v>0.06031466</v>
      </c>
      <c r="G195" s="101" t="n">
        <v>0</v>
      </c>
      <c r="H195" s="82" t="n">
        <v>0</v>
      </c>
      <c r="I195" s="103" t="n">
        <v>0.0031514826</v>
      </c>
      <c r="J195" s="81" t="n">
        <v>8.75E-006</v>
      </c>
      <c r="R195" s="82"/>
      <c r="S195" s="90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</row>
    <row r="196" customFormat="false" ht="12.75" hidden="false" customHeight="false" outlineLevel="0" collapsed="false">
      <c r="A196" s="100" t="n">
        <v>42522</v>
      </c>
      <c r="B196" s="101" t="n">
        <v>0.08138723</v>
      </c>
      <c r="C196" s="101" t="n">
        <v>0</v>
      </c>
      <c r="D196" s="101" t="n">
        <v>0</v>
      </c>
      <c r="E196" s="101" t="n">
        <v>0.08138723</v>
      </c>
      <c r="F196" s="101" t="n">
        <v>0.08138723</v>
      </c>
      <c r="G196" s="101" t="n">
        <v>0</v>
      </c>
      <c r="H196" s="82" t="n">
        <v>0</v>
      </c>
      <c r="I196" s="103" t="n">
        <v>0.0041633498</v>
      </c>
      <c r="J196" s="81" t="n">
        <v>1.195E-005</v>
      </c>
      <c r="R196" s="82"/>
      <c r="S196" s="90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</row>
    <row r="197" customFormat="false" ht="12.75" hidden="false" customHeight="false" outlineLevel="0" collapsed="false">
      <c r="A197" s="100" t="n">
        <v>42552</v>
      </c>
      <c r="B197" s="101" t="n">
        <v>0.03619768</v>
      </c>
      <c r="C197" s="101" t="n">
        <v>0</v>
      </c>
      <c r="D197" s="101" t="n">
        <v>0</v>
      </c>
      <c r="E197" s="101" t="n">
        <v>0.03619768</v>
      </c>
      <c r="F197" s="101" t="n">
        <v>0.03619768</v>
      </c>
      <c r="G197" s="101" t="n">
        <v>0</v>
      </c>
      <c r="H197" s="82" t="n">
        <v>0</v>
      </c>
      <c r="I197" s="103" t="n">
        <v>0.0019721849</v>
      </c>
      <c r="J197" s="81" t="n">
        <v>5.17E-006</v>
      </c>
      <c r="R197" s="82"/>
      <c r="S197" s="90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</row>
    <row r="198" customFormat="false" ht="12.75" hidden="false" customHeight="false" outlineLevel="0" collapsed="false">
      <c r="A198" s="100" t="n">
        <v>42583</v>
      </c>
      <c r="B198" s="101" t="n">
        <v>0.05179755</v>
      </c>
      <c r="C198" s="101" t="n">
        <v>0</v>
      </c>
      <c r="D198" s="101" t="n">
        <v>0</v>
      </c>
      <c r="E198" s="101" t="n">
        <v>0.05179755</v>
      </c>
      <c r="F198" s="101" t="n">
        <v>0.05179755</v>
      </c>
      <c r="G198" s="101" t="n">
        <v>0</v>
      </c>
      <c r="H198" s="82" t="n">
        <v>0</v>
      </c>
      <c r="I198" s="103" t="n">
        <v>0.0028094982</v>
      </c>
      <c r="J198" s="81" t="n">
        <v>7.44E-006</v>
      </c>
      <c r="R198" s="82"/>
      <c r="S198" s="90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</row>
    <row r="199" customFormat="false" ht="12.75" hidden="false" customHeight="false" outlineLevel="0" collapsed="false">
      <c r="A199" s="100" t="n">
        <v>42614</v>
      </c>
      <c r="B199" s="101" t="n">
        <v>0.05388973</v>
      </c>
      <c r="C199" s="101" t="n">
        <v>0</v>
      </c>
      <c r="D199" s="101" t="n">
        <v>0</v>
      </c>
      <c r="E199" s="101" t="n">
        <v>0.05388973</v>
      </c>
      <c r="F199" s="101" t="n">
        <v>0.05388973</v>
      </c>
      <c r="G199" s="101" t="n">
        <v>0</v>
      </c>
      <c r="H199" s="82" t="n">
        <v>0</v>
      </c>
      <c r="I199" s="103" t="n">
        <v>0.0029331182</v>
      </c>
      <c r="J199" s="81" t="n">
        <v>7.74E-006</v>
      </c>
      <c r="R199" s="82"/>
      <c r="S199" s="90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</row>
    <row r="200" customFormat="false" ht="12.75" hidden="false" customHeight="false" outlineLevel="0" collapsed="false">
      <c r="A200" s="100" t="n">
        <v>42644</v>
      </c>
      <c r="B200" s="101" t="n">
        <v>0.07023906</v>
      </c>
      <c r="C200" s="101" t="n">
        <v>0</v>
      </c>
      <c r="D200" s="101" t="n">
        <v>0</v>
      </c>
      <c r="E200" s="101" t="n">
        <v>0.07023906</v>
      </c>
      <c r="F200" s="101" t="n">
        <v>0.07023906</v>
      </c>
      <c r="G200" s="101" t="n">
        <v>0</v>
      </c>
      <c r="H200" s="82" t="n">
        <v>0</v>
      </c>
      <c r="I200" s="103" t="n">
        <v>0.0037656139</v>
      </c>
      <c r="J200" s="81" t="n">
        <v>1.019E-005</v>
      </c>
      <c r="R200" s="82"/>
      <c r="S200" s="90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</row>
    <row r="201" customFormat="false" ht="12.75" hidden="false" customHeight="false" outlineLevel="0" collapsed="false">
      <c r="A201" s="100" t="n">
        <v>42675</v>
      </c>
      <c r="B201" s="101" t="n">
        <v>0.05007085</v>
      </c>
      <c r="C201" s="101" t="n">
        <v>0</v>
      </c>
      <c r="D201" s="101" t="n">
        <v>0</v>
      </c>
      <c r="E201" s="101" t="n">
        <v>0.05007085</v>
      </c>
      <c r="F201" s="101" t="n">
        <v>0.05007085</v>
      </c>
      <c r="G201" s="101" t="n">
        <v>0</v>
      </c>
      <c r="H201" s="82" t="n">
        <v>0</v>
      </c>
      <c r="I201" s="103" t="n">
        <v>0.0027506888</v>
      </c>
      <c r="J201" s="81" t="n">
        <v>7.2E-006</v>
      </c>
      <c r="R201" s="82"/>
      <c r="S201" s="90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</row>
    <row r="202" customFormat="false" ht="12.75" hidden="false" customHeight="false" outlineLevel="0" collapsed="false">
      <c r="A202" s="100" t="n">
        <v>42705</v>
      </c>
      <c r="B202" s="101" t="n">
        <v>0.03175143</v>
      </c>
      <c r="C202" s="101" t="n">
        <v>0</v>
      </c>
      <c r="D202" s="101" t="n">
        <v>0</v>
      </c>
      <c r="E202" s="101" t="n">
        <v>0.03175143</v>
      </c>
      <c r="F202" s="101" t="n">
        <v>0.03175143</v>
      </c>
      <c r="G202" s="101" t="n">
        <v>0</v>
      </c>
      <c r="H202" s="82" t="n">
        <v>0</v>
      </c>
      <c r="I202" s="103" t="n">
        <v>0.001966212</v>
      </c>
      <c r="J202" s="81" t="n">
        <v>4.3E-006</v>
      </c>
      <c r="R202" s="82"/>
      <c r="S202" s="90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</row>
    <row r="203" customFormat="false" ht="12.75" hidden="false" customHeight="false" outlineLevel="0" collapsed="false">
      <c r="A203" s="100" t="n">
        <v>42736</v>
      </c>
      <c r="B203" s="101" t="n">
        <v>0.03186336</v>
      </c>
      <c r="C203" s="101" t="n">
        <v>0</v>
      </c>
      <c r="D203" s="101" t="n">
        <v>0</v>
      </c>
      <c r="E203" s="101" t="n">
        <v>0.03186336</v>
      </c>
      <c r="F203" s="101" t="n">
        <v>0.03186336</v>
      </c>
      <c r="G203" s="101" t="n">
        <v>0</v>
      </c>
      <c r="H203" s="82" t="n">
        <v>0</v>
      </c>
      <c r="I203" s="103" t="n">
        <v>0.0021478807</v>
      </c>
      <c r="J203" s="81" t="n">
        <v>4.11E-006</v>
      </c>
      <c r="R203" s="82"/>
      <c r="S203" s="90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</row>
    <row r="204" customFormat="false" ht="12.75" hidden="false" customHeight="false" outlineLevel="0" collapsed="false">
      <c r="A204" s="100" t="n">
        <v>42767</v>
      </c>
      <c r="B204" s="101" t="n">
        <v>0.03687649</v>
      </c>
      <c r="C204" s="101" t="n">
        <v>0</v>
      </c>
      <c r="D204" s="101" t="n">
        <v>0</v>
      </c>
      <c r="E204" s="101" t="n">
        <v>0.03687649</v>
      </c>
      <c r="F204" s="101" t="n">
        <v>0.03687649</v>
      </c>
      <c r="G204" s="101" t="n">
        <v>0</v>
      </c>
      <c r="H204" s="82" t="n">
        <v>0</v>
      </c>
      <c r="I204" s="103" t="n">
        <v>0.0024722024</v>
      </c>
      <c r="J204" s="81" t="n">
        <v>4.79E-006</v>
      </c>
      <c r="R204" s="82"/>
      <c r="S204" s="90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1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</row>
    <row r="205" customFormat="false" ht="12.75" hidden="false" customHeight="false" outlineLevel="0" collapsed="false">
      <c r="A205" s="100" t="n">
        <v>42795</v>
      </c>
      <c r="B205" s="101" t="n">
        <v>0.03835774</v>
      </c>
      <c r="C205" s="101" t="n">
        <v>0</v>
      </c>
      <c r="D205" s="101" t="n">
        <v>0</v>
      </c>
      <c r="E205" s="101" t="n">
        <v>0.03835774</v>
      </c>
      <c r="F205" s="101" t="n">
        <v>0.03835774</v>
      </c>
      <c r="G205" s="101" t="n">
        <v>0</v>
      </c>
      <c r="H205" s="82" t="n">
        <v>0</v>
      </c>
      <c r="I205" s="103" t="n">
        <v>0.0024148309</v>
      </c>
      <c r="J205" s="81" t="n">
        <v>5.19E-006</v>
      </c>
      <c r="R205" s="82"/>
      <c r="S205" s="90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</row>
    <row r="206" customFormat="false" ht="12.75" hidden="false" customHeight="false" outlineLevel="0" collapsed="false">
      <c r="A206" s="100" t="n">
        <v>42826</v>
      </c>
      <c r="B206" s="101" t="n">
        <v>0.02696644</v>
      </c>
      <c r="C206" s="101" t="n">
        <v>0</v>
      </c>
      <c r="D206" s="101" t="n">
        <v>0</v>
      </c>
      <c r="E206" s="101" t="n">
        <v>0.02696644</v>
      </c>
      <c r="F206" s="101" t="n">
        <v>0.02696644</v>
      </c>
      <c r="G206" s="101" t="n">
        <v>0</v>
      </c>
      <c r="H206" s="82" t="n">
        <v>0</v>
      </c>
      <c r="I206" s="103" t="n">
        <v>0.0015661216</v>
      </c>
      <c r="J206" s="81" t="n">
        <v>3.82E-006</v>
      </c>
      <c r="R206" s="82"/>
      <c r="S206" s="90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</row>
    <row r="207" customFormat="false" ht="12.75" hidden="false" customHeight="false" outlineLevel="0" collapsed="false">
      <c r="A207" s="100" t="n">
        <v>42856</v>
      </c>
      <c r="B207" s="101" t="n">
        <v>0.05548571</v>
      </c>
      <c r="C207" s="101" t="n">
        <v>0</v>
      </c>
      <c r="D207" s="101" t="n">
        <v>0</v>
      </c>
      <c r="E207" s="101" t="n">
        <v>0.05548571</v>
      </c>
      <c r="F207" s="101" t="n">
        <v>0.05548571</v>
      </c>
      <c r="G207" s="101" t="n">
        <v>0</v>
      </c>
      <c r="H207" s="82" t="n">
        <v>0</v>
      </c>
      <c r="I207" s="103" t="n">
        <v>0.0028166623</v>
      </c>
      <c r="J207" s="81" t="n">
        <v>8.37E-006</v>
      </c>
      <c r="R207" s="82"/>
      <c r="S207" s="90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1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</row>
    <row r="208" customFormat="false" ht="12.75" hidden="false" customHeight="false" outlineLevel="0" collapsed="false">
      <c r="A208" s="100" t="n">
        <v>42887</v>
      </c>
      <c r="B208" s="101" t="n">
        <v>0.07477772</v>
      </c>
      <c r="C208" s="101" t="n">
        <v>0</v>
      </c>
      <c r="D208" s="101" t="n">
        <v>0</v>
      </c>
      <c r="E208" s="101" t="n">
        <v>0.07477772</v>
      </c>
      <c r="F208" s="101" t="n">
        <v>0.07477772</v>
      </c>
      <c r="G208" s="101" t="n">
        <v>0</v>
      </c>
      <c r="H208" s="82" t="n">
        <v>0</v>
      </c>
      <c r="I208" s="103" t="n">
        <v>0.0037242381</v>
      </c>
      <c r="J208" s="81" t="n">
        <v>1.139E-005</v>
      </c>
      <c r="R208" s="82"/>
      <c r="S208" s="90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</row>
    <row r="209" customFormat="false" ht="12.75" hidden="false" customHeight="false" outlineLevel="0" collapsed="false">
      <c r="A209" s="100" t="n">
        <v>42917</v>
      </c>
      <c r="B209" s="101" t="n">
        <v>0.03330104</v>
      </c>
      <c r="C209" s="101" t="n">
        <v>0</v>
      </c>
      <c r="D209" s="101" t="n">
        <v>0</v>
      </c>
      <c r="E209" s="101" t="n">
        <v>0.03330104</v>
      </c>
      <c r="F209" s="101" t="n">
        <v>0.03330104</v>
      </c>
      <c r="G209" s="101" t="n">
        <v>0</v>
      </c>
      <c r="H209" s="82" t="n">
        <v>0</v>
      </c>
      <c r="I209" s="103" t="n">
        <v>0.0017644931</v>
      </c>
      <c r="J209" s="81" t="n">
        <v>4.95E-006</v>
      </c>
      <c r="R209" s="82"/>
      <c r="S209" s="90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1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</row>
    <row r="210" customFormat="false" ht="12.75" hidden="false" customHeight="false" outlineLevel="0" collapsed="false">
      <c r="A210" s="100" t="n">
        <v>42948</v>
      </c>
      <c r="B210" s="101" t="n">
        <v>0.05398151</v>
      </c>
      <c r="C210" s="101" t="n">
        <v>0</v>
      </c>
      <c r="D210" s="101" t="n">
        <v>0</v>
      </c>
      <c r="E210" s="101" t="n">
        <v>0.05398151</v>
      </c>
      <c r="F210" s="101" t="n">
        <v>0.05398151</v>
      </c>
      <c r="G210" s="101" t="n">
        <v>0</v>
      </c>
      <c r="H210" s="82" t="n">
        <v>0</v>
      </c>
      <c r="I210" s="103" t="n">
        <v>0.002847901</v>
      </c>
      <c r="J210" s="81" t="n">
        <v>8.06E-006</v>
      </c>
      <c r="R210" s="82"/>
      <c r="S210" s="90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</row>
    <row r="211" customFormat="false" ht="12.75" hidden="false" customHeight="false" outlineLevel="0" collapsed="false">
      <c r="A211" s="100" t="n">
        <v>42979</v>
      </c>
      <c r="B211" s="101" t="n">
        <v>0.04957979</v>
      </c>
      <c r="C211" s="101" t="n">
        <v>0</v>
      </c>
      <c r="D211" s="101" t="n">
        <v>0</v>
      </c>
      <c r="E211" s="101" t="n">
        <v>0.04957979</v>
      </c>
      <c r="F211" s="101" t="n">
        <v>0.04957979</v>
      </c>
      <c r="G211" s="101" t="n">
        <v>0</v>
      </c>
      <c r="H211" s="82" t="n">
        <v>0</v>
      </c>
      <c r="I211" s="103" t="n">
        <v>0.0026244601</v>
      </c>
      <c r="J211" s="81" t="n">
        <v>7.41E-006</v>
      </c>
      <c r="R211" s="82"/>
      <c r="S211" s="90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1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</row>
    <row r="212" customFormat="false" ht="12.75" hidden="false" customHeight="false" outlineLevel="0" collapsed="false">
      <c r="A212" s="100" t="n">
        <v>43009</v>
      </c>
      <c r="B212" s="101" t="n">
        <v>0.06463779</v>
      </c>
      <c r="C212" s="101" t="n">
        <v>0</v>
      </c>
      <c r="D212" s="101" t="n">
        <v>0</v>
      </c>
      <c r="E212" s="101" t="n">
        <v>0.06463779</v>
      </c>
      <c r="F212" s="101" t="n">
        <v>0.06463779</v>
      </c>
      <c r="G212" s="101" t="n">
        <v>0</v>
      </c>
      <c r="H212" s="82" t="n">
        <v>0</v>
      </c>
      <c r="I212" s="103" t="n">
        <v>0.0033679756</v>
      </c>
      <c r="J212" s="81" t="n">
        <v>9.74E-006</v>
      </c>
      <c r="R212" s="82"/>
      <c r="S212" s="90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1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</row>
    <row r="213" customFormat="false" ht="12.75" hidden="false" customHeight="false" outlineLevel="0" collapsed="false">
      <c r="A213" s="100" t="n">
        <v>43040</v>
      </c>
      <c r="B213" s="101" t="n">
        <v>0.04615858</v>
      </c>
      <c r="C213" s="101" t="n">
        <v>0</v>
      </c>
      <c r="D213" s="101" t="n">
        <v>0</v>
      </c>
      <c r="E213" s="101" t="n">
        <v>0.04615858</v>
      </c>
      <c r="F213" s="101" t="n">
        <v>0.04615858</v>
      </c>
      <c r="G213" s="101" t="n">
        <v>0</v>
      </c>
      <c r="H213" s="82" t="n">
        <v>0</v>
      </c>
      <c r="I213" s="103" t="n">
        <v>0.0024603736</v>
      </c>
      <c r="J213" s="81" t="n">
        <v>6.91E-006</v>
      </c>
      <c r="R213" s="82"/>
      <c r="S213" s="90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</row>
    <row r="214" customFormat="false" ht="12.75" hidden="false" customHeight="false" outlineLevel="0" collapsed="false">
      <c r="A214" s="100" t="n">
        <v>43070</v>
      </c>
      <c r="B214" s="101" t="n">
        <v>0.02950115</v>
      </c>
      <c r="C214" s="101" t="n">
        <v>0</v>
      </c>
      <c r="D214" s="101" t="n">
        <v>0</v>
      </c>
      <c r="E214" s="101" t="n">
        <v>0.02950115</v>
      </c>
      <c r="F214" s="101" t="n">
        <v>0.02950115</v>
      </c>
      <c r="G214" s="101" t="n">
        <v>0</v>
      </c>
      <c r="H214" s="82" t="n">
        <v>0</v>
      </c>
      <c r="I214" s="103" t="n">
        <v>0.0017572218</v>
      </c>
      <c r="J214" s="81" t="n">
        <v>4.21E-006</v>
      </c>
      <c r="R214" s="82"/>
      <c r="S214" s="90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</row>
    <row r="215" customFormat="false" ht="12.75" hidden="false" customHeight="false" outlineLevel="0" collapsed="false">
      <c r="A215" s="100" t="n">
        <v>43070</v>
      </c>
      <c r="B215" s="101" t="n">
        <v>0.02976952</v>
      </c>
      <c r="C215" s="101" t="n">
        <v>0</v>
      </c>
      <c r="D215" s="101" t="n">
        <v>0</v>
      </c>
      <c r="E215" s="101" t="n">
        <v>0.02976952</v>
      </c>
      <c r="F215" s="101" t="n">
        <v>0.02976952</v>
      </c>
      <c r="G215" s="101" t="n">
        <v>0</v>
      </c>
      <c r="H215" s="82" t="n">
        <v>0</v>
      </c>
      <c r="I215" s="103" t="n">
        <v>0.0019212634</v>
      </c>
      <c r="J215" s="81" t="n">
        <v>4.08E-006</v>
      </c>
      <c r="R215" s="82"/>
      <c r="S215" s="90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</row>
    <row r="216" customFormat="false" ht="12.75" hidden="false" customHeight="false" outlineLevel="0" collapsed="false">
      <c r="A216" s="100"/>
      <c r="B216" s="101"/>
      <c r="C216" s="101"/>
      <c r="D216" s="101"/>
      <c r="E216" s="101"/>
      <c r="F216" s="101"/>
      <c r="G216" s="101"/>
      <c r="H216" s="82"/>
      <c r="I216" s="103"/>
      <c r="R216" s="82"/>
      <c r="S216" s="90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</row>
    <row r="217" customFormat="false" ht="12.75" hidden="false" customHeight="false" outlineLevel="0" collapsed="false">
      <c r="A217" s="100"/>
      <c r="B217" s="101"/>
      <c r="C217" s="101"/>
      <c r="D217" s="101"/>
      <c r="E217" s="101"/>
      <c r="F217" s="101"/>
      <c r="G217" s="101"/>
      <c r="H217" s="82"/>
      <c r="I217" s="103"/>
      <c r="R217" s="82"/>
      <c r="S217" s="90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1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</row>
    <row r="218" customFormat="false" ht="12.75" hidden="false" customHeight="false" outlineLevel="0" collapsed="false">
      <c r="A218" s="100"/>
      <c r="B218" s="101"/>
      <c r="C218" s="101"/>
      <c r="D218" s="101"/>
      <c r="E218" s="101"/>
      <c r="F218" s="101"/>
      <c r="G218" s="101"/>
      <c r="H218" s="82"/>
      <c r="I218" s="103"/>
      <c r="R218" s="82"/>
      <c r="S218" s="90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</row>
    <row r="219" customFormat="false" ht="12.75" hidden="false" customHeight="false" outlineLevel="0" collapsed="false">
      <c r="A219" s="100"/>
      <c r="B219" s="101"/>
      <c r="C219" s="101"/>
      <c r="D219" s="101"/>
      <c r="E219" s="101"/>
      <c r="F219" s="101"/>
      <c r="G219" s="101"/>
      <c r="H219" s="82"/>
      <c r="I219" s="103"/>
      <c r="R219" s="82"/>
      <c r="S219" s="90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1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</row>
    <row r="220" customFormat="false" ht="12.75" hidden="false" customHeight="false" outlineLevel="0" collapsed="false">
      <c r="A220" s="100"/>
      <c r="B220" s="101"/>
      <c r="C220" s="101"/>
      <c r="D220" s="101"/>
      <c r="E220" s="101"/>
      <c r="F220" s="101"/>
      <c r="G220" s="101"/>
      <c r="H220" s="82"/>
      <c r="I220" s="103"/>
      <c r="R220" s="82"/>
      <c r="S220" s="90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1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</row>
    <row r="221" customFormat="false" ht="12.75" hidden="false" customHeight="false" outlineLevel="0" collapsed="false">
      <c r="A221" s="100"/>
      <c r="B221" s="101"/>
      <c r="C221" s="101"/>
      <c r="D221" s="101"/>
      <c r="E221" s="101"/>
      <c r="F221" s="101"/>
      <c r="G221" s="101"/>
      <c r="H221" s="82"/>
      <c r="I221" s="103"/>
      <c r="R221" s="82"/>
      <c r="S221" s="90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1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</row>
    <row r="222" customFormat="false" ht="12.75" hidden="false" customHeight="false" outlineLevel="0" collapsed="false">
      <c r="A222" s="100"/>
      <c r="B222" s="101"/>
      <c r="C222" s="101"/>
      <c r="D222" s="101"/>
      <c r="E222" s="101"/>
      <c r="F222" s="101"/>
      <c r="G222" s="101"/>
      <c r="H222" s="82"/>
      <c r="I222" s="103"/>
      <c r="R222" s="82"/>
      <c r="S222" s="90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1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</row>
    <row r="223" customFormat="false" ht="12.75" hidden="false" customHeight="false" outlineLevel="0" collapsed="false">
      <c r="A223" s="100"/>
      <c r="B223" s="101"/>
      <c r="C223" s="101"/>
      <c r="D223" s="101"/>
      <c r="E223" s="101"/>
      <c r="F223" s="101"/>
      <c r="G223" s="101"/>
      <c r="H223" s="82"/>
      <c r="I223" s="103"/>
      <c r="R223" s="82"/>
      <c r="S223" s="90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</row>
    <row r="224" customFormat="false" ht="12.75" hidden="false" customHeight="false" outlineLevel="0" collapsed="false">
      <c r="A224" s="100"/>
      <c r="B224" s="101"/>
      <c r="C224" s="101"/>
      <c r="D224" s="101"/>
      <c r="E224" s="101"/>
      <c r="F224" s="101"/>
      <c r="G224" s="101"/>
      <c r="H224" s="82"/>
      <c r="I224" s="103"/>
      <c r="R224" s="82"/>
      <c r="S224" s="90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1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</row>
    <row r="225" customFormat="false" ht="12.75" hidden="false" customHeight="false" outlineLevel="0" collapsed="false">
      <c r="A225" s="100"/>
      <c r="B225" s="101"/>
      <c r="C225" s="101"/>
      <c r="D225" s="101"/>
      <c r="E225" s="101"/>
      <c r="F225" s="101"/>
      <c r="G225" s="101"/>
      <c r="H225" s="82"/>
      <c r="I225" s="103"/>
      <c r="R225" s="82"/>
      <c r="S225" s="90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</row>
    <row r="226" customFormat="false" ht="12.75" hidden="false" customHeight="false" outlineLevel="0" collapsed="false">
      <c r="A226" s="100"/>
      <c r="B226" s="101"/>
      <c r="C226" s="101"/>
      <c r="D226" s="101"/>
      <c r="E226" s="101"/>
      <c r="F226" s="101"/>
      <c r="G226" s="101"/>
      <c r="H226" s="82"/>
      <c r="I226" s="103"/>
      <c r="R226" s="82"/>
      <c r="S226" s="90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1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</row>
    <row r="227" customFormat="false" ht="12.75" hidden="false" customHeight="false" outlineLevel="0" collapsed="false">
      <c r="A227" s="100"/>
      <c r="B227" s="101"/>
      <c r="C227" s="101"/>
      <c r="D227" s="101"/>
      <c r="E227" s="101"/>
      <c r="F227" s="101"/>
      <c r="G227" s="101"/>
      <c r="H227" s="82"/>
      <c r="I227" s="103"/>
      <c r="R227" s="82"/>
      <c r="S227" s="90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</row>
    <row r="228" customFormat="false" ht="12.75" hidden="false" customHeight="false" outlineLevel="0" collapsed="false">
      <c r="A228" s="100"/>
      <c r="B228" s="101"/>
      <c r="C228" s="101"/>
      <c r="D228" s="101"/>
      <c r="E228" s="101"/>
      <c r="F228" s="101"/>
      <c r="G228" s="101"/>
      <c r="H228" s="82"/>
      <c r="I228" s="103"/>
      <c r="R228" s="82"/>
      <c r="S228" s="90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</row>
    <row r="229" customFormat="false" ht="12.75" hidden="false" customHeight="false" outlineLevel="0" collapsed="false">
      <c r="A229" s="100"/>
      <c r="B229" s="101"/>
      <c r="C229" s="101"/>
      <c r="D229" s="101"/>
      <c r="E229" s="101"/>
      <c r="F229" s="101"/>
      <c r="G229" s="101"/>
      <c r="H229" s="82"/>
      <c r="I229" s="103"/>
      <c r="R229" s="82"/>
      <c r="S229" s="90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</row>
    <row r="230" customFormat="false" ht="12.75" hidden="false" customHeight="false" outlineLevel="0" collapsed="false">
      <c r="A230" s="100"/>
      <c r="B230" s="101"/>
      <c r="C230" s="101"/>
      <c r="D230" s="101"/>
      <c r="E230" s="101"/>
      <c r="F230" s="101"/>
      <c r="G230" s="101"/>
      <c r="H230" s="82"/>
      <c r="I230" s="103"/>
      <c r="R230" s="82"/>
      <c r="S230" s="90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</row>
    <row r="231" customFormat="false" ht="12.75" hidden="false" customHeight="false" outlineLevel="0" collapsed="false">
      <c r="A231" s="100"/>
      <c r="B231" s="101"/>
      <c r="C231" s="101"/>
      <c r="D231" s="101"/>
      <c r="E231" s="101"/>
      <c r="F231" s="101"/>
      <c r="G231" s="101"/>
      <c r="H231" s="82"/>
      <c r="I231" s="103"/>
      <c r="R231" s="82"/>
      <c r="S231" s="90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</row>
    <row r="232" customFormat="false" ht="12.75" hidden="false" customHeight="false" outlineLevel="0" collapsed="false">
      <c r="A232" s="100"/>
      <c r="B232" s="101"/>
      <c r="C232" s="101"/>
      <c r="D232" s="101"/>
      <c r="E232" s="101"/>
      <c r="F232" s="101"/>
      <c r="G232" s="101"/>
      <c r="H232" s="82"/>
      <c r="I232" s="103"/>
      <c r="R232" s="82"/>
      <c r="S232" s="90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</row>
    <row r="233" customFormat="false" ht="12.75" hidden="false" customHeight="false" outlineLevel="0" collapsed="false">
      <c r="A233" s="100"/>
      <c r="B233" s="101"/>
      <c r="C233" s="101"/>
      <c r="D233" s="101"/>
      <c r="E233" s="101"/>
      <c r="F233" s="101"/>
      <c r="G233" s="101"/>
      <c r="H233" s="82"/>
      <c r="I233" s="103"/>
      <c r="R233" s="82"/>
      <c r="S233" s="90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</row>
    <row r="234" customFormat="false" ht="12.75" hidden="false" customHeight="false" outlineLevel="0" collapsed="false">
      <c r="A234" s="100"/>
      <c r="B234" s="101"/>
      <c r="C234" s="101"/>
      <c r="D234" s="101"/>
      <c r="E234" s="101"/>
      <c r="F234" s="101"/>
      <c r="G234" s="101"/>
      <c r="H234" s="82"/>
      <c r="I234" s="103"/>
      <c r="R234" s="82"/>
      <c r="S234" s="90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</row>
    <row r="235" customFormat="false" ht="12.75" hidden="false" customHeight="false" outlineLevel="0" collapsed="false">
      <c r="A235" s="100"/>
      <c r="B235" s="101"/>
      <c r="C235" s="101"/>
      <c r="D235" s="101"/>
      <c r="E235" s="101"/>
      <c r="F235" s="101"/>
      <c r="G235" s="101"/>
      <c r="H235" s="82"/>
      <c r="I235" s="103"/>
      <c r="R235" s="82"/>
      <c r="S235" s="90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</row>
    <row r="236" customFormat="false" ht="12.75" hidden="false" customHeight="false" outlineLevel="0" collapsed="false">
      <c r="A236" s="100"/>
      <c r="B236" s="101"/>
      <c r="C236" s="101"/>
      <c r="D236" s="101"/>
      <c r="E236" s="101"/>
      <c r="F236" s="101"/>
      <c r="G236" s="101"/>
      <c r="H236" s="82"/>
      <c r="I236" s="103"/>
      <c r="R236" s="82"/>
      <c r="S236" s="90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</row>
    <row r="237" customFormat="false" ht="12.75" hidden="false" customHeight="false" outlineLevel="0" collapsed="false">
      <c r="A237" s="100"/>
      <c r="B237" s="101"/>
      <c r="C237" s="101"/>
      <c r="D237" s="101"/>
      <c r="E237" s="101"/>
      <c r="F237" s="101"/>
      <c r="G237" s="101"/>
      <c r="H237" s="82"/>
      <c r="I237" s="103"/>
      <c r="R237" s="82"/>
      <c r="S237" s="90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</row>
    <row r="238" customFormat="false" ht="12.75" hidden="false" customHeight="false" outlineLevel="0" collapsed="false">
      <c r="A238" s="100"/>
      <c r="B238" s="101"/>
      <c r="C238" s="101"/>
      <c r="D238" s="101"/>
      <c r="E238" s="101"/>
      <c r="F238" s="101"/>
      <c r="G238" s="101"/>
      <c r="H238" s="82"/>
      <c r="I238" s="103"/>
      <c r="R238" s="82"/>
      <c r="S238" s="90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</row>
    <row r="239" customFormat="false" ht="12.75" hidden="false" customHeight="false" outlineLevel="0" collapsed="false">
      <c r="A239" s="100"/>
      <c r="B239" s="101"/>
      <c r="C239" s="101"/>
      <c r="D239" s="101"/>
      <c r="E239" s="101"/>
      <c r="F239" s="101"/>
      <c r="G239" s="101"/>
      <c r="H239" s="82"/>
      <c r="I239" s="103"/>
      <c r="R239" s="82"/>
      <c r="S239" s="90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</row>
    <row r="240" customFormat="false" ht="12.75" hidden="false" customHeight="false" outlineLevel="0" collapsed="false">
      <c r="A240" s="100"/>
      <c r="B240" s="101"/>
      <c r="C240" s="101"/>
      <c r="D240" s="101"/>
      <c r="E240" s="101"/>
      <c r="F240" s="101"/>
      <c r="G240" s="101"/>
      <c r="H240" s="82"/>
      <c r="I240" s="103"/>
      <c r="R240" s="82"/>
      <c r="S240" s="90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</row>
    <row r="241" customFormat="false" ht="12.75" hidden="false" customHeight="false" outlineLevel="0" collapsed="false">
      <c r="A241" s="100"/>
      <c r="B241" s="101"/>
      <c r="C241" s="101"/>
      <c r="D241" s="101"/>
      <c r="E241" s="101"/>
      <c r="F241" s="101"/>
      <c r="G241" s="101"/>
      <c r="H241" s="82"/>
      <c r="I241" s="103"/>
      <c r="R241" s="82"/>
      <c r="S241" s="90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</row>
    <row r="242" customFormat="false" ht="12.75" hidden="false" customHeight="false" outlineLevel="0" collapsed="false">
      <c r="A242" s="100"/>
      <c r="B242" s="101"/>
      <c r="C242" s="101"/>
      <c r="D242" s="101"/>
      <c r="E242" s="101"/>
      <c r="F242" s="101"/>
      <c r="G242" s="101"/>
      <c r="H242" s="82"/>
      <c r="I242" s="103"/>
      <c r="R242" s="82"/>
      <c r="S242" s="90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</row>
    <row r="243" customFormat="false" ht="12.75" hidden="false" customHeight="false" outlineLevel="0" collapsed="false">
      <c r="A243" s="100"/>
      <c r="B243" s="101"/>
      <c r="C243" s="101"/>
      <c r="D243" s="101"/>
      <c r="E243" s="101"/>
      <c r="F243" s="101"/>
      <c r="G243" s="101"/>
      <c r="H243" s="82"/>
      <c r="I243" s="103"/>
      <c r="R243" s="82"/>
      <c r="S243" s="90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</row>
    <row r="244" customFormat="false" ht="12.75" hidden="false" customHeight="false" outlineLevel="0" collapsed="false">
      <c r="A244" s="100"/>
      <c r="B244" s="101"/>
      <c r="C244" s="101"/>
      <c r="D244" s="101"/>
      <c r="E244" s="101"/>
      <c r="F244" s="101"/>
      <c r="G244" s="101"/>
      <c r="H244" s="82"/>
      <c r="I244" s="103"/>
      <c r="R244" s="82"/>
      <c r="S244" s="90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</row>
    <row r="245" customFormat="false" ht="12.75" hidden="false" customHeight="false" outlineLevel="0" collapsed="false">
      <c r="A245" s="100"/>
      <c r="B245" s="101"/>
      <c r="C245" s="101"/>
      <c r="D245" s="101"/>
      <c r="E245" s="101"/>
      <c r="F245" s="101"/>
      <c r="G245" s="101"/>
      <c r="H245" s="82"/>
      <c r="I245" s="103"/>
      <c r="R245" s="82"/>
      <c r="S245" s="90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</row>
    <row r="246" customFormat="false" ht="12.75" hidden="false" customHeight="false" outlineLevel="0" collapsed="false">
      <c r="A246" s="100"/>
      <c r="B246" s="101"/>
      <c r="C246" s="101"/>
      <c r="D246" s="101"/>
      <c r="E246" s="101"/>
      <c r="F246" s="101"/>
      <c r="G246" s="101"/>
      <c r="H246" s="82"/>
      <c r="I246" s="103"/>
      <c r="R246" s="82"/>
      <c r="S246" s="90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</row>
    <row r="247" customFormat="false" ht="12.75" hidden="false" customHeight="false" outlineLevel="0" collapsed="false">
      <c r="A247" s="100"/>
      <c r="B247" s="101"/>
      <c r="C247" s="101"/>
      <c r="D247" s="101"/>
      <c r="E247" s="101"/>
      <c r="F247" s="101"/>
      <c r="G247" s="101"/>
      <c r="H247" s="82"/>
      <c r="I247" s="103"/>
      <c r="R247" s="82"/>
      <c r="S247" s="90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</row>
    <row r="248" customFormat="false" ht="12.75" hidden="false" customHeight="false" outlineLevel="0" collapsed="false">
      <c r="A248" s="100"/>
      <c r="B248" s="101"/>
      <c r="C248" s="101"/>
      <c r="D248" s="101"/>
      <c r="E248" s="101"/>
      <c r="F248" s="101"/>
      <c r="G248" s="101"/>
      <c r="H248" s="82"/>
      <c r="I248" s="103"/>
      <c r="R248" s="82"/>
      <c r="S248" s="90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1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</row>
    <row r="249" customFormat="false" ht="12.75" hidden="false" customHeight="false" outlineLevel="0" collapsed="false">
      <c r="A249" s="100"/>
      <c r="B249" s="101"/>
      <c r="C249" s="101"/>
      <c r="D249" s="101"/>
      <c r="E249" s="101"/>
      <c r="F249" s="101"/>
      <c r="G249" s="101"/>
      <c r="H249" s="82"/>
      <c r="I249" s="103"/>
      <c r="R249" s="82"/>
      <c r="S249" s="90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1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</row>
    <row r="250" customFormat="false" ht="12.75" hidden="false" customHeight="false" outlineLevel="0" collapsed="false">
      <c r="A250" s="100"/>
      <c r="B250" s="101"/>
      <c r="C250" s="101"/>
      <c r="D250" s="101"/>
      <c r="E250" s="101"/>
      <c r="F250" s="101"/>
      <c r="G250" s="101"/>
      <c r="H250" s="82"/>
      <c r="I250" s="103"/>
      <c r="R250" s="82"/>
      <c r="S250" s="90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1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</row>
    <row r="251" customFormat="false" ht="12.75" hidden="false" customHeight="false" outlineLevel="0" collapsed="false">
      <c r="A251" s="100"/>
      <c r="B251" s="101"/>
      <c r="C251" s="101"/>
      <c r="D251" s="101"/>
      <c r="E251" s="101"/>
      <c r="F251" s="101"/>
      <c r="G251" s="101"/>
      <c r="H251" s="82"/>
      <c r="I251" s="103"/>
      <c r="R251" s="82"/>
      <c r="S251" s="90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1"/>
      <c r="DB251" s="91"/>
      <c r="DC251" s="91"/>
      <c r="DD251" s="91"/>
      <c r="DE251" s="91"/>
      <c r="DF251" s="91"/>
      <c r="DG251" s="91"/>
      <c r="DH251" s="91"/>
      <c r="DI251" s="91"/>
      <c r="DJ251" s="91"/>
      <c r="DK251" s="91"/>
      <c r="DL251" s="91"/>
      <c r="DM251" s="91"/>
      <c r="DN251" s="91"/>
      <c r="DO251" s="91"/>
      <c r="DP251" s="91"/>
      <c r="DQ251" s="91"/>
      <c r="DR251" s="91"/>
      <c r="DS251" s="91"/>
      <c r="DT251" s="91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1"/>
      <c r="FB251" s="91"/>
      <c r="FC251" s="91"/>
      <c r="FD251" s="91"/>
    </row>
    <row r="252" customFormat="false" ht="12.75" hidden="false" customHeight="false" outlineLevel="0" collapsed="false">
      <c r="A252" s="100"/>
      <c r="B252" s="101"/>
      <c r="C252" s="101"/>
      <c r="D252" s="101"/>
      <c r="E252" s="101"/>
      <c r="F252" s="101"/>
      <c r="G252" s="101"/>
      <c r="H252" s="82"/>
      <c r="I252" s="103"/>
      <c r="R252" s="82"/>
      <c r="S252" s="90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1"/>
      <c r="DF252" s="91"/>
      <c r="DG252" s="91"/>
      <c r="DH252" s="91"/>
      <c r="DI252" s="91"/>
      <c r="DJ252" s="91"/>
      <c r="DK252" s="91"/>
      <c r="DL252" s="91"/>
      <c r="DM252" s="91"/>
      <c r="DN252" s="91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1"/>
      <c r="FB252" s="91"/>
      <c r="FC252" s="91"/>
      <c r="FD252" s="91"/>
    </row>
    <row r="253" customFormat="false" ht="12.75" hidden="false" customHeight="false" outlineLevel="0" collapsed="false">
      <c r="A253" s="100"/>
      <c r="B253" s="101"/>
      <c r="C253" s="101"/>
      <c r="D253" s="101"/>
      <c r="E253" s="101"/>
      <c r="F253" s="101"/>
      <c r="G253" s="101"/>
      <c r="H253" s="82"/>
      <c r="I253" s="103"/>
      <c r="R253" s="82"/>
      <c r="S253" s="90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1"/>
      <c r="DF253" s="91"/>
      <c r="DG253" s="91"/>
      <c r="DH253" s="91"/>
      <c r="DI253" s="91"/>
      <c r="DJ253" s="91"/>
      <c r="DK253" s="91"/>
      <c r="DL253" s="91"/>
      <c r="DM253" s="91"/>
      <c r="DN253" s="91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1"/>
      <c r="FB253" s="91"/>
      <c r="FC253" s="91"/>
      <c r="FD253" s="91"/>
    </row>
    <row r="254" customFormat="false" ht="12.75" hidden="false" customHeight="false" outlineLevel="0" collapsed="false">
      <c r="A254" s="100"/>
      <c r="B254" s="101"/>
      <c r="C254" s="101"/>
      <c r="D254" s="101"/>
      <c r="E254" s="101"/>
      <c r="F254" s="101"/>
      <c r="G254" s="101"/>
      <c r="H254" s="82"/>
      <c r="I254" s="103"/>
      <c r="R254" s="82"/>
      <c r="S254" s="90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1"/>
      <c r="DB254" s="91"/>
      <c r="DC254" s="91"/>
      <c r="DD254" s="91"/>
      <c r="DE254" s="91"/>
      <c r="DF254" s="91"/>
      <c r="DG254" s="91"/>
      <c r="DH254" s="91"/>
      <c r="DI254" s="91"/>
      <c r="DJ254" s="91"/>
      <c r="DK254" s="91"/>
      <c r="DL254" s="91"/>
      <c r="DM254" s="91"/>
      <c r="DN254" s="91"/>
      <c r="DO254" s="91"/>
      <c r="DP254" s="91"/>
      <c r="DQ254" s="91"/>
      <c r="DR254" s="91"/>
      <c r="DS254" s="91"/>
      <c r="DT254" s="91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1"/>
      <c r="FB254" s="91"/>
      <c r="FC254" s="91"/>
      <c r="FD254" s="91"/>
    </row>
    <row r="255" customFormat="false" ht="12.75" hidden="false" customHeight="false" outlineLevel="0" collapsed="false">
      <c r="A255" s="100"/>
      <c r="B255" s="101"/>
      <c r="C255" s="101"/>
      <c r="D255" s="101"/>
      <c r="E255" s="101"/>
      <c r="F255" s="101"/>
      <c r="G255" s="101"/>
      <c r="H255" s="82"/>
      <c r="I255" s="103"/>
      <c r="R255" s="82"/>
      <c r="S255" s="90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1"/>
      <c r="DB255" s="91"/>
      <c r="DC255" s="91"/>
      <c r="DD255" s="91"/>
      <c r="DE255" s="91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1"/>
      <c r="FB255" s="91"/>
      <c r="FC255" s="91"/>
      <c r="FD255" s="91"/>
    </row>
    <row r="256" customFormat="false" ht="12.75" hidden="false" customHeight="false" outlineLevel="0" collapsed="false">
      <c r="A256" s="100"/>
      <c r="B256" s="101"/>
      <c r="C256" s="101"/>
      <c r="D256" s="101"/>
      <c r="E256" s="101"/>
      <c r="F256" s="101"/>
      <c r="G256" s="101"/>
      <c r="H256" s="82"/>
      <c r="I256" s="103"/>
      <c r="R256" s="82"/>
      <c r="S256" s="90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</row>
    <row r="257" customFormat="false" ht="12.75" hidden="false" customHeight="false" outlineLevel="0" collapsed="false">
      <c r="A257" s="100"/>
      <c r="B257" s="101"/>
      <c r="C257" s="101"/>
      <c r="D257" s="101"/>
      <c r="E257" s="101"/>
      <c r="F257" s="101"/>
      <c r="G257" s="101"/>
      <c r="H257" s="82"/>
      <c r="I257" s="103"/>
      <c r="R257" s="82"/>
      <c r="S257" s="90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1"/>
      <c r="DB257" s="91"/>
      <c r="DC257" s="91"/>
      <c r="DD257" s="91"/>
      <c r="DE257" s="91"/>
      <c r="DF257" s="91"/>
      <c r="DG257" s="91"/>
      <c r="DH257" s="91"/>
      <c r="DI257" s="91"/>
      <c r="DJ257" s="91"/>
      <c r="DK257" s="91"/>
      <c r="DL257" s="91"/>
      <c r="DM257" s="91"/>
      <c r="DN257" s="91"/>
      <c r="DO257" s="91"/>
      <c r="DP257" s="91"/>
      <c r="DQ257" s="91"/>
      <c r="DR257" s="91"/>
      <c r="DS257" s="91"/>
      <c r="DT257" s="91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1"/>
      <c r="FB257" s="91"/>
      <c r="FC257" s="91"/>
      <c r="FD257" s="91"/>
    </row>
    <row r="258" customFormat="false" ht="12.75" hidden="false" customHeight="false" outlineLevel="0" collapsed="false">
      <c r="A258" s="100"/>
      <c r="B258" s="101"/>
      <c r="C258" s="101"/>
      <c r="D258" s="101"/>
      <c r="E258" s="101"/>
      <c r="F258" s="101"/>
      <c r="G258" s="101"/>
      <c r="H258" s="82"/>
      <c r="I258" s="103"/>
      <c r="R258" s="82"/>
      <c r="S258" s="90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1"/>
      <c r="DF258" s="91"/>
      <c r="DG258" s="91"/>
      <c r="DH258" s="91"/>
      <c r="DI258" s="91"/>
      <c r="DJ258" s="91"/>
      <c r="DK258" s="91"/>
      <c r="DL258" s="91"/>
      <c r="DM258" s="91"/>
      <c r="DN258" s="91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</row>
    <row r="259" customFormat="false" ht="12.75" hidden="false" customHeight="false" outlineLevel="0" collapsed="false">
      <c r="A259" s="100"/>
      <c r="B259" s="101"/>
      <c r="C259" s="101"/>
      <c r="D259" s="101"/>
      <c r="E259" s="101"/>
      <c r="F259" s="101"/>
      <c r="G259" s="101"/>
      <c r="H259" s="82"/>
      <c r="I259" s="103"/>
      <c r="R259" s="82"/>
      <c r="S259" s="90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1"/>
      <c r="DF259" s="91"/>
      <c r="DG259" s="91"/>
      <c r="DH259" s="91"/>
      <c r="DI259" s="91"/>
      <c r="DJ259" s="91"/>
      <c r="DK259" s="91"/>
      <c r="DL259" s="91"/>
      <c r="DM259" s="91"/>
      <c r="DN259" s="91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91"/>
      <c r="EZ259" s="91"/>
      <c r="FA259" s="91"/>
      <c r="FB259" s="91"/>
      <c r="FC259" s="91"/>
      <c r="FD259" s="91"/>
    </row>
    <row r="260" customFormat="false" ht="12.75" hidden="false" customHeight="false" outlineLevel="0" collapsed="false">
      <c r="A260" s="100"/>
      <c r="B260" s="101"/>
      <c r="C260" s="101"/>
      <c r="D260" s="101"/>
      <c r="E260" s="101"/>
      <c r="F260" s="101"/>
      <c r="G260" s="101"/>
      <c r="H260" s="82"/>
      <c r="I260" s="103"/>
      <c r="R260" s="82"/>
      <c r="S260" s="90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1"/>
      <c r="DB260" s="91"/>
      <c r="DC260" s="91"/>
      <c r="DD260" s="91"/>
      <c r="DE260" s="91"/>
      <c r="DF260" s="91"/>
      <c r="DG260" s="91"/>
      <c r="DH260" s="91"/>
      <c r="DI260" s="91"/>
      <c r="DJ260" s="91"/>
      <c r="DK260" s="91"/>
      <c r="DL260" s="91"/>
      <c r="DM260" s="91"/>
      <c r="DN260" s="91"/>
      <c r="DO260" s="91"/>
      <c r="DP260" s="91"/>
      <c r="DQ260" s="91"/>
      <c r="DR260" s="91"/>
      <c r="DS260" s="91"/>
      <c r="DT260" s="91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91"/>
      <c r="EZ260" s="91"/>
      <c r="FA260" s="91"/>
      <c r="FB260" s="91"/>
      <c r="FC260" s="91"/>
      <c r="FD260" s="91"/>
    </row>
    <row r="261" customFormat="false" ht="12.75" hidden="false" customHeight="false" outlineLevel="0" collapsed="false">
      <c r="A261" s="100"/>
      <c r="B261" s="101"/>
      <c r="C261" s="101"/>
      <c r="D261" s="101"/>
      <c r="E261" s="101"/>
      <c r="F261" s="101"/>
      <c r="G261" s="101"/>
      <c r="H261" s="82"/>
      <c r="I261" s="103"/>
      <c r="R261" s="82"/>
      <c r="S261" s="90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1"/>
      <c r="DB261" s="91"/>
      <c r="DC261" s="91"/>
      <c r="DD261" s="91"/>
      <c r="DE261" s="91"/>
      <c r="DF261" s="91"/>
      <c r="DG261" s="91"/>
      <c r="DH261" s="91"/>
      <c r="DI261" s="91"/>
      <c r="DJ261" s="91"/>
      <c r="DK261" s="91"/>
      <c r="DL261" s="91"/>
      <c r="DM261" s="91"/>
      <c r="DN261" s="91"/>
      <c r="DO261" s="91"/>
      <c r="DP261" s="91"/>
      <c r="DQ261" s="91"/>
      <c r="DR261" s="91"/>
      <c r="DS261" s="91"/>
      <c r="DT261" s="91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91"/>
      <c r="EZ261" s="91"/>
      <c r="FA261" s="91"/>
      <c r="FB261" s="91"/>
      <c r="FC261" s="91"/>
      <c r="FD261" s="91"/>
    </row>
    <row r="262" customFormat="false" ht="12.75" hidden="false" customHeight="false" outlineLevel="0" collapsed="false">
      <c r="A262" s="100"/>
      <c r="B262" s="101"/>
      <c r="C262" s="101"/>
      <c r="D262" s="101"/>
      <c r="E262" s="101"/>
      <c r="F262" s="101"/>
      <c r="G262" s="101"/>
      <c r="H262" s="82"/>
      <c r="I262" s="103"/>
      <c r="R262" s="82"/>
      <c r="S262" s="90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1"/>
      <c r="DB262" s="91"/>
      <c r="DC262" s="91"/>
      <c r="DD262" s="91"/>
      <c r="DE262" s="91"/>
      <c r="DF262" s="91"/>
      <c r="DG262" s="91"/>
      <c r="DH262" s="91"/>
      <c r="DI262" s="91"/>
      <c r="DJ262" s="91"/>
      <c r="DK262" s="91"/>
      <c r="DL262" s="91"/>
      <c r="DM262" s="91"/>
      <c r="DN262" s="91"/>
      <c r="DO262" s="91"/>
      <c r="DP262" s="91"/>
      <c r="DQ262" s="91"/>
      <c r="DR262" s="91"/>
      <c r="DS262" s="91"/>
      <c r="DT262" s="91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91"/>
      <c r="EZ262" s="91"/>
      <c r="FA262" s="91"/>
      <c r="FB262" s="91"/>
      <c r="FC262" s="91"/>
      <c r="FD262" s="91"/>
    </row>
    <row r="263" customFormat="false" ht="12.75" hidden="false" customHeight="false" outlineLevel="0" collapsed="false">
      <c r="A263" s="100"/>
      <c r="B263" s="101"/>
      <c r="C263" s="101"/>
      <c r="D263" s="101"/>
      <c r="E263" s="101"/>
      <c r="F263" s="101"/>
      <c r="G263" s="101"/>
      <c r="H263" s="82"/>
      <c r="I263" s="103"/>
      <c r="R263" s="82"/>
      <c r="S263" s="90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1"/>
      <c r="DF263" s="91"/>
      <c r="DG263" s="91"/>
      <c r="DH263" s="91"/>
      <c r="DI263" s="91"/>
      <c r="DJ263" s="91"/>
      <c r="DK263" s="91"/>
      <c r="DL263" s="91"/>
      <c r="DM263" s="91"/>
      <c r="DN263" s="91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</row>
    <row r="264" customFormat="false" ht="12.75" hidden="false" customHeight="false" outlineLevel="0" collapsed="false">
      <c r="A264" s="100"/>
      <c r="B264" s="101"/>
      <c r="C264" s="101"/>
      <c r="D264" s="101"/>
      <c r="E264" s="101"/>
      <c r="F264" s="101"/>
      <c r="G264" s="101"/>
      <c r="H264" s="82"/>
      <c r="I264" s="103"/>
      <c r="R264" s="82"/>
      <c r="S264" s="90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1"/>
      <c r="DB264" s="91"/>
      <c r="DC264" s="91"/>
      <c r="DD264" s="91"/>
      <c r="DE264" s="91"/>
      <c r="DF264" s="91"/>
      <c r="DG264" s="91"/>
      <c r="DH264" s="91"/>
      <c r="DI264" s="91"/>
      <c r="DJ264" s="91"/>
      <c r="DK264" s="91"/>
      <c r="DL264" s="91"/>
      <c r="DM264" s="91"/>
      <c r="DN264" s="91"/>
      <c r="DO264" s="91"/>
      <c r="DP264" s="91"/>
      <c r="DQ264" s="91"/>
      <c r="DR264" s="91"/>
      <c r="DS264" s="91"/>
      <c r="DT264" s="91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91"/>
      <c r="EZ264" s="91"/>
      <c r="FA264" s="91"/>
      <c r="FB264" s="91"/>
      <c r="FC264" s="91"/>
      <c r="FD264" s="91"/>
    </row>
    <row r="265" customFormat="false" ht="12.75" hidden="false" customHeight="false" outlineLevel="0" collapsed="false">
      <c r="A265" s="100"/>
      <c r="B265" s="101"/>
      <c r="C265" s="101"/>
      <c r="D265" s="101"/>
      <c r="E265" s="101"/>
      <c r="F265" s="101"/>
      <c r="G265" s="101"/>
      <c r="H265" s="82"/>
      <c r="I265" s="103"/>
      <c r="R265" s="82"/>
      <c r="S265" s="90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1"/>
      <c r="DF265" s="91"/>
      <c r="DG265" s="91"/>
      <c r="DH265" s="91"/>
      <c r="DI265" s="91"/>
      <c r="DJ265" s="91"/>
      <c r="DK265" s="91"/>
      <c r="DL265" s="91"/>
      <c r="DM265" s="91"/>
      <c r="DN265" s="91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91"/>
      <c r="EZ265" s="91"/>
      <c r="FA265" s="91"/>
      <c r="FB265" s="91"/>
      <c r="FC265" s="91"/>
      <c r="FD265" s="91"/>
    </row>
    <row r="266" customFormat="false" ht="12.75" hidden="false" customHeight="false" outlineLevel="0" collapsed="false">
      <c r="A266" s="100"/>
      <c r="B266" s="101"/>
      <c r="C266" s="101"/>
      <c r="D266" s="101"/>
      <c r="E266" s="101"/>
      <c r="F266" s="101"/>
      <c r="G266" s="101"/>
      <c r="H266" s="82"/>
      <c r="I266" s="103"/>
      <c r="R266" s="82"/>
      <c r="S266" s="90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1"/>
      <c r="DB266" s="91"/>
      <c r="DC266" s="91"/>
      <c r="DD266" s="91"/>
      <c r="DE266" s="91"/>
      <c r="DF266" s="91"/>
      <c r="DG266" s="91"/>
      <c r="DH266" s="91"/>
      <c r="DI266" s="91"/>
      <c r="DJ266" s="91"/>
      <c r="DK266" s="91"/>
      <c r="DL266" s="91"/>
      <c r="DM266" s="91"/>
      <c r="DN266" s="91"/>
      <c r="DO266" s="91"/>
      <c r="DP266" s="91"/>
      <c r="DQ266" s="91"/>
      <c r="DR266" s="91"/>
      <c r="DS266" s="91"/>
      <c r="DT266" s="91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91"/>
      <c r="EZ266" s="91"/>
      <c r="FA266" s="91"/>
      <c r="FB266" s="91"/>
      <c r="FC266" s="91"/>
      <c r="FD266" s="91"/>
    </row>
    <row r="267" customFormat="false" ht="12.75" hidden="false" customHeight="false" outlineLevel="0" collapsed="false">
      <c r="A267" s="100"/>
      <c r="B267" s="101"/>
      <c r="C267" s="101"/>
      <c r="D267" s="101"/>
      <c r="E267" s="101"/>
      <c r="F267" s="101"/>
      <c r="G267" s="101"/>
      <c r="H267" s="82"/>
      <c r="I267" s="103"/>
      <c r="R267" s="82"/>
      <c r="S267" s="90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1"/>
      <c r="DB267" s="91"/>
      <c r="DC267" s="91"/>
      <c r="DD267" s="91"/>
      <c r="DE267" s="91"/>
      <c r="DF267" s="91"/>
      <c r="DG267" s="91"/>
      <c r="DH267" s="91"/>
      <c r="DI267" s="91"/>
      <c r="DJ267" s="91"/>
      <c r="DK267" s="91"/>
      <c r="DL267" s="91"/>
      <c r="DM267" s="91"/>
      <c r="DN267" s="91"/>
      <c r="DO267" s="91"/>
      <c r="DP267" s="91"/>
      <c r="DQ267" s="91"/>
      <c r="DR267" s="91"/>
      <c r="DS267" s="91"/>
      <c r="DT267" s="91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91"/>
      <c r="EZ267" s="91"/>
      <c r="FA267" s="91"/>
      <c r="FB267" s="91"/>
      <c r="FC267" s="91"/>
      <c r="FD267" s="91"/>
    </row>
    <row r="268" customFormat="false" ht="12.75" hidden="false" customHeight="false" outlineLevel="0" collapsed="false">
      <c r="A268" s="100"/>
      <c r="B268" s="101"/>
      <c r="C268" s="101"/>
      <c r="D268" s="101"/>
      <c r="E268" s="101"/>
      <c r="F268" s="101"/>
      <c r="G268" s="101"/>
      <c r="H268" s="82"/>
      <c r="I268" s="103"/>
      <c r="R268" s="82"/>
      <c r="S268" s="90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1"/>
      <c r="DF268" s="91"/>
      <c r="DG268" s="91"/>
      <c r="DH268" s="91"/>
      <c r="DI268" s="91"/>
      <c r="DJ268" s="91"/>
      <c r="DK268" s="91"/>
      <c r="DL268" s="91"/>
      <c r="DM268" s="91"/>
      <c r="DN268" s="91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</row>
    <row r="269" customFormat="false" ht="12.75" hidden="false" customHeight="false" outlineLevel="0" collapsed="false">
      <c r="A269" s="100"/>
      <c r="B269" s="101"/>
      <c r="C269" s="101"/>
      <c r="D269" s="101"/>
      <c r="E269" s="101"/>
      <c r="F269" s="101"/>
      <c r="G269" s="101"/>
      <c r="H269" s="82"/>
      <c r="I269" s="103"/>
      <c r="R269" s="82"/>
      <c r="S269" s="90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1"/>
      <c r="DB269" s="91"/>
      <c r="DC269" s="91"/>
      <c r="DD269" s="91"/>
      <c r="DE269" s="91"/>
      <c r="DF269" s="91"/>
      <c r="DG269" s="91"/>
      <c r="DH269" s="91"/>
      <c r="DI269" s="91"/>
      <c r="DJ269" s="91"/>
      <c r="DK269" s="91"/>
      <c r="DL269" s="91"/>
      <c r="DM269" s="91"/>
      <c r="DN269" s="91"/>
      <c r="DO269" s="91"/>
      <c r="DP269" s="91"/>
      <c r="DQ269" s="91"/>
      <c r="DR269" s="91"/>
      <c r="DS269" s="91"/>
      <c r="DT269" s="91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91"/>
      <c r="EZ269" s="91"/>
      <c r="FA269" s="91"/>
      <c r="FB269" s="91"/>
      <c r="FC269" s="91"/>
      <c r="FD269" s="91"/>
    </row>
    <row r="270" customFormat="false" ht="12.75" hidden="false" customHeight="false" outlineLevel="0" collapsed="false">
      <c r="A270" s="100"/>
      <c r="B270" s="101"/>
      <c r="C270" s="101"/>
      <c r="D270" s="101"/>
      <c r="E270" s="101"/>
      <c r="F270" s="101"/>
      <c r="G270" s="101"/>
      <c r="H270" s="82"/>
      <c r="I270" s="103"/>
      <c r="R270" s="82"/>
      <c r="S270" s="90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1"/>
      <c r="DB270" s="91"/>
      <c r="DC270" s="91"/>
      <c r="DD270" s="91"/>
      <c r="DE270" s="91"/>
      <c r="DF270" s="91"/>
      <c r="DG270" s="91"/>
      <c r="DH270" s="91"/>
      <c r="DI270" s="91"/>
      <c r="DJ270" s="91"/>
      <c r="DK270" s="91"/>
      <c r="DL270" s="91"/>
      <c r="DM270" s="91"/>
      <c r="DN270" s="91"/>
      <c r="DO270" s="91"/>
      <c r="DP270" s="91"/>
      <c r="DQ270" s="91"/>
      <c r="DR270" s="91"/>
      <c r="DS270" s="91"/>
      <c r="DT270" s="91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91"/>
      <c r="EZ270" s="91"/>
      <c r="FA270" s="91"/>
      <c r="FB270" s="91"/>
      <c r="FC270" s="91"/>
      <c r="FD270" s="91"/>
    </row>
    <row r="271" customFormat="false" ht="12.75" hidden="false" customHeight="false" outlineLevel="0" collapsed="false">
      <c r="A271" s="100"/>
      <c r="B271" s="101"/>
      <c r="C271" s="101"/>
      <c r="D271" s="101"/>
      <c r="E271" s="101"/>
      <c r="F271" s="101"/>
      <c r="G271" s="101"/>
      <c r="H271" s="82"/>
      <c r="I271" s="103"/>
      <c r="R271" s="82"/>
      <c r="S271" s="90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1"/>
      <c r="DB271" s="91"/>
      <c r="DC271" s="91"/>
      <c r="DD271" s="91"/>
      <c r="DE271" s="91"/>
      <c r="DF271" s="91"/>
      <c r="DG271" s="91"/>
      <c r="DH271" s="91"/>
      <c r="DI271" s="91"/>
      <c r="DJ271" s="91"/>
      <c r="DK271" s="91"/>
      <c r="DL271" s="91"/>
      <c r="DM271" s="91"/>
      <c r="DN271" s="91"/>
      <c r="DO271" s="91"/>
      <c r="DP271" s="91"/>
      <c r="DQ271" s="91"/>
      <c r="DR271" s="91"/>
      <c r="DS271" s="91"/>
      <c r="DT271" s="91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91"/>
      <c r="EZ271" s="91"/>
      <c r="FA271" s="91"/>
      <c r="FB271" s="91"/>
      <c r="FC271" s="91"/>
      <c r="FD271" s="91"/>
    </row>
    <row r="272" customFormat="false" ht="12.75" hidden="false" customHeight="false" outlineLevel="0" collapsed="false">
      <c r="A272" s="100"/>
      <c r="B272" s="101"/>
      <c r="C272" s="101"/>
      <c r="D272" s="101"/>
      <c r="E272" s="101"/>
      <c r="F272" s="101"/>
      <c r="G272" s="101"/>
      <c r="H272" s="82"/>
      <c r="I272" s="103"/>
      <c r="R272" s="82"/>
      <c r="S272" s="90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1"/>
      <c r="DB272" s="91"/>
      <c r="DC272" s="91"/>
      <c r="DD272" s="91"/>
      <c r="DE272" s="91"/>
      <c r="DF272" s="91"/>
      <c r="DG272" s="91"/>
      <c r="DH272" s="91"/>
      <c r="DI272" s="91"/>
      <c r="DJ272" s="91"/>
      <c r="DK272" s="91"/>
      <c r="DL272" s="91"/>
      <c r="DM272" s="91"/>
      <c r="DN272" s="91"/>
      <c r="DO272" s="91"/>
      <c r="DP272" s="91"/>
      <c r="DQ272" s="91"/>
      <c r="DR272" s="91"/>
      <c r="DS272" s="91"/>
      <c r="DT272" s="91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91"/>
      <c r="EZ272" s="91"/>
      <c r="FA272" s="91"/>
      <c r="FB272" s="91"/>
      <c r="FC272" s="91"/>
      <c r="FD272" s="91"/>
    </row>
    <row r="273" customFormat="false" ht="12.75" hidden="false" customHeight="false" outlineLevel="0" collapsed="false">
      <c r="A273" s="100"/>
      <c r="B273" s="101"/>
      <c r="C273" s="101"/>
      <c r="D273" s="101"/>
      <c r="E273" s="101"/>
      <c r="F273" s="101"/>
      <c r="G273" s="101"/>
      <c r="H273" s="82"/>
      <c r="I273" s="103"/>
      <c r="R273" s="82"/>
      <c r="S273" s="90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1"/>
      <c r="DF273" s="91"/>
      <c r="DG273" s="91"/>
      <c r="DH273" s="91"/>
      <c r="DI273" s="91"/>
      <c r="DJ273" s="91"/>
      <c r="DK273" s="91"/>
      <c r="DL273" s="91"/>
      <c r="DM273" s="91"/>
      <c r="DN273" s="91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</row>
    <row r="274" customFormat="false" ht="12.75" hidden="false" customHeight="false" outlineLevel="0" collapsed="false">
      <c r="A274" s="100"/>
      <c r="B274" s="101"/>
      <c r="C274" s="101"/>
      <c r="D274" s="101"/>
      <c r="E274" s="101"/>
      <c r="F274" s="101"/>
      <c r="G274" s="101"/>
      <c r="H274" s="82"/>
      <c r="I274" s="103"/>
      <c r="R274" s="82"/>
      <c r="S274" s="90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1"/>
      <c r="DB274" s="91"/>
      <c r="DC274" s="91"/>
      <c r="DD274" s="91"/>
      <c r="DE274" s="91"/>
      <c r="DF274" s="91"/>
      <c r="DG274" s="91"/>
      <c r="DH274" s="91"/>
      <c r="DI274" s="91"/>
      <c r="DJ274" s="91"/>
      <c r="DK274" s="91"/>
      <c r="DL274" s="91"/>
      <c r="DM274" s="91"/>
      <c r="DN274" s="91"/>
      <c r="DO274" s="91"/>
      <c r="DP274" s="91"/>
      <c r="DQ274" s="91"/>
      <c r="DR274" s="91"/>
      <c r="DS274" s="91"/>
      <c r="DT274" s="91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91"/>
      <c r="EZ274" s="91"/>
      <c r="FA274" s="91"/>
      <c r="FB274" s="91"/>
      <c r="FC274" s="91"/>
      <c r="FD274" s="91"/>
    </row>
    <row r="275" customFormat="false" ht="12.75" hidden="false" customHeight="false" outlineLevel="0" collapsed="false">
      <c r="A275" s="100"/>
      <c r="B275" s="101"/>
      <c r="C275" s="101"/>
      <c r="D275" s="101"/>
      <c r="E275" s="101"/>
      <c r="F275" s="101"/>
      <c r="G275" s="101"/>
      <c r="H275" s="82"/>
      <c r="I275" s="103"/>
      <c r="R275" s="82"/>
      <c r="S275" s="90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1"/>
      <c r="DB275" s="91"/>
      <c r="DC275" s="91"/>
      <c r="DD275" s="91"/>
      <c r="DE275" s="91"/>
      <c r="DF275" s="91"/>
      <c r="DG275" s="91"/>
      <c r="DH275" s="91"/>
      <c r="DI275" s="91"/>
      <c r="DJ275" s="91"/>
      <c r="DK275" s="91"/>
      <c r="DL275" s="91"/>
      <c r="DM275" s="91"/>
      <c r="DN275" s="91"/>
      <c r="DO275" s="91"/>
      <c r="DP275" s="91"/>
      <c r="DQ275" s="91"/>
      <c r="DR275" s="91"/>
      <c r="DS275" s="91"/>
      <c r="DT275" s="91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91"/>
      <c r="EZ275" s="91"/>
      <c r="FA275" s="91"/>
      <c r="FB275" s="91"/>
      <c r="FC275" s="91"/>
      <c r="FD275" s="91"/>
    </row>
    <row r="276" customFormat="false" ht="12.75" hidden="false" customHeight="false" outlineLevel="0" collapsed="false">
      <c r="A276" s="100"/>
      <c r="B276" s="101"/>
      <c r="C276" s="101"/>
      <c r="D276" s="101"/>
      <c r="E276" s="101"/>
      <c r="F276" s="101"/>
      <c r="G276" s="101"/>
      <c r="H276" s="82"/>
      <c r="I276" s="103"/>
      <c r="R276" s="82"/>
      <c r="S276" s="90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1"/>
      <c r="DB276" s="91"/>
      <c r="DC276" s="91"/>
      <c r="DD276" s="91"/>
      <c r="DE276" s="91"/>
      <c r="DF276" s="91"/>
      <c r="DG276" s="91"/>
      <c r="DH276" s="91"/>
      <c r="DI276" s="91"/>
      <c r="DJ276" s="91"/>
      <c r="DK276" s="91"/>
      <c r="DL276" s="91"/>
      <c r="DM276" s="91"/>
      <c r="DN276" s="91"/>
      <c r="DO276" s="91"/>
      <c r="DP276" s="91"/>
      <c r="DQ276" s="91"/>
      <c r="DR276" s="91"/>
      <c r="DS276" s="91"/>
      <c r="DT276" s="91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91"/>
      <c r="EZ276" s="91"/>
      <c r="FA276" s="91"/>
      <c r="FB276" s="91"/>
      <c r="FC276" s="91"/>
      <c r="FD276" s="91"/>
    </row>
    <row r="277" customFormat="false" ht="12.75" hidden="false" customHeight="false" outlineLevel="0" collapsed="false">
      <c r="A277" s="100"/>
      <c r="B277" s="101"/>
      <c r="C277" s="101"/>
      <c r="D277" s="101"/>
      <c r="E277" s="101"/>
      <c r="F277" s="101"/>
      <c r="G277" s="101"/>
      <c r="H277" s="82"/>
      <c r="I277" s="103"/>
      <c r="R277" s="82"/>
      <c r="S277" s="90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1"/>
      <c r="DB277" s="91"/>
      <c r="DC277" s="91"/>
      <c r="DD277" s="91"/>
      <c r="DE277" s="91"/>
      <c r="DF277" s="91"/>
      <c r="DG277" s="91"/>
      <c r="DH277" s="91"/>
      <c r="DI277" s="91"/>
      <c r="DJ277" s="91"/>
      <c r="DK277" s="91"/>
      <c r="DL277" s="91"/>
      <c r="DM277" s="91"/>
      <c r="DN277" s="91"/>
      <c r="DO277" s="91"/>
      <c r="DP277" s="91"/>
      <c r="DQ277" s="91"/>
      <c r="DR277" s="91"/>
      <c r="DS277" s="91"/>
      <c r="DT277" s="91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91"/>
      <c r="EZ277" s="91"/>
      <c r="FA277" s="91"/>
      <c r="FB277" s="91"/>
      <c r="FC277" s="91"/>
      <c r="FD277" s="91"/>
    </row>
    <row r="278" customFormat="false" ht="12.75" hidden="false" customHeight="false" outlineLevel="0" collapsed="false">
      <c r="A278" s="100"/>
      <c r="B278" s="101"/>
      <c r="C278" s="101"/>
      <c r="D278" s="101"/>
      <c r="E278" s="101"/>
      <c r="F278" s="101"/>
      <c r="G278" s="101"/>
      <c r="H278" s="82"/>
      <c r="I278" s="103"/>
      <c r="R278" s="82"/>
      <c r="S278" s="90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1"/>
      <c r="DF278" s="91"/>
      <c r="DG278" s="91"/>
      <c r="DH278" s="91"/>
      <c r="DI278" s="91"/>
      <c r="DJ278" s="91"/>
      <c r="DK278" s="91"/>
      <c r="DL278" s="91"/>
      <c r="DM278" s="91"/>
      <c r="DN278" s="91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</row>
    <row r="279" customFormat="false" ht="12.75" hidden="false" customHeight="false" outlineLevel="0" collapsed="false">
      <c r="A279" s="100"/>
      <c r="B279" s="101"/>
      <c r="C279" s="101"/>
      <c r="D279" s="101"/>
      <c r="E279" s="101"/>
      <c r="F279" s="101"/>
      <c r="G279" s="101"/>
      <c r="H279" s="82"/>
      <c r="I279" s="103"/>
      <c r="R279" s="82"/>
      <c r="S279" s="90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</row>
    <row r="280" customFormat="false" ht="12.75" hidden="false" customHeight="false" outlineLevel="0" collapsed="false">
      <c r="A280" s="100"/>
      <c r="B280" s="101"/>
      <c r="C280" s="101"/>
      <c r="D280" s="101"/>
      <c r="E280" s="101"/>
      <c r="F280" s="101"/>
      <c r="G280" s="101"/>
      <c r="H280" s="82"/>
      <c r="I280" s="103"/>
      <c r="R280" s="82"/>
      <c r="S280" s="90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1"/>
      <c r="DF280" s="91"/>
      <c r="DG280" s="91"/>
      <c r="DH280" s="91"/>
      <c r="DI280" s="91"/>
      <c r="DJ280" s="91"/>
      <c r="DK280" s="91"/>
      <c r="DL280" s="91"/>
      <c r="DM280" s="91"/>
      <c r="DN280" s="91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</row>
    <row r="281" customFormat="false" ht="12.75" hidden="false" customHeight="false" outlineLevel="0" collapsed="false">
      <c r="A281" s="100"/>
      <c r="B281" s="101"/>
      <c r="C281" s="101"/>
      <c r="D281" s="101"/>
      <c r="E281" s="101"/>
      <c r="F281" s="101"/>
      <c r="G281" s="101"/>
      <c r="H281" s="82"/>
      <c r="I281" s="103"/>
      <c r="R281" s="82"/>
      <c r="S281" s="90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1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</row>
    <row r="282" customFormat="false" ht="12.75" hidden="false" customHeight="false" outlineLevel="0" collapsed="false">
      <c r="A282" s="100"/>
      <c r="B282" s="101"/>
      <c r="C282" s="101"/>
      <c r="D282" s="101"/>
      <c r="E282" s="101"/>
      <c r="F282" s="101"/>
      <c r="G282" s="101"/>
      <c r="H282" s="82"/>
      <c r="I282" s="103"/>
      <c r="R282" s="82"/>
      <c r="S282" s="90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1"/>
      <c r="DF282" s="91"/>
      <c r="DG282" s="91"/>
      <c r="DH282" s="91"/>
      <c r="DI282" s="91"/>
      <c r="DJ282" s="91"/>
      <c r="DK282" s="91"/>
      <c r="DL282" s="91"/>
      <c r="DM282" s="91"/>
      <c r="DN282" s="91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</row>
    <row r="283" customFormat="false" ht="12.75" hidden="false" customHeight="false" outlineLevel="0" collapsed="false">
      <c r="A283" s="100"/>
      <c r="B283" s="101"/>
      <c r="C283" s="101"/>
      <c r="D283" s="101"/>
      <c r="E283" s="101"/>
      <c r="F283" s="101"/>
      <c r="G283" s="101"/>
      <c r="H283" s="82"/>
      <c r="I283" s="103"/>
      <c r="R283" s="82"/>
      <c r="S283" s="90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</row>
    <row r="284" customFormat="false" ht="12.75" hidden="false" customHeight="false" outlineLevel="0" collapsed="false">
      <c r="A284" s="100"/>
      <c r="B284" s="101"/>
      <c r="C284" s="101"/>
      <c r="D284" s="101"/>
      <c r="E284" s="101"/>
      <c r="F284" s="101"/>
      <c r="G284" s="101"/>
      <c r="H284" s="82"/>
      <c r="I284" s="103"/>
      <c r="R284" s="82"/>
      <c r="S284" s="90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1"/>
      <c r="DF284" s="91"/>
      <c r="DG284" s="91"/>
      <c r="DH284" s="91"/>
      <c r="DI284" s="91"/>
      <c r="DJ284" s="91"/>
      <c r="DK284" s="91"/>
      <c r="DL284" s="91"/>
      <c r="DM284" s="91"/>
      <c r="DN284" s="91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</row>
    <row r="285" customFormat="false" ht="12.75" hidden="false" customHeight="false" outlineLevel="0" collapsed="false">
      <c r="A285" s="100"/>
      <c r="B285" s="101"/>
      <c r="C285" s="101"/>
      <c r="D285" s="101"/>
      <c r="E285" s="101"/>
      <c r="F285" s="101"/>
      <c r="G285" s="101"/>
      <c r="H285" s="82"/>
      <c r="I285" s="103"/>
      <c r="R285" s="82"/>
      <c r="S285" s="90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1"/>
      <c r="DF285" s="91"/>
      <c r="DG285" s="91"/>
      <c r="DH285" s="91"/>
      <c r="DI285" s="91"/>
      <c r="DJ285" s="91"/>
      <c r="DK285" s="91"/>
      <c r="DL285" s="91"/>
      <c r="DM285" s="91"/>
      <c r="DN285" s="91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</row>
    <row r="286" customFormat="false" ht="12.75" hidden="false" customHeight="false" outlineLevel="0" collapsed="false">
      <c r="A286" s="100"/>
      <c r="B286" s="101"/>
      <c r="C286" s="101"/>
      <c r="D286" s="101"/>
      <c r="E286" s="101"/>
      <c r="F286" s="101"/>
      <c r="G286" s="101"/>
      <c r="H286" s="82"/>
      <c r="I286" s="103"/>
      <c r="R286" s="82"/>
      <c r="S286" s="90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1"/>
      <c r="DF286" s="91"/>
      <c r="DG286" s="91"/>
      <c r="DH286" s="91"/>
      <c r="DI286" s="91"/>
      <c r="DJ286" s="91"/>
      <c r="DK286" s="91"/>
      <c r="DL286" s="91"/>
      <c r="DM286" s="91"/>
      <c r="DN286" s="91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</row>
    <row r="287" customFormat="false" ht="12.75" hidden="false" customHeight="false" outlineLevel="0" collapsed="false">
      <c r="A287" s="100"/>
      <c r="B287" s="101"/>
      <c r="C287" s="101"/>
      <c r="D287" s="101"/>
      <c r="E287" s="101"/>
      <c r="F287" s="101"/>
      <c r="G287" s="101"/>
      <c r="H287" s="82"/>
      <c r="I287" s="103"/>
      <c r="R287" s="82"/>
      <c r="S287" s="90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1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91"/>
      <c r="EZ287" s="91"/>
      <c r="FA287" s="91"/>
      <c r="FB287" s="91"/>
      <c r="FC287" s="91"/>
      <c r="FD287" s="91"/>
    </row>
    <row r="288" customFormat="false" ht="12.75" hidden="false" customHeight="false" outlineLevel="0" collapsed="false">
      <c r="A288" s="100"/>
      <c r="B288" s="101"/>
      <c r="C288" s="101"/>
      <c r="D288" s="101"/>
      <c r="E288" s="101"/>
      <c r="F288" s="101"/>
      <c r="G288" s="101"/>
      <c r="H288" s="82"/>
      <c r="I288" s="103"/>
      <c r="R288" s="82"/>
      <c r="S288" s="90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1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91"/>
      <c r="EZ288" s="91"/>
      <c r="FA288" s="91"/>
      <c r="FB288" s="91"/>
      <c r="FC288" s="91"/>
      <c r="FD288" s="91"/>
    </row>
    <row r="289" customFormat="false" ht="12.75" hidden="false" customHeight="false" outlineLevel="0" collapsed="false">
      <c r="A289" s="100"/>
      <c r="B289" s="101"/>
      <c r="C289" s="101"/>
      <c r="D289" s="101"/>
      <c r="E289" s="101"/>
      <c r="F289" s="101"/>
      <c r="G289" s="101"/>
      <c r="H289" s="82"/>
      <c r="I289" s="103"/>
      <c r="R289" s="82"/>
      <c r="S289" s="90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1"/>
      <c r="DF289" s="91"/>
      <c r="DG289" s="91"/>
      <c r="DH289" s="91"/>
      <c r="DI289" s="91"/>
      <c r="DJ289" s="91"/>
      <c r="DK289" s="91"/>
      <c r="DL289" s="91"/>
      <c r="DM289" s="91"/>
      <c r="DN289" s="91"/>
      <c r="DO289" s="91"/>
      <c r="DP289" s="91"/>
      <c r="DQ289" s="91"/>
      <c r="DR289" s="91"/>
      <c r="DS289" s="91"/>
      <c r="DT289" s="91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91"/>
      <c r="EZ289" s="91"/>
      <c r="FA289" s="91"/>
      <c r="FB289" s="91"/>
      <c r="FC289" s="91"/>
      <c r="FD289" s="91"/>
    </row>
    <row r="290" customFormat="false" ht="12.75" hidden="false" customHeight="false" outlineLevel="0" collapsed="false">
      <c r="A290" s="100"/>
      <c r="B290" s="101"/>
      <c r="C290" s="101"/>
      <c r="D290" s="101"/>
      <c r="E290" s="101"/>
      <c r="F290" s="101"/>
      <c r="G290" s="101"/>
      <c r="H290" s="82"/>
      <c r="I290" s="103"/>
      <c r="R290" s="82"/>
      <c r="S290" s="90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1"/>
      <c r="DF290" s="91"/>
      <c r="DG290" s="91"/>
      <c r="DH290" s="91"/>
      <c r="DI290" s="91"/>
      <c r="DJ290" s="91"/>
      <c r="DK290" s="91"/>
      <c r="DL290" s="91"/>
      <c r="DM290" s="91"/>
      <c r="DN290" s="91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</row>
    <row r="291" customFormat="false" ht="12.75" hidden="false" customHeight="false" outlineLevel="0" collapsed="false">
      <c r="A291" s="100"/>
      <c r="B291" s="101"/>
      <c r="C291" s="101"/>
      <c r="D291" s="101"/>
      <c r="E291" s="101"/>
      <c r="F291" s="101"/>
      <c r="G291" s="101"/>
      <c r="H291" s="82"/>
      <c r="I291" s="103"/>
      <c r="R291" s="82"/>
      <c r="S291" s="90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1"/>
      <c r="DF291" s="91"/>
      <c r="DG291" s="91"/>
      <c r="DH291" s="91"/>
      <c r="DI291" s="91"/>
      <c r="DJ291" s="91"/>
      <c r="DK291" s="91"/>
      <c r="DL291" s="91"/>
      <c r="DM291" s="91"/>
      <c r="DN291" s="91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</row>
    <row r="292" customFormat="false" ht="12.75" hidden="false" customHeight="false" outlineLevel="0" collapsed="false">
      <c r="A292" s="100"/>
      <c r="B292" s="101"/>
      <c r="C292" s="101"/>
      <c r="D292" s="101"/>
      <c r="E292" s="101"/>
      <c r="F292" s="101"/>
      <c r="G292" s="101"/>
      <c r="H292" s="82"/>
      <c r="I292" s="103"/>
      <c r="R292" s="82"/>
      <c r="S292" s="90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1"/>
      <c r="DF292" s="91"/>
      <c r="DG292" s="91"/>
      <c r="DH292" s="91"/>
      <c r="DI292" s="91"/>
      <c r="DJ292" s="91"/>
      <c r="DK292" s="91"/>
      <c r="DL292" s="91"/>
      <c r="DM292" s="91"/>
      <c r="DN292" s="91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</row>
    <row r="293" customFormat="false" ht="12.75" hidden="false" customHeight="false" outlineLevel="0" collapsed="false">
      <c r="A293" s="100"/>
      <c r="B293" s="101"/>
      <c r="C293" s="101"/>
      <c r="D293" s="101"/>
      <c r="E293" s="101"/>
      <c r="F293" s="101"/>
      <c r="G293" s="101"/>
      <c r="H293" s="82"/>
      <c r="I293" s="103"/>
      <c r="R293" s="82"/>
      <c r="S293" s="90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1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</row>
    <row r="294" customFormat="false" ht="12.75" hidden="false" customHeight="false" outlineLevel="0" collapsed="false">
      <c r="A294" s="100"/>
      <c r="B294" s="101"/>
      <c r="C294" s="101"/>
      <c r="D294" s="101"/>
      <c r="E294" s="101"/>
      <c r="F294" s="101"/>
      <c r="G294" s="101"/>
      <c r="H294" s="82"/>
      <c r="I294" s="103"/>
      <c r="R294" s="82"/>
      <c r="S294" s="90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1"/>
      <c r="DF294" s="91"/>
      <c r="DG294" s="91"/>
      <c r="DH294" s="91"/>
      <c r="DI294" s="91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</row>
    <row r="295" customFormat="false" ht="12.75" hidden="false" customHeight="false" outlineLevel="0" collapsed="false">
      <c r="A295" s="100"/>
      <c r="B295" s="101"/>
      <c r="C295" s="101"/>
      <c r="D295" s="101"/>
      <c r="E295" s="101"/>
      <c r="F295" s="101"/>
      <c r="G295" s="101"/>
      <c r="H295" s="82"/>
      <c r="I295" s="103"/>
      <c r="R295" s="82"/>
      <c r="S295" s="90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1"/>
      <c r="DF295" s="91"/>
      <c r="DG295" s="91"/>
      <c r="DH295" s="91"/>
      <c r="DI295" s="91"/>
      <c r="DJ295" s="91"/>
      <c r="DK295" s="91"/>
      <c r="DL295" s="91"/>
      <c r="DM295" s="91"/>
      <c r="DN295" s="91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</row>
    <row r="296" customFormat="false" ht="12.75" hidden="false" customHeight="false" outlineLevel="0" collapsed="false">
      <c r="A296" s="100"/>
      <c r="B296" s="101"/>
      <c r="C296" s="101"/>
      <c r="D296" s="101"/>
      <c r="E296" s="101"/>
      <c r="F296" s="101"/>
      <c r="G296" s="101"/>
      <c r="H296" s="82"/>
      <c r="I296" s="103"/>
      <c r="R296" s="82"/>
      <c r="S296" s="90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1"/>
      <c r="DF296" s="91"/>
      <c r="DG296" s="91"/>
      <c r="DH296" s="91"/>
      <c r="DI296" s="91"/>
      <c r="DJ296" s="91"/>
      <c r="DK296" s="91"/>
      <c r="DL296" s="91"/>
      <c r="DM296" s="91"/>
      <c r="DN296" s="91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</row>
    <row r="297" customFormat="false" ht="12.75" hidden="false" customHeight="false" outlineLevel="0" collapsed="false">
      <c r="A297" s="100"/>
      <c r="B297" s="101"/>
      <c r="C297" s="101"/>
      <c r="D297" s="101"/>
      <c r="E297" s="101"/>
      <c r="F297" s="101"/>
      <c r="G297" s="101"/>
      <c r="H297" s="82"/>
      <c r="I297" s="103"/>
      <c r="R297" s="82"/>
      <c r="S297" s="90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1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</row>
    <row r="298" customFormat="false" ht="12.75" hidden="false" customHeight="false" outlineLevel="0" collapsed="false">
      <c r="A298" s="100"/>
      <c r="B298" s="101"/>
      <c r="C298" s="101"/>
      <c r="D298" s="101"/>
      <c r="E298" s="101"/>
      <c r="F298" s="101"/>
      <c r="G298" s="101"/>
      <c r="H298" s="82"/>
      <c r="I298" s="103"/>
      <c r="R298" s="82"/>
      <c r="S298" s="90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1"/>
      <c r="DF298" s="91"/>
      <c r="DG298" s="91"/>
      <c r="DH298" s="91"/>
      <c r="DI298" s="91"/>
      <c r="DJ298" s="91"/>
      <c r="DK298" s="91"/>
      <c r="DL298" s="91"/>
      <c r="DM298" s="91"/>
      <c r="DN298" s="91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</row>
    <row r="299" customFormat="false" ht="12.75" hidden="false" customHeight="false" outlineLevel="0" collapsed="false">
      <c r="A299" s="100"/>
      <c r="B299" s="101"/>
      <c r="C299" s="101"/>
      <c r="D299" s="101"/>
      <c r="E299" s="101"/>
      <c r="F299" s="101"/>
      <c r="G299" s="101"/>
      <c r="H299" s="82"/>
      <c r="I299" s="103"/>
      <c r="R299" s="82"/>
      <c r="S299" s="90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1"/>
      <c r="DF299" s="91"/>
      <c r="DG299" s="91"/>
      <c r="DH299" s="91"/>
      <c r="DI299" s="91"/>
      <c r="DJ299" s="91"/>
      <c r="DK299" s="91"/>
      <c r="DL299" s="91"/>
      <c r="DM299" s="91"/>
      <c r="DN299" s="91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</row>
    <row r="300" customFormat="false" ht="12.75" hidden="false" customHeight="false" outlineLevel="0" collapsed="false">
      <c r="A300" s="100"/>
      <c r="B300" s="101"/>
      <c r="C300" s="101"/>
      <c r="D300" s="101"/>
      <c r="E300" s="101"/>
      <c r="F300" s="101"/>
      <c r="G300" s="101"/>
      <c r="H300" s="82"/>
      <c r="I300" s="103"/>
      <c r="R300" s="82"/>
      <c r="S300" s="90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1"/>
      <c r="DB300" s="91"/>
      <c r="DC300" s="91"/>
      <c r="DD300" s="91"/>
      <c r="DE300" s="91"/>
      <c r="DF300" s="91"/>
      <c r="DG300" s="91"/>
      <c r="DH300" s="91"/>
      <c r="DI300" s="91"/>
      <c r="DJ300" s="91"/>
      <c r="DK300" s="91"/>
      <c r="DL300" s="91"/>
      <c r="DM300" s="91"/>
      <c r="DN300" s="91"/>
      <c r="DO300" s="91"/>
      <c r="DP300" s="91"/>
      <c r="DQ300" s="91"/>
      <c r="DR300" s="91"/>
      <c r="DS300" s="91"/>
      <c r="DT300" s="91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91"/>
      <c r="EZ300" s="91"/>
      <c r="FA300" s="91"/>
      <c r="FB300" s="91"/>
      <c r="FC300" s="91"/>
      <c r="FD300" s="91"/>
    </row>
    <row r="301" customFormat="false" ht="12.75" hidden="false" customHeight="false" outlineLevel="0" collapsed="false">
      <c r="A301" s="100"/>
      <c r="B301" s="101"/>
      <c r="C301" s="101"/>
      <c r="D301" s="101"/>
      <c r="E301" s="101"/>
      <c r="F301" s="101"/>
      <c r="G301" s="101"/>
      <c r="H301" s="82"/>
      <c r="I301" s="103"/>
      <c r="R301" s="82"/>
      <c r="S301" s="90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1"/>
      <c r="DF301" s="91"/>
      <c r="DG301" s="91"/>
      <c r="DH301" s="91"/>
      <c r="DI301" s="91"/>
      <c r="DJ301" s="91"/>
      <c r="DK301" s="91"/>
      <c r="DL301" s="91"/>
      <c r="DM301" s="91"/>
      <c r="DN301" s="91"/>
      <c r="DO301" s="91"/>
      <c r="DP301" s="91"/>
      <c r="DQ301" s="91"/>
      <c r="DR301" s="91"/>
      <c r="DS301" s="91"/>
      <c r="DT301" s="91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91"/>
      <c r="EZ301" s="91"/>
      <c r="FA301" s="91"/>
      <c r="FB301" s="91"/>
      <c r="FC301" s="91"/>
      <c r="FD301" s="91"/>
    </row>
    <row r="302" customFormat="false" ht="12.75" hidden="false" customHeight="false" outlineLevel="0" collapsed="false">
      <c r="A302" s="100"/>
      <c r="B302" s="101"/>
      <c r="C302" s="101"/>
      <c r="D302" s="101"/>
      <c r="E302" s="101"/>
      <c r="F302" s="101"/>
      <c r="G302" s="101"/>
      <c r="H302" s="82"/>
      <c r="I302" s="103"/>
      <c r="R302" s="82"/>
      <c r="S302" s="90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1"/>
      <c r="DB302" s="91"/>
      <c r="DC302" s="91"/>
      <c r="DD302" s="91"/>
      <c r="DE302" s="91"/>
      <c r="DF302" s="91"/>
      <c r="DG302" s="91"/>
      <c r="DH302" s="91"/>
      <c r="DI302" s="91"/>
      <c r="DJ302" s="91"/>
      <c r="DK302" s="91"/>
      <c r="DL302" s="91"/>
      <c r="DM302" s="91"/>
      <c r="DN302" s="91"/>
      <c r="DO302" s="91"/>
      <c r="DP302" s="91"/>
      <c r="DQ302" s="91"/>
      <c r="DR302" s="91"/>
      <c r="DS302" s="91"/>
      <c r="DT302" s="91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91"/>
      <c r="EZ302" s="91"/>
      <c r="FA302" s="91"/>
      <c r="FB302" s="91"/>
      <c r="FC302" s="91"/>
      <c r="FD302" s="91"/>
    </row>
    <row r="303" customFormat="false" ht="12.75" hidden="false" customHeight="false" outlineLevel="0" collapsed="false">
      <c r="A303" s="100"/>
      <c r="B303" s="101"/>
      <c r="C303" s="101"/>
      <c r="D303" s="101"/>
      <c r="E303" s="101"/>
      <c r="F303" s="101"/>
      <c r="G303" s="101"/>
      <c r="H303" s="82"/>
      <c r="I303" s="103"/>
      <c r="R303" s="82"/>
      <c r="S303" s="90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1"/>
      <c r="DB303" s="91"/>
      <c r="DC303" s="91"/>
      <c r="DD303" s="91"/>
      <c r="DE303" s="91"/>
      <c r="DF303" s="91"/>
      <c r="DG303" s="91"/>
      <c r="DH303" s="91"/>
      <c r="DI303" s="91"/>
      <c r="DJ303" s="91"/>
      <c r="DK303" s="91"/>
      <c r="DL303" s="91"/>
      <c r="DM303" s="91"/>
      <c r="DN303" s="91"/>
      <c r="DO303" s="91"/>
      <c r="DP303" s="91"/>
      <c r="DQ303" s="91"/>
      <c r="DR303" s="91"/>
      <c r="DS303" s="91"/>
      <c r="DT303" s="91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91"/>
      <c r="EZ303" s="91"/>
      <c r="FA303" s="91"/>
      <c r="FB303" s="91"/>
      <c r="FC303" s="91"/>
      <c r="FD303" s="91"/>
    </row>
    <row r="304" customFormat="false" ht="12.75" hidden="false" customHeight="false" outlineLevel="0" collapsed="false">
      <c r="A304" s="100"/>
      <c r="B304" s="101"/>
      <c r="C304" s="101"/>
      <c r="D304" s="101"/>
      <c r="E304" s="101"/>
      <c r="F304" s="101"/>
      <c r="G304" s="101"/>
      <c r="H304" s="82"/>
      <c r="I304" s="103"/>
      <c r="R304" s="82"/>
      <c r="S304" s="90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1"/>
      <c r="DB304" s="91"/>
      <c r="DC304" s="91"/>
      <c r="DD304" s="91"/>
      <c r="DE304" s="91"/>
      <c r="DF304" s="91"/>
      <c r="DG304" s="91"/>
      <c r="DH304" s="91"/>
      <c r="DI304" s="91"/>
      <c r="DJ304" s="91"/>
      <c r="DK304" s="91"/>
      <c r="DL304" s="91"/>
      <c r="DM304" s="91"/>
      <c r="DN304" s="91"/>
      <c r="DO304" s="91"/>
      <c r="DP304" s="91"/>
      <c r="DQ304" s="91"/>
      <c r="DR304" s="91"/>
      <c r="DS304" s="91"/>
      <c r="DT304" s="91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91"/>
      <c r="EZ304" s="91"/>
      <c r="FA304" s="91"/>
      <c r="FB304" s="91"/>
      <c r="FC304" s="91"/>
      <c r="FD304" s="91"/>
    </row>
    <row r="305" customFormat="false" ht="12.75" hidden="false" customHeight="false" outlineLevel="0" collapsed="false">
      <c r="A305" s="100"/>
      <c r="B305" s="101"/>
      <c r="C305" s="101"/>
      <c r="D305" s="101"/>
      <c r="E305" s="101"/>
      <c r="F305" s="101"/>
      <c r="G305" s="101"/>
      <c r="H305" s="82"/>
      <c r="I305" s="103"/>
      <c r="R305" s="82"/>
      <c r="S305" s="90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1"/>
      <c r="DF305" s="91"/>
      <c r="DG305" s="91"/>
      <c r="DH305" s="91"/>
      <c r="DI305" s="91"/>
      <c r="DJ305" s="91"/>
      <c r="DK305" s="91"/>
      <c r="DL305" s="91"/>
      <c r="DM305" s="91"/>
      <c r="DN305" s="91"/>
      <c r="DO305" s="91"/>
      <c r="DP305" s="91"/>
      <c r="DQ305" s="91"/>
      <c r="DR305" s="91"/>
      <c r="DS305" s="91"/>
      <c r="DT305" s="91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91"/>
      <c r="EZ305" s="91"/>
      <c r="FA305" s="91"/>
      <c r="FB305" s="91"/>
      <c r="FC305" s="91"/>
      <c r="FD305" s="91"/>
    </row>
    <row r="306" customFormat="false" ht="12.75" hidden="false" customHeight="false" outlineLevel="0" collapsed="false">
      <c r="A306" s="100"/>
      <c r="B306" s="101"/>
      <c r="C306" s="101"/>
      <c r="D306" s="101"/>
      <c r="E306" s="101"/>
      <c r="F306" s="101"/>
      <c r="G306" s="101"/>
      <c r="H306" s="82"/>
      <c r="I306" s="103"/>
      <c r="R306" s="82"/>
      <c r="S306" s="90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1"/>
      <c r="DF306" s="91"/>
      <c r="DG306" s="91"/>
      <c r="DH306" s="91"/>
      <c r="DI306" s="91"/>
      <c r="DJ306" s="91"/>
      <c r="DK306" s="91"/>
      <c r="DL306" s="91"/>
      <c r="DM306" s="91"/>
      <c r="DN306" s="91"/>
      <c r="DO306" s="91"/>
      <c r="DP306" s="91"/>
      <c r="DQ306" s="91"/>
      <c r="DR306" s="91"/>
      <c r="DS306" s="91"/>
      <c r="DT306" s="91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91"/>
      <c r="EZ306" s="91"/>
      <c r="FA306" s="91"/>
      <c r="FB306" s="91"/>
      <c r="FC306" s="91"/>
      <c r="FD306" s="91"/>
    </row>
    <row r="307" customFormat="false" ht="12.75" hidden="false" customHeight="false" outlineLevel="0" collapsed="false">
      <c r="A307" s="100"/>
      <c r="B307" s="101"/>
      <c r="C307" s="101"/>
      <c r="D307" s="101"/>
      <c r="E307" s="101"/>
      <c r="F307" s="101"/>
      <c r="G307" s="101"/>
      <c r="H307" s="82"/>
      <c r="I307" s="103"/>
      <c r="R307" s="82"/>
      <c r="S307" s="90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1"/>
      <c r="DB307" s="91"/>
      <c r="DC307" s="91"/>
      <c r="DD307" s="91"/>
      <c r="DE307" s="91"/>
      <c r="DF307" s="91"/>
      <c r="DG307" s="91"/>
      <c r="DH307" s="91"/>
      <c r="DI307" s="91"/>
      <c r="DJ307" s="91"/>
      <c r="DK307" s="91"/>
      <c r="DL307" s="91"/>
      <c r="DM307" s="91"/>
      <c r="DN307" s="91"/>
      <c r="DO307" s="91"/>
      <c r="DP307" s="91"/>
      <c r="DQ307" s="91"/>
      <c r="DR307" s="91"/>
      <c r="DS307" s="91"/>
      <c r="DT307" s="91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91"/>
      <c r="EZ307" s="91"/>
      <c r="FA307" s="91"/>
      <c r="FB307" s="91"/>
      <c r="FC307" s="91"/>
      <c r="FD307" s="91"/>
    </row>
    <row r="308" customFormat="false" ht="12.75" hidden="false" customHeight="false" outlineLevel="0" collapsed="false">
      <c r="A308" s="100"/>
      <c r="B308" s="101"/>
      <c r="C308" s="101"/>
      <c r="D308" s="101"/>
      <c r="E308" s="101"/>
      <c r="F308" s="101"/>
      <c r="G308" s="101"/>
      <c r="H308" s="82"/>
      <c r="I308" s="103"/>
      <c r="R308" s="82"/>
      <c r="S308" s="90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1"/>
      <c r="DB308" s="91"/>
      <c r="DC308" s="91"/>
      <c r="DD308" s="91"/>
      <c r="DE308" s="91"/>
      <c r="DF308" s="91"/>
      <c r="DG308" s="91"/>
      <c r="DH308" s="91"/>
      <c r="DI308" s="91"/>
      <c r="DJ308" s="91"/>
      <c r="DK308" s="91"/>
      <c r="DL308" s="91"/>
      <c r="DM308" s="91"/>
      <c r="DN308" s="91"/>
      <c r="DO308" s="91"/>
      <c r="DP308" s="91"/>
      <c r="DQ308" s="91"/>
      <c r="DR308" s="91"/>
      <c r="DS308" s="91"/>
      <c r="DT308" s="91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91"/>
      <c r="EZ308" s="91"/>
      <c r="FA308" s="91"/>
      <c r="FB308" s="91"/>
      <c r="FC308" s="91"/>
      <c r="FD308" s="91"/>
    </row>
    <row r="309" customFormat="false" ht="12.75" hidden="false" customHeight="false" outlineLevel="0" collapsed="false">
      <c r="A309" s="100"/>
      <c r="B309" s="101"/>
      <c r="C309" s="101"/>
      <c r="D309" s="101"/>
      <c r="E309" s="101"/>
      <c r="F309" s="101"/>
      <c r="G309" s="101"/>
      <c r="H309" s="82"/>
      <c r="I309" s="103"/>
      <c r="R309" s="82"/>
      <c r="S309" s="90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1"/>
      <c r="DB309" s="91"/>
      <c r="DC309" s="91"/>
      <c r="DD309" s="91"/>
      <c r="DE309" s="91"/>
      <c r="DF309" s="91"/>
      <c r="DG309" s="91"/>
      <c r="DH309" s="91"/>
      <c r="DI309" s="91"/>
      <c r="DJ309" s="91"/>
      <c r="DK309" s="91"/>
      <c r="DL309" s="91"/>
      <c r="DM309" s="91"/>
      <c r="DN309" s="91"/>
      <c r="DO309" s="91"/>
      <c r="DP309" s="91"/>
      <c r="DQ309" s="91"/>
      <c r="DR309" s="91"/>
      <c r="DS309" s="91"/>
      <c r="DT309" s="91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91"/>
      <c r="EZ309" s="91"/>
      <c r="FA309" s="91"/>
      <c r="FB309" s="91"/>
      <c r="FC309" s="91"/>
      <c r="FD309" s="91"/>
    </row>
    <row r="310" customFormat="false" ht="12.75" hidden="false" customHeight="false" outlineLevel="0" collapsed="false">
      <c r="A310" s="100"/>
      <c r="B310" s="101"/>
      <c r="C310" s="101"/>
      <c r="D310" s="101"/>
      <c r="E310" s="101"/>
      <c r="F310" s="101"/>
      <c r="G310" s="101"/>
      <c r="H310" s="82"/>
      <c r="I310" s="103"/>
      <c r="R310" s="82"/>
      <c r="S310" s="90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1"/>
      <c r="DB310" s="91"/>
      <c r="DC310" s="91"/>
      <c r="DD310" s="91"/>
      <c r="DE310" s="91"/>
      <c r="DF310" s="91"/>
      <c r="DG310" s="91"/>
      <c r="DH310" s="91"/>
      <c r="DI310" s="91"/>
      <c r="DJ310" s="91"/>
      <c r="DK310" s="91"/>
      <c r="DL310" s="91"/>
      <c r="DM310" s="91"/>
      <c r="DN310" s="91"/>
      <c r="DO310" s="91"/>
      <c r="DP310" s="91"/>
      <c r="DQ310" s="91"/>
      <c r="DR310" s="91"/>
      <c r="DS310" s="91"/>
      <c r="DT310" s="91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91"/>
      <c r="EZ310" s="91"/>
      <c r="FA310" s="91"/>
      <c r="FB310" s="91"/>
      <c r="FC310" s="91"/>
      <c r="FD310" s="91"/>
    </row>
    <row r="311" customFormat="false" ht="12.75" hidden="false" customHeight="false" outlineLevel="0" collapsed="false">
      <c r="A311" s="100"/>
      <c r="B311" s="101"/>
      <c r="C311" s="101"/>
      <c r="D311" s="101"/>
      <c r="E311" s="101"/>
      <c r="F311" s="101"/>
      <c r="G311" s="101"/>
      <c r="H311" s="82"/>
      <c r="I311" s="103"/>
      <c r="R311" s="82"/>
      <c r="S311" s="90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1"/>
      <c r="DB311" s="91"/>
      <c r="DC311" s="91"/>
      <c r="DD311" s="91"/>
      <c r="DE311" s="91"/>
      <c r="DF311" s="91"/>
      <c r="DG311" s="91"/>
      <c r="DH311" s="91"/>
      <c r="DI311" s="91"/>
      <c r="DJ311" s="91"/>
      <c r="DK311" s="91"/>
      <c r="DL311" s="91"/>
      <c r="DM311" s="91"/>
      <c r="DN311" s="91"/>
      <c r="DO311" s="91"/>
      <c r="DP311" s="91"/>
      <c r="DQ311" s="91"/>
      <c r="DR311" s="91"/>
      <c r="DS311" s="91"/>
      <c r="DT311" s="91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91"/>
      <c r="EZ311" s="91"/>
      <c r="FA311" s="91"/>
      <c r="FB311" s="91"/>
      <c r="FC311" s="91"/>
      <c r="FD311" s="91"/>
    </row>
    <row r="312" customFormat="false" ht="12.75" hidden="false" customHeight="false" outlineLevel="0" collapsed="false">
      <c r="A312" s="100"/>
      <c r="B312" s="101"/>
      <c r="C312" s="101"/>
      <c r="D312" s="101"/>
      <c r="E312" s="101"/>
      <c r="F312" s="101"/>
      <c r="G312" s="101"/>
      <c r="H312" s="82"/>
      <c r="I312" s="103"/>
      <c r="R312" s="82"/>
      <c r="S312" s="90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1"/>
      <c r="DB312" s="91"/>
      <c r="DC312" s="91"/>
      <c r="DD312" s="91"/>
      <c r="DE312" s="91"/>
      <c r="DF312" s="91"/>
      <c r="DG312" s="91"/>
      <c r="DH312" s="91"/>
      <c r="DI312" s="91"/>
      <c r="DJ312" s="91"/>
      <c r="DK312" s="91"/>
      <c r="DL312" s="91"/>
      <c r="DM312" s="91"/>
      <c r="DN312" s="91"/>
      <c r="DO312" s="91"/>
      <c r="DP312" s="91"/>
      <c r="DQ312" s="91"/>
      <c r="DR312" s="91"/>
      <c r="DS312" s="91"/>
      <c r="DT312" s="91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91"/>
      <c r="EZ312" s="91"/>
      <c r="FA312" s="91"/>
      <c r="FB312" s="91"/>
      <c r="FC312" s="91"/>
      <c r="FD312" s="91"/>
    </row>
    <row r="313" customFormat="false" ht="12.75" hidden="false" customHeight="false" outlineLevel="0" collapsed="false">
      <c r="A313" s="100"/>
      <c r="B313" s="101"/>
      <c r="C313" s="101"/>
      <c r="D313" s="101"/>
      <c r="E313" s="101"/>
      <c r="F313" s="101"/>
      <c r="G313" s="101"/>
      <c r="H313" s="82"/>
      <c r="I313" s="103"/>
      <c r="R313" s="82"/>
      <c r="S313" s="90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1"/>
      <c r="DB313" s="91"/>
      <c r="DC313" s="91"/>
      <c r="DD313" s="91"/>
      <c r="DE313" s="91"/>
      <c r="DF313" s="91"/>
      <c r="DG313" s="91"/>
      <c r="DH313" s="91"/>
      <c r="DI313" s="91"/>
      <c r="DJ313" s="91"/>
      <c r="DK313" s="91"/>
      <c r="DL313" s="91"/>
      <c r="DM313" s="91"/>
      <c r="DN313" s="91"/>
      <c r="DO313" s="91"/>
      <c r="DP313" s="91"/>
      <c r="DQ313" s="91"/>
      <c r="DR313" s="91"/>
      <c r="DS313" s="91"/>
      <c r="DT313" s="91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91"/>
      <c r="EZ313" s="91"/>
      <c r="FA313" s="91"/>
      <c r="FB313" s="91"/>
      <c r="FC313" s="91"/>
      <c r="FD313" s="91"/>
    </row>
    <row r="314" customFormat="false" ht="12.75" hidden="false" customHeight="false" outlineLevel="0" collapsed="false">
      <c r="A314" s="100"/>
      <c r="B314" s="101"/>
      <c r="C314" s="101"/>
      <c r="D314" s="101"/>
      <c r="E314" s="101"/>
      <c r="F314" s="101"/>
      <c r="G314" s="101"/>
      <c r="H314" s="82"/>
      <c r="I314" s="103"/>
      <c r="R314" s="82"/>
      <c r="S314" s="90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1"/>
      <c r="DB314" s="91"/>
      <c r="DC314" s="91"/>
      <c r="DD314" s="91"/>
      <c r="DE314" s="91"/>
      <c r="DF314" s="91"/>
      <c r="DG314" s="91"/>
      <c r="DH314" s="91"/>
      <c r="DI314" s="91"/>
      <c r="DJ314" s="91"/>
      <c r="DK314" s="91"/>
      <c r="DL314" s="91"/>
      <c r="DM314" s="91"/>
      <c r="DN314" s="91"/>
      <c r="DO314" s="91"/>
      <c r="DP314" s="91"/>
      <c r="DQ314" s="91"/>
      <c r="DR314" s="91"/>
      <c r="DS314" s="91"/>
      <c r="DT314" s="91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91"/>
      <c r="EZ314" s="91"/>
      <c r="FA314" s="91"/>
      <c r="FB314" s="91"/>
      <c r="FC314" s="91"/>
      <c r="FD314" s="91"/>
    </row>
    <row r="315" customFormat="false" ht="12.75" hidden="false" customHeight="false" outlineLevel="0" collapsed="false">
      <c r="A315" s="100"/>
      <c r="B315" s="101"/>
      <c r="C315" s="101"/>
      <c r="D315" s="101"/>
      <c r="E315" s="101"/>
      <c r="F315" s="101"/>
      <c r="G315" s="101"/>
      <c r="H315" s="82"/>
      <c r="I315" s="103"/>
      <c r="R315" s="82"/>
      <c r="S315" s="90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1"/>
      <c r="DF315" s="91"/>
      <c r="DG315" s="91"/>
      <c r="DH315" s="91"/>
      <c r="DI315" s="91"/>
      <c r="DJ315" s="91"/>
      <c r="DK315" s="91"/>
      <c r="DL315" s="91"/>
      <c r="DM315" s="91"/>
      <c r="DN315" s="91"/>
      <c r="DO315" s="91"/>
      <c r="DP315" s="91"/>
      <c r="DQ315" s="91"/>
      <c r="DR315" s="91"/>
      <c r="DS315" s="91"/>
      <c r="DT315" s="91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91"/>
      <c r="EZ315" s="91"/>
      <c r="FA315" s="91"/>
      <c r="FB315" s="91"/>
      <c r="FC315" s="91"/>
      <c r="FD315" s="91"/>
    </row>
    <row r="316" customFormat="false" ht="12.75" hidden="false" customHeight="false" outlineLevel="0" collapsed="false">
      <c r="A316" s="100"/>
      <c r="B316" s="101"/>
      <c r="C316" s="101"/>
      <c r="D316" s="101"/>
      <c r="E316" s="101"/>
      <c r="F316" s="101"/>
      <c r="G316" s="101"/>
      <c r="H316" s="82"/>
      <c r="I316" s="103"/>
      <c r="R316" s="82"/>
      <c r="S316" s="90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1"/>
      <c r="DB316" s="91"/>
      <c r="DC316" s="91"/>
      <c r="DD316" s="91"/>
      <c r="DE316" s="91"/>
      <c r="DF316" s="91"/>
      <c r="DG316" s="91"/>
      <c r="DH316" s="91"/>
      <c r="DI316" s="91"/>
      <c r="DJ316" s="91"/>
      <c r="DK316" s="91"/>
      <c r="DL316" s="91"/>
      <c r="DM316" s="91"/>
      <c r="DN316" s="91"/>
      <c r="DO316" s="91"/>
      <c r="DP316" s="91"/>
      <c r="DQ316" s="91"/>
      <c r="DR316" s="91"/>
      <c r="DS316" s="91"/>
      <c r="DT316" s="91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91"/>
      <c r="EZ316" s="91"/>
      <c r="FA316" s="91"/>
      <c r="FB316" s="91"/>
      <c r="FC316" s="91"/>
      <c r="FD316" s="91"/>
    </row>
    <row r="317" customFormat="false" ht="12.75" hidden="false" customHeight="false" outlineLevel="0" collapsed="false">
      <c r="A317" s="100"/>
      <c r="B317" s="101"/>
      <c r="C317" s="101"/>
      <c r="D317" s="101"/>
      <c r="E317" s="101"/>
      <c r="F317" s="101"/>
      <c r="G317" s="101"/>
      <c r="H317" s="82"/>
      <c r="I317" s="103"/>
      <c r="R317" s="82"/>
      <c r="S317" s="90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1"/>
      <c r="DF317" s="91"/>
      <c r="DG317" s="91"/>
      <c r="DH317" s="91"/>
      <c r="DI317" s="91"/>
      <c r="DJ317" s="91"/>
      <c r="DK317" s="91"/>
      <c r="DL317" s="91"/>
      <c r="DM317" s="91"/>
      <c r="DN317" s="91"/>
      <c r="DO317" s="91"/>
      <c r="DP317" s="91"/>
      <c r="DQ317" s="91"/>
      <c r="DR317" s="91"/>
      <c r="DS317" s="91"/>
      <c r="DT317" s="91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91"/>
      <c r="EZ317" s="91"/>
      <c r="FA317" s="91"/>
      <c r="FB317" s="91"/>
      <c r="FC317" s="91"/>
      <c r="FD317" s="91"/>
    </row>
    <row r="318" customFormat="false" ht="12.75" hidden="false" customHeight="false" outlineLevel="0" collapsed="false">
      <c r="A318" s="100"/>
      <c r="B318" s="101"/>
      <c r="C318" s="101"/>
      <c r="D318" s="101"/>
      <c r="E318" s="101"/>
      <c r="F318" s="101"/>
      <c r="G318" s="101"/>
      <c r="H318" s="82"/>
      <c r="I318" s="103"/>
      <c r="R318" s="82"/>
      <c r="S318" s="90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1"/>
      <c r="DB318" s="91"/>
      <c r="DC318" s="91"/>
      <c r="DD318" s="91"/>
      <c r="DE318" s="91"/>
      <c r="DF318" s="91"/>
      <c r="DG318" s="91"/>
      <c r="DH318" s="91"/>
      <c r="DI318" s="91"/>
      <c r="DJ318" s="91"/>
      <c r="DK318" s="91"/>
      <c r="DL318" s="91"/>
      <c r="DM318" s="91"/>
      <c r="DN318" s="91"/>
      <c r="DO318" s="91"/>
      <c r="DP318" s="91"/>
      <c r="DQ318" s="91"/>
      <c r="DR318" s="91"/>
      <c r="DS318" s="91"/>
      <c r="DT318" s="91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91"/>
      <c r="EZ318" s="91"/>
      <c r="FA318" s="91"/>
      <c r="FB318" s="91"/>
      <c r="FC318" s="91"/>
      <c r="FD318" s="91"/>
    </row>
    <row r="319" customFormat="false" ht="12.75" hidden="false" customHeight="false" outlineLevel="0" collapsed="false">
      <c r="A319" s="100"/>
      <c r="B319" s="101"/>
      <c r="C319" s="101"/>
      <c r="D319" s="101"/>
      <c r="E319" s="101"/>
      <c r="F319" s="101"/>
      <c r="G319" s="101"/>
      <c r="H319" s="82"/>
      <c r="I319" s="103"/>
      <c r="R319" s="82"/>
      <c r="S319" s="90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1"/>
      <c r="DF319" s="91"/>
      <c r="DG319" s="91"/>
      <c r="DH319" s="91"/>
      <c r="DI319" s="91"/>
      <c r="DJ319" s="91"/>
      <c r="DK319" s="91"/>
      <c r="DL319" s="91"/>
      <c r="DM319" s="91"/>
      <c r="DN319" s="91"/>
      <c r="DO319" s="91"/>
      <c r="DP319" s="91"/>
      <c r="DQ319" s="91"/>
      <c r="DR319" s="91"/>
      <c r="DS319" s="91"/>
      <c r="DT319" s="91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91"/>
      <c r="EZ319" s="91"/>
      <c r="FA319" s="91"/>
      <c r="FB319" s="91"/>
      <c r="FC319" s="91"/>
      <c r="FD319" s="91"/>
    </row>
    <row r="320" customFormat="false" ht="12.75" hidden="false" customHeight="false" outlineLevel="0" collapsed="false">
      <c r="A320" s="100"/>
      <c r="B320" s="101"/>
      <c r="C320" s="101"/>
      <c r="D320" s="101"/>
      <c r="E320" s="101"/>
      <c r="F320" s="101"/>
      <c r="G320" s="101"/>
      <c r="H320" s="82"/>
      <c r="I320" s="103"/>
      <c r="R320" s="82"/>
      <c r="S320" s="90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1"/>
      <c r="DB320" s="91"/>
      <c r="DC320" s="91"/>
      <c r="DD320" s="91"/>
      <c r="DE320" s="91"/>
      <c r="DF320" s="91"/>
      <c r="DG320" s="91"/>
      <c r="DH320" s="91"/>
      <c r="DI320" s="91"/>
      <c r="DJ320" s="91"/>
      <c r="DK320" s="91"/>
      <c r="DL320" s="91"/>
      <c r="DM320" s="91"/>
      <c r="DN320" s="91"/>
      <c r="DO320" s="91"/>
      <c r="DP320" s="91"/>
      <c r="DQ320" s="91"/>
      <c r="DR320" s="91"/>
      <c r="DS320" s="91"/>
      <c r="DT320" s="91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91"/>
      <c r="EZ320" s="91"/>
      <c r="FA320" s="91"/>
      <c r="FB320" s="91"/>
      <c r="FC320" s="91"/>
      <c r="FD320" s="91"/>
    </row>
    <row r="321" customFormat="false" ht="12.75" hidden="false" customHeight="false" outlineLevel="0" collapsed="false">
      <c r="A321" s="100"/>
      <c r="B321" s="101"/>
      <c r="C321" s="101"/>
      <c r="D321" s="101"/>
      <c r="E321" s="101"/>
      <c r="F321" s="101"/>
      <c r="G321" s="101"/>
      <c r="H321" s="82"/>
      <c r="I321" s="103"/>
      <c r="R321" s="82"/>
      <c r="S321" s="90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1"/>
      <c r="DB321" s="91"/>
      <c r="DC321" s="91"/>
      <c r="DD321" s="91"/>
      <c r="DE321" s="91"/>
      <c r="DF321" s="91"/>
      <c r="DG321" s="91"/>
      <c r="DH321" s="91"/>
      <c r="DI321" s="91"/>
      <c r="DJ321" s="91"/>
      <c r="DK321" s="91"/>
      <c r="DL321" s="91"/>
      <c r="DM321" s="91"/>
      <c r="DN321" s="91"/>
      <c r="DO321" s="91"/>
      <c r="DP321" s="91"/>
      <c r="DQ321" s="91"/>
      <c r="DR321" s="91"/>
      <c r="DS321" s="91"/>
      <c r="DT321" s="91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91"/>
      <c r="EZ321" s="91"/>
      <c r="FA321" s="91"/>
      <c r="FB321" s="91"/>
      <c r="FC321" s="91"/>
      <c r="FD321" s="91"/>
    </row>
    <row r="322" customFormat="false" ht="12.75" hidden="false" customHeight="false" outlineLevel="0" collapsed="false">
      <c r="A322" s="100"/>
      <c r="B322" s="101"/>
      <c r="C322" s="101"/>
      <c r="D322" s="101"/>
      <c r="E322" s="101"/>
      <c r="F322" s="101"/>
      <c r="G322" s="101"/>
      <c r="H322" s="82"/>
      <c r="I322" s="103"/>
      <c r="R322" s="82"/>
      <c r="S322" s="90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1"/>
      <c r="DB322" s="91"/>
      <c r="DC322" s="91"/>
      <c r="DD322" s="91"/>
      <c r="DE322" s="91"/>
      <c r="DF322" s="91"/>
      <c r="DG322" s="91"/>
      <c r="DH322" s="91"/>
      <c r="DI322" s="91"/>
      <c r="DJ322" s="91"/>
      <c r="DK322" s="91"/>
      <c r="DL322" s="91"/>
      <c r="DM322" s="91"/>
      <c r="DN322" s="91"/>
      <c r="DO322" s="91"/>
      <c r="DP322" s="91"/>
      <c r="DQ322" s="91"/>
      <c r="DR322" s="91"/>
      <c r="DS322" s="91"/>
      <c r="DT322" s="91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91"/>
      <c r="EZ322" s="91"/>
      <c r="FA322" s="91"/>
      <c r="FB322" s="91"/>
      <c r="FC322" s="91"/>
      <c r="FD322" s="91"/>
    </row>
    <row r="323" customFormat="false" ht="12.75" hidden="false" customHeight="false" outlineLevel="0" collapsed="false">
      <c r="A323" s="100"/>
      <c r="B323" s="101"/>
      <c r="C323" s="101"/>
      <c r="D323" s="101"/>
      <c r="E323" s="101"/>
      <c r="F323" s="101"/>
      <c r="G323" s="101"/>
      <c r="H323" s="82"/>
      <c r="I323" s="103"/>
      <c r="R323" s="82"/>
      <c r="S323" s="90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1"/>
      <c r="DF323" s="91"/>
      <c r="DG323" s="91"/>
      <c r="DH323" s="91"/>
      <c r="DI323" s="91"/>
      <c r="DJ323" s="91"/>
      <c r="DK323" s="91"/>
      <c r="DL323" s="91"/>
      <c r="DM323" s="91"/>
      <c r="DN323" s="91"/>
      <c r="DO323" s="91"/>
      <c r="DP323" s="91"/>
      <c r="DQ323" s="91"/>
      <c r="DR323" s="91"/>
      <c r="DS323" s="91"/>
      <c r="DT323" s="91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91"/>
      <c r="EZ323" s="91"/>
      <c r="FA323" s="91"/>
      <c r="FB323" s="91"/>
      <c r="FC323" s="91"/>
      <c r="FD323" s="91"/>
    </row>
    <row r="324" customFormat="false" ht="12.75" hidden="false" customHeight="false" outlineLevel="0" collapsed="false">
      <c r="A324" s="100"/>
      <c r="B324" s="101"/>
      <c r="C324" s="101"/>
      <c r="D324" s="101"/>
      <c r="E324" s="101"/>
      <c r="F324" s="101"/>
      <c r="G324" s="101"/>
      <c r="H324" s="82"/>
      <c r="I324" s="103"/>
      <c r="R324" s="82"/>
      <c r="S324" s="90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1"/>
      <c r="DB324" s="91"/>
      <c r="DC324" s="91"/>
      <c r="DD324" s="91"/>
      <c r="DE324" s="91"/>
      <c r="DF324" s="91"/>
      <c r="DG324" s="91"/>
      <c r="DH324" s="91"/>
      <c r="DI324" s="91"/>
      <c r="DJ324" s="91"/>
      <c r="DK324" s="91"/>
      <c r="DL324" s="91"/>
      <c r="DM324" s="91"/>
      <c r="DN324" s="91"/>
      <c r="DO324" s="91"/>
      <c r="DP324" s="91"/>
      <c r="DQ324" s="91"/>
      <c r="DR324" s="91"/>
      <c r="DS324" s="91"/>
      <c r="DT324" s="91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91"/>
      <c r="EZ324" s="91"/>
      <c r="FA324" s="91"/>
      <c r="FB324" s="91"/>
      <c r="FC324" s="91"/>
      <c r="FD324" s="91"/>
    </row>
    <row r="325" customFormat="false" ht="12.75" hidden="false" customHeight="false" outlineLevel="0" collapsed="false">
      <c r="A325" s="100"/>
      <c r="B325" s="101"/>
      <c r="C325" s="101"/>
      <c r="D325" s="101"/>
      <c r="E325" s="101"/>
      <c r="F325" s="101"/>
      <c r="G325" s="101"/>
      <c r="H325" s="82"/>
      <c r="I325" s="103"/>
      <c r="R325" s="82"/>
      <c r="S325" s="90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1"/>
      <c r="DB325" s="91"/>
      <c r="DC325" s="91"/>
      <c r="DD325" s="91"/>
      <c r="DE325" s="91"/>
      <c r="DF325" s="91"/>
      <c r="DG325" s="91"/>
      <c r="DH325" s="91"/>
      <c r="DI325" s="91"/>
      <c r="DJ325" s="91"/>
      <c r="DK325" s="91"/>
      <c r="DL325" s="91"/>
      <c r="DM325" s="91"/>
      <c r="DN325" s="91"/>
      <c r="DO325" s="91"/>
      <c r="DP325" s="91"/>
      <c r="DQ325" s="91"/>
      <c r="DR325" s="91"/>
      <c r="DS325" s="91"/>
      <c r="DT325" s="91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91"/>
      <c r="EZ325" s="91"/>
      <c r="FA325" s="91"/>
      <c r="FB325" s="91"/>
      <c r="FC325" s="91"/>
      <c r="FD325" s="91"/>
    </row>
    <row r="326" customFormat="false" ht="12.75" hidden="false" customHeight="false" outlineLevel="0" collapsed="false">
      <c r="A326" s="100"/>
      <c r="B326" s="101"/>
      <c r="C326" s="101"/>
      <c r="D326" s="101"/>
      <c r="E326" s="101"/>
      <c r="F326" s="101"/>
      <c r="G326" s="101"/>
      <c r="H326" s="82"/>
      <c r="I326" s="103"/>
      <c r="R326" s="82"/>
      <c r="S326" s="90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1"/>
      <c r="DB326" s="91"/>
      <c r="DC326" s="91"/>
      <c r="DD326" s="91"/>
      <c r="DE326" s="91"/>
      <c r="DF326" s="91"/>
      <c r="DG326" s="91"/>
      <c r="DH326" s="91"/>
      <c r="DI326" s="91"/>
      <c r="DJ326" s="91"/>
      <c r="DK326" s="91"/>
      <c r="DL326" s="91"/>
      <c r="DM326" s="91"/>
      <c r="DN326" s="91"/>
      <c r="DO326" s="91"/>
      <c r="DP326" s="91"/>
      <c r="DQ326" s="91"/>
      <c r="DR326" s="91"/>
      <c r="DS326" s="91"/>
      <c r="DT326" s="91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91"/>
      <c r="EZ326" s="91"/>
      <c r="FA326" s="91"/>
      <c r="FB326" s="91"/>
      <c r="FC326" s="91"/>
      <c r="FD326" s="91"/>
    </row>
    <row r="327" customFormat="false" ht="12.75" hidden="false" customHeight="false" outlineLevel="0" collapsed="false">
      <c r="A327" s="100"/>
      <c r="B327" s="101"/>
      <c r="C327" s="101"/>
      <c r="D327" s="101"/>
      <c r="E327" s="101"/>
      <c r="F327" s="101"/>
      <c r="G327" s="101"/>
      <c r="H327" s="82"/>
      <c r="I327" s="103"/>
      <c r="R327" s="82"/>
      <c r="S327" s="90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1"/>
      <c r="DB327" s="91"/>
      <c r="DC327" s="91"/>
      <c r="DD327" s="91"/>
      <c r="DE327" s="91"/>
      <c r="DF327" s="91"/>
      <c r="DG327" s="91"/>
      <c r="DH327" s="91"/>
      <c r="DI327" s="91"/>
      <c r="DJ327" s="91"/>
      <c r="DK327" s="91"/>
      <c r="DL327" s="91"/>
      <c r="DM327" s="91"/>
      <c r="DN327" s="91"/>
      <c r="DO327" s="91"/>
      <c r="DP327" s="91"/>
      <c r="DQ327" s="91"/>
      <c r="DR327" s="91"/>
      <c r="DS327" s="91"/>
      <c r="DT327" s="91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91"/>
      <c r="EZ327" s="91"/>
      <c r="FA327" s="91"/>
      <c r="FB327" s="91"/>
      <c r="FC327" s="91"/>
      <c r="FD327" s="91"/>
    </row>
    <row r="328" customFormat="false" ht="12.75" hidden="false" customHeight="false" outlineLevel="0" collapsed="false">
      <c r="A328" s="100"/>
      <c r="B328" s="101"/>
      <c r="C328" s="101"/>
      <c r="D328" s="101"/>
      <c r="E328" s="101"/>
      <c r="F328" s="101"/>
      <c r="G328" s="101"/>
      <c r="H328" s="82"/>
      <c r="I328" s="103"/>
      <c r="R328" s="82"/>
      <c r="S328" s="90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1"/>
      <c r="DF328" s="91"/>
      <c r="DG328" s="91"/>
      <c r="DH328" s="91"/>
      <c r="DI328" s="91"/>
      <c r="DJ328" s="91"/>
      <c r="DK328" s="91"/>
      <c r="DL328" s="91"/>
      <c r="DM328" s="91"/>
      <c r="DN328" s="91"/>
      <c r="DO328" s="91"/>
      <c r="DP328" s="91"/>
      <c r="DQ328" s="91"/>
      <c r="DR328" s="91"/>
      <c r="DS328" s="91"/>
      <c r="DT328" s="91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91"/>
      <c r="EZ328" s="91"/>
      <c r="FA328" s="91"/>
      <c r="FB328" s="91"/>
      <c r="FC328" s="91"/>
      <c r="FD328" s="91"/>
    </row>
    <row r="329" customFormat="false" ht="12.75" hidden="false" customHeight="false" outlineLevel="0" collapsed="false">
      <c r="A329" s="100"/>
      <c r="B329" s="101"/>
      <c r="C329" s="101"/>
      <c r="D329" s="101"/>
      <c r="E329" s="101"/>
      <c r="F329" s="101"/>
      <c r="G329" s="101"/>
      <c r="H329" s="82"/>
      <c r="I329" s="103"/>
      <c r="R329" s="82"/>
      <c r="S329" s="90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1"/>
      <c r="DB329" s="91"/>
      <c r="DC329" s="91"/>
      <c r="DD329" s="91"/>
      <c r="DE329" s="91"/>
      <c r="DF329" s="91"/>
      <c r="DG329" s="91"/>
      <c r="DH329" s="91"/>
      <c r="DI329" s="91"/>
      <c r="DJ329" s="91"/>
      <c r="DK329" s="91"/>
      <c r="DL329" s="91"/>
      <c r="DM329" s="91"/>
      <c r="DN329" s="91"/>
      <c r="DO329" s="91"/>
      <c r="DP329" s="91"/>
      <c r="DQ329" s="91"/>
      <c r="DR329" s="91"/>
      <c r="DS329" s="91"/>
      <c r="DT329" s="91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91"/>
      <c r="EZ329" s="91"/>
      <c r="FA329" s="91"/>
      <c r="FB329" s="91"/>
      <c r="FC329" s="91"/>
      <c r="FD329" s="91"/>
    </row>
    <row r="330" customFormat="false" ht="12.75" hidden="false" customHeight="false" outlineLevel="0" collapsed="false">
      <c r="A330" s="100"/>
      <c r="B330" s="101"/>
      <c r="C330" s="101"/>
      <c r="D330" s="101"/>
      <c r="E330" s="101"/>
      <c r="F330" s="101"/>
      <c r="G330" s="101"/>
      <c r="H330" s="82"/>
      <c r="I330" s="103"/>
      <c r="R330" s="82"/>
      <c r="S330" s="90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1"/>
      <c r="DB330" s="91"/>
      <c r="DC330" s="91"/>
      <c r="DD330" s="91"/>
      <c r="DE330" s="91"/>
      <c r="DF330" s="91"/>
      <c r="DG330" s="91"/>
      <c r="DH330" s="91"/>
      <c r="DI330" s="91"/>
      <c r="DJ330" s="91"/>
      <c r="DK330" s="91"/>
      <c r="DL330" s="91"/>
      <c r="DM330" s="91"/>
      <c r="DN330" s="91"/>
      <c r="DO330" s="91"/>
      <c r="DP330" s="91"/>
      <c r="DQ330" s="91"/>
      <c r="DR330" s="91"/>
      <c r="DS330" s="91"/>
      <c r="DT330" s="91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91"/>
      <c r="EZ330" s="91"/>
      <c r="FA330" s="91"/>
      <c r="FB330" s="91"/>
      <c r="FC330" s="91"/>
      <c r="FD330" s="91"/>
    </row>
    <row r="331" customFormat="false" ht="12.75" hidden="false" customHeight="false" outlineLevel="0" collapsed="false">
      <c r="A331" s="100"/>
      <c r="B331" s="101"/>
      <c r="C331" s="101"/>
      <c r="D331" s="101"/>
      <c r="E331" s="101"/>
      <c r="F331" s="101"/>
      <c r="G331" s="101"/>
      <c r="H331" s="82"/>
      <c r="I331" s="103"/>
      <c r="R331" s="82"/>
      <c r="S331" s="90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1"/>
      <c r="DB331" s="91"/>
      <c r="DC331" s="91"/>
      <c r="DD331" s="91"/>
      <c r="DE331" s="91"/>
      <c r="DF331" s="91"/>
      <c r="DG331" s="91"/>
      <c r="DH331" s="91"/>
      <c r="DI331" s="91"/>
      <c r="DJ331" s="91"/>
      <c r="DK331" s="91"/>
      <c r="DL331" s="91"/>
      <c r="DM331" s="91"/>
      <c r="DN331" s="91"/>
      <c r="DO331" s="91"/>
      <c r="DP331" s="91"/>
      <c r="DQ331" s="91"/>
      <c r="DR331" s="91"/>
      <c r="DS331" s="91"/>
      <c r="DT331" s="91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91"/>
      <c r="EZ331" s="91"/>
      <c r="FA331" s="91"/>
      <c r="FB331" s="91"/>
      <c r="FC331" s="91"/>
      <c r="FD331" s="91"/>
    </row>
    <row r="332" customFormat="false" ht="12.75" hidden="false" customHeight="false" outlineLevel="0" collapsed="false">
      <c r="A332" s="100"/>
      <c r="B332" s="101"/>
      <c r="C332" s="101"/>
      <c r="D332" s="101"/>
      <c r="E332" s="101"/>
      <c r="F332" s="101"/>
      <c r="G332" s="101"/>
      <c r="H332" s="82"/>
      <c r="I332" s="103"/>
      <c r="R332" s="82"/>
      <c r="S332" s="90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1"/>
      <c r="DB332" s="91"/>
      <c r="DC332" s="91"/>
      <c r="DD332" s="91"/>
      <c r="DE332" s="91"/>
      <c r="DF332" s="91"/>
      <c r="DG332" s="91"/>
      <c r="DH332" s="91"/>
      <c r="DI332" s="91"/>
      <c r="DJ332" s="91"/>
      <c r="DK332" s="91"/>
      <c r="DL332" s="91"/>
      <c r="DM332" s="91"/>
      <c r="DN332" s="91"/>
      <c r="DO332" s="91"/>
      <c r="DP332" s="91"/>
      <c r="DQ332" s="91"/>
      <c r="DR332" s="91"/>
      <c r="DS332" s="91"/>
      <c r="DT332" s="91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91"/>
      <c r="EZ332" s="91"/>
      <c r="FA332" s="91"/>
      <c r="FB332" s="91"/>
      <c r="FC332" s="91"/>
      <c r="FD332" s="91"/>
    </row>
    <row r="333" customFormat="false" ht="12.75" hidden="false" customHeight="false" outlineLevel="0" collapsed="false">
      <c r="A333" s="100"/>
      <c r="B333" s="101"/>
      <c r="C333" s="101"/>
      <c r="D333" s="101"/>
      <c r="E333" s="101"/>
      <c r="F333" s="101"/>
      <c r="G333" s="101"/>
      <c r="H333" s="82"/>
      <c r="I333" s="103"/>
      <c r="R333" s="82"/>
      <c r="S333" s="90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1"/>
      <c r="DB333" s="91"/>
      <c r="DC333" s="91"/>
      <c r="DD333" s="91"/>
      <c r="DE333" s="91"/>
      <c r="DF333" s="91"/>
      <c r="DG333" s="91"/>
      <c r="DH333" s="91"/>
      <c r="DI333" s="91"/>
      <c r="DJ333" s="91"/>
      <c r="DK333" s="91"/>
      <c r="DL333" s="91"/>
      <c r="DM333" s="91"/>
      <c r="DN333" s="91"/>
      <c r="DO333" s="91"/>
      <c r="DP333" s="91"/>
      <c r="DQ333" s="91"/>
      <c r="DR333" s="91"/>
      <c r="DS333" s="91"/>
      <c r="DT333" s="91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91"/>
      <c r="EZ333" s="91"/>
      <c r="FA333" s="91"/>
      <c r="FB333" s="91"/>
      <c r="FC333" s="91"/>
      <c r="FD333" s="91"/>
    </row>
    <row r="334" customFormat="false" ht="12.75" hidden="false" customHeight="false" outlineLevel="0" collapsed="false">
      <c r="A334" s="100"/>
      <c r="B334" s="101"/>
      <c r="C334" s="101"/>
      <c r="D334" s="101"/>
      <c r="E334" s="101"/>
      <c r="F334" s="101"/>
      <c r="G334" s="101"/>
      <c r="H334" s="82"/>
      <c r="I334" s="103"/>
      <c r="R334" s="82"/>
      <c r="S334" s="90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1"/>
      <c r="DB334" s="91"/>
      <c r="DC334" s="91"/>
      <c r="DD334" s="91"/>
      <c r="DE334" s="91"/>
      <c r="DF334" s="91"/>
      <c r="DG334" s="91"/>
      <c r="DH334" s="91"/>
      <c r="DI334" s="91"/>
      <c r="DJ334" s="91"/>
      <c r="DK334" s="91"/>
      <c r="DL334" s="91"/>
      <c r="DM334" s="91"/>
      <c r="DN334" s="91"/>
      <c r="DO334" s="91"/>
      <c r="DP334" s="91"/>
      <c r="DQ334" s="91"/>
      <c r="DR334" s="91"/>
      <c r="DS334" s="91"/>
      <c r="DT334" s="91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91"/>
      <c r="EZ334" s="91"/>
      <c r="FA334" s="91"/>
      <c r="FB334" s="91"/>
      <c r="FC334" s="91"/>
      <c r="FD334" s="91"/>
    </row>
    <row r="335" customFormat="false" ht="12.75" hidden="false" customHeight="false" outlineLevel="0" collapsed="false">
      <c r="A335" s="100"/>
      <c r="B335" s="101"/>
      <c r="C335" s="101"/>
      <c r="D335" s="101"/>
      <c r="E335" s="101"/>
      <c r="F335" s="101"/>
      <c r="G335" s="101"/>
      <c r="H335" s="82"/>
      <c r="I335" s="103"/>
      <c r="R335" s="82"/>
      <c r="S335" s="90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1"/>
      <c r="DF335" s="91"/>
      <c r="DG335" s="91"/>
      <c r="DH335" s="91"/>
      <c r="DI335" s="91"/>
      <c r="DJ335" s="91"/>
      <c r="DK335" s="91"/>
      <c r="DL335" s="91"/>
      <c r="DM335" s="91"/>
      <c r="DN335" s="91"/>
      <c r="DO335" s="91"/>
      <c r="DP335" s="91"/>
      <c r="DQ335" s="91"/>
      <c r="DR335" s="91"/>
      <c r="DS335" s="91"/>
      <c r="DT335" s="91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91"/>
      <c r="EZ335" s="91"/>
      <c r="FA335" s="91"/>
      <c r="FB335" s="91"/>
      <c r="FC335" s="91"/>
      <c r="FD335" s="91"/>
    </row>
    <row r="336" customFormat="false" ht="12.75" hidden="false" customHeight="false" outlineLevel="0" collapsed="false">
      <c r="A336" s="100"/>
      <c r="B336" s="101"/>
      <c r="C336" s="101"/>
      <c r="D336" s="101"/>
      <c r="E336" s="101"/>
      <c r="F336" s="101"/>
      <c r="G336" s="101"/>
      <c r="H336" s="82"/>
      <c r="I336" s="103"/>
      <c r="R336" s="82"/>
      <c r="S336" s="90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1"/>
      <c r="DB336" s="91"/>
      <c r="DC336" s="91"/>
      <c r="DD336" s="91"/>
      <c r="DE336" s="91"/>
      <c r="DF336" s="91"/>
      <c r="DG336" s="91"/>
      <c r="DH336" s="91"/>
      <c r="DI336" s="91"/>
      <c r="DJ336" s="91"/>
      <c r="DK336" s="91"/>
      <c r="DL336" s="91"/>
      <c r="DM336" s="91"/>
      <c r="DN336" s="91"/>
      <c r="DO336" s="91"/>
      <c r="DP336" s="91"/>
      <c r="DQ336" s="91"/>
      <c r="DR336" s="91"/>
      <c r="DS336" s="91"/>
      <c r="DT336" s="91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91"/>
      <c r="EZ336" s="91"/>
      <c r="FA336" s="91"/>
      <c r="FB336" s="91"/>
      <c r="FC336" s="91"/>
      <c r="FD336" s="91"/>
    </row>
    <row r="337" customFormat="false" ht="12.75" hidden="false" customHeight="false" outlineLevel="0" collapsed="false">
      <c r="A337" s="100"/>
      <c r="B337" s="101"/>
      <c r="C337" s="101"/>
      <c r="D337" s="101"/>
      <c r="E337" s="101"/>
      <c r="F337" s="101"/>
      <c r="G337" s="101"/>
      <c r="H337" s="82"/>
      <c r="I337" s="103"/>
      <c r="R337" s="82"/>
      <c r="S337" s="90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1"/>
      <c r="DF337" s="91"/>
      <c r="DG337" s="91"/>
      <c r="DH337" s="91"/>
      <c r="DI337" s="91"/>
      <c r="DJ337" s="91"/>
      <c r="DK337" s="91"/>
      <c r="DL337" s="91"/>
      <c r="DM337" s="91"/>
      <c r="DN337" s="91"/>
      <c r="DO337" s="91"/>
      <c r="DP337" s="91"/>
      <c r="DQ337" s="91"/>
      <c r="DR337" s="91"/>
      <c r="DS337" s="91"/>
      <c r="DT337" s="91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91"/>
      <c r="EZ337" s="91"/>
      <c r="FA337" s="91"/>
      <c r="FB337" s="91"/>
      <c r="FC337" s="91"/>
      <c r="FD337" s="91"/>
    </row>
    <row r="338" customFormat="false" ht="12.75" hidden="false" customHeight="false" outlineLevel="0" collapsed="false">
      <c r="A338" s="100"/>
      <c r="B338" s="101"/>
      <c r="C338" s="101"/>
      <c r="D338" s="101"/>
      <c r="E338" s="101"/>
      <c r="F338" s="101"/>
      <c r="G338" s="101"/>
      <c r="H338" s="82"/>
      <c r="I338" s="103"/>
      <c r="R338" s="82"/>
      <c r="S338" s="90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1"/>
      <c r="DB338" s="91"/>
      <c r="DC338" s="91"/>
      <c r="DD338" s="91"/>
      <c r="DE338" s="91"/>
      <c r="DF338" s="91"/>
      <c r="DG338" s="91"/>
      <c r="DH338" s="91"/>
      <c r="DI338" s="91"/>
      <c r="DJ338" s="91"/>
      <c r="DK338" s="91"/>
      <c r="DL338" s="91"/>
      <c r="DM338" s="91"/>
      <c r="DN338" s="91"/>
      <c r="DO338" s="91"/>
      <c r="DP338" s="91"/>
      <c r="DQ338" s="91"/>
      <c r="DR338" s="91"/>
      <c r="DS338" s="91"/>
      <c r="DT338" s="91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91"/>
      <c r="EZ338" s="91"/>
      <c r="FA338" s="91"/>
      <c r="FB338" s="91"/>
      <c r="FC338" s="91"/>
      <c r="FD338" s="91"/>
    </row>
    <row r="339" customFormat="false" ht="12.75" hidden="false" customHeight="false" outlineLevel="0" collapsed="false">
      <c r="A339" s="100"/>
      <c r="B339" s="101"/>
      <c r="C339" s="101"/>
      <c r="D339" s="101"/>
      <c r="E339" s="101"/>
      <c r="F339" s="101"/>
      <c r="G339" s="101"/>
      <c r="H339" s="82"/>
      <c r="I339" s="103"/>
      <c r="R339" s="82"/>
      <c r="S339" s="90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1"/>
      <c r="DF339" s="91"/>
      <c r="DG339" s="91"/>
      <c r="DH339" s="91"/>
      <c r="DI339" s="91"/>
      <c r="DJ339" s="91"/>
      <c r="DK339" s="91"/>
      <c r="DL339" s="91"/>
      <c r="DM339" s="91"/>
      <c r="DN339" s="91"/>
      <c r="DO339" s="91"/>
      <c r="DP339" s="91"/>
      <c r="DQ339" s="91"/>
      <c r="DR339" s="91"/>
      <c r="DS339" s="91"/>
      <c r="DT339" s="91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91"/>
      <c r="EZ339" s="91"/>
      <c r="FA339" s="91"/>
      <c r="FB339" s="91"/>
      <c r="FC339" s="91"/>
      <c r="FD339" s="91"/>
    </row>
    <row r="340" customFormat="false" ht="12.75" hidden="false" customHeight="false" outlineLevel="0" collapsed="false">
      <c r="A340" s="100"/>
      <c r="B340" s="101"/>
      <c r="C340" s="101"/>
      <c r="D340" s="101"/>
      <c r="E340" s="101"/>
      <c r="F340" s="101"/>
      <c r="G340" s="101"/>
      <c r="H340" s="82"/>
      <c r="I340" s="103"/>
      <c r="R340" s="82"/>
      <c r="S340" s="90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1"/>
      <c r="DB340" s="91"/>
      <c r="DC340" s="91"/>
      <c r="DD340" s="91"/>
      <c r="DE340" s="91"/>
      <c r="DF340" s="91"/>
      <c r="DG340" s="91"/>
      <c r="DH340" s="91"/>
      <c r="DI340" s="91"/>
      <c r="DJ340" s="91"/>
      <c r="DK340" s="91"/>
      <c r="DL340" s="91"/>
      <c r="DM340" s="91"/>
      <c r="DN340" s="91"/>
      <c r="DO340" s="91"/>
      <c r="DP340" s="91"/>
      <c r="DQ340" s="91"/>
      <c r="DR340" s="91"/>
      <c r="DS340" s="91"/>
      <c r="DT340" s="91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91"/>
      <c r="EZ340" s="91"/>
      <c r="FA340" s="91"/>
      <c r="FB340" s="91"/>
      <c r="FC340" s="91"/>
      <c r="FD340" s="91"/>
    </row>
    <row r="341" customFormat="false" ht="12.75" hidden="false" customHeight="false" outlineLevel="0" collapsed="false">
      <c r="A341" s="100"/>
      <c r="B341" s="101"/>
      <c r="C341" s="101"/>
      <c r="D341" s="101"/>
      <c r="E341" s="101"/>
      <c r="F341" s="101"/>
      <c r="G341" s="101"/>
      <c r="H341" s="82"/>
      <c r="I341" s="103"/>
      <c r="R341" s="82"/>
      <c r="S341" s="90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1"/>
      <c r="DB341" s="91"/>
      <c r="DC341" s="91"/>
      <c r="DD341" s="91"/>
      <c r="DE341" s="91"/>
      <c r="DF341" s="91"/>
      <c r="DG341" s="91"/>
      <c r="DH341" s="91"/>
      <c r="DI341" s="91"/>
      <c r="DJ341" s="91"/>
      <c r="DK341" s="91"/>
      <c r="DL341" s="91"/>
      <c r="DM341" s="91"/>
      <c r="DN341" s="91"/>
      <c r="DO341" s="91"/>
      <c r="DP341" s="91"/>
      <c r="DQ341" s="91"/>
      <c r="DR341" s="91"/>
      <c r="DS341" s="91"/>
      <c r="DT341" s="91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91"/>
      <c r="EZ341" s="91"/>
      <c r="FA341" s="91"/>
      <c r="FB341" s="91"/>
      <c r="FC341" s="91"/>
      <c r="FD341" s="91"/>
    </row>
    <row r="342" customFormat="false" ht="12.75" hidden="false" customHeight="false" outlineLevel="0" collapsed="false">
      <c r="A342" s="100"/>
      <c r="B342" s="101"/>
      <c r="C342" s="101"/>
      <c r="D342" s="101"/>
      <c r="E342" s="101"/>
      <c r="F342" s="101"/>
      <c r="G342" s="101"/>
      <c r="H342" s="82"/>
      <c r="I342" s="103"/>
      <c r="R342" s="82"/>
      <c r="S342" s="90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1"/>
      <c r="DB342" s="91"/>
      <c r="DC342" s="91"/>
      <c r="DD342" s="91"/>
      <c r="DE342" s="91"/>
      <c r="DF342" s="91"/>
      <c r="DG342" s="91"/>
      <c r="DH342" s="91"/>
      <c r="DI342" s="91"/>
      <c r="DJ342" s="91"/>
      <c r="DK342" s="91"/>
      <c r="DL342" s="91"/>
      <c r="DM342" s="91"/>
      <c r="DN342" s="91"/>
      <c r="DO342" s="91"/>
      <c r="DP342" s="91"/>
      <c r="DQ342" s="91"/>
      <c r="DR342" s="91"/>
      <c r="DS342" s="91"/>
      <c r="DT342" s="91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91"/>
      <c r="EZ342" s="91"/>
      <c r="FA342" s="91"/>
      <c r="FB342" s="91"/>
      <c r="FC342" s="91"/>
      <c r="FD342" s="91"/>
    </row>
    <row r="343" customFormat="false" ht="12.75" hidden="false" customHeight="false" outlineLevel="0" collapsed="false">
      <c r="A343" s="100"/>
      <c r="B343" s="101"/>
      <c r="C343" s="101"/>
      <c r="D343" s="101"/>
      <c r="E343" s="101"/>
      <c r="F343" s="101"/>
      <c r="G343" s="101"/>
      <c r="H343" s="82"/>
      <c r="I343" s="103"/>
      <c r="R343" s="82"/>
      <c r="S343" s="90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1"/>
      <c r="DB343" s="91"/>
      <c r="DC343" s="91"/>
      <c r="DD343" s="91"/>
      <c r="DE343" s="91"/>
      <c r="DF343" s="91"/>
      <c r="DG343" s="91"/>
      <c r="DH343" s="91"/>
      <c r="DI343" s="91"/>
      <c r="DJ343" s="91"/>
      <c r="DK343" s="91"/>
      <c r="DL343" s="91"/>
      <c r="DM343" s="91"/>
      <c r="DN343" s="91"/>
      <c r="DO343" s="91"/>
      <c r="DP343" s="91"/>
      <c r="DQ343" s="91"/>
      <c r="DR343" s="91"/>
      <c r="DS343" s="91"/>
      <c r="DT343" s="91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91"/>
      <c r="EZ343" s="91"/>
      <c r="FA343" s="91"/>
      <c r="FB343" s="91"/>
      <c r="FC343" s="91"/>
      <c r="FD343" s="91"/>
    </row>
    <row r="344" customFormat="false" ht="12.75" hidden="false" customHeight="false" outlineLevel="0" collapsed="false">
      <c r="A344" s="100"/>
      <c r="B344" s="101"/>
      <c r="C344" s="101"/>
      <c r="D344" s="101"/>
      <c r="E344" s="101"/>
      <c r="F344" s="101"/>
      <c r="G344" s="101"/>
      <c r="H344" s="82"/>
      <c r="I344" s="103"/>
      <c r="R344" s="82"/>
      <c r="S344" s="90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1"/>
      <c r="DB344" s="91"/>
      <c r="DC344" s="91"/>
      <c r="DD344" s="91"/>
      <c r="DE344" s="91"/>
      <c r="DF344" s="91"/>
      <c r="DG344" s="91"/>
      <c r="DH344" s="91"/>
      <c r="DI344" s="91"/>
      <c r="DJ344" s="91"/>
      <c r="DK344" s="91"/>
      <c r="DL344" s="91"/>
      <c r="DM344" s="91"/>
      <c r="DN344" s="91"/>
      <c r="DO344" s="91"/>
      <c r="DP344" s="91"/>
      <c r="DQ344" s="91"/>
      <c r="DR344" s="91"/>
      <c r="DS344" s="91"/>
      <c r="DT344" s="91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91"/>
      <c r="EZ344" s="91"/>
      <c r="FA344" s="91"/>
      <c r="FB344" s="91"/>
      <c r="FC344" s="91"/>
      <c r="FD344" s="91"/>
    </row>
    <row r="345" customFormat="false" ht="12.75" hidden="false" customHeight="false" outlineLevel="0" collapsed="false">
      <c r="A345" s="100"/>
      <c r="B345" s="101"/>
      <c r="C345" s="101"/>
      <c r="D345" s="101"/>
      <c r="E345" s="101"/>
      <c r="F345" s="101"/>
      <c r="G345" s="101"/>
      <c r="H345" s="82"/>
      <c r="I345" s="103"/>
      <c r="R345" s="82"/>
      <c r="S345" s="90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1"/>
      <c r="DB345" s="91"/>
      <c r="DC345" s="91"/>
      <c r="DD345" s="91"/>
      <c r="DE345" s="91"/>
      <c r="DF345" s="91"/>
      <c r="DG345" s="91"/>
      <c r="DH345" s="91"/>
      <c r="DI345" s="91"/>
      <c r="DJ345" s="91"/>
      <c r="DK345" s="91"/>
      <c r="DL345" s="91"/>
      <c r="DM345" s="91"/>
      <c r="DN345" s="91"/>
      <c r="DO345" s="91"/>
      <c r="DP345" s="91"/>
      <c r="DQ345" s="91"/>
      <c r="DR345" s="91"/>
      <c r="DS345" s="91"/>
      <c r="DT345" s="91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91"/>
      <c r="EZ345" s="91"/>
      <c r="FA345" s="91"/>
      <c r="FB345" s="91"/>
      <c r="FC345" s="91"/>
      <c r="FD345" s="91"/>
    </row>
    <row r="346" customFormat="false" ht="12.75" hidden="false" customHeight="false" outlineLevel="0" collapsed="false">
      <c r="A346" s="100"/>
      <c r="B346" s="101"/>
      <c r="C346" s="101"/>
      <c r="D346" s="101"/>
      <c r="E346" s="101"/>
      <c r="F346" s="101"/>
      <c r="G346" s="101"/>
      <c r="H346" s="82"/>
      <c r="I346" s="103"/>
      <c r="R346" s="82"/>
      <c r="S346" s="90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1"/>
      <c r="DB346" s="91"/>
      <c r="DC346" s="91"/>
      <c r="DD346" s="91"/>
      <c r="DE346" s="91"/>
      <c r="DF346" s="91"/>
      <c r="DG346" s="91"/>
      <c r="DH346" s="91"/>
      <c r="DI346" s="91"/>
      <c r="DJ346" s="91"/>
      <c r="DK346" s="91"/>
      <c r="DL346" s="91"/>
      <c r="DM346" s="91"/>
      <c r="DN346" s="91"/>
      <c r="DO346" s="91"/>
      <c r="DP346" s="91"/>
      <c r="DQ346" s="91"/>
      <c r="DR346" s="91"/>
      <c r="DS346" s="91"/>
      <c r="DT346" s="91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91"/>
      <c r="EZ346" s="91"/>
      <c r="FA346" s="91"/>
      <c r="FB346" s="91"/>
      <c r="FC346" s="91"/>
      <c r="FD346" s="91"/>
    </row>
    <row r="347" customFormat="false" ht="12.75" hidden="false" customHeight="false" outlineLevel="0" collapsed="false">
      <c r="A347" s="100"/>
      <c r="B347" s="101"/>
      <c r="C347" s="101"/>
      <c r="D347" s="101"/>
      <c r="E347" s="101"/>
      <c r="F347" s="101"/>
      <c r="G347" s="101"/>
      <c r="H347" s="82"/>
      <c r="I347" s="103"/>
      <c r="R347" s="82"/>
      <c r="S347" s="90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1"/>
      <c r="DB347" s="91"/>
      <c r="DC347" s="91"/>
      <c r="DD347" s="91"/>
      <c r="DE347" s="91"/>
      <c r="DF347" s="91"/>
      <c r="DG347" s="91"/>
      <c r="DH347" s="91"/>
      <c r="DI347" s="91"/>
      <c r="DJ347" s="91"/>
      <c r="DK347" s="91"/>
      <c r="DL347" s="91"/>
      <c r="DM347" s="91"/>
      <c r="DN347" s="91"/>
      <c r="DO347" s="91"/>
      <c r="DP347" s="91"/>
      <c r="DQ347" s="91"/>
      <c r="DR347" s="91"/>
      <c r="DS347" s="91"/>
      <c r="DT347" s="91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91"/>
      <c r="EZ347" s="91"/>
      <c r="FA347" s="91"/>
      <c r="FB347" s="91"/>
      <c r="FC347" s="91"/>
      <c r="FD347" s="91"/>
    </row>
    <row r="348" customFormat="false" ht="12.75" hidden="false" customHeight="false" outlineLevel="0" collapsed="false">
      <c r="A348" s="100"/>
      <c r="B348" s="101"/>
      <c r="C348" s="101"/>
      <c r="D348" s="101"/>
      <c r="E348" s="101"/>
      <c r="F348" s="101"/>
      <c r="G348" s="101"/>
      <c r="H348" s="82"/>
      <c r="I348" s="103"/>
      <c r="R348" s="82"/>
      <c r="S348" s="90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1"/>
      <c r="DB348" s="91"/>
      <c r="DC348" s="91"/>
      <c r="DD348" s="91"/>
      <c r="DE348" s="91"/>
      <c r="DF348" s="91"/>
      <c r="DG348" s="91"/>
      <c r="DH348" s="91"/>
      <c r="DI348" s="91"/>
      <c r="DJ348" s="91"/>
      <c r="DK348" s="91"/>
      <c r="DL348" s="91"/>
      <c r="DM348" s="91"/>
      <c r="DN348" s="91"/>
      <c r="DO348" s="91"/>
      <c r="DP348" s="91"/>
      <c r="DQ348" s="91"/>
      <c r="DR348" s="91"/>
      <c r="DS348" s="91"/>
      <c r="DT348" s="91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91"/>
      <c r="EZ348" s="91"/>
      <c r="FA348" s="91"/>
      <c r="FB348" s="91"/>
      <c r="FC348" s="91"/>
      <c r="FD348" s="91"/>
    </row>
    <row r="349" customFormat="false" ht="12.75" hidden="false" customHeight="false" outlineLevel="0" collapsed="false">
      <c r="A349" s="100"/>
      <c r="B349" s="101"/>
      <c r="C349" s="101"/>
      <c r="D349" s="101"/>
      <c r="E349" s="101"/>
      <c r="F349" s="101"/>
      <c r="G349" s="101"/>
      <c r="H349" s="82"/>
      <c r="I349" s="103"/>
      <c r="R349" s="82"/>
      <c r="S349" s="90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1"/>
      <c r="DB349" s="91"/>
      <c r="DC349" s="91"/>
      <c r="DD349" s="91"/>
      <c r="DE349" s="91"/>
      <c r="DF349" s="91"/>
      <c r="DG349" s="91"/>
      <c r="DH349" s="91"/>
      <c r="DI349" s="91"/>
      <c r="DJ349" s="91"/>
      <c r="DK349" s="91"/>
      <c r="DL349" s="91"/>
      <c r="DM349" s="91"/>
      <c r="DN349" s="91"/>
      <c r="DO349" s="91"/>
      <c r="DP349" s="91"/>
      <c r="DQ349" s="91"/>
      <c r="DR349" s="91"/>
      <c r="DS349" s="91"/>
      <c r="DT349" s="91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91"/>
      <c r="EZ349" s="91"/>
      <c r="FA349" s="91"/>
      <c r="FB349" s="91"/>
      <c r="FC349" s="91"/>
      <c r="FD349" s="91"/>
    </row>
    <row r="350" customFormat="false" ht="12.75" hidden="false" customHeight="false" outlineLevel="0" collapsed="false">
      <c r="A350" s="100"/>
      <c r="B350" s="101"/>
      <c r="C350" s="101"/>
      <c r="D350" s="101"/>
      <c r="E350" s="101"/>
      <c r="F350" s="101"/>
      <c r="G350" s="101"/>
      <c r="H350" s="82"/>
      <c r="I350" s="103"/>
      <c r="R350" s="82"/>
      <c r="S350" s="90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1"/>
      <c r="DB350" s="91"/>
      <c r="DC350" s="91"/>
      <c r="DD350" s="91"/>
      <c r="DE350" s="91"/>
      <c r="DF350" s="91"/>
      <c r="DG350" s="91"/>
      <c r="DH350" s="91"/>
      <c r="DI350" s="91"/>
      <c r="DJ350" s="91"/>
      <c r="DK350" s="91"/>
      <c r="DL350" s="91"/>
      <c r="DM350" s="91"/>
      <c r="DN350" s="91"/>
      <c r="DO350" s="91"/>
      <c r="DP350" s="91"/>
      <c r="DQ350" s="91"/>
      <c r="DR350" s="91"/>
      <c r="DS350" s="91"/>
      <c r="DT350" s="91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91"/>
      <c r="EZ350" s="91"/>
      <c r="FA350" s="91"/>
      <c r="FB350" s="91"/>
      <c r="FC350" s="91"/>
      <c r="FD350" s="91"/>
    </row>
    <row r="351" customFormat="false" ht="12.75" hidden="false" customHeight="false" outlineLevel="0" collapsed="false">
      <c r="A351" s="100"/>
      <c r="B351" s="101"/>
      <c r="C351" s="101"/>
      <c r="D351" s="101"/>
      <c r="E351" s="101"/>
      <c r="F351" s="101"/>
      <c r="G351" s="101"/>
      <c r="H351" s="82"/>
      <c r="I351" s="103"/>
      <c r="R351" s="82"/>
      <c r="S351" s="90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1"/>
      <c r="DB351" s="91"/>
      <c r="DC351" s="91"/>
      <c r="DD351" s="91"/>
      <c r="DE351" s="91"/>
      <c r="DF351" s="91"/>
      <c r="DG351" s="91"/>
      <c r="DH351" s="91"/>
      <c r="DI351" s="91"/>
      <c r="DJ351" s="91"/>
      <c r="DK351" s="91"/>
      <c r="DL351" s="91"/>
      <c r="DM351" s="91"/>
      <c r="DN351" s="91"/>
      <c r="DO351" s="91"/>
      <c r="DP351" s="91"/>
      <c r="DQ351" s="91"/>
      <c r="DR351" s="91"/>
      <c r="DS351" s="91"/>
      <c r="DT351" s="91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91"/>
      <c r="EZ351" s="91"/>
      <c r="FA351" s="91"/>
      <c r="FB351" s="91"/>
      <c r="FC351" s="91"/>
      <c r="FD351" s="91"/>
    </row>
    <row r="352" customFormat="false" ht="12.75" hidden="false" customHeight="false" outlineLevel="0" collapsed="false">
      <c r="A352" s="100"/>
      <c r="B352" s="101"/>
      <c r="C352" s="101"/>
      <c r="D352" s="101"/>
      <c r="E352" s="101"/>
      <c r="F352" s="101"/>
      <c r="G352" s="101"/>
      <c r="H352" s="82"/>
      <c r="I352" s="103"/>
      <c r="R352" s="82"/>
      <c r="S352" s="90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1"/>
      <c r="DB352" s="91"/>
      <c r="DC352" s="91"/>
      <c r="DD352" s="91"/>
      <c r="DE352" s="91"/>
      <c r="DF352" s="91"/>
      <c r="DG352" s="91"/>
      <c r="DH352" s="91"/>
      <c r="DI352" s="91"/>
      <c r="DJ352" s="91"/>
      <c r="DK352" s="91"/>
      <c r="DL352" s="91"/>
      <c r="DM352" s="91"/>
      <c r="DN352" s="91"/>
      <c r="DO352" s="91"/>
      <c r="DP352" s="91"/>
      <c r="DQ352" s="91"/>
      <c r="DR352" s="91"/>
      <c r="DS352" s="91"/>
      <c r="DT352" s="91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91"/>
      <c r="EZ352" s="91"/>
      <c r="FA352" s="91"/>
      <c r="FB352" s="91"/>
      <c r="FC352" s="91"/>
      <c r="FD352" s="91"/>
    </row>
    <row r="353" customFormat="false" ht="12.75" hidden="false" customHeight="false" outlineLevel="0" collapsed="false">
      <c r="A353" s="100"/>
      <c r="B353" s="101"/>
      <c r="C353" s="101"/>
      <c r="D353" s="101"/>
      <c r="E353" s="101"/>
      <c r="F353" s="101"/>
      <c r="G353" s="101"/>
      <c r="H353" s="82"/>
      <c r="I353" s="103"/>
      <c r="R353" s="82"/>
      <c r="S353" s="90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1"/>
      <c r="DB353" s="91"/>
      <c r="DC353" s="91"/>
      <c r="DD353" s="91"/>
      <c r="DE353" s="91"/>
      <c r="DF353" s="91"/>
      <c r="DG353" s="91"/>
      <c r="DH353" s="91"/>
      <c r="DI353" s="91"/>
      <c r="DJ353" s="91"/>
      <c r="DK353" s="91"/>
      <c r="DL353" s="91"/>
      <c r="DM353" s="91"/>
      <c r="DN353" s="91"/>
      <c r="DO353" s="91"/>
      <c r="DP353" s="91"/>
      <c r="DQ353" s="91"/>
      <c r="DR353" s="91"/>
      <c r="DS353" s="91"/>
      <c r="DT353" s="91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91"/>
      <c r="EZ353" s="91"/>
      <c r="FA353" s="91"/>
      <c r="FB353" s="91"/>
      <c r="FC353" s="91"/>
      <c r="FD353" s="91"/>
    </row>
    <row r="354" customFormat="false" ht="12.75" hidden="false" customHeight="false" outlineLevel="0" collapsed="false">
      <c r="A354" s="100"/>
      <c r="B354" s="101"/>
      <c r="C354" s="101"/>
      <c r="D354" s="101"/>
      <c r="E354" s="101"/>
      <c r="F354" s="101"/>
      <c r="G354" s="101"/>
      <c r="H354" s="82"/>
      <c r="I354" s="103"/>
      <c r="R354" s="82"/>
      <c r="S354" s="90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1"/>
      <c r="DB354" s="91"/>
      <c r="DC354" s="91"/>
      <c r="DD354" s="91"/>
      <c r="DE354" s="91"/>
      <c r="DF354" s="91"/>
      <c r="DG354" s="91"/>
      <c r="DH354" s="91"/>
      <c r="DI354" s="91"/>
      <c r="DJ354" s="91"/>
      <c r="DK354" s="91"/>
      <c r="DL354" s="91"/>
      <c r="DM354" s="91"/>
      <c r="DN354" s="91"/>
      <c r="DO354" s="91"/>
      <c r="DP354" s="91"/>
      <c r="DQ354" s="91"/>
      <c r="DR354" s="91"/>
      <c r="DS354" s="91"/>
      <c r="DT354" s="91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91"/>
      <c r="EZ354" s="91"/>
      <c r="FA354" s="91"/>
      <c r="FB354" s="91"/>
      <c r="FC354" s="91"/>
      <c r="FD354" s="91"/>
    </row>
    <row r="355" customFormat="false" ht="12.75" hidden="false" customHeight="false" outlineLevel="0" collapsed="false">
      <c r="A355" s="100"/>
      <c r="B355" s="101"/>
      <c r="C355" s="101"/>
      <c r="D355" s="101"/>
      <c r="E355" s="101"/>
      <c r="F355" s="101"/>
      <c r="G355" s="101"/>
      <c r="H355" s="82"/>
      <c r="I355" s="103"/>
      <c r="R355" s="82"/>
      <c r="S355" s="90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1"/>
      <c r="DF355" s="91"/>
      <c r="DG355" s="91"/>
      <c r="DH355" s="91"/>
      <c r="DI355" s="91"/>
      <c r="DJ355" s="91"/>
      <c r="DK355" s="91"/>
      <c r="DL355" s="91"/>
      <c r="DM355" s="91"/>
      <c r="DN355" s="91"/>
      <c r="DO355" s="91"/>
      <c r="DP355" s="91"/>
      <c r="DQ355" s="91"/>
      <c r="DR355" s="91"/>
      <c r="DS355" s="91"/>
      <c r="DT355" s="91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91"/>
      <c r="EZ355" s="91"/>
      <c r="FA355" s="91"/>
      <c r="FB355" s="91"/>
      <c r="FC355" s="91"/>
      <c r="FD355" s="91"/>
    </row>
    <row r="356" customFormat="false" ht="12.75" hidden="false" customHeight="false" outlineLevel="0" collapsed="false">
      <c r="A356" s="100"/>
      <c r="B356" s="101"/>
      <c r="C356" s="101"/>
      <c r="D356" s="101"/>
      <c r="E356" s="101"/>
      <c r="F356" s="101"/>
      <c r="G356" s="101"/>
      <c r="H356" s="82"/>
      <c r="I356" s="103"/>
      <c r="R356" s="82"/>
      <c r="S356" s="90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1"/>
      <c r="DB356" s="91"/>
      <c r="DC356" s="91"/>
      <c r="DD356" s="91"/>
      <c r="DE356" s="91"/>
      <c r="DF356" s="91"/>
      <c r="DG356" s="91"/>
      <c r="DH356" s="91"/>
      <c r="DI356" s="91"/>
      <c r="DJ356" s="91"/>
      <c r="DK356" s="91"/>
      <c r="DL356" s="91"/>
      <c r="DM356" s="91"/>
      <c r="DN356" s="91"/>
      <c r="DO356" s="91"/>
      <c r="DP356" s="91"/>
      <c r="DQ356" s="91"/>
      <c r="DR356" s="91"/>
      <c r="DS356" s="91"/>
      <c r="DT356" s="91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91"/>
      <c r="EZ356" s="91"/>
      <c r="FA356" s="91"/>
      <c r="FB356" s="91"/>
      <c r="FC356" s="91"/>
      <c r="FD356" s="91"/>
    </row>
    <row r="357" customFormat="false" ht="12.75" hidden="false" customHeight="false" outlineLevel="0" collapsed="false">
      <c r="A357" s="100"/>
      <c r="B357" s="101"/>
      <c r="C357" s="101"/>
      <c r="D357" s="101"/>
      <c r="E357" s="101"/>
      <c r="F357" s="101"/>
      <c r="G357" s="101"/>
      <c r="H357" s="82"/>
      <c r="I357" s="103"/>
      <c r="R357" s="82"/>
      <c r="S357" s="90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1"/>
      <c r="DF357" s="91"/>
      <c r="DG357" s="91"/>
      <c r="DH357" s="91"/>
      <c r="DI357" s="91"/>
      <c r="DJ357" s="91"/>
      <c r="DK357" s="91"/>
      <c r="DL357" s="91"/>
      <c r="DM357" s="91"/>
      <c r="DN357" s="91"/>
      <c r="DO357" s="91"/>
      <c r="DP357" s="91"/>
      <c r="DQ357" s="91"/>
      <c r="DR357" s="91"/>
      <c r="DS357" s="91"/>
      <c r="DT357" s="91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91"/>
      <c r="EZ357" s="91"/>
      <c r="FA357" s="91"/>
      <c r="FB357" s="91"/>
      <c r="FC357" s="91"/>
      <c r="FD357" s="91"/>
    </row>
    <row r="358" customFormat="false" ht="12.75" hidden="false" customHeight="false" outlineLevel="0" collapsed="false">
      <c r="A358" s="100"/>
      <c r="B358" s="101"/>
      <c r="C358" s="101"/>
      <c r="D358" s="101"/>
      <c r="E358" s="101"/>
      <c r="F358" s="101"/>
      <c r="G358" s="101"/>
      <c r="H358" s="82"/>
      <c r="I358" s="103"/>
      <c r="R358" s="82"/>
      <c r="S358" s="90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1"/>
      <c r="DB358" s="91"/>
      <c r="DC358" s="91"/>
      <c r="DD358" s="91"/>
      <c r="DE358" s="91"/>
      <c r="DF358" s="91"/>
      <c r="DG358" s="91"/>
      <c r="DH358" s="91"/>
      <c r="DI358" s="91"/>
      <c r="DJ358" s="91"/>
      <c r="DK358" s="91"/>
      <c r="DL358" s="91"/>
      <c r="DM358" s="91"/>
      <c r="DN358" s="91"/>
      <c r="DO358" s="91"/>
      <c r="DP358" s="91"/>
      <c r="DQ358" s="91"/>
      <c r="DR358" s="91"/>
      <c r="DS358" s="91"/>
      <c r="DT358" s="91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91"/>
      <c r="EZ358" s="91"/>
      <c r="FA358" s="91"/>
      <c r="FB358" s="91"/>
      <c r="FC358" s="91"/>
      <c r="FD358" s="91"/>
    </row>
    <row r="359" customFormat="false" ht="12.75" hidden="false" customHeight="false" outlineLevel="0" collapsed="false">
      <c r="A359" s="100"/>
      <c r="B359" s="101"/>
      <c r="C359" s="101"/>
      <c r="D359" s="101"/>
      <c r="E359" s="101"/>
      <c r="F359" s="101"/>
      <c r="G359" s="101"/>
      <c r="H359" s="82"/>
      <c r="I359" s="103"/>
      <c r="R359" s="82"/>
      <c r="S359" s="90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1"/>
      <c r="DF359" s="91"/>
      <c r="DG359" s="91"/>
      <c r="DH359" s="91"/>
      <c r="DI359" s="91"/>
      <c r="DJ359" s="91"/>
      <c r="DK359" s="91"/>
      <c r="DL359" s="91"/>
      <c r="DM359" s="91"/>
      <c r="DN359" s="91"/>
      <c r="DO359" s="91"/>
      <c r="DP359" s="91"/>
      <c r="DQ359" s="91"/>
      <c r="DR359" s="91"/>
      <c r="DS359" s="91"/>
      <c r="DT359" s="91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91"/>
      <c r="EZ359" s="91"/>
      <c r="FA359" s="91"/>
      <c r="FB359" s="91"/>
      <c r="FC359" s="91"/>
      <c r="FD359" s="91"/>
    </row>
    <row r="360" customFormat="false" ht="12.75" hidden="false" customHeight="false" outlineLevel="0" collapsed="false">
      <c r="A360" s="100"/>
      <c r="B360" s="101"/>
      <c r="C360" s="101"/>
      <c r="D360" s="101"/>
      <c r="E360" s="101"/>
      <c r="F360" s="101"/>
      <c r="G360" s="101"/>
      <c r="H360" s="82"/>
      <c r="I360" s="103"/>
      <c r="R360" s="82"/>
      <c r="S360" s="90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1"/>
      <c r="DB360" s="91"/>
      <c r="DC360" s="91"/>
      <c r="DD360" s="91"/>
      <c r="DE360" s="91"/>
      <c r="DF360" s="91"/>
      <c r="DG360" s="91"/>
      <c r="DH360" s="91"/>
      <c r="DI360" s="91"/>
      <c r="DJ360" s="91"/>
      <c r="DK360" s="91"/>
      <c r="DL360" s="91"/>
      <c r="DM360" s="91"/>
      <c r="DN360" s="91"/>
      <c r="DO360" s="91"/>
      <c r="DP360" s="91"/>
      <c r="DQ360" s="91"/>
      <c r="DR360" s="91"/>
      <c r="DS360" s="91"/>
      <c r="DT360" s="91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91"/>
      <c r="EZ360" s="91"/>
      <c r="FA360" s="91"/>
      <c r="FB360" s="91"/>
      <c r="FC360" s="91"/>
      <c r="FD360" s="91"/>
    </row>
    <row r="361" customFormat="false" ht="12.75" hidden="false" customHeight="false" outlineLevel="0" collapsed="false">
      <c r="A361" s="100"/>
      <c r="B361" s="101"/>
      <c r="C361" s="101"/>
      <c r="D361" s="101"/>
      <c r="E361" s="101"/>
      <c r="F361" s="101"/>
      <c r="G361" s="101"/>
      <c r="H361" s="82"/>
      <c r="I361" s="103"/>
      <c r="R361" s="82"/>
      <c r="S361" s="90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1"/>
      <c r="DB361" s="91"/>
      <c r="DC361" s="91"/>
      <c r="DD361" s="91"/>
      <c r="DE361" s="91"/>
      <c r="DF361" s="91"/>
      <c r="DG361" s="91"/>
      <c r="DH361" s="91"/>
      <c r="DI361" s="91"/>
      <c r="DJ361" s="91"/>
      <c r="DK361" s="91"/>
      <c r="DL361" s="91"/>
      <c r="DM361" s="91"/>
      <c r="DN361" s="91"/>
      <c r="DO361" s="91"/>
      <c r="DP361" s="91"/>
      <c r="DQ361" s="91"/>
      <c r="DR361" s="91"/>
      <c r="DS361" s="91"/>
      <c r="DT361" s="91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91"/>
      <c r="EZ361" s="91"/>
      <c r="FA361" s="91"/>
      <c r="FB361" s="91"/>
      <c r="FC361" s="91"/>
      <c r="FD361" s="91"/>
    </row>
    <row r="362" customFormat="false" ht="12.75" hidden="false" customHeight="false" outlineLevel="0" collapsed="false">
      <c r="A362" s="100"/>
      <c r="B362" s="101"/>
      <c r="C362" s="101"/>
      <c r="D362" s="101"/>
      <c r="E362" s="101"/>
      <c r="F362" s="101"/>
      <c r="G362" s="101"/>
      <c r="H362" s="82"/>
      <c r="I362" s="103"/>
      <c r="R362" s="82"/>
      <c r="S362" s="90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1"/>
      <c r="DB362" s="91"/>
      <c r="DC362" s="91"/>
      <c r="DD362" s="91"/>
      <c r="DE362" s="91"/>
      <c r="DF362" s="91"/>
      <c r="DG362" s="91"/>
      <c r="DH362" s="91"/>
      <c r="DI362" s="91"/>
      <c r="DJ362" s="91"/>
      <c r="DK362" s="91"/>
      <c r="DL362" s="91"/>
      <c r="DM362" s="91"/>
      <c r="DN362" s="91"/>
      <c r="DO362" s="91"/>
      <c r="DP362" s="91"/>
      <c r="DQ362" s="91"/>
      <c r="DR362" s="91"/>
      <c r="DS362" s="91"/>
      <c r="DT362" s="91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91"/>
      <c r="EZ362" s="91"/>
      <c r="FA362" s="91"/>
      <c r="FB362" s="91"/>
      <c r="FC362" s="91"/>
      <c r="FD362" s="91"/>
    </row>
    <row r="363" customFormat="false" ht="12.75" hidden="false" customHeight="false" outlineLevel="0" collapsed="false">
      <c r="A363" s="100"/>
      <c r="B363" s="101"/>
      <c r="C363" s="101"/>
      <c r="D363" s="101"/>
      <c r="E363" s="101"/>
      <c r="F363" s="101"/>
      <c r="G363" s="101"/>
      <c r="H363" s="82"/>
      <c r="I363" s="103"/>
      <c r="R363" s="82"/>
      <c r="S363" s="90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1"/>
      <c r="DB363" s="91"/>
      <c r="DC363" s="91"/>
      <c r="DD363" s="91"/>
      <c r="DE363" s="91"/>
      <c r="DF363" s="91"/>
      <c r="DG363" s="91"/>
      <c r="DH363" s="91"/>
      <c r="DI363" s="91"/>
      <c r="DJ363" s="91"/>
      <c r="DK363" s="91"/>
      <c r="DL363" s="91"/>
      <c r="DM363" s="91"/>
      <c r="DN363" s="91"/>
      <c r="DO363" s="91"/>
      <c r="DP363" s="91"/>
      <c r="DQ363" s="91"/>
      <c r="DR363" s="91"/>
      <c r="DS363" s="91"/>
      <c r="DT363" s="91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91"/>
      <c r="EZ363" s="91"/>
      <c r="FA363" s="91"/>
      <c r="FB363" s="91"/>
      <c r="FC363" s="91"/>
      <c r="FD363" s="91"/>
    </row>
    <row r="364" customFormat="false" ht="12.75" hidden="false" customHeight="false" outlineLevel="0" collapsed="false">
      <c r="A364" s="100"/>
      <c r="B364" s="101"/>
      <c r="C364" s="101"/>
      <c r="D364" s="101"/>
      <c r="E364" s="101"/>
      <c r="F364" s="101"/>
      <c r="G364" s="101"/>
      <c r="H364" s="82"/>
      <c r="I364" s="103"/>
      <c r="R364" s="82"/>
      <c r="S364" s="90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1"/>
      <c r="DB364" s="91"/>
      <c r="DC364" s="91"/>
      <c r="DD364" s="91"/>
      <c r="DE364" s="91"/>
      <c r="DF364" s="91"/>
      <c r="DG364" s="91"/>
      <c r="DH364" s="91"/>
      <c r="DI364" s="91"/>
      <c r="DJ364" s="91"/>
      <c r="DK364" s="91"/>
      <c r="DL364" s="91"/>
      <c r="DM364" s="91"/>
      <c r="DN364" s="91"/>
      <c r="DO364" s="91"/>
      <c r="DP364" s="91"/>
      <c r="DQ364" s="91"/>
      <c r="DR364" s="91"/>
      <c r="DS364" s="91"/>
      <c r="DT364" s="91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91"/>
      <c r="EZ364" s="91"/>
      <c r="FA364" s="91"/>
      <c r="FB364" s="91"/>
      <c r="FC364" s="91"/>
      <c r="FD364" s="91"/>
    </row>
    <row r="365" customFormat="false" ht="12.75" hidden="false" customHeight="false" outlineLevel="0" collapsed="false">
      <c r="A365" s="100"/>
      <c r="B365" s="101"/>
      <c r="C365" s="101"/>
      <c r="D365" s="101"/>
      <c r="E365" s="101"/>
      <c r="F365" s="101"/>
      <c r="G365" s="101"/>
      <c r="H365" s="82"/>
      <c r="I365" s="103"/>
      <c r="R365" s="82"/>
      <c r="S365" s="90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1"/>
      <c r="DB365" s="91"/>
      <c r="DC365" s="91"/>
      <c r="DD365" s="91"/>
      <c r="DE365" s="91"/>
      <c r="DF365" s="91"/>
      <c r="DG365" s="91"/>
      <c r="DH365" s="91"/>
      <c r="DI365" s="91"/>
      <c r="DJ365" s="91"/>
      <c r="DK365" s="91"/>
      <c r="DL365" s="91"/>
      <c r="DM365" s="91"/>
      <c r="DN365" s="91"/>
      <c r="DO365" s="91"/>
      <c r="DP365" s="91"/>
      <c r="DQ365" s="91"/>
      <c r="DR365" s="91"/>
      <c r="DS365" s="91"/>
      <c r="DT365" s="91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91"/>
      <c r="EZ365" s="91"/>
      <c r="FA365" s="91"/>
      <c r="FB365" s="91"/>
      <c r="FC365" s="91"/>
      <c r="FD365" s="91"/>
    </row>
    <row r="366" customFormat="false" ht="12.75" hidden="false" customHeight="false" outlineLevel="0" collapsed="false">
      <c r="A366" s="100"/>
      <c r="B366" s="101"/>
      <c r="C366" s="101"/>
      <c r="D366" s="101"/>
      <c r="E366" s="101"/>
      <c r="F366" s="101"/>
      <c r="G366" s="101"/>
      <c r="H366" s="82"/>
      <c r="I366" s="103"/>
      <c r="R366" s="82"/>
      <c r="S366" s="90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1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91"/>
      <c r="EZ366" s="91"/>
      <c r="FA366" s="91"/>
      <c r="FB366" s="91"/>
      <c r="FC366" s="91"/>
      <c r="FD366" s="91"/>
    </row>
    <row r="367" customFormat="false" ht="12.75" hidden="false" customHeight="false" outlineLevel="0" collapsed="false">
      <c r="A367" s="100"/>
      <c r="B367" s="101"/>
      <c r="C367" s="101"/>
      <c r="D367" s="101"/>
      <c r="E367" s="101"/>
      <c r="F367" s="101"/>
      <c r="G367" s="101"/>
      <c r="H367" s="82"/>
      <c r="I367" s="103"/>
      <c r="R367" s="82"/>
      <c r="S367" s="90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1"/>
      <c r="DB367" s="91"/>
      <c r="DC367" s="91"/>
      <c r="DD367" s="91"/>
      <c r="DE367" s="91"/>
      <c r="DF367" s="91"/>
      <c r="DG367" s="91"/>
      <c r="DH367" s="91"/>
      <c r="DI367" s="91"/>
      <c r="DJ367" s="91"/>
      <c r="DK367" s="91"/>
      <c r="DL367" s="91"/>
      <c r="DM367" s="91"/>
      <c r="DN367" s="91"/>
      <c r="DO367" s="91"/>
      <c r="DP367" s="91"/>
      <c r="DQ367" s="91"/>
      <c r="DR367" s="91"/>
      <c r="DS367" s="91"/>
      <c r="DT367" s="91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91"/>
      <c r="EZ367" s="91"/>
      <c r="FA367" s="91"/>
      <c r="FB367" s="91"/>
      <c r="FC367" s="91"/>
      <c r="FD367" s="91"/>
    </row>
    <row r="368" customFormat="false" ht="12.75" hidden="false" customHeight="false" outlineLevel="0" collapsed="false">
      <c r="A368" s="100"/>
      <c r="B368" s="101"/>
      <c r="C368" s="101"/>
      <c r="D368" s="101"/>
      <c r="E368" s="101"/>
      <c r="F368" s="101"/>
      <c r="G368" s="101"/>
      <c r="H368" s="82"/>
      <c r="I368" s="103"/>
      <c r="R368" s="82"/>
      <c r="S368" s="90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1"/>
      <c r="DB368" s="91"/>
      <c r="DC368" s="91"/>
      <c r="DD368" s="91"/>
      <c r="DE368" s="91"/>
      <c r="DF368" s="91"/>
      <c r="DG368" s="91"/>
      <c r="DH368" s="91"/>
      <c r="DI368" s="91"/>
      <c r="DJ368" s="91"/>
      <c r="DK368" s="91"/>
      <c r="DL368" s="91"/>
      <c r="DM368" s="91"/>
      <c r="DN368" s="91"/>
      <c r="DO368" s="91"/>
      <c r="DP368" s="91"/>
      <c r="DQ368" s="91"/>
      <c r="DR368" s="91"/>
      <c r="DS368" s="91"/>
      <c r="DT368" s="91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91"/>
      <c r="EZ368" s="91"/>
      <c r="FA368" s="91"/>
      <c r="FB368" s="91"/>
      <c r="FC368" s="91"/>
      <c r="FD368" s="91"/>
    </row>
    <row r="369" customFormat="false" ht="12.75" hidden="false" customHeight="false" outlineLevel="0" collapsed="false">
      <c r="A369" s="100"/>
      <c r="B369" s="101"/>
      <c r="C369" s="101"/>
      <c r="D369" s="101"/>
      <c r="E369" s="101"/>
      <c r="F369" s="101"/>
      <c r="G369" s="101"/>
      <c r="H369" s="82"/>
      <c r="I369" s="103"/>
      <c r="R369" s="82"/>
      <c r="S369" s="90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1"/>
      <c r="DB369" s="91"/>
      <c r="DC369" s="91"/>
      <c r="DD369" s="91"/>
      <c r="DE369" s="91"/>
      <c r="DF369" s="91"/>
      <c r="DG369" s="91"/>
      <c r="DH369" s="91"/>
      <c r="DI369" s="91"/>
      <c r="DJ369" s="91"/>
      <c r="DK369" s="91"/>
      <c r="DL369" s="91"/>
      <c r="DM369" s="91"/>
      <c r="DN369" s="91"/>
      <c r="DO369" s="91"/>
      <c r="DP369" s="91"/>
      <c r="DQ369" s="91"/>
      <c r="DR369" s="91"/>
      <c r="DS369" s="91"/>
      <c r="DT369" s="91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91"/>
      <c r="EZ369" s="91"/>
      <c r="FA369" s="91"/>
      <c r="FB369" s="91"/>
      <c r="FC369" s="91"/>
      <c r="FD369" s="91"/>
    </row>
    <row r="370" customFormat="false" ht="12.75" hidden="false" customHeight="false" outlineLevel="0" collapsed="false">
      <c r="A370" s="100"/>
      <c r="B370" s="101"/>
      <c r="C370" s="101"/>
      <c r="D370" s="101"/>
      <c r="E370" s="101"/>
      <c r="F370" s="101"/>
      <c r="G370" s="101"/>
      <c r="H370" s="82"/>
      <c r="I370" s="103"/>
      <c r="R370" s="82"/>
      <c r="S370" s="90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1"/>
      <c r="DB370" s="91"/>
      <c r="DC370" s="91"/>
      <c r="DD370" s="91"/>
      <c r="DE370" s="91"/>
      <c r="DF370" s="91"/>
      <c r="DG370" s="91"/>
      <c r="DH370" s="91"/>
      <c r="DI370" s="91"/>
      <c r="DJ370" s="91"/>
      <c r="DK370" s="91"/>
      <c r="DL370" s="91"/>
      <c r="DM370" s="91"/>
      <c r="DN370" s="91"/>
      <c r="DO370" s="91"/>
      <c r="DP370" s="91"/>
      <c r="DQ370" s="91"/>
      <c r="DR370" s="91"/>
      <c r="DS370" s="91"/>
      <c r="DT370" s="91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91"/>
      <c r="EZ370" s="91"/>
      <c r="FA370" s="91"/>
      <c r="FB370" s="91"/>
      <c r="FC370" s="91"/>
      <c r="FD370" s="91"/>
    </row>
    <row r="371" customFormat="false" ht="12.75" hidden="false" customHeight="false" outlineLevel="0" collapsed="false">
      <c r="A371" s="100"/>
      <c r="B371" s="101"/>
      <c r="C371" s="101"/>
      <c r="D371" s="101"/>
      <c r="E371" s="101"/>
      <c r="F371" s="101"/>
      <c r="G371" s="101"/>
      <c r="H371" s="82"/>
      <c r="I371" s="103"/>
      <c r="R371" s="82"/>
      <c r="S371" s="90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1"/>
      <c r="DB371" s="91"/>
      <c r="DC371" s="91"/>
      <c r="DD371" s="91"/>
      <c r="DE371" s="91"/>
      <c r="DF371" s="91"/>
      <c r="DG371" s="91"/>
      <c r="DH371" s="91"/>
      <c r="DI371" s="91"/>
      <c r="DJ371" s="91"/>
      <c r="DK371" s="91"/>
      <c r="DL371" s="91"/>
      <c r="DM371" s="91"/>
      <c r="DN371" s="91"/>
      <c r="DO371" s="91"/>
      <c r="DP371" s="91"/>
      <c r="DQ371" s="91"/>
      <c r="DR371" s="91"/>
      <c r="DS371" s="91"/>
      <c r="DT371" s="91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91"/>
      <c r="EZ371" s="91"/>
      <c r="FA371" s="91"/>
      <c r="FB371" s="91"/>
      <c r="FC371" s="91"/>
      <c r="FD371" s="91"/>
    </row>
    <row r="372" customFormat="false" ht="12.75" hidden="false" customHeight="false" outlineLevel="0" collapsed="false">
      <c r="A372" s="100"/>
      <c r="B372" s="101"/>
      <c r="C372" s="101"/>
      <c r="D372" s="101"/>
      <c r="E372" s="101"/>
      <c r="F372" s="101"/>
      <c r="G372" s="101"/>
      <c r="H372" s="82"/>
      <c r="I372" s="103"/>
      <c r="R372" s="82"/>
      <c r="S372" s="90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1"/>
      <c r="DB372" s="91"/>
      <c r="DC372" s="91"/>
      <c r="DD372" s="91"/>
      <c r="DE372" s="91"/>
      <c r="DF372" s="91"/>
      <c r="DG372" s="91"/>
      <c r="DH372" s="91"/>
      <c r="DI372" s="91"/>
      <c r="DJ372" s="91"/>
      <c r="DK372" s="91"/>
      <c r="DL372" s="91"/>
      <c r="DM372" s="91"/>
      <c r="DN372" s="91"/>
      <c r="DO372" s="91"/>
      <c r="DP372" s="91"/>
      <c r="DQ372" s="91"/>
      <c r="DR372" s="91"/>
      <c r="DS372" s="91"/>
      <c r="DT372" s="91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91"/>
      <c r="EZ372" s="91"/>
      <c r="FA372" s="91"/>
      <c r="FB372" s="91"/>
      <c r="FC372" s="91"/>
      <c r="FD372" s="91"/>
    </row>
    <row r="373" customFormat="false" ht="12.75" hidden="false" customHeight="false" outlineLevel="0" collapsed="false">
      <c r="A373" s="100"/>
      <c r="B373" s="101"/>
      <c r="C373" s="101"/>
      <c r="D373" s="101"/>
      <c r="E373" s="101"/>
      <c r="F373" s="101"/>
      <c r="G373" s="101"/>
      <c r="H373" s="82"/>
      <c r="I373" s="103"/>
      <c r="R373" s="82"/>
      <c r="S373" s="90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1"/>
      <c r="DB373" s="91"/>
      <c r="DC373" s="91"/>
      <c r="DD373" s="91"/>
      <c r="DE373" s="91"/>
      <c r="DF373" s="91"/>
      <c r="DG373" s="91"/>
      <c r="DH373" s="91"/>
      <c r="DI373" s="91"/>
      <c r="DJ373" s="91"/>
      <c r="DK373" s="91"/>
      <c r="DL373" s="91"/>
      <c r="DM373" s="91"/>
      <c r="DN373" s="91"/>
      <c r="DO373" s="91"/>
      <c r="DP373" s="91"/>
      <c r="DQ373" s="91"/>
      <c r="DR373" s="91"/>
      <c r="DS373" s="91"/>
      <c r="DT373" s="91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91"/>
      <c r="EZ373" s="91"/>
      <c r="FA373" s="91"/>
      <c r="FB373" s="91"/>
      <c r="FC373" s="91"/>
      <c r="FD373" s="91"/>
    </row>
    <row r="374" customFormat="false" ht="12.75" hidden="false" customHeight="false" outlineLevel="0" collapsed="false">
      <c r="A374" s="100"/>
      <c r="B374" s="101"/>
      <c r="C374" s="101"/>
      <c r="D374" s="101"/>
      <c r="E374" s="101"/>
      <c r="F374" s="101"/>
      <c r="G374" s="101"/>
      <c r="H374" s="82"/>
      <c r="I374" s="103"/>
      <c r="R374" s="82"/>
      <c r="S374" s="90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1"/>
      <c r="DB374" s="91"/>
      <c r="DC374" s="91"/>
      <c r="DD374" s="91"/>
      <c r="DE374" s="91"/>
      <c r="DF374" s="91"/>
      <c r="DG374" s="91"/>
      <c r="DH374" s="91"/>
      <c r="DI374" s="91"/>
      <c r="DJ374" s="91"/>
      <c r="DK374" s="91"/>
      <c r="DL374" s="91"/>
      <c r="DM374" s="91"/>
      <c r="DN374" s="91"/>
      <c r="DO374" s="91"/>
      <c r="DP374" s="91"/>
      <c r="DQ374" s="91"/>
      <c r="DR374" s="91"/>
      <c r="DS374" s="91"/>
      <c r="DT374" s="91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91"/>
      <c r="EZ374" s="91"/>
      <c r="FA374" s="91"/>
      <c r="FB374" s="91"/>
      <c r="FC374" s="91"/>
      <c r="FD374" s="91"/>
    </row>
    <row r="375" customFormat="false" ht="12.75" hidden="false" customHeight="false" outlineLevel="0" collapsed="false">
      <c r="A375" s="100"/>
      <c r="B375" s="101"/>
      <c r="C375" s="101"/>
      <c r="D375" s="101"/>
      <c r="E375" s="101"/>
      <c r="F375" s="101"/>
      <c r="G375" s="101"/>
      <c r="H375" s="82"/>
      <c r="I375" s="103"/>
      <c r="R375" s="82"/>
      <c r="S375" s="90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1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91"/>
      <c r="EZ375" s="91"/>
      <c r="FA375" s="91"/>
      <c r="FB375" s="91"/>
      <c r="FC375" s="91"/>
      <c r="FD375" s="91"/>
    </row>
    <row r="376" customFormat="false" ht="12.75" hidden="false" customHeight="false" outlineLevel="0" collapsed="false">
      <c r="A376" s="100"/>
      <c r="B376" s="101"/>
      <c r="C376" s="101"/>
      <c r="D376" s="101"/>
      <c r="E376" s="101"/>
      <c r="F376" s="101"/>
      <c r="G376" s="101"/>
      <c r="H376" s="82"/>
      <c r="I376" s="103"/>
      <c r="R376" s="82"/>
      <c r="S376" s="90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1"/>
      <c r="DB376" s="91"/>
      <c r="DC376" s="91"/>
      <c r="DD376" s="91"/>
      <c r="DE376" s="91"/>
      <c r="DF376" s="91"/>
      <c r="DG376" s="91"/>
      <c r="DH376" s="91"/>
      <c r="DI376" s="91"/>
      <c r="DJ376" s="91"/>
      <c r="DK376" s="91"/>
      <c r="DL376" s="91"/>
      <c r="DM376" s="91"/>
      <c r="DN376" s="91"/>
      <c r="DO376" s="91"/>
      <c r="DP376" s="91"/>
      <c r="DQ376" s="91"/>
      <c r="DR376" s="91"/>
      <c r="DS376" s="91"/>
      <c r="DT376" s="91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91"/>
      <c r="EZ376" s="91"/>
      <c r="FA376" s="91"/>
      <c r="FB376" s="91"/>
      <c r="FC376" s="91"/>
      <c r="FD376" s="91"/>
    </row>
    <row r="377" customFormat="false" ht="12.75" hidden="false" customHeight="false" outlineLevel="0" collapsed="false">
      <c r="A377" s="100"/>
      <c r="B377" s="101"/>
      <c r="C377" s="101"/>
      <c r="D377" s="101"/>
      <c r="E377" s="101"/>
      <c r="F377" s="101"/>
      <c r="G377" s="101"/>
      <c r="H377" s="82"/>
      <c r="I377" s="103"/>
      <c r="R377" s="82"/>
      <c r="S377" s="90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1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91"/>
      <c r="EZ377" s="91"/>
      <c r="FA377" s="91"/>
      <c r="FB377" s="91"/>
      <c r="FC377" s="91"/>
      <c r="FD377" s="91"/>
    </row>
    <row r="378" customFormat="false" ht="12.75" hidden="false" customHeight="false" outlineLevel="0" collapsed="false">
      <c r="A378" s="100"/>
      <c r="B378" s="101"/>
      <c r="C378" s="101"/>
      <c r="D378" s="101"/>
      <c r="E378" s="101"/>
      <c r="F378" s="101"/>
      <c r="G378" s="101"/>
      <c r="H378" s="82"/>
      <c r="I378" s="103"/>
      <c r="R378" s="82"/>
      <c r="S378" s="90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1"/>
      <c r="DF378" s="91"/>
      <c r="DG378" s="91"/>
      <c r="DH378" s="91"/>
      <c r="DI378" s="91"/>
      <c r="DJ378" s="91"/>
      <c r="DK378" s="91"/>
      <c r="DL378" s="91"/>
      <c r="DM378" s="91"/>
      <c r="DN378" s="91"/>
      <c r="DO378" s="91"/>
      <c r="DP378" s="91"/>
      <c r="DQ378" s="91"/>
      <c r="DR378" s="91"/>
      <c r="DS378" s="91"/>
      <c r="DT378" s="91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91"/>
      <c r="EZ378" s="91"/>
      <c r="FA378" s="91"/>
      <c r="FB378" s="91"/>
      <c r="FC378" s="91"/>
      <c r="FD378" s="91"/>
    </row>
    <row r="379" customFormat="false" ht="12.75" hidden="false" customHeight="false" outlineLevel="0" collapsed="false">
      <c r="A379" s="100"/>
      <c r="B379" s="101"/>
      <c r="C379" s="101"/>
      <c r="D379" s="101"/>
      <c r="E379" s="101"/>
      <c r="F379" s="101"/>
      <c r="G379" s="101"/>
      <c r="H379" s="82"/>
      <c r="I379" s="103"/>
      <c r="R379" s="82"/>
      <c r="S379" s="90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1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</row>
    <row r="380" customFormat="false" ht="12.75" hidden="false" customHeight="false" outlineLevel="0" collapsed="false">
      <c r="A380" s="100"/>
      <c r="B380" s="101"/>
      <c r="C380" s="101"/>
      <c r="D380" s="101"/>
      <c r="E380" s="101"/>
      <c r="F380" s="101"/>
      <c r="G380" s="101"/>
      <c r="H380" s="82"/>
      <c r="I380" s="103"/>
      <c r="R380" s="82"/>
      <c r="S380" s="90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1"/>
      <c r="DB380" s="91"/>
      <c r="DC380" s="91"/>
      <c r="DD380" s="91"/>
      <c r="DE380" s="91"/>
      <c r="DF380" s="91"/>
      <c r="DG380" s="91"/>
      <c r="DH380" s="91"/>
      <c r="DI380" s="91"/>
      <c r="DJ380" s="91"/>
      <c r="DK380" s="91"/>
      <c r="DL380" s="91"/>
      <c r="DM380" s="91"/>
      <c r="DN380" s="91"/>
      <c r="DO380" s="91"/>
      <c r="DP380" s="91"/>
      <c r="DQ380" s="91"/>
      <c r="DR380" s="91"/>
      <c r="DS380" s="91"/>
      <c r="DT380" s="91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91"/>
      <c r="EZ380" s="91"/>
      <c r="FA380" s="91"/>
      <c r="FB380" s="91"/>
      <c r="FC380" s="91"/>
      <c r="FD380" s="91"/>
    </row>
    <row r="381" customFormat="false" ht="12.75" hidden="false" customHeight="false" outlineLevel="0" collapsed="false">
      <c r="A381" s="100"/>
      <c r="B381" s="101"/>
      <c r="C381" s="101"/>
      <c r="D381" s="101"/>
      <c r="E381" s="101"/>
      <c r="F381" s="101"/>
      <c r="G381" s="101"/>
      <c r="H381" s="82"/>
      <c r="I381" s="103"/>
      <c r="R381" s="82"/>
      <c r="S381" s="90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1"/>
      <c r="DB381" s="91"/>
      <c r="DC381" s="91"/>
      <c r="DD381" s="91"/>
      <c r="DE381" s="91"/>
      <c r="DF381" s="91"/>
      <c r="DG381" s="91"/>
      <c r="DH381" s="91"/>
      <c r="DI381" s="91"/>
      <c r="DJ381" s="91"/>
      <c r="DK381" s="91"/>
      <c r="DL381" s="91"/>
      <c r="DM381" s="91"/>
      <c r="DN381" s="91"/>
      <c r="DO381" s="91"/>
      <c r="DP381" s="91"/>
      <c r="DQ381" s="91"/>
      <c r="DR381" s="91"/>
      <c r="DS381" s="91"/>
      <c r="DT381" s="91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91"/>
      <c r="EZ381" s="91"/>
      <c r="FA381" s="91"/>
      <c r="FB381" s="91"/>
      <c r="FC381" s="91"/>
      <c r="FD381" s="91"/>
    </row>
    <row r="382" customFormat="false" ht="12.75" hidden="false" customHeight="false" outlineLevel="0" collapsed="false">
      <c r="A382" s="100"/>
      <c r="B382" s="101"/>
      <c r="C382" s="101"/>
      <c r="D382" s="101"/>
      <c r="E382" s="101"/>
      <c r="F382" s="101"/>
      <c r="G382" s="101"/>
      <c r="H382" s="82"/>
      <c r="I382" s="103"/>
      <c r="R382" s="82"/>
      <c r="S382" s="90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1"/>
      <c r="DB382" s="91"/>
      <c r="DC382" s="91"/>
      <c r="DD382" s="91"/>
      <c r="DE382" s="91"/>
      <c r="DF382" s="91"/>
      <c r="DG382" s="91"/>
      <c r="DH382" s="91"/>
      <c r="DI382" s="91"/>
      <c r="DJ382" s="91"/>
      <c r="DK382" s="91"/>
      <c r="DL382" s="91"/>
      <c r="DM382" s="91"/>
      <c r="DN382" s="91"/>
      <c r="DO382" s="91"/>
      <c r="DP382" s="91"/>
      <c r="DQ382" s="91"/>
      <c r="DR382" s="91"/>
      <c r="DS382" s="91"/>
      <c r="DT382" s="91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91"/>
      <c r="EZ382" s="91"/>
      <c r="FA382" s="91"/>
      <c r="FB382" s="91"/>
      <c r="FC382" s="91"/>
      <c r="FD382" s="91"/>
    </row>
    <row r="383" customFormat="false" ht="12.75" hidden="false" customHeight="false" outlineLevel="0" collapsed="false">
      <c r="A383" s="100"/>
      <c r="B383" s="101"/>
      <c r="C383" s="101"/>
      <c r="D383" s="101"/>
      <c r="E383" s="101"/>
      <c r="F383" s="101"/>
      <c r="G383" s="101"/>
      <c r="H383" s="82"/>
      <c r="I383" s="103"/>
      <c r="R383" s="82"/>
      <c r="S383" s="90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1"/>
      <c r="DB383" s="91"/>
      <c r="DC383" s="91"/>
      <c r="DD383" s="91"/>
      <c r="DE383" s="91"/>
      <c r="DF383" s="91"/>
      <c r="DG383" s="91"/>
      <c r="DH383" s="91"/>
      <c r="DI383" s="91"/>
      <c r="DJ383" s="91"/>
      <c r="DK383" s="91"/>
      <c r="DL383" s="91"/>
      <c r="DM383" s="91"/>
      <c r="DN383" s="91"/>
      <c r="DO383" s="91"/>
      <c r="DP383" s="91"/>
      <c r="DQ383" s="91"/>
      <c r="DR383" s="91"/>
      <c r="DS383" s="91"/>
      <c r="DT383" s="91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91"/>
      <c r="EZ383" s="91"/>
      <c r="FA383" s="91"/>
      <c r="FB383" s="91"/>
      <c r="FC383" s="91"/>
      <c r="FD383" s="91"/>
    </row>
    <row r="384" customFormat="false" ht="12.75" hidden="false" customHeight="false" outlineLevel="0" collapsed="false">
      <c r="A384" s="100"/>
      <c r="B384" s="101"/>
      <c r="C384" s="101"/>
      <c r="D384" s="101"/>
      <c r="E384" s="101"/>
      <c r="F384" s="101"/>
      <c r="G384" s="101"/>
      <c r="H384" s="82"/>
      <c r="I384" s="103"/>
      <c r="R384" s="82"/>
      <c r="S384" s="90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1"/>
      <c r="DF384" s="91"/>
      <c r="DG384" s="91"/>
      <c r="DH384" s="91"/>
      <c r="DI384" s="91"/>
      <c r="DJ384" s="91"/>
      <c r="DK384" s="91"/>
      <c r="DL384" s="91"/>
      <c r="DM384" s="91"/>
      <c r="DN384" s="91"/>
      <c r="DO384" s="91"/>
      <c r="DP384" s="91"/>
      <c r="DQ384" s="91"/>
      <c r="DR384" s="91"/>
      <c r="DS384" s="91"/>
      <c r="DT384" s="91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91"/>
      <c r="EZ384" s="91"/>
      <c r="FA384" s="91"/>
      <c r="FB384" s="91"/>
      <c r="FC384" s="91"/>
      <c r="FD384" s="91"/>
    </row>
    <row r="385" customFormat="false" ht="12.75" hidden="false" customHeight="false" outlineLevel="0" collapsed="false">
      <c r="A385" s="100"/>
      <c r="B385" s="101"/>
      <c r="C385" s="101"/>
      <c r="D385" s="101"/>
      <c r="E385" s="101"/>
      <c r="F385" s="101"/>
      <c r="G385" s="101"/>
      <c r="H385" s="82"/>
      <c r="I385" s="103"/>
      <c r="R385" s="82"/>
      <c r="S385" s="90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1"/>
      <c r="DB385" s="91"/>
      <c r="DC385" s="91"/>
      <c r="DD385" s="91"/>
      <c r="DE385" s="91"/>
      <c r="DF385" s="91"/>
      <c r="DG385" s="91"/>
      <c r="DH385" s="91"/>
      <c r="DI385" s="91"/>
      <c r="DJ385" s="91"/>
      <c r="DK385" s="91"/>
      <c r="DL385" s="91"/>
      <c r="DM385" s="91"/>
      <c r="DN385" s="91"/>
      <c r="DO385" s="91"/>
      <c r="DP385" s="91"/>
      <c r="DQ385" s="91"/>
      <c r="DR385" s="91"/>
      <c r="DS385" s="91"/>
      <c r="DT385" s="91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91"/>
      <c r="EZ385" s="91"/>
      <c r="FA385" s="91"/>
      <c r="FB385" s="91"/>
      <c r="FC385" s="91"/>
      <c r="FD385" s="91"/>
    </row>
    <row r="386" customFormat="false" ht="12.75" hidden="false" customHeight="false" outlineLevel="0" collapsed="false">
      <c r="A386" s="100"/>
      <c r="B386" s="101"/>
      <c r="C386" s="101"/>
      <c r="D386" s="101"/>
      <c r="E386" s="101"/>
      <c r="F386" s="101"/>
      <c r="G386" s="101"/>
      <c r="H386" s="82"/>
      <c r="I386" s="103"/>
      <c r="R386" s="82"/>
      <c r="S386" s="90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1"/>
      <c r="DF386" s="91"/>
      <c r="DG386" s="91"/>
      <c r="DH386" s="91"/>
      <c r="DI386" s="91"/>
      <c r="DJ386" s="91"/>
      <c r="DK386" s="91"/>
      <c r="DL386" s="91"/>
      <c r="DM386" s="91"/>
      <c r="DN386" s="91"/>
      <c r="DO386" s="91"/>
      <c r="DP386" s="91"/>
      <c r="DQ386" s="91"/>
      <c r="DR386" s="91"/>
      <c r="DS386" s="91"/>
      <c r="DT386" s="91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91"/>
      <c r="EZ386" s="91"/>
      <c r="FA386" s="91"/>
      <c r="FB386" s="91"/>
      <c r="FC386" s="91"/>
      <c r="FD386" s="91"/>
    </row>
    <row r="387" customFormat="false" ht="12.75" hidden="false" customHeight="false" outlineLevel="0" collapsed="false">
      <c r="A387" s="100"/>
      <c r="B387" s="101"/>
      <c r="C387" s="101"/>
      <c r="D387" s="101"/>
      <c r="E387" s="101"/>
      <c r="F387" s="101"/>
      <c r="G387" s="101"/>
      <c r="H387" s="82"/>
      <c r="I387" s="103"/>
      <c r="R387" s="82"/>
      <c r="S387" s="90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1"/>
      <c r="DF387" s="91"/>
      <c r="DG387" s="91"/>
      <c r="DH387" s="91"/>
      <c r="DI387" s="91"/>
      <c r="DJ387" s="91"/>
      <c r="DK387" s="91"/>
      <c r="DL387" s="91"/>
      <c r="DM387" s="91"/>
      <c r="DN387" s="91"/>
      <c r="DO387" s="91"/>
      <c r="DP387" s="91"/>
      <c r="DQ387" s="91"/>
      <c r="DR387" s="91"/>
      <c r="DS387" s="91"/>
      <c r="DT387" s="91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91"/>
      <c r="EZ387" s="91"/>
      <c r="FA387" s="91"/>
      <c r="FB387" s="91"/>
      <c r="FC387" s="91"/>
      <c r="FD387" s="91"/>
    </row>
    <row r="388" customFormat="false" ht="12.75" hidden="false" customHeight="false" outlineLevel="0" collapsed="false">
      <c r="A388" s="100"/>
      <c r="B388" s="101"/>
      <c r="C388" s="101"/>
      <c r="D388" s="101"/>
      <c r="E388" s="101"/>
      <c r="F388" s="101"/>
      <c r="G388" s="101"/>
      <c r="H388" s="82"/>
      <c r="I388" s="103"/>
      <c r="R388" s="82"/>
      <c r="S388" s="90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1"/>
      <c r="DB388" s="91"/>
      <c r="DC388" s="91"/>
      <c r="DD388" s="91"/>
      <c r="DE388" s="91"/>
      <c r="DF388" s="91"/>
      <c r="DG388" s="91"/>
      <c r="DH388" s="91"/>
      <c r="DI388" s="91"/>
      <c r="DJ388" s="91"/>
      <c r="DK388" s="91"/>
      <c r="DL388" s="91"/>
      <c r="DM388" s="91"/>
      <c r="DN388" s="91"/>
      <c r="DO388" s="91"/>
      <c r="DP388" s="91"/>
      <c r="DQ388" s="91"/>
      <c r="DR388" s="91"/>
      <c r="DS388" s="91"/>
      <c r="DT388" s="91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91"/>
      <c r="EZ388" s="91"/>
      <c r="FA388" s="91"/>
      <c r="FB388" s="91"/>
      <c r="FC388" s="91"/>
      <c r="FD388" s="91"/>
    </row>
    <row r="389" customFormat="false" ht="12.75" hidden="false" customHeight="false" outlineLevel="0" collapsed="false">
      <c r="A389" s="100"/>
      <c r="B389" s="101"/>
      <c r="C389" s="101"/>
      <c r="D389" s="101"/>
      <c r="E389" s="101"/>
      <c r="F389" s="101"/>
      <c r="G389" s="101"/>
      <c r="H389" s="82"/>
      <c r="I389" s="103"/>
      <c r="R389" s="82"/>
      <c r="S389" s="90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1"/>
      <c r="DB389" s="91"/>
      <c r="DC389" s="91"/>
      <c r="DD389" s="91"/>
      <c r="DE389" s="91"/>
      <c r="DF389" s="91"/>
      <c r="DG389" s="91"/>
      <c r="DH389" s="91"/>
      <c r="DI389" s="91"/>
      <c r="DJ389" s="91"/>
      <c r="DK389" s="91"/>
      <c r="DL389" s="91"/>
      <c r="DM389" s="91"/>
      <c r="DN389" s="91"/>
      <c r="DO389" s="91"/>
      <c r="DP389" s="91"/>
      <c r="DQ389" s="91"/>
      <c r="DR389" s="91"/>
      <c r="DS389" s="91"/>
      <c r="DT389" s="91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91"/>
      <c r="EZ389" s="91"/>
      <c r="FA389" s="91"/>
      <c r="FB389" s="91"/>
      <c r="FC389" s="91"/>
      <c r="FD389" s="91"/>
    </row>
    <row r="390" customFormat="false" ht="12.75" hidden="false" customHeight="false" outlineLevel="0" collapsed="false">
      <c r="A390" s="100"/>
      <c r="B390" s="101"/>
      <c r="C390" s="101"/>
      <c r="D390" s="101"/>
      <c r="E390" s="101"/>
      <c r="F390" s="101"/>
      <c r="G390" s="101"/>
      <c r="H390" s="82"/>
      <c r="I390" s="103"/>
      <c r="R390" s="82"/>
      <c r="S390" s="90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1"/>
      <c r="DB390" s="91"/>
      <c r="DC390" s="91"/>
      <c r="DD390" s="91"/>
      <c r="DE390" s="91"/>
      <c r="DF390" s="91"/>
      <c r="DG390" s="91"/>
      <c r="DH390" s="91"/>
      <c r="DI390" s="91"/>
      <c r="DJ390" s="91"/>
      <c r="DK390" s="91"/>
      <c r="DL390" s="91"/>
      <c r="DM390" s="91"/>
      <c r="DN390" s="91"/>
      <c r="DO390" s="91"/>
      <c r="DP390" s="91"/>
      <c r="DQ390" s="91"/>
      <c r="DR390" s="91"/>
      <c r="DS390" s="91"/>
      <c r="DT390" s="91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91"/>
      <c r="EZ390" s="91"/>
      <c r="FA390" s="91"/>
      <c r="FB390" s="91"/>
      <c r="FC390" s="91"/>
      <c r="FD390" s="91"/>
    </row>
    <row r="391" customFormat="false" ht="12.75" hidden="false" customHeight="false" outlineLevel="0" collapsed="false">
      <c r="A391" s="100"/>
      <c r="B391" s="101"/>
      <c r="C391" s="101"/>
      <c r="D391" s="101"/>
      <c r="E391" s="101"/>
      <c r="F391" s="101"/>
      <c r="G391" s="101"/>
      <c r="H391" s="82"/>
      <c r="I391" s="103"/>
      <c r="R391" s="82"/>
      <c r="S391" s="90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1"/>
      <c r="DF391" s="91"/>
      <c r="DG391" s="91"/>
      <c r="DH391" s="91"/>
      <c r="DI391" s="91"/>
      <c r="DJ391" s="91"/>
      <c r="DK391" s="91"/>
      <c r="DL391" s="91"/>
      <c r="DM391" s="91"/>
      <c r="DN391" s="91"/>
      <c r="DO391" s="91"/>
      <c r="DP391" s="91"/>
      <c r="DQ391" s="91"/>
      <c r="DR391" s="91"/>
      <c r="DS391" s="91"/>
      <c r="DT391" s="91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91"/>
      <c r="EZ391" s="91"/>
      <c r="FA391" s="91"/>
      <c r="FB391" s="91"/>
      <c r="FC391" s="91"/>
      <c r="FD391" s="91"/>
    </row>
    <row r="392" customFormat="false" ht="12.75" hidden="false" customHeight="false" outlineLevel="0" collapsed="false">
      <c r="A392" s="100"/>
      <c r="B392" s="101"/>
      <c r="C392" s="101"/>
      <c r="D392" s="101"/>
      <c r="E392" s="101"/>
      <c r="F392" s="101"/>
      <c r="G392" s="101"/>
      <c r="H392" s="82"/>
      <c r="I392" s="103"/>
      <c r="R392" s="82"/>
      <c r="S392" s="90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1"/>
      <c r="DB392" s="91"/>
      <c r="DC392" s="91"/>
      <c r="DD392" s="91"/>
      <c r="DE392" s="91"/>
      <c r="DF392" s="91"/>
      <c r="DG392" s="91"/>
      <c r="DH392" s="91"/>
      <c r="DI392" s="91"/>
      <c r="DJ392" s="91"/>
      <c r="DK392" s="91"/>
      <c r="DL392" s="91"/>
      <c r="DM392" s="91"/>
      <c r="DN392" s="91"/>
      <c r="DO392" s="91"/>
      <c r="DP392" s="91"/>
      <c r="DQ392" s="91"/>
      <c r="DR392" s="91"/>
      <c r="DS392" s="91"/>
      <c r="DT392" s="91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91"/>
      <c r="EZ392" s="91"/>
      <c r="FA392" s="91"/>
      <c r="FB392" s="91"/>
      <c r="FC392" s="91"/>
      <c r="FD392" s="91"/>
    </row>
    <row r="393" customFormat="false" ht="12.75" hidden="false" customHeight="false" outlineLevel="0" collapsed="false">
      <c r="A393" s="100"/>
      <c r="B393" s="101"/>
      <c r="C393" s="101"/>
      <c r="D393" s="101"/>
      <c r="E393" s="101"/>
      <c r="F393" s="101"/>
      <c r="G393" s="101"/>
      <c r="H393" s="82"/>
      <c r="I393" s="103"/>
      <c r="R393" s="82"/>
      <c r="S393" s="90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1"/>
      <c r="DB393" s="91"/>
      <c r="DC393" s="91"/>
      <c r="DD393" s="91"/>
      <c r="DE393" s="91"/>
      <c r="DF393" s="91"/>
      <c r="DG393" s="91"/>
      <c r="DH393" s="91"/>
      <c r="DI393" s="91"/>
      <c r="DJ393" s="91"/>
      <c r="DK393" s="91"/>
      <c r="DL393" s="91"/>
      <c r="DM393" s="91"/>
      <c r="DN393" s="91"/>
      <c r="DO393" s="91"/>
      <c r="DP393" s="91"/>
      <c r="DQ393" s="91"/>
      <c r="DR393" s="91"/>
      <c r="DS393" s="91"/>
      <c r="DT393" s="91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91"/>
      <c r="EZ393" s="91"/>
      <c r="FA393" s="91"/>
      <c r="FB393" s="91"/>
      <c r="FC393" s="91"/>
      <c r="FD393" s="91"/>
    </row>
    <row r="394" customFormat="false" ht="12.75" hidden="false" customHeight="false" outlineLevel="0" collapsed="false">
      <c r="A394" s="100"/>
      <c r="B394" s="101"/>
      <c r="C394" s="101"/>
      <c r="D394" s="101"/>
      <c r="E394" s="101"/>
      <c r="F394" s="101"/>
      <c r="G394" s="101"/>
      <c r="H394" s="82"/>
      <c r="I394" s="103"/>
      <c r="R394" s="82"/>
      <c r="S394" s="90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1"/>
      <c r="DB394" s="91"/>
      <c r="DC394" s="91"/>
      <c r="DD394" s="91"/>
      <c r="DE394" s="91"/>
      <c r="DF394" s="91"/>
      <c r="DG394" s="91"/>
      <c r="DH394" s="91"/>
      <c r="DI394" s="91"/>
      <c r="DJ394" s="91"/>
      <c r="DK394" s="91"/>
      <c r="DL394" s="91"/>
      <c r="DM394" s="91"/>
      <c r="DN394" s="91"/>
      <c r="DO394" s="91"/>
      <c r="DP394" s="91"/>
      <c r="DQ394" s="91"/>
      <c r="DR394" s="91"/>
      <c r="DS394" s="91"/>
      <c r="DT394" s="91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91"/>
      <c r="EZ394" s="91"/>
      <c r="FA394" s="91"/>
      <c r="FB394" s="91"/>
      <c r="FC394" s="91"/>
      <c r="FD394" s="91"/>
    </row>
    <row r="395" customFormat="false" ht="12.75" hidden="false" customHeight="false" outlineLevel="0" collapsed="false">
      <c r="A395" s="100"/>
      <c r="B395" s="101"/>
      <c r="C395" s="101"/>
      <c r="D395" s="101"/>
      <c r="E395" s="101"/>
      <c r="F395" s="101"/>
      <c r="G395" s="101"/>
      <c r="H395" s="82"/>
      <c r="I395" s="103"/>
      <c r="R395" s="82"/>
      <c r="S395" s="90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1"/>
      <c r="DB395" s="91"/>
      <c r="DC395" s="91"/>
      <c r="DD395" s="91"/>
      <c r="DE395" s="91"/>
      <c r="DF395" s="91"/>
      <c r="DG395" s="91"/>
      <c r="DH395" s="91"/>
      <c r="DI395" s="91"/>
      <c r="DJ395" s="91"/>
      <c r="DK395" s="91"/>
      <c r="DL395" s="91"/>
      <c r="DM395" s="91"/>
      <c r="DN395" s="91"/>
      <c r="DO395" s="91"/>
      <c r="DP395" s="91"/>
      <c r="DQ395" s="91"/>
      <c r="DR395" s="91"/>
      <c r="DS395" s="91"/>
      <c r="DT395" s="91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91"/>
      <c r="EZ395" s="91"/>
      <c r="FA395" s="91"/>
      <c r="FB395" s="91"/>
      <c r="FC395" s="91"/>
      <c r="FD395" s="91"/>
    </row>
    <row r="396" customFormat="false" ht="12.75" hidden="false" customHeight="false" outlineLevel="0" collapsed="false">
      <c r="A396" s="100"/>
      <c r="B396" s="101"/>
      <c r="C396" s="101"/>
      <c r="D396" s="101"/>
      <c r="E396" s="101"/>
      <c r="F396" s="101"/>
      <c r="G396" s="101"/>
      <c r="H396" s="82"/>
      <c r="I396" s="103"/>
      <c r="R396" s="82"/>
      <c r="S396" s="90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1"/>
      <c r="DB396" s="91"/>
      <c r="DC396" s="91"/>
      <c r="DD396" s="91"/>
      <c r="DE396" s="91"/>
      <c r="DF396" s="91"/>
      <c r="DG396" s="91"/>
      <c r="DH396" s="91"/>
      <c r="DI396" s="91"/>
      <c r="DJ396" s="91"/>
      <c r="DK396" s="91"/>
      <c r="DL396" s="91"/>
      <c r="DM396" s="91"/>
      <c r="DN396" s="91"/>
      <c r="DO396" s="91"/>
      <c r="DP396" s="91"/>
      <c r="DQ396" s="91"/>
      <c r="DR396" s="91"/>
      <c r="DS396" s="91"/>
      <c r="DT396" s="91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91"/>
      <c r="EZ396" s="91"/>
      <c r="FA396" s="91"/>
      <c r="FB396" s="91"/>
      <c r="FC396" s="91"/>
      <c r="FD396" s="91"/>
    </row>
    <row r="397" customFormat="false" ht="12.75" hidden="false" customHeight="false" outlineLevel="0" collapsed="false">
      <c r="A397" s="100"/>
      <c r="B397" s="101"/>
      <c r="C397" s="101"/>
      <c r="D397" s="101"/>
      <c r="E397" s="101"/>
      <c r="F397" s="101"/>
      <c r="G397" s="101"/>
      <c r="H397" s="82"/>
      <c r="I397" s="103"/>
      <c r="R397" s="82"/>
      <c r="S397" s="90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1"/>
      <c r="DB397" s="91"/>
      <c r="DC397" s="91"/>
      <c r="DD397" s="91"/>
      <c r="DE397" s="91"/>
      <c r="DF397" s="91"/>
      <c r="DG397" s="91"/>
      <c r="DH397" s="91"/>
      <c r="DI397" s="91"/>
      <c r="DJ397" s="91"/>
      <c r="DK397" s="91"/>
      <c r="DL397" s="91"/>
      <c r="DM397" s="91"/>
      <c r="DN397" s="91"/>
      <c r="DO397" s="91"/>
      <c r="DP397" s="91"/>
      <c r="DQ397" s="91"/>
      <c r="DR397" s="91"/>
      <c r="DS397" s="91"/>
      <c r="DT397" s="91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91"/>
      <c r="EZ397" s="91"/>
      <c r="FA397" s="91"/>
      <c r="FB397" s="91"/>
      <c r="FC397" s="91"/>
      <c r="FD397" s="91"/>
    </row>
    <row r="398" customFormat="false" ht="12.75" hidden="false" customHeight="false" outlineLevel="0" collapsed="false">
      <c r="A398" s="100"/>
      <c r="B398" s="101"/>
      <c r="C398" s="101"/>
      <c r="D398" s="101"/>
      <c r="E398" s="101"/>
      <c r="F398" s="101"/>
      <c r="G398" s="101"/>
      <c r="H398" s="82"/>
      <c r="I398" s="103"/>
      <c r="R398" s="82"/>
      <c r="S398" s="90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1"/>
      <c r="DB398" s="91"/>
      <c r="DC398" s="91"/>
      <c r="DD398" s="91"/>
      <c r="DE398" s="91"/>
      <c r="DF398" s="91"/>
      <c r="DG398" s="91"/>
      <c r="DH398" s="91"/>
      <c r="DI398" s="91"/>
      <c r="DJ398" s="91"/>
      <c r="DK398" s="91"/>
      <c r="DL398" s="91"/>
      <c r="DM398" s="91"/>
      <c r="DN398" s="91"/>
      <c r="DO398" s="91"/>
      <c r="DP398" s="91"/>
      <c r="DQ398" s="91"/>
      <c r="DR398" s="91"/>
      <c r="DS398" s="91"/>
      <c r="DT398" s="91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91"/>
      <c r="EZ398" s="91"/>
      <c r="FA398" s="91"/>
      <c r="FB398" s="91"/>
      <c r="FC398" s="91"/>
      <c r="FD398" s="91"/>
    </row>
    <row r="399" customFormat="false" ht="12.75" hidden="false" customHeight="false" outlineLevel="0" collapsed="false">
      <c r="A399" s="100"/>
      <c r="B399" s="101"/>
      <c r="C399" s="101"/>
      <c r="D399" s="101"/>
      <c r="E399" s="101"/>
      <c r="F399" s="101"/>
      <c r="G399" s="101"/>
      <c r="H399" s="82"/>
      <c r="I399" s="103"/>
      <c r="R399" s="82"/>
      <c r="S399" s="90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1"/>
      <c r="DB399" s="91"/>
      <c r="DC399" s="91"/>
      <c r="DD399" s="91"/>
      <c r="DE399" s="91"/>
      <c r="DF399" s="91"/>
      <c r="DG399" s="91"/>
      <c r="DH399" s="91"/>
      <c r="DI399" s="91"/>
      <c r="DJ399" s="91"/>
      <c r="DK399" s="91"/>
      <c r="DL399" s="91"/>
      <c r="DM399" s="91"/>
      <c r="DN399" s="91"/>
      <c r="DO399" s="91"/>
      <c r="DP399" s="91"/>
      <c r="DQ399" s="91"/>
      <c r="DR399" s="91"/>
      <c r="DS399" s="91"/>
      <c r="DT399" s="91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91"/>
      <c r="EZ399" s="91"/>
      <c r="FA399" s="91"/>
      <c r="FB399" s="91"/>
      <c r="FC399" s="91"/>
      <c r="FD399" s="91"/>
    </row>
    <row r="400" customFormat="false" ht="12.75" hidden="false" customHeight="false" outlineLevel="0" collapsed="false">
      <c r="A400" s="100"/>
      <c r="B400" s="101"/>
      <c r="C400" s="101"/>
      <c r="D400" s="101"/>
      <c r="E400" s="101"/>
      <c r="F400" s="101"/>
      <c r="G400" s="101"/>
      <c r="H400" s="82"/>
      <c r="I400" s="103"/>
      <c r="R400" s="82"/>
      <c r="S400" s="90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1"/>
      <c r="DB400" s="91"/>
      <c r="DC400" s="91"/>
      <c r="DD400" s="91"/>
      <c r="DE400" s="91"/>
      <c r="DF400" s="91"/>
      <c r="DG400" s="91"/>
      <c r="DH400" s="91"/>
      <c r="DI400" s="91"/>
      <c r="DJ400" s="91"/>
      <c r="DK400" s="91"/>
      <c r="DL400" s="91"/>
      <c r="DM400" s="91"/>
      <c r="DN400" s="91"/>
      <c r="DO400" s="91"/>
      <c r="DP400" s="91"/>
      <c r="DQ400" s="91"/>
      <c r="DR400" s="91"/>
      <c r="DS400" s="91"/>
      <c r="DT400" s="91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91"/>
      <c r="EZ400" s="91"/>
      <c r="FA400" s="91"/>
      <c r="FB400" s="91"/>
      <c r="FC400" s="91"/>
      <c r="FD400" s="91"/>
    </row>
    <row r="401" customFormat="false" ht="12.75" hidden="false" customHeight="false" outlineLevel="0" collapsed="false">
      <c r="A401" s="100"/>
      <c r="B401" s="101"/>
      <c r="C401" s="101"/>
      <c r="D401" s="101"/>
      <c r="E401" s="101"/>
      <c r="F401" s="101"/>
      <c r="G401" s="101"/>
      <c r="H401" s="82"/>
      <c r="I401" s="103"/>
      <c r="R401" s="82"/>
      <c r="S401" s="90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1"/>
      <c r="DB401" s="91"/>
      <c r="DC401" s="91"/>
      <c r="DD401" s="91"/>
      <c r="DE401" s="91"/>
      <c r="DF401" s="91"/>
      <c r="DG401" s="91"/>
      <c r="DH401" s="91"/>
      <c r="DI401" s="91"/>
      <c r="DJ401" s="91"/>
      <c r="DK401" s="91"/>
      <c r="DL401" s="91"/>
      <c r="DM401" s="91"/>
      <c r="DN401" s="91"/>
      <c r="DO401" s="91"/>
      <c r="DP401" s="91"/>
      <c r="DQ401" s="91"/>
      <c r="DR401" s="91"/>
      <c r="DS401" s="91"/>
      <c r="DT401" s="91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</row>
    <row r="402" customFormat="false" ht="12.75" hidden="false" customHeight="false" outlineLevel="0" collapsed="false">
      <c r="A402" s="100"/>
      <c r="B402" s="101"/>
      <c r="C402" s="101"/>
      <c r="D402" s="101"/>
      <c r="E402" s="101"/>
      <c r="F402" s="101"/>
      <c r="G402" s="101"/>
      <c r="H402" s="82"/>
      <c r="I402" s="103"/>
      <c r="R402" s="82"/>
      <c r="S402" s="90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1"/>
      <c r="DB402" s="91"/>
      <c r="DC402" s="91"/>
      <c r="DD402" s="91"/>
      <c r="DE402" s="91"/>
      <c r="DF402" s="91"/>
      <c r="DG402" s="91"/>
      <c r="DH402" s="91"/>
      <c r="DI402" s="91"/>
      <c r="DJ402" s="91"/>
      <c r="DK402" s="91"/>
      <c r="DL402" s="91"/>
      <c r="DM402" s="91"/>
      <c r="DN402" s="91"/>
      <c r="DO402" s="91"/>
      <c r="DP402" s="91"/>
      <c r="DQ402" s="91"/>
      <c r="DR402" s="91"/>
      <c r="DS402" s="91"/>
      <c r="DT402" s="91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91"/>
      <c r="EZ402" s="91"/>
      <c r="FA402" s="91"/>
      <c r="FB402" s="91"/>
      <c r="FC402" s="91"/>
      <c r="FD402" s="91"/>
    </row>
    <row r="403" customFormat="false" ht="12.75" hidden="false" customHeight="false" outlineLevel="0" collapsed="false">
      <c r="A403" s="100"/>
      <c r="B403" s="101"/>
      <c r="C403" s="101"/>
      <c r="D403" s="101"/>
      <c r="E403" s="101"/>
      <c r="F403" s="101"/>
      <c r="G403" s="101"/>
      <c r="H403" s="82"/>
      <c r="I403" s="103"/>
      <c r="R403" s="82"/>
      <c r="S403" s="90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1"/>
      <c r="DB403" s="91"/>
      <c r="DC403" s="91"/>
      <c r="DD403" s="91"/>
      <c r="DE403" s="91"/>
      <c r="DF403" s="91"/>
      <c r="DG403" s="91"/>
      <c r="DH403" s="91"/>
      <c r="DI403" s="91"/>
      <c r="DJ403" s="91"/>
      <c r="DK403" s="91"/>
      <c r="DL403" s="91"/>
      <c r="DM403" s="91"/>
      <c r="DN403" s="91"/>
      <c r="DO403" s="91"/>
      <c r="DP403" s="91"/>
      <c r="DQ403" s="91"/>
      <c r="DR403" s="91"/>
      <c r="DS403" s="91"/>
      <c r="DT403" s="91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91"/>
      <c r="EZ403" s="91"/>
      <c r="FA403" s="91"/>
      <c r="FB403" s="91"/>
      <c r="FC403" s="91"/>
      <c r="FD403" s="91"/>
    </row>
    <row r="404" customFormat="false" ht="12.75" hidden="false" customHeight="false" outlineLevel="0" collapsed="false">
      <c r="A404" s="100"/>
      <c r="B404" s="101"/>
      <c r="C404" s="101"/>
      <c r="D404" s="101"/>
      <c r="E404" s="101"/>
      <c r="F404" s="101"/>
      <c r="G404" s="101"/>
      <c r="H404" s="82"/>
      <c r="I404" s="103"/>
      <c r="R404" s="82"/>
      <c r="S404" s="90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1"/>
      <c r="DB404" s="91"/>
      <c r="DC404" s="91"/>
      <c r="DD404" s="91"/>
      <c r="DE404" s="91"/>
      <c r="DF404" s="91"/>
      <c r="DG404" s="91"/>
      <c r="DH404" s="91"/>
      <c r="DI404" s="91"/>
      <c r="DJ404" s="91"/>
      <c r="DK404" s="91"/>
      <c r="DL404" s="91"/>
      <c r="DM404" s="91"/>
      <c r="DN404" s="91"/>
      <c r="DO404" s="91"/>
      <c r="DP404" s="91"/>
      <c r="DQ404" s="91"/>
      <c r="DR404" s="91"/>
      <c r="DS404" s="91"/>
      <c r="DT404" s="91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91"/>
      <c r="EZ404" s="91"/>
      <c r="FA404" s="91"/>
      <c r="FB404" s="91"/>
      <c r="FC404" s="91"/>
      <c r="FD404" s="91"/>
    </row>
    <row r="405" customFormat="false" ht="12.75" hidden="false" customHeight="false" outlineLevel="0" collapsed="false">
      <c r="A405" s="100"/>
      <c r="B405" s="101"/>
      <c r="C405" s="101"/>
      <c r="D405" s="101"/>
      <c r="E405" s="101"/>
      <c r="F405" s="101"/>
      <c r="G405" s="101"/>
      <c r="H405" s="82"/>
      <c r="I405" s="103"/>
      <c r="R405" s="82"/>
      <c r="S405" s="90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1"/>
      <c r="DB405" s="91"/>
      <c r="DC405" s="91"/>
      <c r="DD405" s="91"/>
      <c r="DE405" s="91"/>
      <c r="DF405" s="91"/>
      <c r="DG405" s="91"/>
      <c r="DH405" s="91"/>
      <c r="DI405" s="91"/>
      <c r="DJ405" s="91"/>
      <c r="DK405" s="91"/>
      <c r="DL405" s="91"/>
      <c r="DM405" s="91"/>
      <c r="DN405" s="91"/>
      <c r="DO405" s="91"/>
      <c r="DP405" s="91"/>
      <c r="DQ405" s="91"/>
      <c r="DR405" s="91"/>
      <c r="DS405" s="91"/>
      <c r="DT405" s="91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91"/>
      <c r="EZ405" s="91"/>
      <c r="FA405" s="91"/>
      <c r="FB405" s="91"/>
      <c r="FC405" s="91"/>
      <c r="FD405" s="91"/>
    </row>
    <row r="406" customFormat="false" ht="12.75" hidden="false" customHeight="false" outlineLevel="0" collapsed="false">
      <c r="A406" s="100"/>
      <c r="B406" s="101"/>
      <c r="C406" s="101"/>
      <c r="D406" s="101"/>
      <c r="E406" s="101"/>
      <c r="F406" s="101"/>
      <c r="G406" s="101"/>
      <c r="H406" s="82"/>
      <c r="I406" s="103"/>
      <c r="R406" s="82"/>
      <c r="S406" s="90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1"/>
      <c r="DB406" s="91"/>
      <c r="DC406" s="91"/>
      <c r="DD406" s="91"/>
      <c r="DE406" s="91"/>
      <c r="DF406" s="91"/>
      <c r="DG406" s="91"/>
      <c r="DH406" s="91"/>
      <c r="DI406" s="91"/>
      <c r="DJ406" s="91"/>
      <c r="DK406" s="91"/>
      <c r="DL406" s="91"/>
      <c r="DM406" s="91"/>
      <c r="DN406" s="91"/>
      <c r="DO406" s="91"/>
      <c r="DP406" s="91"/>
      <c r="DQ406" s="91"/>
      <c r="DR406" s="91"/>
      <c r="DS406" s="91"/>
      <c r="DT406" s="91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91"/>
      <c r="EZ406" s="91"/>
      <c r="FA406" s="91"/>
      <c r="FB406" s="91"/>
      <c r="FC406" s="91"/>
      <c r="FD406" s="91"/>
    </row>
    <row r="407" customFormat="false" ht="12.75" hidden="false" customHeight="false" outlineLevel="0" collapsed="false">
      <c r="A407" s="100"/>
      <c r="B407" s="101"/>
      <c r="C407" s="101"/>
      <c r="D407" s="101"/>
      <c r="E407" s="101"/>
      <c r="F407" s="101"/>
      <c r="G407" s="101"/>
      <c r="H407" s="82"/>
      <c r="I407" s="103"/>
      <c r="R407" s="82"/>
      <c r="S407" s="90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1"/>
      <c r="DB407" s="91"/>
      <c r="DC407" s="91"/>
      <c r="DD407" s="91"/>
      <c r="DE407" s="91"/>
      <c r="DF407" s="91"/>
      <c r="DG407" s="91"/>
      <c r="DH407" s="91"/>
      <c r="DI407" s="91"/>
      <c r="DJ407" s="91"/>
      <c r="DK407" s="91"/>
      <c r="DL407" s="91"/>
      <c r="DM407" s="91"/>
      <c r="DN407" s="91"/>
      <c r="DO407" s="91"/>
      <c r="DP407" s="91"/>
      <c r="DQ407" s="91"/>
      <c r="DR407" s="91"/>
      <c r="DS407" s="91"/>
      <c r="DT407" s="91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91"/>
      <c r="EZ407" s="91"/>
      <c r="FA407" s="91"/>
      <c r="FB407" s="91"/>
      <c r="FC407" s="91"/>
      <c r="FD407" s="91"/>
    </row>
    <row r="408" customFormat="false" ht="12.75" hidden="false" customHeight="false" outlineLevel="0" collapsed="false">
      <c r="A408" s="100"/>
      <c r="B408" s="101"/>
      <c r="C408" s="101"/>
      <c r="D408" s="101"/>
      <c r="E408" s="101"/>
      <c r="F408" s="101"/>
      <c r="G408" s="101"/>
      <c r="H408" s="82"/>
      <c r="I408" s="103"/>
      <c r="R408" s="82"/>
      <c r="S408" s="90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1"/>
      <c r="DB408" s="91"/>
      <c r="DC408" s="91"/>
      <c r="DD408" s="91"/>
      <c r="DE408" s="91"/>
      <c r="DF408" s="91"/>
      <c r="DG408" s="91"/>
      <c r="DH408" s="91"/>
      <c r="DI408" s="91"/>
      <c r="DJ408" s="91"/>
      <c r="DK408" s="91"/>
      <c r="DL408" s="91"/>
      <c r="DM408" s="91"/>
      <c r="DN408" s="91"/>
      <c r="DO408" s="91"/>
      <c r="DP408" s="91"/>
      <c r="DQ408" s="91"/>
      <c r="DR408" s="91"/>
      <c r="DS408" s="91"/>
      <c r="DT408" s="91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91"/>
      <c r="EZ408" s="91"/>
      <c r="FA408" s="91"/>
      <c r="FB408" s="91"/>
      <c r="FC408" s="91"/>
      <c r="FD408" s="91"/>
    </row>
    <row r="409" customFormat="false" ht="12.75" hidden="false" customHeight="false" outlineLevel="0" collapsed="false">
      <c r="A409" s="100"/>
      <c r="B409" s="101"/>
      <c r="C409" s="101"/>
      <c r="D409" s="101"/>
      <c r="E409" s="101"/>
      <c r="F409" s="101"/>
      <c r="G409" s="101"/>
      <c r="H409" s="82"/>
      <c r="I409" s="103"/>
      <c r="R409" s="82"/>
      <c r="S409" s="90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1"/>
      <c r="DB409" s="91"/>
      <c r="DC409" s="91"/>
      <c r="DD409" s="91"/>
      <c r="DE409" s="91"/>
      <c r="DF409" s="91"/>
      <c r="DG409" s="91"/>
      <c r="DH409" s="91"/>
      <c r="DI409" s="91"/>
      <c r="DJ409" s="91"/>
      <c r="DK409" s="91"/>
      <c r="DL409" s="91"/>
      <c r="DM409" s="91"/>
      <c r="DN409" s="91"/>
      <c r="DO409" s="91"/>
      <c r="DP409" s="91"/>
      <c r="DQ409" s="91"/>
      <c r="DR409" s="91"/>
      <c r="DS409" s="91"/>
      <c r="DT409" s="91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91"/>
      <c r="EZ409" s="91"/>
      <c r="FA409" s="91"/>
      <c r="FB409" s="91"/>
      <c r="FC409" s="91"/>
      <c r="FD409" s="91"/>
    </row>
    <row r="410" customFormat="false" ht="12.75" hidden="false" customHeight="false" outlineLevel="0" collapsed="false">
      <c r="A410" s="100"/>
      <c r="B410" s="101"/>
      <c r="C410" s="101"/>
      <c r="D410" s="101"/>
      <c r="E410" s="101"/>
      <c r="F410" s="101"/>
      <c r="G410" s="101"/>
      <c r="H410" s="82"/>
      <c r="I410" s="103"/>
      <c r="R410" s="82"/>
      <c r="S410" s="90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1"/>
      <c r="DB410" s="91"/>
      <c r="DC410" s="91"/>
      <c r="DD410" s="91"/>
      <c r="DE410" s="91"/>
      <c r="DF410" s="91"/>
      <c r="DG410" s="91"/>
      <c r="DH410" s="91"/>
      <c r="DI410" s="91"/>
      <c r="DJ410" s="91"/>
      <c r="DK410" s="91"/>
      <c r="DL410" s="91"/>
      <c r="DM410" s="91"/>
      <c r="DN410" s="91"/>
      <c r="DO410" s="91"/>
      <c r="DP410" s="91"/>
      <c r="DQ410" s="91"/>
      <c r="DR410" s="91"/>
      <c r="DS410" s="91"/>
      <c r="DT410" s="91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91"/>
      <c r="EZ410" s="91"/>
      <c r="FA410" s="91"/>
      <c r="FB410" s="91"/>
      <c r="FC410" s="91"/>
      <c r="FD410" s="91"/>
    </row>
    <row r="411" customFormat="false" ht="12.75" hidden="false" customHeight="false" outlineLevel="0" collapsed="false">
      <c r="A411" s="100"/>
      <c r="B411" s="101"/>
      <c r="C411" s="101"/>
      <c r="D411" s="101"/>
      <c r="E411" s="101"/>
      <c r="F411" s="101"/>
      <c r="G411" s="101"/>
      <c r="H411" s="82"/>
      <c r="I411" s="103"/>
      <c r="R411" s="82"/>
      <c r="S411" s="90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1"/>
      <c r="DB411" s="91"/>
      <c r="DC411" s="91"/>
      <c r="DD411" s="91"/>
      <c r="DE411" s="91"/>
      <c r="DF411" s="91"/>
      <c r="DG411" s="91"/>
      <c r="DH411" s="91"/>
      <c r="DI411" s="91"/>
      <c r="DJ411" s="91"/>
      <c r="DK411" s="91"/>
      <c r="DL411" s="91"/>
      <c r="DM411" s="91"/>
      <c r="DN411" s="91"/>
      <c r="DO411" s="91"/>
      <c r="DP411" s="91"/>
      <c r="DQ411" s="91"/>
      <c r="DR411" s="91"/>
      <c r="DS411" s="91"/>
      <c r="DT411" s="91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91"/>
      <c r="EZ411" s="91"/>
      <c r="FA411" s="91"/>
      <c r="FB411" s="91"/>
      <c r="FC411" s="91"/>
      <c r="FD411" s="91"/>
    </row>
    <row r="412" customFormat="false" ht="12.75" hidden="false" customHeight="false" outlineLevel="0" collapsed="false">
      <c r="A412" s="100"/>
      <c r="B412" s="101"/>
      <c r="C412" s="101"/>
      <c r="D412" s="101"/>
      <c r="E412" s="101"/>
      <c r="F412" s="101"/>
      <c r="G412" s="101"/>
      <c r="H412" s="82"/>
      <c r="I412" s="103"/>
      <c r="R412" s="82"/>
      <c r="S412" s="90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1"/>
      <c r="DB412" s="91"/>
      <c r="DC412" s="91"/>
      <c r="DD412" s="91"/>
      <c r="DE412" s="91"/>
      <c r="DF412" s="91"/>
      <c r="DG412" s="91"/>
      <c r="DH412" s="91"/>
      <c r="DI412" s="91"/>
      <c r="DJ412" s="91"/>
      <c r="DK412" s="91"/>
      <c r="DL412" s="91"/>
      <c r="DM412" s="91"/>
      <c r="DN412" s="91"/>
      <c r="DO412" s="91"/>
      <c r="DP412" s="91"/>
      <c r="DQ412" s="91"/>
      <c r="DR412" s="91"/>
      <c r="DS412" s="91"/>
      <c r="DT412" s="91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91"/>
      <c r="EZ412" s="91"/>
      <c r="FA412" s="91"/>
      <c r="FB412" s="91"/>
      <c r="FC412" s="91"/>
      <c r="FD412" s="91"/>
    </row>
    <row r="413" customFormat="false" ht="12.75" hidden="false" customHeight="false" outlineLevel="0" collapsed="false">
      <c r="A413" s="100"/>
      <c r="B413" s="101"/>
      <c r="C413" s="101"/>
      <c r="D413" s="101"/>
      <c r="E413" s="101"/>
      <c r="F413" s="101"/>
      <c r="G413" s="101"/>
      <c r="H413" s="82"/>
      <c r="I413" s="103"/>
      <c r="R413" s="82"/>
      <c r="S413" s="90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1"/>
      <c r="DB413" s="91"/>
      <c r="DC413" s="91"/>
      <c r="DD413" s="91"/>
      <c r="DE413" s="91"/>
      <c r="DF413" s="91"/>
      <c r="DG413" s="91"/>
      <c r="DH413" s="91"/>
      <c r="DI413" s="91"/>
      <c r="DJ413" s="91"/>
      <c r="DK413" s="91"/>
      <c r="DL413" s="91"/>
      <c r="DM413" s="91"/>
      <c r="DN413" s="91"/>
      <c r="DO413" s="91"/>
      <c r="DP413" s="91"/>
      <c r="DQ413" s="91"/>
      <c r="DR413" s="91"/>
      <c r="DS413" s="91"/>
      <c r="DT413" s="91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91"/>
      <c r="EZ413" s="91"/>
      <c r="FA413" s="91"/>
      <c r="FB413" s="91"/>
      <c r="FC413" s="91"/>
      <c r="FD413" s="91"/>
    </row>
    <row r="414" customFormat="false" ht="12.75" hidden="false" customHeight="false" outlineLevel="0" collapsed="false">
      <c r="A414" s="100"/>
      <c r="B414" s="101"/>
      <c r="C414" s="101"/>
      <c r="D414" s="101"/>
      <c r="E414" s="101"/>
      <c r="F414" s="101"/>
      <c r="G414" s="101"/>
      <c r="H414" s="82"/>
      <c r="I414" s="103"/>
      <c r="R414" s="82"/>
      <c r="S414" s="90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1"/>
      <c r="DB414" s="91"/>
      <c r="DC414" s="91"/>
      <c r="DD414" s="91"/>
      <c r="DE414" s="91"/>
      <c r="DF414" s="91"/>
      <c r="DG414" s="91"/>
      <c r="DH414" s="91"/>
      <c r="DI414" s="91"/>
      <c r="DJ414" s="91"/>
      <c r="DK414" s="91"/>
      <c r="DL414" s="91"/>
      <c r="DM414" s="91"/>
      <c r="DN414" s="91"/>
      <c r="DO414" s="91"/>
      <c r="DP414" s="91"/>
      <c r="DQ414" s="91"/>
      <c r="DR414" s="91"/>
      <c r="DS414" s="91"/>
      <c r="DT414" s="91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91"/>
      <c r="EZ414" s="91"/>
      <c r="FA414" s="91"/>
      <c r="FB414" s="91"/>
      <c r="FC414" s="91"/>
      <c r="FD414" s="91"/>
    </row>
    <row r="415" customFormat="false" ht="12.75" hidden="false" customHeight="false" outlineLevel="0" collapsed="false">
      <c r="A415" s="100"/>
      <c r="B415" s="101"/>
      <c r="C415" s="101"/>
      <c r="D415" s="101"/>
      <c r="E415" s="101"/>
      <c r="F415" s="101"/>
      <c r="G415" s="101"/>
      <c r="H415" s="82"/>
      <c r="I415" s="103"/>
      <c r="R415" s="82"/>
      <c r="S415" s="90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1"/>
      <c r="DB415" s="91"/>
      <c r="DC415" s="91"/>
      <c r="DD415" s="91"/>
      <c r="DE415" s="91"/>
      <c r="DF415" s="91"/>
      <c r="DG415" s="91"/>
      <c r="DH415" s="91"/>
      <c r="DI415" s="91"/>
      <c r="DJ415" s="91"/>
      <c r="DK415" s="91"/>
      <c r="DL415" s="91"/>
      <c r="DM415" s="91"/>
      <c r="DN415" s="91"/>
      <c r="DO415" s="91"/>
      <c r="DP415" s="91"/>
      <c r="DQ415" s="91"/>
      <c r="DR415" s="91"/>
      <c r="DS415" s="91"/>
      <c r="DT415" s="91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91"/>
      <c r="EZ415" s="91"/>
      <c r="FA415" s="91"/>
      <c r="FB415" s="91"/>
      <c r="FC415" s="91"/>
      <c r="FD415" s="91"/>
    </row>
    <row r="416" customFormat="false" ht="12.75" hidden="false" customHeight="false" outlineLevel="0" collapsed="false">
      <c r="A416" s="100"/>
      <c r="B416" s="101"/>
      <c r="C416" s="101"/>
      <c r="D416" s="101"/>
      <c r="E416" s="101"/>
      <c r="F416" s="101"/>
      <c r="G416" s="101"/>
      <c r="H416" s="82"/>
      <c r="I416" s="103"/>
      <c r="R416" s="82"/>
      <c r="S416" s="90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1"/>
      <c r="DB416" s="91"/>
      <c r="DC416" s="91"/>
      <c r="DD416" s="91"/>
      <c r="DE416" s="91"/>
      <c r="DF416" s="91"/>
      <c r="DG416" s="91"/>
      <c r="DH416" s="91"/>
      <c r="DI416" s="91"/>
      <c r="DJ416" s="91"/>
      <c r="DK416" s="91"/>
      <c r="DL416" s="91"/>
      <c r="DM416" s="91"/>
      <c r="DN416" s="91"/>
      <c r="DO416" s="91"/>
      <c r="DP416" s="91"/>
      <c r="DQ416" s="91"/>
      <c r="DR416" s="91"/>
      <c r="DS416" s="91"/>
      <c r="DT416" s="91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91"/>
      <c r="EZ416" s="91"/>
      <c r="FA416" s="91"/>
      <c r="FB416" s="91"/>
      <c r="FC416" s="91"/>
      <c r="FD416" s="91"/>
    </row>
    <row r="417" customFormat="false" ht="12.75" hidden="false" customHeight="false" outlineLevel="0" collapsed="false">
      <c r="A417" s="100"/>
      <c r="B417" s="101"/>
      <c r="C417" s="101"/>
      <c r="D417" s="101"/>
      <c r="E417" s="101"/>
      <c r="F417" s="101"/>
      <c r="G417" s="101"/>
      <c r="H417" s="82"/>
      <c r="I417" s="103"/>
      <c r="R417" s="82"/>
      <c r="S417" s="90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1"/>
      <c r="DB417" s="91"/>
      <c r="DC417" s="91"/>
      <c r="DD417" s="91"/>
      <c r="DE417" s="91"/>
      <c r="DF417" s="91"/>
      <c r="DG417" s="91"/>
      <c r="DH417" s="91"/>
      <c r="DI417" s="91"/>
      <c r="DJ417" s="91"/>
      <c r="DK417" s="91"/>
      <c r="DL417" s="91"/>
      <c r="DM417" s="91"/>
      <c r="DN417" s="91"/>
      <c r="DO417" s="91"/>
      <c r="DP417" s="91"/>
      <c r="DQ417" s="91"/>
      <c r="DR417" s="91"/>
      <c r="DS417" s="91"/>
      <c r="DT417" s="91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91"/>
      <c r="EZ417" s="91"/>
      <c r="FA417" s="91"/>
      <c r="FB417" s="91"/>
      <c r="FC417" s="91"/>
      <c r="FD417" s="91"/>
    </row>
    <row r="418" customFormat="false" ht="12.75" hidden="false" customHeight="false" outlineLevel="0" collapsed="false">
      <c r="A418" s="100"/>
      <c r="B418" s="101"/>
      <c r="C418" s="101"/>
      <c r="D418" s="101"/>
      <c r="E418" s="101"/>
      <c r="F418" s="101"/>
      <c r="G418" s="101"/>
      <c r="H418" s="82"/>
      <c r="I418" s="103"/>
      <c r="R418" s="82"/>
      <c r="S418" s="90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1"/>
      <c r="DB418" s="91"/>
      <c r="DC418" s="91"/>
      <c r="DD418" s="91"/>
      <c r="DE418" s="91"/>
      <c r="DF418" s="91"/>
      <c r="DG418" s="91"/>
      <c r="DH418" s="91"/>
      <c r="DI418" s="91"/>
      <c r="DJ418" s="91"/>
      <c r="DK418" s="91"/>
      <c r="DL418" s="91"/>
      <c r="DM418" s="91"/>
      <c r="DN418" s="91"/>
      <c r="DO418" s="91"/>
      <c r="DP418" s="91"/>
      <c r="DQ418" s="91"/>
      <c r="DR418" s="91"/>
      <c r="DS418" s="91"/>
      <c r="DT418" s="91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91"/>
      <c r="EZ418" s="91"/>
      <c r="FA418" s="91"/>
      <c r="FB418" s="91"/>
      <c r="FC418" s="91"/>
      <c r="FD418" s="91"/>
    </row>
    <row r="419" customFormat="false" ht="12.75" hidden="false" customHeight="false" outlineLevel="0" collapsed="false">
      <c r="A419" s="100"/>
      <c r="B419" s="101"/>
      <c r="C419" s="101"/>
      <c r="D419" s="101"/>
      <c r="E419" s="101"/>
      <c r="F419" s="101"/>
      <c r="G419" s="101"/>
      <c r="H419" s="82"/>
      <c r="I419" s="103"/>
      <c r="R419" s="82"/>
      <c r="S419" s="90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1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91"/>
      <c r="EZ419" s="91"/>
      <c r="FA419" s="91"/>
      <c r="FB419" s="91"/>
      <c r="FC419" s="91"/>
      <c r="FD419" s="91"/>
    </row>
    <row r="420" customFormat="false" ht="12.75" hidden="false" customHeight="false" outlineLevel="0" collapsed="false">
      <c r="A420" s="100"/>
      <c r="B420" s="101"/>
      <c r="C420" s="101"/>
      <c r="D420" s="101"/>
      <c r="E420" s="101"/>
      <c r="F420" s="101"/>
      <c r="G420" s="101"/>
      <c r="H420" s="82"/>
      <c r="I420" s="103"/>
      <c r="R420" s="82"/>
      <c r="S420" s="90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1"/>
      <c r="DF420" s="91"/>
      <c r="DG420" s="91"/>
      <c r="DH420" s="91"/>
      <c r="DI420" s="91"/>
      <c r="DJ420" s="91"/>
      <c r="DK420" s="91"/>
      <c r="DL420" s="91"/>
      <c r="DM420" s="91"/>
      <c r="DN420" s="91"/>
      <c r="DO420" s="91"/>
      <c r="DP420" s="91"/>
      <c r="DQ420" s="91"/>
      <c r="DR420" s="91"/>
      <c r="DS420" s="91"/>
      <c r="DT420" s="91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91"/>
      <c r="EZ420" s="91"/>
      <c r="FA420" s="91"/>
      <c r="FB420" s="91"/>
      <c r="FC420" s="91"/>
      <c r="FD420" s="91"/>
    </row>
    <row r="421" customFormat="false" ht="12.75" hidden="false" customHeight="false" outlineLevel="0" collapsed="false">
      <c r="A421" s="100"/>
      <c r="B421" s="101"/>
      <c r="C421" s="101"/>
      <c r="D421" s="101"/>
      <c r="E421" s="101"/>
      <c r="F421" s="101"/>
      <c r="G421" s="101"/>
      <c r="H421" s="82"/>
      <c r="I421" s="103"/>
      <c r="R421" s="82"/>
      <c r="S421" s="90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1"/>
      <c r="DB421" s="91"/>
      <c r="DC421" s="91"/>
      <c r="DD421" s="91"/>
      <c r="DE421" s="91"/>
      <c r="DF421" s="91"/>
      <c r="DG421" s="91"/>
      <c r="DH421" s="91"/>
      <c r="DI421" s="91"/>
      <c r="DJ421" s="91"/>
      <c r="DK421" s="91"/>
      <c r="DL421" s="91"/>
      <c r="DM421" s="91"/>
      <c r="DN421" s="91"/>
      <c r="DO421" s="91"/>
      <c r="DP421" s="91"/>
      <c r="DQ421" s="91"/>
      <c r="DR421" s="91"/>
      <c r="DS421" s="91"/>
      <c r="DT421" s="91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91"/>
      <c r="EZ421" s="91"/>
      <c r="FA421" s="91"/>
      <c r="FB421" s="91"/>
      <c r="FC421" s="91"/>
      <c r="FD421" s="91"/>
    </row>
    <row r="422" customFormat="false" ht="12.75" hidden="false" customHeight="false" outlineLevel="0" collapsed="false">
      <c r="A422" s="100"/>
      <c r="B422" s="101"/>
      <c r="C422" s="101"/>
      <c r="D422" s="101"/>
      <c r="E422" s="101"/>
      <c r="F422" s="101"/>
      <c r="G422" s="101"/>
      <c r="H422" s="82"/>
      <c r="I422" s="103"/>
      <c r="R422" s="82"/>
      <c r="S422" s="90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1"/>
      <c r="DB422" s="91"/>
      <c r="DC422" s="91"/>
      <c r="DD422" s="91"/>
      <c r="DE422" s="91"/>
      <c r="DF422" s="91"/>
      <c r="DG422" s="91"/>
      <c r="DH422" s="91"/>
      <c r="DI422" s="91"/>
      <c r="DJ422" s="91"/>
      <c r="DK422" s="91"/>
      <c r="DL422" s="91"/>
      <c r="DM422" s="91"/>
      <c r="DN422" s="91"/>
      <c r="DO422" s="91"/>
      <c r="DP422" s="91"/>
      <c r="DQ422" s="91"/>
      <c r="DR422" s="91"/>
      <c r="DS422" s="91"/>
      <c r="DT422" s="91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91"/>
      <c r="EZ422" s="91"/>
      <c r="FA422" s="91"/>
      <c r="FB422" s="91"/>
      <c r="FC422" s="91"/>
      <c r="FD422" s="91"/>
    </row>
    <row r="423" customFormat="false" ht="12.75" hidden="false" customHeight="false" outlineLevel="0" collapsed="false">
      <c r="A423" s="100"/>
      <c r="B423" s="101"/>
      <c r="C423" s="101"/>
      <c r="D423" s="101"/>
      <c r="E423" s="101"/>
      <c r="F423" s="101"/>
      <c r="G423" s="101"/>
      <c r="H423" s="82"/>
      <c r="I423" s="103"/>
      <c r="R423" s="82"/>
      <c r="S423" s="90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1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91"/>
      <c r="EZ423" s="91"/>
      <c r="FA423" s="91"/>
      <c r="FB423" s="91"/>
      <c r="FC423" s="91"/>
      <c r="FD423" s="91"/>
    </row>
    <row r="424" customFormat="false" ht="12.75" hidden="false" customHeight="false" outlineLevel="0" collapsed="false">
      <c r="A424" s="100"/>
      <c r="B424" s="101"/>
      <c r="C424" s="101"/>
      <c r="D424" s="101"/>
      <c r="E424" s="101"/>
      <c r="F424" s="101"/>
      <c r="G424" s="101"/>
      <c r="H424" s="82"/>
      <c r="I424" s="103"/>
      <c r="R424" s="82"/>
      <c r="S424" s="90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1"/>
      <c r="DB424" s="91"/>
      <c r="DC424" s="91"/>
      <c r="DD424" s="91"/>
      <c r="DE424" s="91"/>
      <c r="DF424" s="91"/>
      <c r="DG424" s="91"/>
      <c r="DH424" s="91"/>
      <c r="DI424" s="91"/>
      <c r="DJ424" s="91"/>
      <c r="DK424" s="91"/>
      <c r="DL424" s="91"/>
      <c r="DM424" s="91"/>
      <c r="DN424" s="91"/>
      <c r="DO424" s="91"/>
      <c r="DP424" s="91"/>
      <c r="DQ424" s="91"/>
      <c r="DR424" s="91"/>
      <c r="DS424" s="91"/>
      <c r="DT424" s="91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91"/>
      <c r="EZ424" s="91"/>
      <c r="FA424" s="91"/>
      <c r="FB424" s="91"/>
      <c r="FC424" s="91"/>
      <c r="FD424" s="91"/>
    </row>
    <row r="425" customFormat="false" ht="12.75" hidden="false" customHeight="false" outlineLevel="0" collapsed="false">
      <c r="A425" s="100"/>
      <c r="B425" s="101"/>
      <c r="C425" s="101"/>
      <c r="D425" s="101"/>
      <c r="E425" s="101"/>
      <c r="F425" s="101"/>
      <c r="G425" s="101"/>
      <c r="H425" s="82"/>
      <c r="I425" s="103"/>
      <c r="R425" s="82"/>
      <c r="S425" s="90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1"/>
      <c r="DB425" s="91"/>
      <c r="DC425" s="91"/>
      <c r="DD425" s="91"/>
      <c r="DE425" s="91"/>
      <c r="DF425" s="91"/>
      <c r="DG425" s="91"/>
      <c r="DH425" s="91"/>
      <c r="DI425" s="91"/>
      <c r="DJ425" s="91"/>
      <c r="DK425" s="91"/>
      <c r="DL425" s="91"/>
      <c r="DM425" s="91"/>
      <c r="DN425" s="91"/>
      <c r="DO425" s="91"/>
      <c r="DP425" s="91"/>
      <c r="DQ425" s="91"/>
      <c r="DR425" s="91"/>
      <c r="DS425" s="91"/>
      <c r="DT425" s="91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91"/>
      <c r="EZ425" s="91"/>
      <c r="FA425" s="91"/>
      <c r="FB425" s="91"/>
      <c r="FC425" s="91"/>
      <c r="FD425" s="91"/>
    </row>
    <row r="426" customFormat="false" ht="12.75" hidden="false" customHeight="false" outlineLevel="0" collapsed="false">
      <c r="A426" s="100"/>
      <c r="B426" s="101"/>
      <c r="C426" s="101"/>
      <c r="D426" s="101"/>
      <c r="E426" s="101"/>
      <c r="F426" s="101"/>
      <c r="G426" s="101"/>
      <c r="H426" s="82"/>
      <c r="I426" s="103"/>
      <c r="R426" s="82"/>
      <c r="S426" s="90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1"/>
      <c r="DB426" s="91"/>
      <c r="DC426" s="91"/>
      <c r="DD426" s="91"/>
      <c r="DE426" s="91"/>
      <c r="DF426" s="91"/>
      <c r="DG426" s="91"/>
      <c r="DH426" s="91"/>
      <c r="DI426" s="91"/>
      <c r="DJ426" s="91"/>
      <c r="DK426" s="91"/>
      <c r="DL426" s="91"/>
      <c r="DM426" s="91"/>
      <c r="DN426" s="91"/>
      <c r="DO426" s="91"/>
      <c r="DP426" s="91"/>
      <c r="DQ426" s="91"/>
      <c r="DR426" s="91"/>
      <c r="DS426" s="91"/>
      <c r="DT426" s="91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91"/>
      <c r="EZ426" s="91"/>
      <c r="FA426" s="91"/>
      <c r="FB426" s="91"/>
      <c r="FC426" s="91"/>
      <c r="FD426" s="91"/>
    </row>
    <row r="427" customFormat="false" ht="12.75" hidden="false" customHeight="false" outlineLevel="0" collapsed="false">
      <c r="A427" s="100"/>
      <c r="B427" s="101"/>
      <c r="C427" s="101"/>
      <c r="D427" s="101"/>
      <c r="E427" s="101"/>
      <c r="F427" s="101"/>
      <c r="G427" s="101"/>
      <c r="H427" s="82"/>
      <c r="I427" s="103"/>
      <c r="R427" s="82"/>
      <c r="S427" s="90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1"/>
      <c r="DB427" s="91"/>
      <c r="DC427" s="91"/>
      <c r="DD427" s="91"/>
      <c r="DE427" s="91"/>
      <c r="DF427" s="91"/>
      <c r="DG427" s="91"/>
      <c r="DH427" s="91"/>
      <c r="DI427" s="91"/>
      <c r="DJ427" s="91"/>
      <c r="DK427" s="91"/>
      <c r="DL427" s="91"/>
      <c r="DM427" s="91"/>
      <c r="DN427" s="91"/>
      <c r="DO427" s="91"/>
      <c r="DP427" s="91"/>
      <c r="DQ427" s="91"/>
      <c r="DR427" s="91"/>
      <c r="DS427" s="91"/>
      <c r="DT427" s="91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91"/>
      <c r="EZ427" s="91"/>
      <c r="FA427" s="91"/>
      <c r="FB427" s="91"/>
      <c r="FC427" s="91"/>
      <c r="FD427" s="91"/>
    </row>
    <row r="428" customFormat="false" ht="12.75" hidden="false" customHeight="false" outlineLevel="0" collapsed="false">
      <c r="A428" s="100"/>
      <c r="B428" s="101"/>
      <c r="C428" s="101"/>
      <c r="D428" s="101"/>
      <c r="E428" s="101"/>
      <c r="F428" s="101"/>
      <c r="G428" s="101"/>
      <c r="H428" s="82"/>
      <c r="I428" s="103"/>
      <c r="R428" s="82"/>
      <c r="S428" s="90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1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91"/>
      <c r="EZ428" s="91"/>
      <c r="FA428" s="91"/>
      <c r="FB428" s="91"/>
      <c r="FC428" s="91"/>
      <c r="FD428" s="91"/>
    </row>
    <row r="429" customFormat="false" ht="12.75" hidden="false" customHeight="false" outlineLevel="0" collapsed="false">
      <c r="A429" s="100"/>
      <c r="B429" s="101"/>
      <c r="C429" s="101"/>
      <c r="D429" s="101"/>
      <c r="E429" s="101"/>
      <c r="F429" s="101"/>
      <c r="G429" s="101"/>
      <c r="H429" s="82"/>
      <c r="I429" s="103"/>
      <c r="R429" s="82"/>
      <c r="S429" s="90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1"/>
      <c r="DB429" s="91"/>
      <c r="DC429" s="91"/>
      <c r="DD429" s="91"/>
      <c r="DE429" s="91"/>
      <c r="DF429" s="91"/>
      <c r="DG429" s="91"/>
      <c r="DH429" s="91"/>
      <c r="DI429" s="91"/>
      <c r="DJ429" s="91"/>
      <c r="DK429" s="91"/>
      <c r="DL429" s="91"/>
      <c r="DM429" s="91"/>
      <c r="DN429" s="91"/>
      <c r="DO429" s="91"/>
      <c r="DP429" s="91"/>
      <c r="DQ429" s="91"/>
      <c r="DR429" s="91"/>
      <c r="DS429" s="91"/>
      <c r="DT429" s="91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91"/>
      <c r="EZ429" s="91"/>
      <c r="FA429" s="91"/>
      <c r="FB429" s="91"/>
      <c r="FC429" s="91"/>
      <c r="FD429" s="91"/>
    </row>
    <row r="430" customFormat="false" ht="12.75" hidden="false" customHeight="false" outlineLevel="0" collapsed="false">
      <c r="A430" s="100"/>
      <c r="B430" s="101"/>
      <c r="C430" s="101"/>
      <c r="D430" s="101"/>
      <c r="E430" s="101"/>
      <c r="F430" s="101"/>
      <c r="G430" s="101"/>
      <c r="H430" s="82"/>
      <c r="I430" s="103"/>
      <c r="R430" s="82"/>
      <c r="S430" s="90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1"/>
      <c r="DB430" s="91"/>
      <c r="DC430" s="91"/>
      <c r="DD430" s="91"/>
      <c r="DE430" s="91"/>
      <c r="DF430" s="91"/>
      <c r="DG430" s="91"/>
      <c r="DH430" s="91"/>
      <c r="DI430" s="91"/>
      <c r="DJ430" s="91"/>
      <c r="DK430" s="91"/>
      <c r="DL430" s="91"/>
      <c r="DM430" s="91"/>
      <c r="DN430" s="91"/>
      <c r="DO430" s="91"/>
      <c r="DP430" s="91"/>
      <c r="DQ430" s="91"/>
      <c r="DR430" s="91"/>
      <c r="DS430" s="91"/>
      <c r="DT430" s="91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91"/>
      <c r="EZ430" s="91"/>
      <c r="FA430" s="91"/>
      <c r="FB430" s="91"/>
      <c r="FC430" s="91"/>
      <c r="FD430" s="91"/>
    </row>
    <row r="431" customFormat="false" ht="12.75" hidden="false" customHeight="false" outlineLevel="0" collapsed="false">
      <c r="A431" s="100"/>
      <c r="B431" s="101"/>
      <c r="C431" s="101"/>
      <c r="D431" s="101"/>
      <c r="E431" s="101"/>
      <c r="F431" s="101"/>
      <c r="G431" s="101"/>
      <c r="H431" s="82"/>
      <c r="I431" s="103"/>
      <c r="R431" s="82"/>
      <c r="S431" s="90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1"/>
      <c r="DB431" s="91"/>
      <c r="DC431" s="91"/>
      <c r="DD431" s="91"/>
      <c r="DE431" s="91"/>
      <c r="DF431" s="91"/>
      <c r="DG431" s="91"/>
      <c r="DH431" s="91"/>
      <c r="DI431" s="91"/>
      <c r="DJ431" s="91"/>
      <c r="DK431" s="91"/>
      <c r="DL431" s="91"/>
      <c r="DM431" s="91"/>
      <c r="DN431" s="91"/>
      <c r="DO431" s="91"/>
      <c r="DP431" s="91"/>
      <c r="DQ431" s="91"/>
      <c r="DR431" s="91"/>
      <c r="DS431" s="91"/>
      <c r="DT431" s="91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91"/>
      <c r="EZ431" s="91"/>
      <c r="FA431" s="91"/>
      <c r="FB431" s="91"/>
      <c r="FC431" s="91"/>
      <c r="FD431" s="91"/>
    </row>
    <row r="432" customFormat="false" ht="12.75" hidden="false" customHeight="false" outlineLevel="0" collapsed="false">
      <c r="A432" s="100"/>
      <c r="B432" s="101"/>
      <c r="C432" s="101"/>
      <c r="D432" s="101"/>
      <c r="E432" s="101"/>
      <c r="F432" s="101"/>
      <c r="G432" s="101"/>
      <c r="H432" s="82"/>
      <c r="I432" s="103"/>
      <c r="R432" s="82"/>
      <c r="S432" s="90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1"/>
      <c r="DB432" s="91"/>
      <c r="DC432" s="91"/>
      <c r="DD432" s="91"/>
      <c r="DE432" s="91"/>
      <c r="DF432" s="91"/>
      <c r="DG432" s="91"/>
      <c r="DH432" s="91"/>
      <c r="DI432" s="91"/>
      <c r="DJ432" s="91"/>
      <c r="DK432" s="91"/>
      <c r="DL432" s="91"/>
      <c r="DM432" s="91"/>
      <c r="DN432" s="91"/>
      <c r="DO432" s="91"/>
      <c r="DP432" s="91"/>
      <c r="DQ432" s="91"/>
      <c r="DR432" s="91"/>
      <c r="DS432" s="91"/>
      <c r="DT432" s="91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91"/>
      <c r="EZ432" s="91"/>
      <c r="FA432" s="91"/>
      <c r="FB432" s="91"/>
      <c r="FC432" s="91"/>
      <c r="FD432" s="91"/>
    </row>
    <row r="433" customFormat="false" ht="12.75" hidden="false" customHeight="false" outlineLevel="0" collapsed="false">
      <c r="A433" s="100"/>
      <c r="B433" s="101"/>
      <c r="C433" s="101"/>
      <c r="D433" s="101"/>
      <c r="E433" s="101"/>
      <c r="F433" s="101"/>
      <c r="G433" s="101"/>
      <c r="H433" s="82"/>
      <c r="I433" s="103"/>
      <c r="R433" s="82"/>
      <c r="S433" s="90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1"/>
      <c r="DB433" s="91"/>
      <c r="DC433" s="91"/>
      <c r="DD433" s="91"/>
      <c r="DE433" s="91"/>
      <c r="DF433" s="91"/>
      <c r="DG433" s="91"/>
      <c r="DH433" s="91"/>
      <c r="DI433" s="91"/>
      <c r="DJ433" s="91"/>
      <c r="DK433" s="91"/>
      <c r="DL433" s="91"/>
      <c r="DM433" s="91"/>
      <c r="DN433" s="91"/>
      <c r="DO433" s="91"/>
      <c r="DP433" s="91"/>
      <c r="DQ433" s="91"/>
      <c r="DR433" s="91"/>
      <c r="DS433" s="91"/>
      <c r="DT433" s="91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91"/>
      <c r="EZ433" s="91"/>
      <c r="FA433" s="91"/>
      <c r="FB433" s="91"/>
      <c r="FC433" s="91"/>
      <c r="FD433" s="91"/>
    </row>
    <row r="434" customFormat="false" ht="12.75" hidden="false" customHeight="false" outlineLevel="0" collapsed="false">
      <c r="A434" s="100"/>
      <c r="B434" s="101"/>
      <c r="C434" s="101"/>
      <c r="D434" s="101"/>
      <c r="E434" s="101"/>
      <c r="F434" s="101"/>
      <c r="G434" s="101"/>
      <c r="H434" s="82"/>
      <c r="I434" s="103"/>
      <c r="R434" s="82"/>
      <c r="S434" s="90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1"/>
      <c r="DB434" s="91"/>
      <c r="DC434" s="91"/>
      <c r="DD434" s="91"/>
      <c r="DE434" s="91"/>
      <c r="DF434" s="91"/>
      <c r="DG434" s="91"/>
      <c r="DH434" s="91"/>
      <c r="DI434" s="91"/>
      <c r="DJ434" s="91"/>
      <c r="DK434" s="91"/>
      <c r="DL434" s="91"/>
      <c r="DM434" s="91"/>
      <c r="DN434" s="91"/>
      <c r="DO434" s="91"/>
      <c r="DP434" s="91"/>
      <c r="DQ434" s="91"/>
      <c r="DR434" s="91"/>
      <c r="DS434" s="91"/>
      <c r="DT434" s="91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91"/>
      <c r="EZ434" s="91"/>
      <c r="FA434" s="91"/>
      <c r="FB434" s="91"/>
      <c r="FC434" s="91"/>
      <c r="FD434" s="91"/>
    </row>
    <row r="435" customFormat="false" ht="12.75" hidden="false" customHeight="false" outlineLevel="0" collapsed="false">
      <c r="A435" s="100"/>
      <c r="B435" s="101"/>
      <c r="C435" s="101"/>
      <c r="D435" s="101"/>
      <c r="E435" s="101"/>
      <c r="F435" s="101"/>
      <c r="G435" s="101"/>
      <c r="H435" s="82"/>
      <c r="I435" s="103"/>
      <c r="R435" s="82"/>
      <c r="S435" s="90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1"/>
      <c r="DB435" s="91"/>
      <c r="DC435" s="91"/>
      <c r="DD435" s="91"/>
      <c r="DE435" s="91"/>
      <c r="DF435" s="91"/>
      <c r="DG435" s="91"/>
      <c r="DH435" s="91"/>
      <c r="DI435" s="91"/>
      <c r="DJ435" s="91"/>
      <c r="DK435" s="91"/>
      <c r="DL435" s="91"/>
      <c r="DM435" s="91"/>
      <c r="DN435" s="91"/>
      <c r="DO435" s="91"/>
      <c r="DP435" s="91"/>
      <c r="DQ435" s="91"/>
      <c r="DR435" s="91"/>
      <c r="DS435" s="91"/>
      <c r="DT435" s="91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91"/>
      <c r="EZ435" s="91"/>
      <c r="FA435" s="91"/>
      <c r="FB435" s="91"/>
      <c r="FC435" s="91"/>
      <c r="FD435" s="91"/>
    </row>
    <row r="436" customFormat="false" ht="12.75" hidden="false" customHeight="false" outlineLevel="0" collapsed="false">
      <c r="A436" s="100"/>
      <c r="B436" s="101"/>
      <c r="C436" s="101"/>
      <c r="D436" s="101"/>
      <c r="E436" s="101"/>
      <c r="F436" s="101"/>
      <c r="G436" s="101"/>
      <c r="H436" s="82"/>
      <c r="I436" s="103"/>
      <c r="R436" s="82"/>
      <c r="S436" s="90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1"/>
      <c r="DB436" s="91"/>
      <c r="DC436" s="91"/>
      <c r="DD436" s="91"/>
      <c r="DE436" s="91"/>
      <c r="DF436" s="91"/>
      <c r="DG436" s="91"/>
      <c r="DH436" s="91"/>
      <c r="DI436" s="91"/>
      <c r="DJ436" s="91"/>
      <c r="DK436" s="91"/>
      <c r="DL436" s="91"/>
      <c r="DM436" s="91"/>
      <c r="DN436" s="91"/>
      <c r="DO436" s="91"/>
      <c r="DP436" s="91"/>
      <c r="DQ436" s="91"/>
      <c r="DR436" s="91"/>
      <c r="DS436" s="91"/>
      <c r="DT436" s="91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91"/>
      <c r="EZ436" s="91"/>
      <c r="FA436" s="91"/>
      <c r="FB436" s="91"/>
      <c r="FC436" s="91"/>
      <c r="FD436" s="91"/>
    </row>
    <row r="437" customFormat="false" ht="12.75" hidden="false" customHeight="false" outlineLevel="0" collapsed="false">
      <c r="A437" s="100"/>
      <c r="B437" s="101"/>
      <c r="C437" s="101"/>
      <c r="D437" s="101"/>
      <c r="E437" s="101"/>
      <c r="F437" s="101"/>
      <c r="G437" s="101"/>
      <c r="H437" s="82"/>
      <c r="I437" s="103"/>
      <c r="R437" s="82"/>
      <c r="S437" s="90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1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</row>
    <row r="438" customFormat="false" ht="12.75" hidden="false" customHeight="false" outlineLevel="0" collapsed="false">
      <c r="A438" s="100"/>
      <c r="B438" s="101"/>
      <c r="C438" s="101"/>
      <c r="D438" s="101"/>
      <c r="E438" s="101"/>
      <c r="F438" s="101"/>
      <c r="G438" s="101"/>
      <c r="H438" s="82"/>
      <c r="I438" s="103"/>
      <c r="R438" s="82"/>
      <c r="S438" s="90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1"/>
      <c r="DB438" s="91"/>
      <c r="DC438" s="91"/>
      <c r="DD438" s="91"/>
      <c r="DE438" s="91"/>
      <c r="DF438" s="91"/>
      <c r="DG438" s="91"/>
      <c r="DH438" s="91"/>
      <c r="DI438" s="91"/>
      <c r="DJ438" s="91"/>
      <c r="DK438" s="91"/>
      <c r="DL438" s="91"/>
      <c r="DM438" s="91"/>
      <c r="DN438" s="91"/>
      <c r="DO438" s="91"/>
      <c r="DP438" s="91"/>
      <c r="DQ438" s="91"/>
      <c r="DR438" s="91"/>
      <c r="DS438" s="91"/>
      <c r="DT438" s="91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91"/>
      <c r="EZ438" s="91"/>
      <c r="FA438" s="91"/>
      <c r="FB438" s="91"/>
      <c r="FC438" s="91"/>
      <c r="FD438" s="91"/>
    </row>
    <row r="439" customFormat="false" ht="12.75" hidden="false" customHeight="false" outlineLevel="0" collapsed="false">
      <c r="A439" s="100"/>
      <c r="B439" s="101"/>
      <c r="C439" s="101"/>
      <c r="D439" s="101"/>
      <c r="E439" s="101"/>
      <c r="F439" s="101"/>
      <c r="G439" s="101"/>
      <c r="H439" s="82"/>
      <c r="I439" s="103"/>
      <c r="R439" s="82"/>
      <c r="S439" s="90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1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</row>
    <row r="440" customFormat="false" ht="12.75" hidden="false" customHeight="false" outlineLevel="0" collapsed="false">
      <c r="A440" s="100"/>
      <c r="B440" s="101"/>
      <c r="C440" s="101"/>
      <c r="D440" s="101"/>
      <c r="E440" s="101"/>
      <c r="F440" s="101"/>
      <c r="G440" s="101"/>
      <c r="H440" s="82"/>
      <c r="I440" s="103"/>
      <c r="R440" s="82"/>
      <c r="S440" s="90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1"/>
      <c r="DB440" s="91"/>
      <c r="DC440" s="91"/>
      <c r="DD440" s="91"/>
      <c r="DE440" s="91"/>
      <c r="DF440" s="91"/>
      <c r="DG440" s="91"/>
      <c r="DH440" s="91"/>
      <c r="DI440" s="91"/>
      <c r="DJ440" s="91"/>
      <c r="DK440" s="91"/>
      <c r="DL440" s="91"/>
      <c r="DM440" s="91"/>
      <c r="DN440" s="91"/>
      <c r="DO440" s="91"/>
      <c r="DP440" s="91"/>
      <c r="DQ440" s="91"/>
      <c r="DR440" s="91"/>
      <c r="DS440" s="91"/>
      <c r="DT440" s="91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91"/>
      <c r="EZ440" s="91"/>
      <c r="FA440" s="91"/>
      <c r="FB440" s="91"/>
      <c r="FC440" s="91"/>
      <c r="FD440" s="91"/>
    </row>
    <row r="441" customFormat="false" ht="12.75" hidden="false" customHeight="false" outlineLevel="0" collapsed="false">
      <c r="A441" s="100"/>
      <c r="B441" s="101"/>
      <c r="C441" s="101"/>
      <c r="D441" s="101"/>
      <c r="E441" s="101"/>
      <c r="F441" s="101"/>
      <c r="G441" s="101"/>
      <c r="H441" s="82"/>
      <c r="I441" s="103"/>
      <c r="R441" s="82"/>
      <c r="S441" s="90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1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</row>
    <row r="442" customFormat="false" ht="12.75" hidden="false" customHeight="false" outlineLevel="0" collapsed="false">
      <c r="A442" s="100"/>
      <c r="B442" s="101"/>
      <c r="C442" s="101"/>
      <c r="D442" s="101"/>
      <c r="E442" s="101"/>
      <c r="F442" s="101"/>
      <c r="G442" s="101"/>
      <c r="H442" s="82"/>
      <c r="I442" s="103"/>
      <c r="R442" s="82"/>
      <c r="S442" s="90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1"/>
      <c r="DB442" s="91"/>
      <c r="DC442" s="91"/>
      <c r="DD442" s="91"/>
      <c r="DE442" s="91"/>
      <c r="DF442" s="91"/>
      <c r="DG442" s="91"/>
      <c r="DH442" s="91"/>
      <c r="DI442" s="91"/>
      <c r="DJ442" s="91"/>
      <c r="DK442" s="91"/>
      <c r="DL442" s="91"/>
      <c r="DM442" s="91"/>
      <c r="DN442" s="91"/>
      <c r="DO442" s="91"/>
      <c r="DP442" s="91"/>
      <c r="DQ442" s="91"/>
      <c r="DR442" s="91"/>
      <c r="DS442" s="91"/>
      <c r="DT442" s="91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91"/>
      <c r="EZ442" s="91"/>
      <c r="FA442" s="91"/>
      <c r="FB442" s="91"/>
      <c r="FC442" s="91"/>
      <c r="FD442" s="91"/>
    </row>
    <row r="443" customFormat="false" ht="12.75" hidden="false" customHeight="false" outlineLevel="0" collapsed="false">
      <c r="A443" s="100"/>
      <c r="B443" s="101"/>
      <c r="C443" s="101"/>
      <c r="D443" s="101"/>
      <c r="E443" s="101"/>
      <c r="F443" s="101"/>
      <c r="G443" s="101"/>
      <c r="H443" s="82"/>
      <c r="I443" s="103"/>
      <c r="R443" s="82"/>
      <c r="S443" s="90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1"/>
      <c r="DB443" s="91"/>
      <c r="DC443" s="91"/>
      <c r="DD443" s="91"/>
      <c r="DE443" s="91"/>
      <c r="DF443" s="91"/>
      <c r="DG443" s="91"/>
      <c r="DH443" s="91"/>
      <c r="DI443" s="91"/>
      <c r="DJ443" s="91"/>
      <c r="DK443" s="91"/>
      <c r="DL443" s="91"/>
      <c r="DM443" s="91"/>
      <c r="DN443" s="91"/>
      <c r="DO443" s="91"/>
      <c r="DP443" s="91"/>
      <c r="DQ443" s="91"/>
      <c r="DR443" s="91"/>
      <c r="DS443" s="91"/>
      <c r="DT443" s="91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91"/>
      <c r="EZ443" s="91"/>
      <c r="FA443" s="91"/>
      <c r="FB443" s="91"/>
      <c r="FC443" s="91"/>
      <c r="FD443" s="91"/>
    </row>
    <row r="444" customFormat="false" ht="12.75" hidden="false" customHeight="false" outlineLevel="0" collapsed="false">
      <c r="A444" s="100"/>
      <c r="B444" s="101"/>
      <c r="C444" s="101"/>
      <c r="D444" s="101"/>
      <c r="E444" s="101"/>
      <c r="F444" s="101"/>
      <c r="G444" s="101"/>
      <c r="H444" s="82"/>
      <c r="I444" s="103"/>
      <c r="R444" s="82"/>
      <c r="S444" s="90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1"/>
      <c r="DB444" s="91"/>
      <c r="DC444" s="91"/>
      <c r="DD444" s="91"/>
      <c r="DE444" s="91"/>
      <c r="DF444" s="91"/>
      <c r="DG444" s="91"/>
      <c r="DH444" s="91"/>
      <c r="DI444" s="91"/>
      <c r="DJ444" s="91"/>
      <c r="DK444" s="91"/>
      <c r="DL444" s="91"/>
      <c r="DM444" s="91"/>
      <c r="DN444" s="91"/>
      <c r="DO444" s="91"/>
      <c r="DP444" s="91"/>
      <c r="DQ444" s="91"/>
      <c r="DR444" s="91"/>
      <c r="DS444" s="91"/>
      <c r="DT444" s="91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91"/>
      <c r="EZ444" s="91"/>
      <c r="FA444" s="91"/>
      <c r="FB444" s="91"/>
      <c r="FC444" s="91"/>
      <c r="FD444" s="91"/>
    </row>
    <row r="445" customFormat="false" ht="12.75" hidden="false" customHeight="false" outlineLevel="0" collapsed="false">
      <c r="A445" s="100"/>
      <c r="B445" s="101"/>
      <c r="C445" s="101"/>
      <c r="D445" s="101"/>
      <c r="E445" s="101"/>
      <c r="F445" s="101"/>
      <c r="G445" s="101"/>
      <c r="H445" s="82"/>
      <c r="I445" s="103"/>
      <c r="R445" s="82"/>
      <c r="S445" s="90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1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91"/>
      <c r="EZ445" s="91"/>
      <c r="FA445" s="91"/>
      <c r="FB445" s="91"/>
      <c r="FC445" s="91"/>
      <c r="FD445" s="91"/>
    </row>
    <row r="446" customFormat="false" ht="12.75" hidden="false" customHeight="false" outlineLevel="0" collapsed="false">
      <c r="A446" s="100"/>
      <c r="B446" s="101"/>
      <c r="C446" s="101"/>
      <c r="D446" s="101"/>
      <c r="E446" s="101"/>
      <c r="F446" s="101"/>
      <c r="G446" s="101"/>
      <c r="H446" s="82"/>
      <c r="I446" s="103"/>
      <c r="R446" s="82"/>
      <c r="S446" s="90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1"/>
      <c r="DB446" s="91"/>
      <c r="DC446" s="91"/>
      <c r="DD446" s="91"/>
      <c r="DE446" s="91"/>
      <c r="DF446" s="91"/>
      <c r="DG446" s="91"/>
      <c r="DH446" s="91"/>
      <c r="DI446" s="91"/>
      <c r="DJ446" s="91"/>
      <c r="DK446" s="91"/>
      <c r="DL446" s="91"/>
      <c r="DM446" s="91"/>
      <c r="DN446" s="91"/>
      <c r="DO446" s="91"/>
      <c r="DP446" s="91"/>
      <c r="DQ446" s="91"/>
      <c r="DR446" s="91"/>
      <c r="DS446" s="91"/>
      <c r="DT446" s="91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91"/>
      <c r="EZ446" s="91"/>
      <c r="FA446" s="91"/>
      <c r="FB446" s="91"/>
      <c r="FC446" s="91"/>
      <c r="FD446" s="91"/>
    </row>
    <row r="447" customFormat="false" ht="12.75" hidden="false" customHeight="false" outlineLevel="0" collapsed="false">
      <c r="A447" s="100"/>
      <c r="B447" s="101"/>
      <c r="C447" s="101"/>
      <c r="D447" s="101"/>
      <c r="E447" s="101"/>
      <c r="F447" s="101"/>
      <c r="G447" s="101"/>
      <c r="H447" s="82"/>
      <c r="I447" s="103"/>
      <c r="R447" s="82"/>
      <c r="S447" s="90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1"/>
      <c r="DB447" s="91"/>
      <c r="DC447" s="91"/>
      <c r="DD447" s="91"/>
      <c r="DE447" s="91"/>
      <c r="DF447" s="91"/>
      <c r="DG447" s="91"/>
      <c r="DH447" s="91"/>
      <c r="DI447" s="91"/>
      <c r="DJ447" s="91"/>
      <c r="DK447" s="91"/>
      <c r="DL447" s="91"/>
      <c r="DM447" s="91"/>
      <c r="DN447" s="91"/>
      <c r="DO447" s="91"/>
      <c r="DP447" s="91"/>
      <c r="DQ447" s="91"/>
      <c r="DR447" s="91"/>
      <c r="DS447" s="91"/>
      <c r="DT447" s="91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91"/>
      <c r="EZ447" s="91"/>
      <c r="FA447" s="91"/>
      <c r="FB447" s="91"/>
      <c r="FC447" s="91"/>
      <c r="FD447" s="91"/>
    </row>
    <row r="448" customFormat="false" ht="12.75" hidden="false" customHeight="false" outlineLevel="0" collapsed="false">
      <c r="A448" s="100"/>
      <c r="B448" s="101"/>
      <c r="C448" s="101"/>
      <c r="D448" s="101"/>
      <c r="E448" s="101"/>
      <c r="F448" s="101"/>
      <c r="G448" s="101"/>
      <c r="H448" s="82"/>
      <c r="I448" s="103"/>
      <c r="R448" s="82"/>
      <c r="S448" s="90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1"/>
      <c r="DB448" s="91"/>
      <c r="DC448" s="91"/>
      <c r="DD448" s="91"/>
      <c r="DE448" s="91"/>
      <c r="DF448" s="91"/>
      <c r="DG448" s="91"/>
      <c r="DH448" s="91"/>
      <c r="DI448" s="91"/>
      <c r="DJ448" s="91"/>
      <c r="DK448" s="91"/>
      <c r="DL448" s="91"/>
      <c r="DM448" s="91"/>
      <c r="DN448" s="91"/>
      <c r="DO448" s="91"/>
      <c r="DP448" s="91"/>
      <c r="DQ448" s="91"/>
      <c r="DR448" s="91"/>
      <c r="DS448" s="91"/>
      <c r="DT448" s="91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91"/>
      <c r="EZ448" s="91"/>
      <c r="FA448" s="91"/>
      <c r="FB448" s="91"/>
      <c r="FC448" s="91"/>
      <c r="FD448" s="91"/>
    </row>
    <row r="449" customFormat="false" ht="12.75" hidden="false" customHeight="false" outlineLevel="0" collapsed="false">
      <c r="A449" s="100"/>
      <c r="B449" s="101"/>
      <c r="C449" s="101"/>
      <c r="D449" s="101"/>
      <c r="E449" s="101"/>
      <c r="F449" s="101"/>
      <c r="G449" s="101"/>
      <c r="H449" s="82"/>
      <c r="I449" s="103"/>
      <c r="R449" s="82"/>
      <c r="S449" s="90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1"/>
      <c r="DB449" s="91"/>
      <c r="DC449" s="91"/>
      <c r="DD449" s="91"/>
      <c r="DE449" s="91"/>
      <c r="DF449" s="91"/>
      <c r="DG449" s="91"/>
      <c r="DH449" s="91"/>
      <c r="DI449" s="91"/>
      <c r="DJ449" s="91"/>
      <c r="DK449" s="91"/>
      <c r="DL449" s="91"/>
      <c r="DM449" s="91"/>
      <c r="DN449" s="91"/>
      <c r="DO449" s="91"/>
      <c r="DP449" s="91"/>
      <c r="DQ449" s="91"/>
      <c r="DR449" s="91"/>
      <c r="DS449" s="91"/>
      <c r="DT449" s="91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91"/>
      <c r="EZ449" s="91"/>
      <c r="FA449" s="91"/>
      <c r="FB449" s="91"/>
      <c r="FC449" s="91"/>
      <c r="FD449" s="91"/>
    </row>
    <row r="450" customFormat="false" ht="12.75" hidden="false" customHeight="false" outlineLevel="0" collapsed="false">
      <c r="A450" s="100"/>
      <c r="B450" s="101"/>
      <c r="C450" s="101"/>
      <c r="D450" s="101"/>
      <c r="E450" s="101"/>
      <c r="F450" s="101"/>
      <c r="G450" s="101"/>
      <c r="H450" s="82"/>
      <c r="I450" s="103"/>
      <c r="R450" s="82"/>
      <c r="S450" s="90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1"/>
      <c r="DB450" s="91"/>
      <c r="DC450" s="91"/>
      <c r="DD450" s="91"/>
      <c r="DE450" s="91"/>
      <c r="DF450" s="91"/>
      <c r="DG450" s="91"/>
      <c r="DH450" s="91"/>
      <c r="DI450" s="91"/>
      <c r="DJ450" s="91"/>
      <c r="DK450" s="91"/>
      <c r="DL450" s="91"/>
      <c r="DM450" s="91"/>
      <c r="DN450" s="91"/>
      <c r="DO450" s="91"/>
      <c r="DP450" s="91"/>
      <c r="DQ450" s="91"/>
      <c r="DR450" s="91"/>
      <c r="DS450" s="91"/>
      <c r="DT450" s="91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91"/>
      <c r="EZ450" s="91"/>
      <c r="FA450" s="91"/>
      <c r="FB450" s="91"/>
      <c r="FC450" s="91"/>
      <c r="FD450" s="91"/>
    </row>
    <row r="451" customFormat="false" ht="12.75" hidden="false" customHeight="false" outlineLevel="0" collapsed="false">
      <c r="A451" s="100"/>
      <c r="B451" s="101"/>
      <c r="C451" s="101"/>
      <c r="D451" s="101"/>
      <c r="E451" s="101"/>
      <c r="F451" s="101"/>
      <c r="G451" s="101"/>
      <c r="H451" s="82"/>
      <c r="I451" s="103"/>
      <c r="R451" s="82"/>
      <c r="S451" s="90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1"/>
      <c r="DB451" s="91"/>
      <c r="DC451" s="91"/>
      <c r="DD451" s="91"/>
      <c r="DE451" s="91"/>
      <c r="DF451" s="91"/>
      <c r="DG451" s="91"/>
      <c r="DH451" s="91"/>
      <c r="DI451" s="91"/>
      <c r="DJ451" s="91"/>
      <c r="DK451" s="91"/>
      <c r="DL451" s="91"/>
      <c r="DM451" s="91"/>
      <c r="DN451" s="91"/>
      <c r="DO451" s="91"/>
      <c r="DP451" s="91"/>
      <c r="DQ451" s="91"/>
      <c r="DR451" s="91"/>
      <c r="DS451" s="91"/>
      <c r="DT451" s="91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91"/>
      <c r="EZ451" s="91"/>
      <c r="FA451" s="91"/>
      <c r="FB451" s="91"/>
      <c r="FC451" s="91"/>
      <c r="FD451" s="91"/>
    </row>
    <row r="452" customFormat="false" ht="12.75" hidden="false" customHeight="false" outlineLevel="0" collapsed="false">
      <c r="A452" s="100"/>
      <c r="B452" s="101"/>
      <c r="C452" s="101"/>
      <c r="D452" s="101"/>
      <c r="E452" s="101"/>
      <c r="F452" s="101"/>
      <c r="G452" s="101"/>
      <c r="H452" s="82"/>
      <c r="I452" s="103"/>
      <c r="R452" s="82"/>
      <c r="S452" s="90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1"/>
      <c r="DB452" s="91"/>
      <c r="DC452" s="91"/>
      <c r="DD452" s="91"/>
      <c r="DE452" s="91"/>
      <c r="DF452" s="91"/>
      <c r="DG452" s="91"/>
      <c r="DH452" s="91"/>
      <c r="DI452" s="91"/>
      <c r="DJ452" s="91"/>
      <c r="DK452" s="91"/>
      <c r="DL452" s="91"/>
      <c r="DM452" s="91"/>
      <c r="DN452" s="91"/>
      <c r="DO452" s="91"/>
      <c r="DP452" s="91"/>
      <c r="DQ452" s="91"/>
      <c r="DR452" s="91"/>
      <c r="DS452" s="91"/>
      <c r="DT452" s="91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91"/>
      <c r="EZ452" s="91"/>
      <c r="FA452" s="91"/>
      <c r="FB452" s="91"/>
      <c r="FC452" s="91"/>
      <c r="FD452" s="91"/>
    </row>
    <row r="453" customFormat="false" ht="12.75" hidden="false" customHeight="false" outlineLevel="0" collapsed="false">
      <c r="A453" s="100"/>
      <c r="B453" s="101"/>
      <c r="C453" s="101"/>
      <c r="D453" s="101"/>
      <c r="E453" s="101"/>
      <c r="F453" s="101"/>
      <c r="G453" s="101"/>
      <c r="H453" s="82"/>
      <c r="I453" s="103"/>
      <c r="R453" s="82"/>
      <c r="S453" s="90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1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91"/>
      <c r="EZ453" s="91"/>
      <c r="FA453" s="91"/>
      <c r="FB453" s="91"/>
      <c r="FC453" s="91"/>
      <c r="FD453" s="91"/>
    </row>
    <row r="454" customFormat="false" ht="12.75" hidden="false" customHeight="false" outlineLevel="0" collapsed="false">
      <c r="A454" s="100"/>
      <c r="B454" s="101"/>
      <c r="C454" s="101"/>
      <c r="D454" s="101"/>
      <c r="E454" s="101"/>
      <c r="F454" s="101"/>
      <c r="G454" s="101"/>
      <c r="H454" s="82"/>
      <c r="I454" s="103"/>
      <c r="R454" s="82"/>
      <c r="S454" s="90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1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</row>
    <row r="455" customFormat="false" ht="12.75" hidden="false" customHeight="false" outlineLevel="0" collapsed="false">
      <c r="A455" s="100"/>
      <c r="B455" s="101"/>
      <c r="C455" s="101"/>
      <c r="D455" s="101"/>
      <c r="E455" s="101"/>
      <c r="F455" s="101"/>
      <c r="G455" s="101"/>
      <c r="H455" s="82"/>
      <c r="I455" s="103"/>
      <c r="R455" s="82"/>
      <c r="S455" s="90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1"/>
      <c r="DB455" s="91"/>
      <c r="DC455" s="91"/>
      <c r="DD455" s="91"/>
      <c r="DE455" s="91"/>
      <c r="DF455" s="91"/>
      <c r="DG455" s="91"/>
      <c r="DH455" s="91"/>
      <c r="DI455" s="91"/>
      <c r="DJ455" s="91"/>
      <c r="DK455" s="91"/>
      <c r="DL455" s="91"/>
      <c r="DM455" s="91"/>
      <c r="DN455" s="91"/>
      <c r="DO455" s="91"/>
      <c r="DP455" s="91"/>
      <c r="DQ455" s="91"/>
      <c r="DR455" s="91"/>
      <c r="DS455" s="91"/>
      <c r="DT455" s="91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91"/>
      <c r="EZ455" s="91"/>
      <c r="FA455" s="91"/>
      <c r="FB455" s="91"/>
      <c r="FC455" s="91"/>
      <c r="FD455" s="91"/>
    </row>
    <row r="456" customFormat="false" ht="12.75" hidden="false" customHeight="false" outlineLevel="0" collapsed="false">
      <c r="A456" s="100"/>
      <c r="B456" s="101"/>
      <c r="C456" s="101"/>
      <c r="D456" s="101"/>
      <c r="E456" s="101"/>
      <c r="F456" s="101"/>
      <c r="G456" s="101"/>
      <c r="H456" s="82"/>
      <c r="I456" s="103"/>
      <c r="R456" s="82"/>
      <c r="S456" s="90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1"/>
      <c r="DB456" s="91"/>
      <c r="DC456" s="91"/>
      <c r="DD456" s="91"/>
      <c r="DE456" s="91"/>
      <c r="DF456" s="91"/>
      <c r="DG456" s="91"/>
      <c r="DH456" s="91"/>
      <c r="DI456" s="91"/>
      <c r="DJ456" s="91"/>
      <c r="DK456" s="91"/>
      <c r="DL456" s="91"/>
      <c r="DM456" s="91"/>
      <c r="DN456" s="91"/>
      <c r="DO456" s="91"/>
      <c r="DP456" s="91"/>
      <c r="DQ456" s="91"/>
      <c r="DR456" s="91"/>
      <c r="DS456" s="91"/>
      <c r="DT456" s="91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91"/>
      <c r="EZ456" s="91"/>
      <c r="FA456" s="91"/>
      <c r="FB456" s="91"/>
      <c r="FC456" s="91"/>
      <c r="FD456" s="91"/>
    </row>
    <row r="457" customFormat="false" ht="12.75" hidden="false" customHeight="false" outlineLevel="0" collapsed="false">
      <c r="A457" s="100"/>
      <c r="B457" s="101"/>
      <c r="C457" s="101"/>
      <c r="D457" s="101"/>
      <c r="E457" s="101"/>
      <c r="F457" s="101"/>
      <c r="G457" s="101"/>
      <c r="H457" s="82"/>
      <c r="I457" s="103"/>
      <c r="R457" s="82"/>
      <c r="S457" s="90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1"/>
      <c r="DB457" s="91"/>
      <c r="DC457" s="91"/>
      <c r="DD457" s="91"/>
      <c r="DE457" s="91"/>
      <c r="DF457" s="91"/>
      <c r="DG457" s="91"/>
      <c r="DH457" s="91"/>
      <c r="DI457" s="91"/>
      <c r="DJ457" s="91"/>
      <c r="DK457" s="91"/>
      <c r="DL457" s="91"/>
      <c r="DM457" s="91"/>
      <c r="DN457" s="91"/>
      <c r="DO457" s="91"/>
      <c r="DP457" s="91"/>
      <c r="DQ457" s="91"/>
      <c r="DR457" s="91"/>
      <c r="DS457" s="91"/>
      <c r="DT457" s="91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91"/>
      <c r="EZ457" s="91"/>
      <c r="FA457" s="91"/>
      <c r="FB457" s="91"/>
      <c r="FC457" s="91"/>
      <c r="FD457" s="91"/>
    </row>
    <row r="458" customFormat="false" ht="12.75" hidden="false" customHeight="false" outlineLevel="0" collapsed="false">
      <c r="A458" s="100"/>
      <c r="B458" s="101"/>
      <c r="C458" s="101"/>
      <c r="D458" s="101"/>
      <c r="E458" s="101"/>
      <c r="F458" s="101"/>
      <c r="G458" s="101"/>
      <c r="H458" s="82"/>
      <c r="I458" s="103"/>
      <c r="R458" s="82"/>
      <c r="S458" s="90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1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91"/>
      <c r="EZ458" s="91"/>
      <c r="FA458" s="91"/>
      <c r="FB458" s="91"/>
      <c r="FC458" s="91"/>
      <c r="FD458" s="91"/>
    </row>
    <row r="459" customFormat="false" ht="12.75" hidden="false" customHeight="false" outlineLevel="0" collapsed="false">
      <c r="A459" s="100"/>
      <c r="B459" s="101"/>
      <c r="C459" s="101"/>
      <c r="D459" s="101"/>
      <c r="E459" s="101"/>
      <c r="F459" s="101"/>
      <c r="G459" s="101"/>
      <c r="H459" s="82"/>
      <c r="I459" s="103"/>
      <c r="R459" s="82"/>
      <c r="S459" s="90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1"/>
      <c r="DB459" s="91"/>
      <c r="DC459" s="91"/>
      <c r="DD459" s="91"/>
      <c r="DE459" s="91"/>
      <c r="DF459" s="91"/>
      <c r="DG459" s="91"/>
      <c r="DH459" s="91"/>
      <c r="DI459" s="91"/>
      <c r="DJ459" s="91"/>
      <c r="DK459" s="91"/>
      <c r="DL459" s="91"/>
      <c r="DM459" s="91"/>
      <c r="DN459" s="91"/>
      <c r="DO459" s="91"/>
      <c r="DP459" s="91"/>
      <c r="DQ459" s="91"/>
      <c r="DR459" s="91"/>
      <c r="DS459" s="91"/>
      <c r="DT459" s="91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91"/>
      <c r="EZ459" s="91"/>
      <c r="FA459" s="91"/>
      <c r="FB459" s="91"/>
      <c r="FC459" s="91"/>
      <c r="FD459" s="91"/>
    </row>
    <row r="460" customFormat="false" ht="12.75" hidden="false" customHeight="false" outlineLevel="0" collapsed="false">
      <c r="A460" s="100"/>
      <c r="B460" s="101"/>
      <c r="C460" s="101"/>
      <c r="D460" s="101"/>
      <c r="E460" s="101"/>
      <c r="F460" s="101"/>
      <c r="G460" s="101"/>
      <c r="H460" s="82"/>
      <c r="I460" s="103"/>
      <c r="R460" s="82"/>
      <c r="S460" s="90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1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</row>
    <row r="461" customFormat="false" ht="12.75" hidden="false" customHeight="false" outlineLevel="0" collapsed="false">
      <c r="A461" s="100"/>
      <c r="B461" s="101"/>
      <c r="C461" s="101"/>
      <c r="D461" s="101"/>
      <c r="E461" s="101"/>
      <c r="F461" s="101"/>
      <c r="G461" s="101"/>
      <c r="H461" s="82"/>
      <c r="I461" s="103"/>
      <c r="R461" s="82"/>
      <c r="S461" s="90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1"/>
      <c r="DB461" s="91"/>
      <c r="DC461" s="91"/>
      <c r="DD461" s="91"/>
      <c r="DE461" s="91"/>
      <c r="DF461" s="91"/>
      <c r="DG461" s="91"/>
      <c r="DH461" s="91"/>
      <c r="DI461" s="91"/>
      <c r="DJ461" s="91"/>
      <c r="DK461" s="91"/>
      <c r="DL461" s="91"/>
      <c r="DM461" s="91"/>
      <c r="DN461" s="91"/>
      <c r="DO461" s="91"/>
      <c r="DP461" s="91"/>
      <c r="DQ461" s="91"/>
      <c r="DR461" s="91"/>
      <c r="DS461" s="91"/>
      <c r="DT461" s="91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91"/>
      <c r="EZ461" s="91"/>
      <c r="FA461" s="91"/>
      <c r="FB461" s="91"/>
      <c r="FC461" s="91"/>
      <c r="FD461" s="91"/>
    </row>
    <row r="462" customFormat="false" ht="12.75" hidden="false" customHeight="false" outlineLevel="0" collapsed="false">
      <c r="A462" s="100"/>
      <c r="B462" s="101"/>
      <c r="C462" s="101"/>
      <c r="D462" s="101"/>
      <c r="E462" s="101"/>
      <c r="F462" s="101"/>
      <c r="G462" s="101"/>
      <c r="H462" s="82"/>
      <c r="I462" s="103"/>
      <c r="R462" s="82"/>
      <c r="S462" s="90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1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</row>
    <row r="463" customFormat="false" ht="12.75" hidden="false" customHeight="false" outlineLevel="0" collapsed="false">
      <c r="A463" s="100"/>
      <c r="B463" s="101"/>
      <c r="C463" s="101"/>
      <c r="D463" s="101"/>
      <c r="E463" s="101"/>
      <c r="F463" s="101"/>
      <c r="G463" s="101"/>
      <c r="H463" s="82"/>
      <c r="I463" s="103"/>
      <c r="R463" s="82"/>
      <c r="S463" s="90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1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91"/>
      <c r="EZ463" s="91"/>
      <c r="FA463" s="91"/>
      <c r="FB463" s="91"/>
      <c r="FC463" s="91"/>
      <c r="FD463" s="91"/>
    </row>
    <row r="464" customFormat="false" ht="12.75" hidden="false" customHeight="false" outlineLevel="0" collapsed="false">
      <c r="A464" s="100"/>
      <c r="B464" s="101"/>
      <c r="C464" s="101"/>
      <c r="D464" s="101"/>
      <c r="E464" s="101"/>
      <c r="F464" s="101"/>
      <c r="G464" s="101"/>
      <c r="H464" s="82"/>
      <c r="I464" s="103"/>
      <c r="R464" s="82"/>
      <c r="S464" s="90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1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</row>
    <row r="465" customFormat="false" ht="12.75" hidden="false" customHeight="false" outlineLevel="0" collapsed="false">
      <c r="A465" s="100"/>
      <c r="B465" s="101"/>
      <c r="C465" s="101"/>
      <c r="D465" s="101"/>
      <c r="E465" s="101"/>
      <c r="F465" s="101"/>
      <c r="G465" s="101"/>
      <c r="H465" s="82"/>
      <c r="I465" s="103"/>
      <c r="R465" s="82"/>
      <c r="S465" s="90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1"/>
      <c r="DB465" s="91"/>
      <c r="DC465" s="91"/>
      <c r="DD465" s="91"/>
      <c r="DE465" s="91"/>
      <c r="DF465" s="91"/>
      <c r="DG465" s="91"/>
      <c r="DH465" s="91"/>
      <c r="DI465" s="91"/>
      <c r="DJ465" s="91"/>
      <c r="DK465" s="91"/>
      <c r="DL465" s="91"/>
      <c r="DM465" s="91"/>
      <c r="DN465" s="91"/>
      <c r="DO465" s="91"/>
      <c r="DP465" s="91"/>
      <c r="DQ465" s="91"/>
      <c r="DR465" s="91"/>
      <c r="DS465" s="91"/>
      <c r="DT465" s="91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91"/>
      <c r="EZ465" s="91"/>
      <c r="FA465" s="91"/>
      <c r="FB465" s="91"/>
      <c r="FC465" s="91"/>
      <c r="FD465" s="91"/>
    </row>
    <row r="466" customFormat="false" ht="12.75" hidden="false" customHeight="false" outlineLevel="0" collapsed="false">
      <c r="A466" s="100"/>
      <c r="B466" s="101"/>
      <c r="C466" s="101"/>
      <c r="D466" s="101"/>
      <c r="E466" s="101"/>
      <c r="F466" s="101"/>
      <c r="G466" s="101"/>
      <c r="H466" s="82"/>
      <c r="I466" s="103"/>
      <c r="R466" s="82"/>
      <c r="S466" s="90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1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91"/>
      <c r="EZ466" s="91"/>
      <c r="FA466" s="91"/>
      <c r="FB466" s="91"/>
      <c r="FC466" s="91"/>
      <c r="FD466" s="91"/>
    </row>
    <row r="467" customFormat="false" ht="12.75" hidden="false" customHeight="false" outlineLevel="0" collapsed="false">
      <c r="A467" s="100"/>
      <c r="B467" s="101"/>
      <c r="C467" s="101"/>
      <c r="D467" s="101"/>
      <c r="E467" s="101"/>
      <c r="F467" s="101"/>
      <c r="G467" s="101"/>
      <c r="H467" s="82"/>
      <c r="I467" s="103"/>
      <c r="R467" s="82"/>
      <c r="S467" s="90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1"/>
      <c r="DB467" s="91"/>
      <c r="DC467" s="91"/>
      <c r="DD467" s="91"/>
      <c r="DE467" s="91"/>
      <c r="DF467" s="91"/>
      <c r="DG467" s="91"/>
      <c r="DH467" s="91"/>
      <c r="DI467" s="91"/>
      <c r="DJ467" s="91"/>
      <c r="DK467" s="91"/>
      <c r="DL467" s="91"/>
      <c r="DM467" s="91"/>
      <c r="DN467" s="91"/>
      <c r="DO467" s="91"/>
      <c r="DP467" s="91"/>
      <c r="DQ467" s="91"/>
      <c r="DR467" s="91"/>
      <c r="DS467" s="91"/>
      <c r="DT467" s="91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91"/>
      <c r="EZ467" s="91"/>
      <c r="FA467" s="91"/>
      <c r="FB467" s="91"/>
      <c r="FC467" s="91"/>
      <c r="FD467" s="91"/>
    </row>
    <row r="468" customFormat="false" ht="12.75" hidden="false" customHeight="false" outlineLevel="0" collapsed="false">
      <c r="A468" s="100"/>
      <c r="B468" s="101"/>
      <c r="C468" s="101"/>
      <c r="D468" s="101"/>
      <c r="E468" s="101"/>
      <c r="F468" s="101"/>
      <c r="G468" s="101"/>
      <c r="H468" s="82"/>
      <c r="I468" s="103"/>
      <c r="R468" s="82"/>
      <c r="S468" s="90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1"/>
      <c r="DB468" s="91"/>
      <c r="DC468" s="91"/>
      <c r="DD468" s="91"/>
      <c r="DE468" s="91"/>
      <c r="DF468" s="91"/>
      <c r="DG468" s="91"/>
      <c r="DH468" s="91"/>
      <c r="DI468" s="91"/>
      <c r="DJ468" s="91"/>
      <c r="DK468" s="91"/>
      <c r="DL468" s="91"/>
      <c r="DM468" s="91"/>
      <c r="DN468" s="91"/>
      <c r="DO468" s="91"/>
      <c r="DP468" s="91"/>
      <c r="DQ468" s="91"/>
      <c r="DR468" s="91"/>
      <c r="DS468" s="91"/>
      <c r="DT468" s="91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91"/>
      <c r="EZ468" s="91"/>
      <c r="FA468" s="91"/>
      <c r="FB468" s="91"/>
      <c r="FC468" s="91"/>
      <c r="FD468" s="91"/>
    </row>
    <row r="469" customFormat="false" ht="12.75" hidden="false" customHeight="false" outlineLevel="0" collapsed="false">
      <c r="A469" s="100"/>
      <c r="B469" s="101"/>
      <c r="C469" s="101"/>
      <c r="D469" s="101"/>
      <c r="E469" s="101"/>
      <c r="F469" s="101"/>
      <c r="G469" s="101"/>
      <c r="H469" s="82"/>
      <c r="I469" s="103"/>
      <c r="R469" s="82"/>
      <c r="S469" s="90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1"/>
      <c r="DB469" s="91"/>
      <c r="DC469" s="91"/>
      <c r="DD469" s="91"/>
      <c r="DE469" s="91"/>
      <c r="DF469" s="91"/>
      <c r="DG469" s="91"/>
      <c r="DH469" s="91"/>
      <c r="DI469" s="91"/>
      <c r="DJ469" s="91"/>
      <c r="DK469" s="91"/>
      <c r="DL469" s="91"/>
      <c r="DM469" s="91"/>
      <c r="DN469" s="91"/>
      <c r="DO469" s="91"/>
      <c r="DP469" s="91"/>
      <c r="DQ469" s="91"/>
      <c r="DR469" s="91"/>
      <c r="DS469" s="91"/>
      <c r="DT469" s="91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91"/>
      <c r="EZ469" s="91"/>
      <c r="FA469" s="91"/>
      <c r="FB469" s="91"/>
      <c r="FC469" s="91"/>
      <c r="FD469" s="91"/>
    </row>
    <row r="470" customFormat="false" ht="12.75" hidden="false" customHeight="false" outlineLevel="0" collapsed="false">
      <c r="A470" s="100"/>
      <c r="B470" s="101"/>
      <c r="C470" s="101"/>
      <c r="D470" s="101"/>
      <c r="E470" s="101"/>
      <c r="F470" s="101"/>
      <c r="G470" s="101"/>
      <c r="H470" s="82"/>
      <c r="I470" s="103"/>
      <c r="R470" s="82"/>
      <c r="S470" s="90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1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</row>
    <row r="471" customFormat="false" ht="12.75" hidden="false" customHeight="false" outlineLevel="0" collapsed="false">
      <c r="A471" s="100"/>
      <c r="B471" s="101"/>
      <c r="C471" s="101"/>
      <c r="D471" s="101"/>
      <c r="E471" s="101"/>
      <c r="F471" s="101"/>
      <c r="G471" s="101"/>
      <c r="H471" s="82"/>
      <c r="I471" s="103"/>
      <c r="R471" s="82"/>
      <c r="S471" s="90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1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91"/>
      <c r="EZ471" s="91"/>
      <c r="FA471" s="91"/>
      <c r="FB471" s="91"/>
      <c r="FC471" s="91"/>
      <c r="FD471" s="91"/>
    </row>
    <row r="472" customFormat="false" ht="12.75" hidden="false" customHeight="false" outlineLevel="0" collapsed="false">
      <c r="A472" s="100"/>
      <c r="B472" s="101"/>
      <c r="C472" s="101"/>
      <c r="D472" s="101"/>
      <c r="E472" s="101"/>
      <c r="F472" s="101"/>
      <c r="G472" s="101"/>
      <c r="H472" s="82"/>
      <c r="I472" s="103"/>
      <c r="R472" s="82"/>
      <c r="S472" s="90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1"/>
      <c r="DB472" s="91"/>
      <c r="DC472" s="91"/>
      <c r="DD472" s="91"/>
      <c r="DE472" s="91"/>
      <c r="DF472" s="91"/>
      <c r="DG472" s="91"/>
      <c r="DH472" s="91"/>
      <c r="DI472" s="91"/>
      <c r="DJ472" s="91"/>
      <c r="DK472" s="91"/>
      <c r="DL472" s="91"/>
      <c r="DM472" s="91"/>
      <c r="DN472" s="91"/>
      <c r="DO472" s="91"/>
      <c r="DP472" s="91"/>
      <c r="DQ472" s="91"/>
      <c r="DR472" s="91"/>
      <c r="DS472" s="91"/>
      <c r="DT472" s="91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91"/>
      <c r="EZ472" s="91"/>
      <c r="FA472" s="91"/>
      <c r="FB472" s="91"/>
      <c r="FC472" s="91"/>
      <c r="FD472" s="91"/>
    </row>
    <row r="473" customFormat="false" ht="12.75" hidden="false" customHeight="false" outlineLevel="0" collapsed="false">
      <c r="A473" s="100"/>
      <c r="B473" s="101"/>
      <c r="C473" s="101"/>
      <c r="D473" s="101"/>
      <c r="E473" s="101"/>
      <c r="F473" s="101"/>
      <c r="G473" s="101"/>
      <c r="H473" s="82"/>
      <c r="I473" s="103"/>
      <c r="R473" s="82"/>
      <c r="S473" s="90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1"/>
      <c r="DB473" s="91"/>
      <c r="DC473" s="91"/>
      <c r="DD473" s="91"/>
      <c r="DE473" s="91"/>
      <c r="DF473" s="91"/>
      <c r="DG473" s="91"/>
      <c r="DH473" s="91"/>
      <c r="DI473" s="91"/>
      <c r="DJ473" s="91"/>
      <c r="DK473" s="91"/>
      <c r="DL473" s="91"/>
      <c r="DM473" s="91"/>
      <c r="DN473" s="91"/>
      <c r="DO473" s="91"/>
      <c r="DP473" s="91"/>
      <c r="DQ473" s="91"/>
      <c r="DR473" s="91"/>
      <c r="DS473" s="91"/>
      <c r="DT473" s="91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91"/>
      <c r="EZ473" s="91"/>
      <c r="FA473" s="91"/>
      <c r="FB473" s="91"/>
      <c r="FC473" s="91"/>
      <c r="FD473" s="91"/>
    </row>
    <row r="474" customFormat="false" ht="12.75" hidden="false" customHeight="false" outlineLevel="0" collapsed="false">
      <c r="A474" s="100"/>
      <c r="B474" s="101"/>
      <c r="C474" s="101"/>
      <c r="D474" s="101"/>
      <c r="E474" s="101"/>
      <c r="F474" s="101"/>
      <c r="G474" s="101"/>
      <c r="H474" s="82"/>
      <c r="I474" s="103"/>
      <c r="R474" s="82"/>
      <c r="S474" s="90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1"/>
      <c r="DF474" s="91"/>
      <c r="DG474" s="91"/>
      <c r="DH474" s="91"/>
      <c r="DI474" s="91"/>
      <c r="DJ474" s="91"/>
      <c r="DK474" s="91"/>
      <c r="DL474" s="91"/>
      <c r="DM474" s="91"/>
      <c r="DN474" s="91"/>
      <c r="DO474" s="91"/>
      <c r="DP474" s="91"/>
      <c r="DQ474" s="91"/>
      <c r="DR474" s="91"/>
      <c r="DS474" s="91"/>
      <c r="DT474" s="91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91"/>
      <c r="EZ474" s="91"/>
      <c r="FA474" s="91"/>
      <c r="FB474" s="91"/>
      <c r="FC474" s="91"/>
      <c r="FD474" s="91"/>
    </row>
    <row r="475" customFormat="false" ht="12.75" hidden="false" customHeight="false" outlineLevel="0" collapsed="false">
      <c r="A475" s="100"/>
      <c r="B475" s="101"/>
      <c r="C475" s="101"/>
      <c r="D475" s="101"/>
      <c r="E475" s="101"/>
      <c r="F475" s="101"/>
      <c r="G475" s="101"/>
      <c r="H475" s="82"/>
      <c r="I475" s="103"/>
      <c r="R475" s="82"/>
      <c r="S475" s="90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1"/>
      <c r="DB475" s="91"/>
      <c r="DC475" s="91"/>
      <c r="DD475" s="91"/>
      <c r="DE475" s="91"/>
      <c r="DF475" s="91"/>
      <c r="DG475" s="91"/>
      <c r="DH475" s="91"/>
      <c r="DI475" s="91"/>
      <c r="DJ475" s="91"/>
      <c r="DK475" s="91"/>
      <c r="DL475" s="91"/>
      <c r="DM475" s="91"/>
      <c r="DN475" s="91"/>
      <c r="DO475" s="91"/>
      <c r="DP475" s="91"/>
      <c r="DQ475" s="91"/>
      <c r="DR475" s="91"/>
      <c r="DS475" s="91"/>
      <c r="DT475" s="91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91"/>
      <c r="EZ475" s="91"/>
      <c r="FA475" s="91"/>
      <c r="FB475" s="91"/>
      <c r="FC475" s="91"/>
      <c r="FD475" s="91"/>
    </row>
    <row r="476" customFormat="false" ht="12.75" hidden="false" customHeight="false" outlineLevel="0" collapsed="false">
      <c r="A476" s="100"/>
      <c r="B476" s="101"/>
      <c r="C476" s="101"/>
      <c r="D476" s="101"/>
      <c r="E476" s="101"/>
      <c r="F476" s="101"/>
      <c r="G476" s="101"/>
      <c r="H476" s="82"/>
      <c r="I476" s="103"/>
      <c r="R476" s="82"/>
      <c r="S476" s="90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1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91"/>
      <c r="DR476" s="91"/>
      <c r="DS476" s="91"/>
      <c r="DT476" s="91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91"/>
      <c r="EZ476" s="91"/>
      <c r="FA476" s="91"/>
      <c r="FB476" s="91"/>
      <c r="FC476" s="91"/>
      <c r="FD476" s="91"/>
    </row>
    <row r="477" customFormat="false" ht="12.75" hidden="false" customHeight="false" outlineLevel="0" collapsed="false">
      <c r="A477" s="100"/>
      <c r="B477" s="101"/>
      <c r="C477" s="101"/>
      <c r="D477" s="101"/>
      <c r="E477" s="101"/>
      <c r="F477" s="101"/>
      <c r="G477" s="101"/>
      <c r="H477" s="82"/>
      <c r="I477" s="103"/>
      <c r="R477" s="82"/>
      <c r="S477" s="90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1"/>
      <c r="DB477" s="91"/>
      <c r="DC477" s="91"/>
      <c r="DD477" s="91"/>
      <c r="DE477" s="91"/>
      <c r="DF477" s="91"/>
      <c r="DG477" s="91"/>
      <c r="DH477" s="91"/>
      <c r="DI477" s="91"/>
      <c r="DJ477" s="91"/>
      <c r="DK477" s="91"/>
      <c r="DL477" s="91"/>
      <c r="DM477" s="91"/>
      <c r="DN477" s="91"/>
      <c r="DO477" s="91"/>
      <c r="DP477" s="91"/>
      <c r="DQ477" s="91"/>
      <c r="DR477" s="91"/>
      <c r="DS477" s="91"/>
      <c r="DT477" s="91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91"/>
      <c r="EZ477" s="91"/>
      <c r="FA477" s="91"/>
      <c r="FB477" s="91"/>
      <c r="FC477" s="91"/>
      <c r="FD477" s="91"/>
    </row>
    <row r="478" customFormat="false" ht="12.75" hidden="false" customHeight="false" outlineLevel="0" collapsed="false">
      <c r="A478" s="100"/>
      <c r="B478" s="101"/>
      <c r="C478" s="101"/>
      <c r="D478" s="101"/>
      <c r="E478" s="101"/>
      <c r="F478" s="101"/>
      <c r="G478" s="101"/>
      <c r="H478" s="82"/>
      <c r="I478" s="103"/>
      <c r="R478" s="82"/>
      <c r="S478" s="90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1"/>
      <c r="DB478" s="91"/>
      <c r="DC478" s="91"/>
      <c r="DD478" s="91"/>
      <c r="DE478" s="91"/>
      <c r="DF478" s="91"/>
      <c r="DG478" s="91"/>
      <c r="DH478" s="91"/>
      <c r="DI478" s="91"/>
      <c r="DJ478" s="91"/>
      <c r="DK478" s="91"/>
      <c r="DL478" s="91"/>
      <c r="DM478" s="91"/>
      <c r="DN478" s="91"/>
      <c r="DO478" s="91"/>
      <c r="DP478" s="91"/>
      <c r="DQ478" s="91"/>
      <c r="DR478" s="91"/>
      <c r="DS478" s="91"/>
      <c r="DT478" s="91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91"/>
      <c r="EZ478" s="91"/>
      <c r="FA478" s="91"/>
      <c r="FB478" s="91"/>
      <c r="FC478" s="91"/>
      <c r="FD478" s="91"/>
    </row>
    <row r="479" customFormat="false" ht="12.75" hidden="false" customHeight="false" outlineLevel="0" collapsed="false">
      <c r="A479" s="100"/>
      <c r="B479" s="101"/>
      <c r="C479" s="101"/>
      <c r="D479" s="101"/>
      <c r="E479" s="101"/>
      <c r="F479" s="101"/>
      <c r="G479" s="101"/>
      <c r="H479" s="82"/>
      <c r="I479" s="103"/>
      <c r="R479" s="82"/>
      <c r="S479" s="90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1"/>
      <c r="DB479" s="91"/>
      <c r="DC479" s="91"/>
      <c r="DD479" s="91"/>
      <c r="DE479" s="91"/>
      <c r="DF479" s="91"/>
      <c r="DG479" s="91"/>
      <c r="DH479" s="91"/>
      <c r="DI479" s="91"/>
      <c r="DJ479" s="91"/>
      <c r="DK479" s="91"/>
      <c r="DL479" s="91"/>
      <c r="DM479" s="91"/>
      <c r="DN479" s="91"/>
      <c r="DO479" s="91"/>
      <c r="DP479" s="91"/>
      <c r="DQ479" s="91"/>
      <c r="DR479" s="91"/>
      <c r="DS479" s="91"/>
      <c r="DT479" s="91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91"/>
      <c r="EZ479" s="91"/>
      <c r="FA479" s="91"/>
      <c r="FB479" s="91"/>
      <c r="FC479" s="91"/>
      <c r="FD479" s="91"/>
    </row>
    <row r="480" customFormat="false" ht="12.75" hidden="false" customHeight="false" outlineLevel="0" collapsed="false">
      <c r="A480" s="100"/>
      <c r="B480" s="101"/>
      <c r="C480" s="101"/>
      <c r="D480" s="101"/>
      <c r="E480" s="101"/>
      <c r="F480" s="101"/>
      <c r="G480" s="101"/>
      <c r="H480" s="82"/>
      <c r="I480" s="103"/>
      <c r="R480" s="82"/>
      <c r="S480" s="90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1"/>
      <c r="DB480" s="91"/>
      <c r="DC480" s="91"/>
      <c r="DD480" s="91"/>
      <c r="DE480" s="91"/>
      <c r="DF480" s="91"/>
      <c r="DG480" s="91"/>
      <c r="DH480" s="91"/>
      <c r="DI480" s="91"/>
      <c r="DJ480" s="91"/>
      <c r="DK480" s="91"/>
      <c r="DL480" s="91"/>
      <c r="DM480" s="91"/>
      <c r="DN480" s="91"/>
      <c r="DO480" s="91"/>
      <c r="DP480" s="91"/>
      <c r="DQ480" s="91"/>
      <c r="DR480" s="91"/>
      <c r="DS480" s="91"/>
      <c r="DT480" s="91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  <c r="EJ480" s="91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91"/>
      <c r="EZ480" s="91"/>
      <c r="FA480" s="91"/>
      <c r="FB480" s="91"/>
      <c r="FC480" s="91"/>
      <c r="FD480" s="91"/>
    </row>
    <row r="481" customFormat="false" ht="12.75" hidden="false" customHeight="false" outlineLevel="0" collapsed="false">
      <c r="A481" s="100"/>
      <c r="B481" s="101"/>
      <c r="C481" s="101"/>
      <c r="D481" s="101"/>
      <c r="E481" s="101"/>
      <c r="F481" s="101"/>
      <c r="G481" s="101"/>
      <c r="H481" s="82"/>
      <c r="I481" s="103"/>
      <c r="R481" s="82"/>
      <c r="S481" s="90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1"/>
      <c r="DB481" s="91"/>
      <c r="DC481" s="91"/>
      <c r="DD481" s="91"/>
      <c r="DE481" s="91"/>
      <c r="DF481" s="91"/>
      <c r="DG481" s="91"/>
      <c r="DH481" s="91"/>
      <c r="DI481" s="91"/>
      <c r="DJ481" s="91"/>
      <c r="DK481" s="91"/>
      <c r="DL481" s="91"/>
      <c r="DM481" s="91"/>
      <c r="DN481" s="91"/>
      <c r="DO481" s="91"/>
      <c r="DP481" s="91"/>
      <c r="DQ481" s="91"/>
      <c r="DR481" s="91"/>
      <c r="DS481" s="91"/>
      <c r="DT481" s="91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  <c r="EJ481" s="91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91"/>
      <c r="EZ481" s="91"/>
      <c r="FA481" s="91"/>
      <c r="FB481" s="91"/>
      <c r="FC481" s="91"/>
      <c r="FD481" s="91"/>
    </row>
    <row r="482" customFormat="false" ht="12.75" hidden="false" customHeight="false" outlineLevel="0" collapsed="false">
      <c r="A482" s="100"/>
      <c r="B482" s="101"/>
      <c r="C482" s="101"/>
      <c r="D482" s="101"/>
      <c r="E482" s="101"/>
      <c r="F482" s="101"/>
      <c r="G482" s="101"/>
      <c r="H482" s="82"/>
      <c r="I482" s="103"/>
      <c r="R482" s="82"/>
      <c r="S482" s="90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1"/>
      <c r="DB482" s="91"/>
      <c r="DC482" s="91"/>
      <c r="DD482" s="91"/>
      <c r="DE482" s="91"/>
      <c r="DF482" s="91"/>
      <c r="DG482" s="91"/>
      <c r="DH482" s="91"/>
      <c r="DI482" s="91"/>
      <c r="DJ482" s="91"/>
      <c r="DK482" s="91"/>
      <c r="DL482" s="91"/>
      <c r="DM482" s="91"/>
      <c r="DN482" s="91"/>
      <c r="DO482" s="91"/>
      <c r="DP482" s="91"/>
      <c r="DQ482" s="91"/>
      <c r="DR482" s="91"/>
      <c r="DS482" s="91"/>
      <c r="DT482" s="91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  <c r="EJ482" s="91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91"/>
      <c r="EZ482" s="91"/>
      <c r="FA482" s="91"/>
      <c r="FB482" s="91"/>
      <c r="FC482" s="91"/>
      <c r="FD482" s="91"/>
    </row>
    <row r="483" customFormat="false" ht="12.75" hidden="false" customHeight="false" outlineLevel="0" collapsed="false">
      <c r="A483" s="100"/>
      <c r="B483" s="101"/>
      <c r="C483" s="101"/>
      <c r="D483" s="101"/>
      <c r="E483" s="101"/>
      <c r="F483" s="101"/>
      <c r="G483" s="101"/>
      <c r="H483" s="82"/>
      <c r="I483" s="103"/>
      <c r="R483" s="82"/>
      <c r="S483" s="90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1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91"/>
      <c r="EZ483" s="91"/>
      <c r="FA483" s="91"/>
      <c r="FB483" s="91"/>
      <c r="FC483" s="91"/>
      <c r="FD483" s="91"/>
    </row>
    <row r="484" customFormat="false" ht="12.75" hidden="false" customHeight="false" outlineLevel="0" collapsed="false">
      <c r="A484" s="100"/>
      <c r="B484" s="101"/>
      <c r="C484" s="101"/>
      <c r="D484" s="101"/>
      <c r="E484" s="101"/>
      <c r="F484" s="101"/>
      <c r="G484" s="101"/>
      <c r="H484" s="82"/>
      <c r="I484" s="103"/>
      <c r="R484" s="82"/>
      <c r="S484" s="90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1"/>
      <c r="DB484" s="91"/>
      <c r="DC484" s="91"/>
      <c r="DD484" s="91"/>
      <c r="DE484" s="91"/>
      <c r="DF484" s="91"/>
      <c r="DG484" s="91"/>
      <c r="DH484" s="91"/>
      <c r="DI484" s="91"/>
      <c r="DJ484" s="91"/>
      <c r="DK484" s="91"/>
      <c r="DL484" s="91"/>
      <c r="DM484" s="91"/>
      <c r="DN484" s="91"/>
      <c r="DO484" s="91"/>
      <c r="DP484" s="91"/>
      <c r="DQ484" s="91"/>
      <c r="DR484" s="91"/>
      <c r="DS484" s="91"/>
      <c r="DT484" s="91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  <c r="EJ484" s="91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91"/>
      <c r="EZ484" s="91"/>
      <c r="FA484" s="91"/>
      <c r="FB484" s="91"/>
      <c r="FC484" s="91"/>
      <c r="FD484" s="91"/>
    </row>
    <row r="485" customFormat="false" ht="12.75" hidden="false" customHeight="false" outlineLevel="0" collapsed="false">
      <c r="A485" s="100"/>
      <c r="B485" s="101"/>
      <c r="C485" s="101"/>
      <c r="D485" s="101"/>
      <c r="E485" s="101"/>
      <c r="F485" s="101"/>
      <c r="G485" s="101"/>
      <c r="H485" s="82"/>
      <c r="I485" s="103"/>
      <c r="R485" s="82"/>
      <c r="S485" s="90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1"/>
      <c r="DB485" s="91"/>
      <c r="DC485" s="91"/>
      <c r="DD485" s="91"/>
      <c r="DE485" s="91"/>
      <c r="DF485" s="91"/>
      <c r="DG485" s="91"/>
      <c r="DH485" s="91"/>
      <c r="DI485" s="91"/>
      <c r="DJ485" s="91"/>
      <c r="DK485" s="91"/>
      <c r="DL485" s="91"/>
      <c r="DM485" s="91"/>
      <c r="DN485" s="91"/>
      <c r="DO485" s="91"/>
      <c r="DP485" s="91"/>
      <c r="DQ485" s="91"/>
      <c r="DR485" s="91"/>
      <c r="DS485" s="91"/>
      <c r="DT485" s="91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  <c r="EJ485" s="9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91"/>
      <c r="EZ485" s="91"/>
      <c r="FA485" s="91"/>
      <c r="FB485" s="91"/>
      <c r="FC485" s="91"/>
      <c r="FD485" s="91"/>
    </row>
    <row r="486" customFormat="false" ht="12.75" hidden="false" customHeight="false" outlineLevel="0" collapsed="false">
      <c r="A486" s="100"/>
      <c r="B486" s="101"/>
      <c r="C486" s="101"/>
      <c r="D486" s="101"/>
      <c r="E486" s="101"/>
      <c r="F486" s="101"/>
      <c r="G486" s="101"/>
      <c r="H486" s="82"/>
      <c r="I486" s="103"/>
      <c r="R486" s="82"/>
      <c r="S486" s="90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1"/>
      <c r="DB486" s="91"/>
      <c r="DC486" s="91"/>
      <c r="DD486" s="91"/>
      <c r="DE486" s="91"/>
      <c r="DF486" s="91"/>
      <c r="DG486" s="91"/>
      <c r="DH486" s="91"/>
      <c r="DI486" s="91"/>
      <c r="DJ486" s="91"/>
      <c r="DK486" s="91"/>
      <c r="DL486" s="91"/>
      <c r="DM486" s="91"/>
      <c r="DN486" s="91"/>
      <c r="DO486" s="91"/>
      <c r="DP486" s="91"/>
      <c r="DQ486" s="91"/>
      <c r="DR486" s="91"/>
      <c r="DS486" s="91"/>
      <c r="DT486" s="91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  <c r="EJ486" s="91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91"/>
      <c r="EZ486" s="91"/>
      <c r="FA486" s="91"/>
      <c r="FB486" s="91"/>
      <c r="FC486" s="91"/>
      <c r="FD486" s="91"/>
    </row>
    <row r="487" customFormat="false" ht="12.75" hidden="false" customHeight="false" outlineLevel="0" collapsed="false">
      <c r="A487" s="100"/>
      <c r="B487" s="101"/>
      <c r="C487" s="101"/>
      <c r="D487" s="101"/>
      <c r="E487" s="101"/>
      <c r="F487" s="101"/>
      <c r="G487" s="101"/>
      <c r="H487" s="82"/>
      <c r="I487" s="103"/>
      <c r="R487" s="82"/>
      <c r="S487" s="90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1"/>
      <c r="DB487" s="91"/>
      <c r="DC487" s="91"/>
      <c r="DD487" s="91"/>
      <c r="DE487" s="91"/>
      <c r="DF487" s="91"/>
      <c r="DG487" s="91"/>
      <c r="DH487" s="91"/>
      <c r="DI487" s="91"/>
      <c r="DJ487" s="91"/>
      <c r="DK487" s="91"/>
      <c r="DL487" s="91"/>
      <c r="DM487" s="91"/>
      <c r="DN487" s="91"/>
      <c r="DO487" s="91"/>
      <c r="DP487" s="91"/>
      <c r="DQ487" s="91"/>
      <c r="DR487" s="91"/>
      <c r="DS487" s="91"/>
      <c r="DT487" s="91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  <c r="EJ487" s="9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91"/>
      <c r="EZ487" s="91"/>
      <c r="FA487" s="91"/>
      <c r="FB487" s="91"/>
      <c r="FC487" s="91"/>
      <c r="FD487" s="91"/>
    </row>
    <row r="488" customFormat="false" ht="12.75" hidden="false" customHeight="false" outlineLevel="0" collapsed="false">
      <c r="A488" s="100"/>
      <c r="B488" s="101"/>
      <c r="C488" s="101"/>
      <c r="D488" s="101"/>
      <c r="E488" s="101"/>
      <c r="F488" s="101"/>
      <c r="G488" s="101"/>
      <c r="H488" s="82"/>
      <c r="I488" s="103"/>
      <c r="R488" s="82"/>
      <c r="S488" s="90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1"/>
      <c r="DB488" s="91"/>
      <c r="DC488" s="91"/>
      <c r="DD488" s="91"/>
      <c r="DE488" s="91"/>
      <c r="DF488" s="91"/>
      <c r="DG488" s="91"/>
      <c r="DH488" s="91"/>
      <c r="DI488" s="91"/>
      <c r="DJ488" s="91"/>
      <c r="DK488" s="91"/>
      <c r="DL488" s="91"/>
      <c r="DM488" s="91"/>
      <c r="DN488" s="91"/>
      <c r="DO488" s="91"/>
      <c r="DP488" s="91"/>
      <c r="DQ488" s="91"/>
      <c r="DR488" s="91"/>
      <c r="DS488" s="91"/>
      <c r="DT488" s="91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  <c r="EJ488" s="91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91"/>
      <c r="EZ488" s="91"/>
      <c r="FA488" s="91"/>
      <c r="FB488" s="91"/>
      <c r="FC488" s="91"/>
      <c r="FD488" s="91"/>
    </row>
    <row r="489" customFormat="false" ht="12.75" hidden="false" customHeight="false" outlineLevel="0" collapsed="false">
      <c r="A489" s="100"/>
      <c r="B489" s="101"/>
      <c r="C489" s="101"/>
      <c r="D489" s="101"/>
      <c r="E489" s="101"/>
      <c r="F489" s="101"/>
      <c r="G489" s="101"/>
      <c r="H489" s="82"/>
      <c r="I489" s="103"/>
      <c r="R489" s="82"/>
      <c r="S489" s="90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1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</row>
    <row r="490" customFormat="false" ht="12.75" hidden="false" customHeight="false" outlineLevel="0" collapsed="false">
      <c r="A490" s="100"/>
      <c r="B490" s="101"/>
      <c r="C490" s="101"/>
      <c r="D490" s="101"/>
      <c r="E490" s="101"/>
      <c r="F490" s="101"/>
      <c r="G490" s="101"/>
      <c r="H490" s="82"/>
      <c r="I490" s="103"/>
      <c r="R490" s="82"/>
      <c r="S490" s="90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1"/>
      <c r="DB490" s="91"/>
      <c r="DC490" s="91"/>
      <c r="DD490" s="91"/>
      <c r="DE490" s="91"/>
      <c r="DF490" s="91"/>
      <c r="DG490" s="91"/>
      <c r="DH490" s="91"/>
      <c r="DI490" s="91"/>
      <c r="DJ490" s="91"/>
      <c r="DK490" s="91"/>
      <c r="DL490" s="91"/>
      <c r="DM490" s="91"/>
      <c r="DN490" s="91"/>
      <c r="DO490" s="91"/>
      <c r="DP490" s="91"/>
      <c r="DQ490" s="91"/>
      <c r="DR490" s="91"/>
      <c r="DS490" s="91"/>
      <c r="DT490" s="91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  <c r="EJ490" s="91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91"/>
      <c r="EZ490" s="91"/>
      <c r="FA490" s="91"/>
      <c r="FB490" s="91"/>
      <c r="FC490" s="91"/>
      <c r="FD490" s="91"/>
    </row>
    <row r="491" customFormat="false" ht="12.75" hidden="false" customHeight="false" outlineLevel="0" collapsed="false">
      <c r="A491" s="100"/>
      <c r="B491" s="101"/>
      <c r="C491" s="101"/>
      <c r="D491" s="101"/>
      <c r="E491" s="101"/>
      <c r="F491" s="101"/>
      <c r="G491" s="101"/>
      <c r="H491" s="82"/>
      <c r="I491" s="103"/>
      <c r="R491" s="82"/>
      <c r="S491" s="90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1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91"/>
      <c r="EZ491" s="91"/>
      <c r="FA491" s="91"/>
      <c r="FB491" s="91"/>
      <c r="FC491" s="91"/>
      <c r="FD491" s="91"/>
    </row>
    <row r="492" customFormat="false" ht="12.75" hidden="false" customHeight="false" outlineLevel="0" collapsed="false">
      <c r="A492" s="100"/>
      <c r="B492" s="101"/>
      <c r="C492" s="101"/>
      <c r="D492" s="101"/>
      <c r="E492" s="101"/>
      <c r="F492" s="101"/>
      <c r="G492" s="101"/>
      <c r="H492" s="82"/>
      <c r="I492" s="103"/>
      <c r="R492" s="82"/>
      <c r="S492" s="90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1"/>
      <c r="DB492" s="91"/>
      <c r="DC492" s="91"/>
      <c r="DD492" s="91"/>
      <c r="DE492" s="91"/>
      <c r="DF492" s="91"/>
      <c r="DG492" s="91"/>
      <c r="DH492" s="91"/>
      <c r="DI492" s="91"/>
      <c r="DJ492" s="91"/>
      <c r="DK492" s="91"/>
      <c r="DL492" s="91"/>
      <c r="DM492" s="91"/>
      <c r="DN492" s="91"/>
      <c r="DO492" s="91"/>
      <c r="DP492" s="91"/>
      <c r="DQ492" s="91"/>
      <c r="DR492" s="91"/>
      <c r="DS492" s="91"/>
      <c r="DT492" s="91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  <c r="EJ492" s="9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91"/>
      <c r="EZ492" s="91"/>
      <c r="FA492" s="91"/>
      <c r="FB492" s="91"/>
      <c r="FC492" s="91"/>
      <c r="FD492" s="91"/>
    </row>
    <row r="493" customFormat="false" ht="12.75" hidden="false" customHeight="false" outlineLevel="0" collapsed="false">
      <c r="A493" s="100"/>
      <c r="B493" s="101"/>
      <c r="C493" s="101"/>
      <c r="D493" s="101"/>
      <c r="E493" s="101"/>
      <c r="F493" s="101"/>
      <c r="G493" s="101"/>
      <c r="H493" s="82"/>
      <c r="I493" s="103"/>
      <c r="R493" s="82"/>
      <c r="S493" s="90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1"/>
      <c r="DB493" s="91"/>
      <c r="DC493" s="91"/>
      <c r="DD493" s="91"/>
      <c r="DE493" s="91"/>
      <c r="DF493" s="91"/>
      <c r="DG493" s="91"/>
      <c r="DH493" s="91"/>
      <c r="DI493" s="91"/>
      <c r="DJ493" s="91"/>
      <c r="DK493" s="91"/>
      <c r="DL493" s="91"/>
      <c r="DM493" s="91"/>
      <c r="DN493" s="91"/>
      <c r="DO493" s="91"/>
      <c r="DP493" s="91"/>
      <c r="DQ493" s="91"/>
      <c r="DR493" s="91"/>
      <c r="DS493" s="91"/>
      <c r="DT493" s="91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  <c r="EJ493" s="91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91"/>
      <c r="EZ493" s="91"/>
      <c r="FA493" s="91"/>
      <c r="FB493" s="91"/>
      <c r="FC493" s="91"/>
      <c r="FD493" s="91"/>
    </row>
    <row r="494" customFormat="false" ht="12.75" hidden="false" customHeight="false" outlineLevel="0" collapsed="false">
      <c r="A494" s="100"/>
      <c r="B494" s="101"/>
      <c r="C494" s="101"/>
      <c r="D494" s="101"/>
      <c r="E494" s="101"/>
      <c r="F494" s="101"/>
      <c r="G494" s="101"/>
      <c r="H494" s="82"/>
      <c r="I494" s="103"/>
      <c r="R494" s="82"/>
      <c r="S494" s="90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1"/>
      <c r="DB494" s="91"/>
      <c r="DC494" s="91"/>
      <c r="DD494" s="91"/>
      <c r="DE494" s="91"/>
      <c r="DF494" s="91"/>
      <c r="DG494" s="91"/>
      <c r="DH494" s="91"/>
      <c r="DI494" s="91"/>
      <c r="DJ494" s="91"/>
      <c r="DK494" s="91"/>
      <c r="DL494" s="91"/>
      <c r="DM494" s="91"/>
      <c r="DN494" s="91"/>
      <c r="DO494" s="91"/>
      <c r="DP494" s="91"/>
      <c r="DQ494" s="91"/>
      <c r="DR494" s="91"/>
      <c r="DS494" s="91"/>
      <c r="DT494" s="91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  <c r="EJ494" s="91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91"/>
      <c r="EZ494" s="91"/>
      <c r="FA494" s="91"/>
      <c r="FB494" s="91"/>
      <c r="FC494" s="91"/>
      <c r="FD494" s="91"/>
    </row>
    <row r="495" customFormat="false" ht="12.75" hidden="false" customHeight="false" outlineLevel="0" collapsed="false">
      <c r="A495" s="100"/>
      <c r="B495" s="101"/>
      <c r="C495" s="101"/>
      <c r="D495" s="101"/>
      <c r="E495" s="101"/>
      <c r="F495" s="101"/>
      <c r="G495" s="101"/>
      <c r="H495" s="82"/>
      <c r="I495" s="103"/>
      <c r="R495" s="82"/>
      <c r="S495" s="90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1"/>
      <c r="DB495" s="91"/>
      <c r="DC495" s="91"/>
      <c r="DD495" s="91"/>
      <c r="DE495" s="91"/>
      <c r="DF495" s="91"/>
      <c r="DG495" s="91"/>
      <c r="DH495" s="91"/>
      <c r="DI495" s="91"/>
      <c r="DJ495" s="91"/>
      <c r="DK495" s="91"/>
      <c r="DL495" s="91"/>
      <c r="DM495" s="91"/>
      <c r="DN495" s="91"/>
      <c r="DO495" s="91"/>
      <c r="DP495" s="91"/>
      <c r="DQ495" s="91"/>
      <c r="DR495" s="91"/>
      <c r="DS495" s="91"/>
      <c r="DT495" s="91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  <c r="EJ495" s="91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91"/>
      <c r="EZ495" s="91"/>
      <c r="FA495" s="91"/>
      <c r="FB495" s="91"/>
      <c r="FC495" s="91"/>
      <c r="FD495" s="91"/>
    </row>
    <row r="496" customFormat="false" ht="12.75" hidden="false" customHeight="false" outlineLevel="0" collapsed="false">
      <c r="A496" s="100"/>
      <c r="B496" s="101"/>
      <c r="C496" s="101"/>
      <c r="D496" s="101"/>
      <c r="E496" s="101"/>
      <c r="F496" s="101"/>
      <c r="G496" s="101"/>
      <c r="H496" s="82"/>
      <c r="I496" s="103"/>
      <c r="R496" s="82"/>
      <c r="S496" s="90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1"/>
      <c r="DB496" s="91"/>
      <c r="DC496" s="91"/>
      <c r="DD496" s="91"/>
      <c r="DE496" s="91"/>
      <c r="DF496" s="91"/>
      <c r="DG496" s="91"/>
      <c r="DH496" s="91"/>
      <c r="DI496" s="91"/>
      <c r="DJ496" s="91"/>
      <c r="DK496" s="91"/>
      <c r="DL496" s="91"/>
      <c r="DM496" s="91"/>
      <c r="DN496" s="91"/>
      <c r="DO496" s="91"/>
      <c r="DP496" s="91"/>
      <c r="DQ496" s="91"/>
      <c r="DR496" s="91"/>
      <c r="DS496" s="91"/>
      <c r="DT496" s="91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  <c r="EJ496" s="91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91"/>
      <c r="EZ496" s="91"/>
      <c r="FA496" s="91"/>
      <c r="FB496" s="91"/>
      <c r="FC496" s="91"/>
      <c r="FD496" s="91"/>
    </row>
    <row r="497" customFormat="false" ht="12.75" hidden="false" customHeight="false" outlineLevel="0" collapsed="false">
      <c r="A497" s="100"/>
      <c r="B497" s="101"/>
      <c r="C497" s="101"/>
      <c r="D497" s="101"/>
      <c r="E497" s="101"/>
      <c r="F497" s="101"/>
      <c r="G497" s="101"/>
      <c r="H497" s="82"/>
      <c r="I497" s="103"/>
      <c r="R497" s="82"/>
      <c r="S497" s="90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1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91"/>
      <c r="EZ497" s="91"/>
      <c r="FA497" s="91"/>
      <c r="FB497" s="91"/>
      <c r="FC497" s="91"/>
      <c r="FD497" s="91"/>
    </row>
    <row r="498" customFormat="false" ht="12.75" hidden="false" customHeight="false" outlineLevel="0" collapsed="false">
      <c r="A498" s="100"/>
      <c r="B498" s="101"/>
      <c r="C498" s="101"/>
      <c r="D498" s="101"/>
      <c r="E498" s="101"/>
      <c r="F498" s="101"/>
      <c r="G498" s="101"/>
      <c r="H498" s="82"/>
      <c r="I498" s="103"/>
      <c r="R498" s="82"/>
      <c r="S498" s="90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1"/>
      <c r="DB498" s="91"/>
      <c r="DC498" s="91"/>
      <c r="DD498" s="91"/>
      <c r="DE498" s="91"/>
      <c r="DF498" s="91"/>
      <c r="DG498" s="91"/>
      <c r="DH498" s="91"/>
      <c r="DI498" s="91"/>
      <c r="DJ498" s="91"/>
      <c r="DK498" s="91"/>
      <c r="DL498" s="91"/>
      <c r="DM498" s="91"/>
      <c r="DN498" s="91"/>
      <c r="DO498" s="91"/>
      <c r="DP498" s="91"/>
      <c r="DQ498" s="91"/>
      <c r="DR498" s="91"/>
      <c r="DS498" s="91"/>
      <c r="DT498" s="91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  <c r="EJ498" s="91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91"/>
      <c r="EZ498" s="91"/>
      <c r="FA498" s="91"/>
      <c r="FB498" s="91"/>
      <c r="FC498" s="91"/>
      <c r="FD498" s="91"/>
    </row>
    <row r="499" customFormat="false" ht="12.75" hidden="false" customHeight="false" outlineLevel="0" collapsed="false">
      <c r="A499" s="100"/>
      <c r="B499" s="101"/>
      <c r="C499" s="101"/>
      <c r="D499" s="101"/>
      <c r="E499" s="101"/>
      <c r="F499" s="101"/>
      <c r="G499" s="101"/>
      <c r="H499" s="82"/>
      <c r="I499" s="103"/>
      <c r="R499" s="82"/>
      <c r="S499" s="90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1"/>
      <c r="DB499" s="91"/>
      <c r="DC499" s="91"/>
      <c r="DD499" s="91"/>
      <c r="DE499" s="91"/>
      <c r="DF499" s="91"/>
      <c r="DG499" s="91"/>
      <c r="DH499" s="91"/>
      <c r="DI499" s="91"/>
      <c r="DJ499" s="91"/>
      <c r="DK499" s="91"/>
      <c r="DL499" s="91"/>
      <c r="DM499" s="91"/>
      <c r="DN499" s="91"/>
      <c r="DO499" s="91"/>
      <c r="DP499" s="91"/>
      <c r="DQ499" s="91"/>
      <c r="DR499" s="91"/>
      <c r="DS499" s="91"/>
      <c r="DT499" s="91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  <c r="EJ499" s="91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91"/>
      <c r="EZ499" s="91"/>
      <c r="FA499" s="91"/>
      <c r="FB499" s="91"/>
      <c r="FC499" s="91"/>
      <c r="FD499" s="91"/>
    </row>
    <row r="500" customFormat="false" ht="12.75" hidden="false" customHeight="false" outlineLevel="0" collapsed="false">
      <c r="A500" s="100"/>
      <c r="B500" s="101"/>
      <c r="C500" s="101"/>
      <c r="D500" s="101"/>
      <c r="E500" s="101"/>
      <c r="F500" s="101"/>
      <c r="G500" s="101"/>
      <c r="H500" s="82"/>
      <c r="I500" s="103"/>
      <c r="R500" s="82"/>
      <c r="S500" s="90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1"/>
      <c r="DB500" s="91"/>
      <c r="DC500" s="91"/>
      <c r="DD500" s="91"/>
      <c r="DE500" s="91"/>
      <c r="DF500" s="91"/>
      <c r="DG500" s="91"/>
      <c r="DH500" s="91"/>
      <c r="DI500" s="91"/>
      <c r="DJ500" s="91"/>
      <c r="DK500" s="91"/>
      <c r="DL500" s="91"/>
      <c r="DM500" s="91"/>
      <c r="DN500" s="91"/>
      <c r="DO500" s="91"/>
      <c r="DP500" s="91"/>
      <c r="DQ500" s="91"/>
      <c r="DR500" s="91"/>
      <c r="DS500" s="91"/>
      <c r="DT500" s="91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  <c r="EJ500" s="91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91"/>
      <c r="EZ500" s="91"/>
      <c r="FA500" s="91"/>
      <c r="FB500" s="91"/>
      <c r="FC500" s="91"/>
      <c r="FD500" s="91"/>
    </row>
    <row r="501" customFormat="false" ht="12.75" hidden="false" customHeight="false" outlineLevel="0" collapsed="false">
      <c r="A501" s="100"/>
      <c r="B501" s="101"/>
      <c r="C501" s="101"/>
      <c r="D501" s="101"/>
      <c r="E501" s="101"/>
      <c r="F501" s="101"/>
      <c r="G501" s="101"/>
      <c r="H501" s="82"/>
      <c r="I501" s="103"/>
      <c r="R501" s="82"/>
      <c r="S501" s="90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1"/>
      <c r="DB501" s="91"/>
      <c r="DC501" s="91"/>
      <c r="DD501" s="91"/>
      <c r="DE501" s="91"/>
      <c r="DF501" s="91"/>
      <c r="DG501" s="91"/>
      <c r="DH501" s="91"/>
      <c r="DI501" s="91"/>
      <c r="DJ501" s="91"/>
      <c r="DK501" s="91"/>
      <c r="DL501" s="91"/>
      <c r="DM501" s="91"/>
      <c r="DN501" s="91"/>
      <c r="DO501" s="91"/>
      <c r="DP501" s="91"/>
      <c r="DQ501" s="91"/>
      <c r="DR501" s="91"/>
      <c r="DS501" s="91"/>
      <c r="DT501" s="91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  <c r="EJ501" s="91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91"/>
      <c r="EZ501" s="91"/>
      <c r="FA501" s="91"/>
      <c r="FB501" s="91"/>
      <c r="FC501" s="91"/>
      <c r="FD501" s="91"/>
    </row>
    <row r="502" customFormat="false" ht="12.75" hidden="false" customHeight="false" outlineLevel="0" collapsed="false">
      <c r="A502" s="100"/>
      <c r="B502" s="101"/>
      <c r="C502" s="101"/>
      <c r="D502" s="101"/>
      <c r="E502" s="101"/>
      <c r="F502" s="101"/>
      <c r="G502" s="101"/>
      <c r="H502" s="82"/>
      <c r="I502" s="103"/>
      <c r="R502" s="82"/>
      <c r="S502" s="90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1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91"/>
      <c r="EZ502" s="91"/>
      <c r="FA502" s="91"/>
      <c r="FB502" s="91"/>
      <c r="FC502" s="91"/>
      <c r="FD502" s="91"/>
    </row>
    <row r="503" customFormat="false" ht="12.75" hidden="false" customHeight="false" outlineLevel="0" collapsed="false">
      <c r="A503" s="100"/>
      <c r="B503" s="101"/>
      <c r="C503" s="101"/>
      <c r="D503" s="101"/>
      <c r="E503" s="101"/>
      <c r="F503" s="101"/>
      <c r="G503" s="101"/>
      <c r="H503" s="82"/>
      <c r="I503" s="103"/>
      <c r="R503" s="82"/>
      <c r="S503" s="90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1"/>
      <c r="DB503" s="91"/>
      <c r="DC503" s="91"/>
      <c r="DD503" s="91"/>
      <c r="DE503" s="91"/>
      <c r="DF503" s="91"/>
      <c r="DG503" s="91"/>
      <c r="DH503" s="91"/>
      <c r="DI503" s="91"/>
      <c r="DJ503" s="91"/>
      <c r="DK503" s="91"/>
      <c r="DL503" s="91"/>
      <c r="DM503" s="91"/>
      <c r="DN503" s="91"/>
      <c r="DO503" s="91"/>
      <c r="DP503" s="91"/>
      <c r="DQ503" s="91"/>
      <c r="DR503" s="91"/>
      <c r="DS503" s="91"/>
      <c r="DT503" s="91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  <c r="EJ503" s="91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91"/>
      <c r="EZ503" s="91"/>
      <c r="FA503" s="91"/>
      <c r="FB503" s="91"/>
      <c r="FC503" s="91"/>
      <c r="FD503" s="91"/>
    </row>
    <row r="504" customFormat="false" ht="12.75" hidden="false" customHeight="false" outlineLevel="0" collapsed="false">
      <c r="A504" s="100"/>
      <c r="B504" s="101"/>
      <c r="C504" s="101"/>
      <c r="D504" s="101"/>
      <c r="E504" s="101"/>
      <c r="F504" s="101"/>
      <c r="G504" s="101"/>
      <c r="H504" s="82"/>
      <c r="I504" s="103"/>
      <c r="R504" s="82"/>
      <c r="S504" s="90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1"/>
      <c r="DB504" s="91"/>
      <c r="DC504" s="91"/>
      <c r="DD504" s="91"/>
      <c r="DE504" s="91"/>
      <c r="DF504" s="91"/>
      <c r="DG504" s="91"/>
      <c r="DH504" s="91"/>
      <c r="DI504" s="91"/>
      <c r="DJ504" s="91"/>
      <c r="DK504" s="91"/>
      <c r="DL504" s="91"/>
      <c r="DM504" s="91"/>
      <c r="DN504" s="91"/>
      <c r="DO504" s="91"/>
      <c r="DP504" s="91"/>
      <c r="DQ504" s="91"/>
      <c r="DR504" s="91"/>
      <c r="DS504" s="91"/>
      <c r="DT504" s="91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  <c r="EJ504" s="91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91"/>
      <c r="EZ504" s="91"/>
      <c r="FA504" s="91"/>
      <c r="FB504" s="91"/>
      <c r="FC504" s="91"/>
      <c r="FD504" s="91"/>
    </row>
    <row r="505" customFormat="false" ht="12.75" hidden="false" customHeight="false" outlineLevel="0" collapsed="false">
      <c r="A505" s="100"/>
      <c r="B505" s="101"/>
      <c r="C505" s="101"/>
      <c r="D505" s="101"/>
      <c r="E505" s="101"/>
      <c r="F505" s="101"/>
      <c r="G505" s="101"/>
      <c r="H505" s="82"/>
      <c r="I505" s="103"/>
      <c r="R505" s="82"/>
      <c r="S505" s="90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1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91"/>
      <c r="EZ505" s="91"/>
      <c r="FA505" s="91"/>
      <c r="FB505" s="91"/>
      <c r="FC505" s="91"/>
      <c r="FD505" s="91"/>
    </row>
    <row r="506" customFormat="false" ht="12.75" hidden="false" customHeight="false" outlineLevel="0" collapsed="false">
      <c r="A506" s="100"/>
      <c r="B506" s="101"/>
      <c r="C506" s="101"/>
      <c r="D506" s="101"/>
      <c r="E506" s="101"/>
      <c r="F506" s="101"/>
      <c r="G506" s="101"/>
      <c r="H506" s="82"/>
      <c r="I506" s="103"/>
      <c r="R506" s="82"/>
      <c r="S506" s="90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1"/>
      <c r="DB506" s="91"/>
      <c r="DC506" s="91"/>
      <c r="DD506" s="91"/>
      <c r="DE506" s="91"/>
      <c r="DF506" s="91"/>
      <c r="DG506" s="91"/>
      <c r="DH506" s="91"/>
      <c r="DI506" s="91"/>
      <c r="DJ506" s="91"/>
      <c r="DK506" s="91"/>
      <c r="DL506" s="91"/>
      <c r="DM506" s="91"/>
      <c r="DN506" s="91"/>
      <c r="DO506" s="91"/>
      <c r="DP506" s="91"/>
      <c r="DQ506" s="91"/>
      <c r="DR506" s="91"/>
      <c r="DS506" s="91"/>
      <c r="DT506" s="91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  <c r="EJ506" s="91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91"/>
      <c r="EZ506" s="91"/>
      <c r="FA506" s="91"/>
      <c r="FB506" s="91"/>
      <c r="FC506" s="91"/>
      <c r="FD506" s="91"/>
    </row>
    <row r="507" customFormat="false" ht="12.75" hidden="false" customHeight="false" outlineLevel="0" collapsed="false">
      <c r="A507" s="100"/>
      <c r="B507" s="101"/>
      <c r="C507" s="101"/>
      <c r="D507" s="101"/>
      <c r="E507" s="101"/>
      <c r="F507" s="101"/>
      <c r="G507" s="101"/>
      <c r="H507" s="82"/>
      <c r="I507" s="103"/>
      <c r="R507" s="82"/>
      <c r="S507" s="90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1"/>
      <c r="DB507" s="91"/>
      <c r="DC507" s="91"/>
      <c r="DD507" s="91"/>
      <c r="DE507" s="91"/>
      <c r="DF507" s="91"/>
      <c r="DG507" s="91"/>
      <c r="DH507" s="91"/>
      <c r="DI507" s="91"/>
      <c r="DJ507" s="91"/>
      <c r="DK507" s="91"/>
      <c r="DL507" s="91"/>
      <c r="DM507" s="91"/>
      <c r="DN507" s="91"/>
      <c r="DO507" s="91"/>
      <c r="DP507" s="91"/>
      <c r="DQ507" s="91"/>
      <c r="DR507" s="91"/>
      <c r="DS507" s="91"/>
      <c r="DT507" s="91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  <c r="EJ507" s="91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91"/>
      <c r="EZ507" s="91"/>
      <c r="FA507" s="91"/>
      <c r="FB507" s="91"/>
      <c r="FC507" s="91"/>
      <c r="FD507" s="91"/>
    </row>
    <row r="508" customFormat="false" ht="12.75" hidden="false" customHeight="false" outlineLevel="0" collapsed="false">
      <c r="A508" s="100"/>
      <c r="B508" s="101"/>
      <c r="C508" s="101"/>
      <c r="D508" s="101"/>
      <c r="E508" s="101"/>
      <c r="F508" s="101"/>
      <c r="G508" s="101"/>
      <c r="H508" s="82"/>
      <c r="I508" s="103"/>
      <c r="R508" s="82"/>
      <c r="S508" s="90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1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91"/>
      <c r="EZ508" s="91"/>
      <c r="FA508" s="91"/>
      <c r="FB508" s="91"/>
      <c r="FC508" s="91"/>
      <c r="FD508" s="91"/>
    </row>
    <row r="509" customFormat="false" ht="12.75" hidden="false" customHeight="false" outlineLevel="0" collapsed="false">
      <c r="A509" s="100"/>
      <c r="B509" s="101"/>
      <c r="C509" s="101"/>
      <c r="D509" s="101"/>
      <c r="E509" s="101"/>
      <c r="F509" s="101"/>
      <c r="G509" s="101"/>
      <c r="H509" s="82"/>
      <c r="I509" s="103"/>
      <c r="R509" s="82"/>
      <c r="S509" s="90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1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91"/>
      <c r="EZ509" s="91"/>
      <c r="FA509" s="91"/>
      <c r="FB509" s="91"/>
      <c r="FC509" s="91"/>
      <c r="FD509" s="91"/>
    </row>
    <row r="510" customFormat="false" ht="12.75" hidden="false" customHeight="false" outlineLevel="0" collapsed="false">
      <c r="A510" s="100"/>
      <c r="B510" s="101"/>
      <c r="C510" s="101"/>
      <c r="D510" s="101"/>
      <c r="E510" s="101"/>
      <c r="F510" s="101"/>
      <c r="G510" s="101"/>
      <c r="H510" s="82"/>
      <c r="I510" s="103"/>
      <c r="R510" s="82"/>
      <c r="S510" s="90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1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91"/>
      <c r="EZ510" s="91"/>
      <c r="FA510" s="91"/>
      <c r="FB510" s="91"/>
      <c r="FC510" s="91"/>
      <c r="FD510" s="91"/>
    </row>
    <row r="511" customFormat="false" ht="12.75" hidden="false" customHeight="false" outlineLevel="0" collapsed="false">
      <c r="A511" s="100"/>
      <c r="B511" s="101"/>
      <c r="C511" s="101"/>
      <c r="D511" s="101"/>
      <c r="E511" s="101"/>
      <c r="F511" s="101"/>
      <c r="G511" s="101"/>
      <c r="H511" s="82"/>
      <c r="I511" s="103"/>
      <c r="R511" s="82"/>
      <c r="S511" s="90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1"/>
      <c r="DB511" s="91"/>
      <c r="DC511" s="91"/>
      <c r="DD511" s="91"/>
      <c r="DE511" s="91"/>
      <c r="DF511" s="91"/>
      <c r="DG511" s="91"/>
      <c r="DH511" s="91"/>
      <c r="DI511" s="91"/>
      <c r="DJ511" s="91"/>
      <c r="DK511" s="91"/>
      <c r="DL511" s="91"/>
      <c r="DM511" s="91"/>
      <c r="DN511" s="91"/>
      <c r="DO511" s="91"/>
      <c r="DP511" s="91"/>
      <c r="DQ511" s="91"/>
      <c r="DR511" s="91"/>
      <c r="DS511" s="91"/>
      <c r="DT511" s="91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  <c r="EJ511" s="91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91"/>
      <c r="EZ511" s="91"/>
      <c r="FA511" s="91"/>
      <c r="FB511" s="91"/>
      <c r="FC511" s="91"/>
      <c r="FD511" s="91"/>
    </row>
    <row r="512" customFormat="false" ht="12.75" hidden="false" customHeight="false" outlineLevel="0" collapsed="false">
      <c r="A512" s="100"/>
      <c r="B512" s="101"/>
      <c r="C512" s="101"/>
      <c r="D512" s="101"/>
      <c r="E512" s="101"/>
      <c r="F512" s="101"/>
      <c r="G512" s="101"/>
      <c r="H512" s="82"/>
      <c r="I512" s="103"/>
      <c r="R512" s="82"/>
      <c r="S512" s="90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1"/>
      <c r="DB512" s="91"/>
      <c r="DC512" s="91"/>
      <c r="DD512" s="91"/>
      <c r="DE512" s="91"/>
      <c r="DF512" s="91"/>
      <c r="DG512" s="91"/>
      <c r="DH512" s="91"/>
      <c r="DI512" s="91"/>
      <c r="DJ512" s="91"/>
      <c r="DK512" s="91"/>
      <c r="DL512" s="91"/>
      <c r="DM512" s="91"/>
      <c r="DN512" s="91"/>
      <c r="DO512" s="91"/>
      <c r="DP512" s="91"/>
      <c r="DQ512" s="91"/>
      <c r="DR512" s="91"/>
      <c r="DS512" s="91"/>
      <c r="DT512" s="91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  <c r="EJ512" s="91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91"/>
      <c r="EZ512" s="91"/>
      <c r="FA512" s="91"/>
      <c r="FB512" s="91"/>
      <c r="FC512" s="91"/>
      <c r="FD512" s="91"/>
    </row>
    <row r="513" customFormat="false" ht="12.75" hidden="false" customHeight="false" outlineLevel="0" collapsed="false">
      <c r="A513" s="100"/>
      <c r="B513" s="101"/>
      <c r="C513" s="101"/>
      <c r="D513" s="101"/>
      <c r="E513" s="101"/>
      <c r="F513" s="101"/>
      <c r="G513" s="101"/>
      <c r="H513" s="82"/>
      <c r="I513" s="103"/>
      <c r="R513" s="82"/>
      <c r="S513" s="90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1"/>
      <c r="DB513" s="91"/>
      <c r="DC513" s="91"/>
      <c r="DD513" s="91"/>
      <c r="DE513" s="91"/>
      <c r="DF513" s="91"/>
      <c r="DG513" s="91"/>
      <c r="DH513" s="91"/>
      <c r="DI513" s="91"/>
      <c r="DJ513" s="91"/>
      <c r="DK513" s="91"/>
      <c r="DL513" s="91"/>
      <c r="DM513" s="91"/>
      <c r="DN513" s="91"/>
      <c r="DO513" s="91"/>
      <c r="DP513" s="91"/>
      <c r="DQ513" s="91"/>
      <c r="DR513" s="91"/>
      <c r="DS513" s="91"/>
      <c r="DT513" s="91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  <c r="EJ513" s="91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91"/>
      <c r="EZ513" s="91"/>
      <c r="FA513" s="91"/>
      <c r="FB513" s="91"/>
      <c r="FC513" s="91"/>
      <c r="FD513" s="91"/>
    </row>
    <row r="514" customFormat="false" ht="12.75" hidden="false" customHeight="false" outlineLevel="0" collapsed="false">
      <c r="A514" s="100"/>
      <c r="B514" s="101"/>
      <c r="C514" s="101"/>
      <c r="D514" s="101"/>
      <c r="E514" s="101"/>
      <c r="F514" s="101"/>
      <c r="G514" s="101"/>
      <c r="H514" s="82"/>
      <c r="I514" s="103"/>
      <c r="R514" s="82"/>
      <c r="S514" s="90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1"/>
      <c r="DB514" s="91"/>
      <c r="DC514" s="91"/>
      <c r="DD514" s="91"/>
      <c r="DE514" s="91"/>
      <c r="DF514" s="91"/>
      <c r="DG514" s="91"/>
      <c r="DH514" s="91"/>
      <c r="DI514" s="91"/>
      <c r="DJ514" s="91"/>
      <c r="DK514" s="91"/>
      <c r="DL514" s="91"/>
      <c r="DM514" s="91"/>
      <c r="DN514" s="91"/>
      <c r="DO514" s="91"/>
      <c r="DP514" s="91"/>
      <c r="DQ514" s="91"/>
      <c r="DR514" s="91"/>
      <c r="DS514" s="91"/>
      <c r="DT514" s="91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  <c r="EJ514" s="91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91"/>
      <c r="EZ514" s="91"/>
      <c r="FA514" s="91"/>
      <c r="FB514" s="91"/>
      <c r="FC514" s="91"/>
      <c r="FD514" s="91"/>
    </row>
    <row r="515" customFormat="false" ht="12.75" hidden="false" customHeight="false" outlineLevel="0" collapsed="false">
      <c r="A515" s="100"/>
      <c r="B515" s="101"/>
      <c r="C515" s="101"/>
      <c r="D515" s="101"/>
      <c r="E515" s="101"/>
      <c r="F515" s="101"/>
      <c r="G515" s="101"/>
      <c r="H515" s="82"/>
      <c r="I515" s="103"/>
      <c r="R515" s="82"/>
      <c r="S515" s="90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1"/>
      <c r="DB515" s="91"/>
      <c r="DC515" s="91"/>
      <c r="DD515" s="91"/>
      <c r="DE515" s="91"/>
      <c r="DF515" s="91"/>
      <c r="DG515" s="91"/>
      <c r="DH515" s="91"/>
      <c r="DI515" s="91"/>
      <c r="DJ515" s="91"/>
      <c r="DK515" s="91"/>
      <c r="DL515" s="91"/>
      <c r="DM515" s="91"/>
      <c r="DN515" s="91"/>
      <c r="DO515" s="91"/>
      <c r="DP515" s="91"/>
      <c r="DQ515" s="91"/>
      <c r="DR515" s="91"/>
      <c r="DS515" s="91"/>
      <c r="DT515" s="91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  <c r="EJ515" s="91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91"/>
      <c r="EZ515" s="91"/>
      <c r="FA515" s="91"/>
      <c r="FB515" s="91"/>
      <c r="FC515" s="91"/>
      <c r="FD515" s="91"/>
    </row>
    <row r="516" customFormat="false" ht="12.75" hidden="false" customHeight="false" outlineLevel="0" collapsed="false">
      <c r="A516" s="100"/>
      <c r="B516" s="101"/>
      <c r="C516" s="101"/>
      <c r="D516" s="101"/>
      <c r="E516" s="101"/>
      <c r="F516" s="101"/>
      <c r="G516" s="101"/>
      <c r="H516" s="82"/>
      <c r="I516" s="103"/>
      <c r="R516" s="82"/>
      <c r="S516" s="90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1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91"/>
      <c r="EZ516" s="91"/>
      <c r="FA516" s="91"/>
      <c r="FB516" s="91"/>
      <c r="FC516" s="91"/>
      <c r="FD516" s="91"/>
    </row>
    <row r="517" customFormat="false" ht="12.75" hidden="false" customHeight="false" outlineLevel="0" collapsed="false">
      <c r="A517" s="100"/>
      <c r="B517" s="101"/>
      <c r="C517" s="101"/>
      <c r="D517" s="101"/>
      <c r="E517" s="101"/>
      <c r="F517" s="101"/>
      <c r="G517" s="101"/>
      <c r="H517" s="82"/>
      <c r="I517" s="103"/>
      <c r="R517" s="82"/>
      <c r="S517" s="90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1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91"/>
      <c r="EZ517" s="91"/>
      <c r="FA517" s="91"/>
      <c r="FB517" s="91"/>
      <c r="FC517" s="91"/>
      <c r="FD517" s="91"/>
    </row>
    <row r="518" customFormat="false" ht="12.75" hidden="false" customHeight="false" outlineLevel="0" collapsed="false">
      <c r="A518" s="100"/>
      <c r="B518" s="101"/>
      <c r="C518" s="101"/>
      <c r="D518" s="101"/>
      <c r="E518" s="101"/>
      <c r="F518" s="101"/>
      <c r="G518" s="101"/>
      <c r="H518" s="82"/>
      <c r="I518" s="103"/>
      <c r="R518" s="82"/>
      <c r="S518" s="90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1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91"/>
      <c r="EZ518" s="91"/>
      <c r="FA518" s="91"/>
      <c r="FB518" s="91"/>
      <c r="FC518" s="91"/>
      <c r="FD518" s="91"/>
    </row>
    <row r="519" customFormat="false" ht="12.75" hidden="false" customHeight="false" outlineLevel="0" collapsed="false">
      <c r="A519" s="100"/>
      <c r="B519" s="101"/>
      <c r="C519" s="101"/>
      <c r="D519" s="101"/>
      <c r="E519" s="101"/>
      <c r="F519" s="101"/>
      <c r="G519" s="101"/>
      <c r="H519" s="82"/>
      <c r="I519" s="103"/>
      <c r="R519" s="82"/>
      <c r="S519" s="90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1"/>
      <c r="DB519" s="91"/>
      <c r="DC519" s="91"/>
      <c r="DD519" s="91"/>
      <c r="DE519" s="91"/>
      <c r="DF519" s="91"/>
      <c r="DG519" s="91"/>
      <c r="DH519" s="91"/>
      <c r="DI519" s="91"/>
      <c r="DJ519" s="91"/>
      <c r="DK519" s="91"/>
      <c r="DL519" s="91"/>
      <c r="DM519" s="91"/>
      <c r="DN519" s="91"/>
      <c r="DO519" s="91"/>
      <c r="DP519" s="91"/>
      <c r="DQ519" s="91"/>
      <c r="DR519" s="91"/>
      <c r="DS519" s="91"/>
      <c r="DT519" s="91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  <c r="EJ519" s="91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91"/>
      <c r="EZ519" s="91"/>
      <c r="FA519" s="91"/>
      <c r="FB519" s="91"/>
      <c r="FC519" s="91"/>
      <c r="FD519" s="91"/>
    </row>
    <row r="520" customFormat="false" ht="12.75" hidden="false" customHeight="false" outlineLevel="0" collapsed="false">
      <c r="A520" s="100"/>
      <c r="B520" s="101"/>
      <c r="C520" s="101"/>
      <c r="D520" s="101"/>
      <c r="E520" s="101"/>
      <c r="F520" s="101"/>
      <c r="G520" s="101"/>
      <c r="H520" s="82"/>
      <c r="I520" s="103"/>
      <c r="R520" s="82"/>
      <c r="S520" s="90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1"/>
      <c r="DB520" s="91"/>
      <c r="DC520" s="91"/>
      <c r="DD520" s="91"/>
      <c r="DE520" s="91"/>
      <c r="DF520" s="91"/>
      <c r="DG520" s="91"/>
      <c r="DH520" s="91"/>
      <c r="DI520" s="91"/>
      <c r="DJ520" s="91"/>
      <c r="DK520" s="91"/>
      <c r="DL520" s="91"/>
      <c r="DM520" s="91"/>
      <c r="DN520" s="91"/>
      <c r="DO520" s="91"/>
      <c r="DP520" s="91"/>
      <c r="DQ520" s="91"/>
      <c r="DR520" s="91"/>
      <c r="DS520" s="91"/>
      <c r="DT520" s="91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  <c r="EJ520" s="91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91"/>
      <c r="EZ520" s="91"/>
      <c r="FA520" s="91"/>
      <c r="FB520" s="91"/>
      <c r="FC520" s="91"/>
      <c r="FD520" s="91"/>
    </row>
    <row r="521" customFormat="false" ht="12.75" hidden="false" customHeight="false" outlineLevel="0" collapsed="false">
      <c r="A521" s="100"/>
      <c r="B521" s="101"/>
      <c r="C521" s="101"/>
      <c r="D521" s="101"/>
      <c r="E521" s="101"/>
      <c r="F521" s="101"/>
      <c r="G521" s="101"/>
      <c r="H521" s="82"/>
      <c r="I521" s="103"/>
      <c r="R521" s="82"/>
      <c r="S521" s="90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1"/>
      <c r="DB521" s="91"/>
      <c r="DC521" s="91"/>
      <c r="DD521" s="91"/>
      <c r="DE521" s="91"/>
      <c r="DF521" s="91"/>
      <c r="DG521" s="91"/>
      <c r="DH521" s="91"/>
      <c r="DI521" s="91"/>
      <c r="DJ521" s="91"/>
      <c r="DK521" s="91"/>
      <c r="DL521" s="91"/>
      <c r="DM521" s="91"/>
      <c r="DN521" s="91"/>
      <c r="DO521" s="91"/>
      <c r="DP521" s="91"/>
      <c r="DQ521" s="91"/>
      <c r="DR521" s="91"/>
      <c r="DS521" s="91"/>
      <c r="DT521" s="91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  <c r="EJ521" s="91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91"/>
      <c r="EZ521" s="91"/>
      <c r="FA521" s="91"/>
      <c r="FB521" s="91"/>
      <c r="FC521" s="91"/>
      <c r="FD521" s="91"/>
    </row>
    <row r="522" customFormat="false" ht="12.75" hidden="false" customHeight="false" outlineLevel="0" collapsed="false">
      <c r="A522" s="100"/>
      <c r="B522" s="101"/>
      <c r="C522" s="101"/>
      <c r="D522" s="101"/>
      <c r="E522" s="101"/>
      <c r="F522" s="101"/>
      <c r="G522" s="101"/>
      <c r="H522" s="82"/>
      <c r="I522" s="103"/>
      <c r="R522" s="82"/>
      <c r="S522" s="90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1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91"/>
      <c r="EZ522" s="91"/>
      <c r="FA522" s="91"/>
      <c r="FB522" s="91"/>
      <c r="FC522" s="91"/>
      <c r="FD522" s="91"/>
    </row>
    <row r="523" customFormat="false" ht="12.75" hidden="false" customHeight="false" outlineLevel="0" collapsed="false">
      <c r="A523" s="100"/>
      <c r="B523" s="101"/>
      <c r="C523" s="101"/>
      <c r="D523" s="101"/>
      <c r="E523" s="101"/>
      <c r="F523" s="101"/>
      <c r="G523" s="101"/>
      <c r="H523" s="82"/>
      <c r="I523" s="103"/>
      <c r="R523" s="82"/>
      <c r="S523" s="90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1"/>
      <c r="DB523" s="91"/>
      <c r="DC523" s="91"/>
      <c r="DD523" s="91"/>
      <c r="DE523" s="91"/>
      <c r="DF523" s="91"/>
      <c r="DG523" s="91"/>
      <c r="DH523" s="91"/>
      <c r="DI523" s="91"/>
      <c r="DJ523" s="91"/>
      <c r="DK523" s="91"/>
      <c r="DL523" s="91"/>
      <c r="DM523" s="91"/>
      <c r="DN523" s="91"/>
      <c r="DO523" s="91"/>
      <c r="DP523" s="91"/>
      <c r="DQ523" s="91"/>
      <c r="DR523" s="91"/>
      <c r="DS523" s="91"/>
      <c r="DT523" s="91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  <c r="EJ523" s="91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91"/>
      <c r="EZ523" s="91"/>
      <c r="FA523" s="91"/>
      <c r="FB523" s="91"/>
      <c r="FC523" s="91"/>
      <c r="FD523" s="91"/>
    </row>
    <row r="524" customFormat="false" ht="12.75" hidden="false" customHeight="false" outlineLevel="0" collapsed="false">
      <c r="A524" s="100"/>
      <c r="B524" s="101"/>
      <c r="C524" s="101"/>
      <c r="D524" s="101"/>
      <c r="E524" s="101"/>
      <c r="F524" s="101"/>
      <c r="G524" s="101"/>
      <c r="H524" s="82"/>
      <c r="I524" s="103"/>
      <c r="R524" s="82"/>
      <c r="S524" s="90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1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91"/>
      <c r="EZ524" s="91"/>
      <c r="FA524" s="91"/>
      <c r="FB524" s="91"/>
      <c r="FC524" s="91"/>
      <c r="FD524" s="91"/>
    </row>
    <row r="525" customFormat="false" ht="12.75" hidden="false" customHeight="false" outlineLevel="0" collapsed="false">
      <c r="A525" s="100"/>
      <c r="B525" s="101"/>
      <c r="C525" s="101"/>
      <c r="D525" s="101"/>
      <c r="E525" s="101"/>
      <c r="F525" s="101"/>
      <c r="G525" s="101"/>
      <c r="H525" s="82"/>
      <c r="I525" s="103"/>
      <c r="R525" s="82"/>
      <c r="S525" s="90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1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91"/>
      <c r="EZ525" s="91"/>
      <c r="FA525" s="91"/>
      <c r="FB525" s="91"/>
      <c r="FC525" s="91"/>
      <c r="FD525" s="91"/>
    </row>
    <row r="526" customFormat="false" ht="12.75" hidden="false" customHeight="false" outlineLevel="0" collapsed="false">
      <c r="A526" s="100"/>
      <c r="B526" s="101"/>
      <c r="C526" s="101"/>
      <c r="D526" s="101"/>
      <c r="E526" s="101"/>
      <c r="F526" s="101"/>
      <c r="G526" s="101"/>
      <c r="H526" s="82"/>
      <c r="I526" s="103"/>
      <c r="R526" s="82"/>
      <c r="S526" s="90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1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91"/>
      <c r="EZ526" s="91"/>
      <c r="FA526" s="91"/>
      <c r="FB526" s="91"/>
      <c r="FC526" s="91"/>
      <c r="FD526" s="91"/>
    </row>
    <row r="527" customFormat="false" ht="12.75" hidden="false" customHeight="false" outlineLevel="0" collapsed="false">
      <c r="A527" s="100"/>
      <c r="B527" s="101"/>
      <c r="C527" s="101"/>
      <c r="D527" s="101"/>
      <c r="E527" s="101"/>
      <c r="F527" s="101"/>
      <c r="G527" s="101"/>
      <c r="H527" s="82"/>
      <c r="I527" s="103"/>
      <c r="R527" s="82"/>
      <c r="S527" s="90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1"/>
      <c r="DB527" s="91"/>
      <c r="DC527" s="91"/>
      <c r="DD527" s="91"/>
      <c r="DE527" s="91"/>
      <c r="DF527" s="91"/>
      <c r="DG527" s="91"/>
      <c r="DH527" s="91"/>
      <c r="DI527" s="91"/>
      <c r="DJ527" s="91"/>
      <c r="DK527" s="91"/>
      <c r="DL527" s="91"/>
      <c r="DM527" s="91"/>
      <c r="DN527" s="91"/>
      <c r="DO527" s="91"/>
      <c r="DP527" s="91"/>
      <c r="DQ527" s="91"/>
      <c r="DR527" s="91"/>
      <c r="DS527" s="91"/>
      <c r="DT527" s="91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  <c r="EJ527" s="9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91"/>
      <c r="EZ527" s="91"/>
      <c r="FA527" s="91"/>
      <c r="FB527" s="91"/>
      <c r="FC527" s="91"/>
      <c r="FD527" s="91"/>
    </row>
    <row r="528" customFormat="false" ht="12.75" hidden="false" customHeight="false" outlineLevel="0" collapsed="false">
      <c r="A528" s="100"/>
      <c r="B528" s="101"/>
      <c r="C528" s="101"/>
      <c r="D528" s="101"/>
      <c r="E528" s="101"/>
      <c r="F528" s="101"/>
      <c r="G528" s="101"/>
      <c r="H528" s="82"/>
      <c r="I528" s="103"/>
      <c r="R528" s="82"/>
      <c r="S528" s="90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1"/>
      <c r="DB528" s="91"/>
      <c r="DC528" s="91"/>
      <c r="DD528" s="91"/>
      <c r="DE528" s="91"/>
      <c r="DF528" s="91"/>
      <c r="DG528" s="91"/>
      <c r="DH528" s="91"/>
      <c r="DI528" s="91"/>
      <c r="DJ528" s="91"/>
      <c r="DK528" s="91"/>
      <c r="DL528" s="91"/>
      <c r="DM528" s="91"/>
      <c r="DN528" s="91"/>
      <c r="DO528" s="91"/>
      <c r="DP528" s="91"/>
      <c r="DQ528" s="91"/>
      <c r="DR528" s="91"/>
      <c r="DS528" s="91"/>
      <c r="DT528" s="91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91"/>
      <c r="EZ528" s="91"/>
      <c r="FA528" s="91"/>
      <c r="FB528" s="91"/>
      <c r="FC528" s="91"/>
      <c r="FD528" s="91"/>
    </row>
    <row r="529" customFormat="false" ht="12.75" hidden="false" customHeight="false" outlineLevel="0" collapsed="false">
      <c r="A529" s="100"/>
      <c r="B529" s="101"/>
      <c r="C529" s="101"/>
      <c r="D529" s="101"/>
      <c r="E529" s="101"/>
      <c r="F529" s="101"/>
      <c r="G529" s="101"/>
      <c r="H529" s="82"/>
      <c r="I529" s="103"/>
      <c r="R529" s="82"/>
      <c r="S529" s="90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1"/>
      <c r="DB529" s="91"/>
      <c r="DC529" s="91"/>
      <c r="DD529" s="91"/>
      <c r="DE529" s="91"/>
      <c r="DF529" s="91"/>
      <c r="DG529" s="91"/>
      <c r="DH529" s="91"/>
      <c r="DI529" s="91"/>
      <c r="DJ529" s="91"/>
      <c r="DK529" s="91"/>
      <c r="DL529" s="91"/>
      <c r="DM529" s="91"/>
      <c r="DN529" s="91"/>
      <c r="DO529" s="91"/>
      <c r="DP529" s="91"/>
      <c r="DQ529" s="91"/>
      <c r="DR529" s="91"/>
      <c r="DS529" s="91"/>
      <c r="DT529" s="91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  <c r="EJ529" s="9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91"/>
      <c r="EZ529" s="91"/>
      <c r="FA529" s="91"/>
      <c r="FB529" s="91"/>
      <c r="FC529" s="91"/>
      <c r="FD529" s="91"/>
    </row>
    <row r="530" customFormat="false" ht="12.75" hidden="false" customHeight="false" outlineLevel="0" collapsed="false">
      <c r="A530" s="100"/>
      <c r="B530" s="101"/>
      <c r="C530" s="101"/>
      <c r="D530" s="101"/>
      <c r="E530" s="101"/>
      <c r="F530" s="101"/>
      <c r="G530" s="101"/>
      <c r="H530" s="82"/>
      <c r="I530" s="103"/>
      <c r="R530" s="82"/>
      <c r="S530" s="90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1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91"/>
      <c r="EZ530" s="91"/>
      <c r="FA530" s="91"/>
      <c r="FB530" s="91"/>
      <c r="FC530" s="91"/>
      <c r="FD530" s="91"/>
    </row>
    <row r="531" customFormat="false" ht="12.75" hidden="false" customHeight="false" outlineLevel="0" collapsed="false">
      <c r="A531" s="100"/>
      <c r="B531" s="101"/>
      <c r="C531" s="101"/>
      <c r="D531" s="101"/>
      <c r="E531" s="101"/>
      <c r="F531" s="101"/>
      <c r="G531" s="101"/>
      <c r="H531" s="82"/>
      <c r="I531" s="103"/>
      <c r="R531" s="82"/>
      <c r="S531" s="90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1"/>
      <c r="DB531" s="91"/>
      <c r="DC531" s="91"/>
      <c r="DD531" s="91"/>
      <c r="DE531" s="91"/>
      <c r="DF531" s="91"/>
      <c r="DG531" s="91"/>
      <c r="DH531" s="91"/>
      <c r="DI531" s="91"/>
      <c r="DJ531" s="91"/>
      <c r="DK531" s="91"/>
      <c r="DL531" s="91"/>
      <c r="DM531" s="91"/>
      <c r="DN531" s="91"/>
      <c r="DO531" s="91"/>
      <c r="DP531" s="91"/>
      <c r="DQ531" s="91"/>
      <c r="DR531" s="91"/>
      <c r="DS531" s="91"/>
      <c r="DT531" s="91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  <c r="EJ531" s="9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91"/>
      <c r="EZ531" s="91"/>
      <c r="FA531" s="91"/>
      <c r="FB531" s="91"/>
      <c r="FC531" s="91"/>
      <c r="FD531" s="91"/>
    </row>
    <row r="532" customFormat="false" ht="12.75" hidden="false" customHeight="false" outlineLevel="0" collapsed="false">
      <c r="A532" s="100"/>
      <c r="B532" s="101"/>
      <c r="C532" s="101"/>
      <c r="D532" s="101"/>
      <c r="E532" s="101"/>
      <c r="F532" s="101"/>
      <c r="G532" s="101"/>
      <c r="H532" s="82"/>
      <c r="I532" s="103"/>
      <c r="R532" s="82"/>
      <c r="S532" s="90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1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91"/>
      <c r="EZ532" s="91"/>
      <c r="FA532" s="91"/>
      <c r="FB532" s="91"/>
      <c r="FC532" s="91"/>
      <c r="FD532" s="91"/>
    </row>
    <row r="533" customFormat="false" ht="12.75" hidden="false" customHeight="false" outlineLevel="0" collapsed="false">
      <c r="A533" s="100"/>
      <c r="B533" s="101"/>
      <c r="C533" s="101"/>
      <c r="D533" s="101"/>
      <c r="E533" s="101"/>
      <c r="F533" s="101"/>
      <c r="G533" s="101"/>
      <c r="H533" s="82"/>
      <c r="I533" s="103"/>
      <c r="R533" s="82"/>
      <c r="S533" s="90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1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1"/>
      <c r="FB533" s="91"/>
      <c r="FC533" s="91"/>
      <c r="FD533" s="91"/>
    </row>
    <row r="534" customFormat="false" ht="12.75" hidden="false" customHeight="false" outlineLevel="0" collapsed="false">
      <c r="A534" s="100"/>
      <c r="B534" s="101"/>
      <c r="C534" s="101"/>
      <c r="D534" s="101"/>
      <c r="E534" s="101"/>
      <c r="F534" s="101"/>
      <c r="G534" s="101"/>
      <c r="H534" s="82"/>
      <c r="I534" s="103"/>
      <c r="R534" s="82"/>
      <c r="S534" s="90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1"/>
      <c r="DB534" s="91"/>
      <c r="DC534" s="91"/>
      <c r="DD534" s="91"/>
      <c r="DE534" s="91"/>
      <c r="DF534" s="91"/>
      <c r="DG534" s="91"/>
      <c r="DH534" s="91"/>
      <c r="DI534" s="91"/>
      <c r="DJ534" s="91"/>
      <c r="DK534" s="91"/>
      <c r="DL534" s="91"/>
      <c r="DM534" s="91"/>
      <c r="DN534" s="91"/>
      <c r="DO534" s="91"/>
      <c r="DP534" s="91"/>
      <c r="DQ534" s="91"/>
      <c r="DR534" s="91"/>
      <c r="DS534" s="91"/>
      <c r="DT534" s="91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  <c r="EJ534" s="91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1"/>
      <c r="FB534" s="91"/>
      <c r="FC534" s="91"/>
      <c r="FD534" s="91"/>
    </row>
    <row r="535" customFormat="false" ht="12.75" hidden="false" customHeight="false" outlineLevel="0" collapsed="false">
      <c r="A535" s="100"/>
      <c r="B535" s="101"/>
      <c r="C535" s="101"/>
      <c r="D535" s="101"/>
      <c r="E535" s="101"/>
      <c r="F535" s="101"/>
      <c r="G535" s="101"/>
      <c r="H535" s="82"/>
      <c r="I535" s="103"/>
      <c r="R535" s="82"/>
      <c r="S535" s="90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1"/>
      <c r="DB535" s="91"/>
      <c r="DC535" s="91"/>
      <c r="DD535" s="91"/>
      <c r="DE535" s="91"/>
      <c r="DF535" s="91"/>
      <c r="DG535" s="91"/>
      <c r="DH535" s="91"/>
      <c r="DI535" s="91"/>
      <c r="DJ535" s="91"/>
      <c r="DK535" s="91"/>
      <c r="DL535" s="91"/>
      <c r="DM535" s="91"/>
      <c r="DN535" s="91"/>
      <c r="DO535" s="91"/>
      <c r="DP535" s="91"/>
      <c r="DQ535" s="91"/>
      <c r="DR535" s="91"/>
      <c r="DS535" s="91"/>
      <c r="DT535" s="91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  <c r="EJ535" s="9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1"/>
      <c r="FB535" s="91"/>
      <c r="FC535" s="91"/>
      <c r="FD535" s="91"/>
    </row>
    <row r="536" customFormat="false" ht="12.75" hidden="false" customHeight="false" outlineLevel="0" collapsed="false">
      <c r="A536" s="100"/>
      <c r="B536" s="101"/>
      <c r="C536" s="101"/>
      <c r="D536" s="101"/>
      <c r="E536" s="101"/>
      <c r="F536" s="101"/>
      <c r="G536" s="101"/>
      <c r="H536" s="82"/>
      <c r="I536" s="103"/>
      <c r="R536" s="82"/>
      <c r="S536" s="90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1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1"/>
      <c r="FB536" s="91"/>
      <c r="FC536" s="91"/>
      <c r="FD536" s="91"/>
    </row>
    <row r="537" customFormat="false" ht="12.75" hidden="false" customHeight="false" outlineLevel="0" collapsed="false">
      <c r="A537" s="100"/>
      <c r="B537" s="101"/>
      <c r="C537" s="101"/>
      <c r="D537" s="101"/>
      <c r="E537" s="101"/>
      <c r="F537" s="101"/>
      <c r="G537" s="101"/>
      <c r="H537" s="82"/>
      <c r="I537" s="103"/>
      <c r="R537" s="82"/>
      <c r="S537" s="90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1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</row>
    <row r="538" customFormat="false" ht="12.75" hidden="false" customHeight="false" outlineLevel="0" collapsed="false">
      <c r="A538" s="100"/>
      <c r="B538" s="101"/>
      <c r="C538" s="101"/>
      <c r="D538" s="101"/>
      <c r="E538" s="101"/>
      <c r="F538" s="101"/>
      <c r="G538" s="101"/>
      <c r="H538" s="82"/>
      <c r="I538" s="103"/>
      <c r="R538" s="82"/>
      <c r="S538" s="90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1"/>
      <c r="DB538" s="91"/>
      <c r="DC538" s="91"/>
      <c r="DD538" s="91"/>
      <c r="DE538" s="91"/>
      <c r="DF538" s="91"/>
      <c r="DG538" s="91"/>
      <c r="DH538" s="91"/>
      <c r="DI538" s="91"/>
      <c r="DJ538" s="91"/>
      <c r="DK538" s="91"/>
      <c r="DL538" s="91"/>
      <c r="DM538" s="91"/>
      <c r="DN538" s="91"/>
      <c r="DO538" s="91"/>
      <c r="DP538" s="91"/>
      <c r="DQ538" s="91"/>
      <c r="DR538" s="91"/>
      <c r="DS538" s="91"/>
      <c r="DT538" s="91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  <c r="EJ538" s="9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1"/>
      <c r="FB538" s="91"/>
      <c r="FC538" s="91"/>
      <c r="FD538" s="91"/>
    </row>
    <row r="539" customFormat="false" ht="12.75" hidden="false" customHeight="false" outlineLevel="0" collapsed="false">
      <c r="A539" s="100"/>
      <c r="B539" s="101"/>
      <c r="C539" s="101"/>
      <c r="D539" s="101"/>
      <c r="E539" s="101"/>
      <c r="F539" s="101"/>
      <c r="G539" s="101"/>
      <c r="H539" s="82"/>
      <c r="I539" s="103"/>
      <c r="R539" s="82"/>
      <c r="S539" s="90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1"/>
      <c r="DB539" s="91"/>
      <c r="DC539" s="91"/>
      <c r="DD539" s="91"/>
      <c r="DE539" s="91"/>
      <c r="DF539" s="91"/>
      <c r="DG539" s="91"/>
      <c r="DH539" s="91"/>
      <c r="DI539" s="91"/>
      <c r="DJ539" s="91"/>
      <c r="DK539" s="91"/>
      <c r="DL539" s="91"/>
      <c r="DM539" s="91"/>
      <c r="DN539" s="91"/>
      <c r="DO539" s="91"/>
      <c r="DP539" s="91"/>
      <c r="DQ539" s="91"/>
      <c r="DR539" s="91"/>
      <c r="DS539" s="91"/>
      <c r="DT539" s="91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  <c r="EJ539" s="9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1"/>
      <c r="FB539" s="91"/>
      <c r="FC539" s="91"/>
      <c r="FD539" s="91"/>
    </row>
    <row r="540" customFormat="false" ht="12.75" hidden="false" customHeight="false" outlineLevel="0" collapsed="false">
      <c r="A540" s="100"/>
      <c r="B540" s="101"/>
      <c r="C540" s="101"/>
      <c r="D540" s="101"/>
      <c r="E540" s="101"/>
      <c r="F540" s="101"/>
      <c r="G540" s="101"/>
      <c r="H540" s="82"/>
      <c r="I540" s="103"/>
      <c r="R540" s="82"/>
      <c r="S540" s="90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1"/>
      <c r="DB540" s="91"/>
      <c r="DC540" s="91"/>
      <c r="DD540" s="91"/>
      <c r="DE540" s="91"/>
      <c r="DF540" s="91"/>
      <c r="DG540" s="91"/>
      <c r="DH540" s="91"/>
      <c r="DI540" s="91"/>
      <c r="DJ540" s="91"/>
      <c r="DK540" s="91"/>
      <c r="DL540" s="91"/>
      <c r="DM540" s="91"/>
      <c r="DN540" s="91"/>
      <c r="DO540" s="91"/>
      <c r="DP540" s="91"/>
      <c r="DQ540" s="91"/>
      <c r="DR540" s="91"/>
      <c r="DS540" s="91"/>
      <c r="DT540" s="91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  <c r="EJ540" s="9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1"/>
      <c r="FB540" s="91"/>
      <c r="FC540" s="91"/>
      <c r="FD540" s="91"/>
    </row>
    <row r="541" customFormat="false" ht="12.75" hidden="false" customHeight="false" outlineLevel="0" collapsed="false">
      <c r="A541" s="100"/>
      <c r="B541" s="101"/>
      <c r="C541" s="101"/>
      <c r="D541" s="101"/>
      <c r="E541" s="101"/>
      <c r="F541" s="101"/>
      <c r="G541" s="101"/>
      <c r="H541" s="82"/>
      <c r="I541" s="103"/>
      <c r="R541" s="82"/>
      <c r="S541" s="90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1"/>
      <c r="DB541" s="91"/>
      <c r="DC541" s="91"/>
      <c r="DD541" s="91"/>
      <c r="DE541" s="91"/>
      <c r="DF541" s="91"/>
      <c r="DG541" s="91"/>
      <c r="DH541" s="91"/>
      <c r="DI541" s="91"/>
      <c r="DJ541" s="91"/>
      <c r="DK541" s="91"/>
      <c r="DL541" s="91"/>
      <c r="DM541" s="91"/>
      <c r="DN541" s="91"/>
      <c r="DO541" s="91"/>
      <c r="DP541" s="91"/>
      <c r="DQ541" s="91"/>
      <c r="DR541" s="91"/>
      <c r="DS541" s="91"/>
      <c r="DT541" s="91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  <c r="EJ541" s="9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1"/>
      <c r="FB541" s="91"/>
      <c r="FC541" s="91"/>
      <c r="FD541" s="91"/>
    </row>
    <row r="542" customFormat="false" ht="12.75" hidden="false" customHeight="false" outlineLevel="0" collapsed="false">
      <c r="A542" s="100"/>
      <c r="B542" s="101"/>
      <c r="C542" s="101"/>
      <c r="D542" s="101"/>
      <c r="E542" s="101"/>
      <c r="F542" s="101"/>
      <c r="G542" s="101"/>
      <c r="H542" s="82"/>
      <c r="I542" s="103"/>
      <c r="R542" s="82"/>
      <c r="S542" s="90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1"/>
      <c r="DB542" s="91"/>
      <c r="DC542" s="91"/>
      <c r="DD542" s="91"/>
      <c r="DE542" s="91"/>
      <c r="DF542" s="91"/>
      <c r="DG542" s="91"/>
      <c r="DH542" s="91"/>
      <c r="DI542" s="91"/>
      <c r="DJ542" s="91"/>
      <c r="DK542" s="91"/>
      <c r="DL542" s="91"/>
      <c r="DM542" s="91"/>
      <c r="DN542" s="91"/>
      <c r="DO542" s="91"/>
      <c r="DP542" s="91"/>
      <c r="DQ542" s="91"/>
      <c r="DR542" s="91"/>
      <c r="DS542" s="91"/>
      <c r="DT542" s="91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  <c r="EJ542" s="91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1"/>
      <c r="FB542" s="91"/>
      <c r="FC542" s="91"/>
      <c r="FD542" s="91"/>
    </row>
    <row r="543" customFormat="false" ht="12.75" hidden="false" customHeight="false" outlineLevel="0" collapsed="false">
      <c r="A543" s="100"/>
      <c r="B543" s="101"/>
      <c r="C543" s="101"/>
      <c r="D543" s="101"/>
      <c r="E543" s="101"/>
      <c r="F543" s="101"/>
      <c r="G543" s="101"/>
      <c r="H543" s="82"/>
      <c r="I543" s="103"/>
      <c r="R543" s="82"/>
      <c r="S543" s="90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1"/>
      <c r="DB543" s="91"/>
      <c r="DC543" s="91"/>
      <c r="DD543" s="91"/>
      <c r="DE543" s="91"/>
      <c r="DF543" s="91"/>
      <c r="DG543" s="91"/>
      <c r="DH543" s="91"/>
      <c r="DI543" s="91"/>
      <c r="DJ543" s="91"/>
      <c r="DK543" s="91"/>
      <c r="DL543" s="91"/>
      <c r="DM543" s="91"/>
      <c r="DN543" s="91"/>
      <c r="DO543" s="91"/>
      <c r="DP543" s="91"/>
      <c r="DQ543" s="91"/>
      <c r="DR543" s="91"/>
      <c r="DS543" s="91"/>
      <c r="DT543" s="91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  <c r="EJ543" s="91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1"/>
      <c r="FB543" s="91"/>
      <c r="FC543" s="91"/>
      <c r="FD543" s="91"/>
    </row>
    <row r="544" customFormat="false" ht="12.75" hidden="false" customHeight="false" outlineLevel="0" collapsed="false">
      <c r="A544" s="100"/>
      <c r="B544" s="101"/>
      <c r="C544" s="101"/>
      <c r="D544" s="101"/>
      <c r="E544" s="101"/>
      <c r="F544" s="101"/>
      <c r="G544" s="101"/>
      <c r="H544" s="82"/>
      <c r="I544" s="103"/>
      <c r="R544" s="82"/>
      <c r="S544" s="90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1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1"/>
      <c r="FB544" s="91"/>
      <c r="FC544" s="91"/>
      <c r="FD544" s="91"/>
    </row>
    <row r="545" customFormat="false" ht="12.75" hidden="false" customHeight="false" outlineLevel="0" collapsed="false">
      <c r="A545" s="100"/>
      <c r="B545" s="101"/>
      <c r="C545" s="101"/>
      <c r="D545" s="101"/>
      <c r="E545" s="101"/>
      <c r="F545" s="101"/>
      <c r="G545" s="101"/>
      <c r="H545" s="82"/>
      <c r="I545" s="103"/>
      <c r="R545" s="82"/>
      <c r="S545" s="90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1"/>
      <c r="DB545" s="91"/>
      <c r="DC545" s="91"/>
      <c r="DD545" s="91"/>
      <c r="DE545" s="91"/>
      <c r="DF545" s="91"/>
      <c r="DG545" s="91"/>
      <c r="DH545" s="91"/>
      <c r="DI545" s="91"/>
      <c r="DJ545" s="91"/>
      <c r="DK545" s="91"/>
      <c r="DL545" s="91"/>
      <c r="DM545" s="91"/>
      <c r="DN545" s="91"/>
      <c r="DO545" s="91"/>
      <c r="DP545" s="91"/>
      <c r="DQ545" s="91"/>
      <c r="DR545" s="91"/>
      <c r="DS545" s="91"/>
      <c r="DT545" s="91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  <c r="EJ545" s="9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1"/>
      <c r="FB545" s="91"/>
      <c r="FC545" s="91"/>
      <c r="FD545" s="91"/>
    </row>
    <row r="546" customFormat="false" ht="12.75" hidden="false" customHeight="false" outlineLevel="0" collapsed="false">
      <c r="A546" s="100"/>
      <c r="B546" s="101"/>
      <c r="C546" s="101"/>
      <c r="D546" s="101"/>
      <c r="E546" s="101"/>
      <c r="F546" s="101"/>
      <c r="G546" s="101"/>
      <c r="H546" s="82"/>
      <c r="I546" s="103"/>
      <c r="R546" s="82"/>
      <c r="S546" s="90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1"/>
      <c r="DB546" s="91"/>
      <c r="DC546" s="91"/>
      <c r="DD546" s="91"/>
      <c r="DE546" s="91"/>
      <c r="DF546" s="91"/>
      <c r="DG546" s="91"/>
      <c r="DH546" s="91"/>
      <c r="DI546" s="91"/>
      <c r="DJ546" s="91"/>
      <c r="DK546" s="91"/>
      <c r="DL546" s="91"/>
      <c r="DM546" s="91"/>
      <c r="DN546" s="91"/>
      <c r="DO546" s="91"/>
      <c r="DP546" s="91"/>
      <c r="DQ546" s="91"/>
      <c r="DR546" s="91"/>
      <c r="DS546" s="91"/>
      <c r="DT546" s="91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  <c r="EJ546" s="9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1"/>
      <c r="FB546" s="91"/>
      <c r="FC546" s="91"/>
      <c r="FD546" s="91"/>
    </row>
    <row r="547" customFormat="false" ht="12.75" hidden="false" customHeight="false" outlineLevel="0" collapsed="false">
      <c r="A547" s="100"/>
      <c r="B547" s="101"/>
      <c r="C547" s="101"/>
      <c r="D547" s="101"/>
      <c r="E547" s="101"/>
      <c r="F547" s="101"/>
      <c r="G547" s="101"/>
      <c r="H547" s="82"/>
      <c r="I547" s="103"/>
      <c r="R547" s="82"/>
      <c r="S547" s="90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1"/>
      <c r="DB547" s="91"/>
      <c r="DC547" s="91"/>
      <c r="DD547" s="91"/>
      <c r="DE547" s="91"/>
      <c r="DF547" s="91"/>
      <c r="DG547" s="91"/>
      <c r="DH547" s="91"/>
      <c r="DI547" s="91"/>
      <c r="DJ547" s="91"/>
      <c r="DK547" s="91"/>
      <c r="DL547" s="91"/>
      <c r="DM547" s="91"/>
      <c r="DN547" s="91"/>
      <c r="DO547" s="91"/>
      <c r="DP547" s="91"/>
      <c r="DQ547" s="91"/>
      <c r="DR547" s="91"/>
      <c r="DS547" s="91"/>
      <c r="DT547" s="91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  <c r="EJ547" s="9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91"/>
      <c r="EZ547" s="91"/>
      <c r="FA547" s="91"/>
      <c r="FB547" s="91"/>
      <c r="FC547" s="91"/>
      <c r="FD547" s="91"/>
    </row>
    <row r="548" customFormat="false" ht="12.75" hidden="false" customHeight="false" outlineLevel="0" collapsed="false">
      <c r="A548" s="100"/>
      <c r="B548" s="101"/>
      <c r="C548" s="101"/>
      <c r="D548" s="101"/>
      <c r="E548" s="101"/>
      <c r="F548" s="101"/>
      <c r="G548" s="101"/>
      <c r="H548" s="82"/>
      <c r="I548" s="103"/>
      <c r="R548" s="82"/>
      <c r="S548" s="90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1"/>
      <c r="DB548" s="91"/>
      <c r="DC548" s="91"/>
      <c r="DD548" s="91"/>
      <c r="DE548" s="91"/>
      <c r="DF548" s="91"/>
      <c r="DG548" s="91"/>
      <c r="DH548" s="91"/>
      <c r="DI548" s="91"/>
      <c r="DJ548" s="91"/>
      <c r="DK548" s="91"/>
      <c r="DL548" s="91"/>
      <c r="DM548" s="91"/>
      <c r="DN548" s="91"/>
      <c r="DO548" s="91"/>
      <c r="DP548" s="91"/>
      <c r="DQ548" s="91"/>
      <c r="DR548" s="91"/>
      <c r="DS548" s="91"/>
      <c r="DT548" s="91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  <c r="EJ548" s="9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91"/>
      <c r="EZ548" s="91"/>
      <c r="FA548" s="91"/>
      <c r="FB548" s="91"/>
      <c r="FC548" s="91"/>
      <c r="FD548" s="91"/>
    </row>
    <row r="549" customFormat="false" ht="12.75" hidden="false" customHeight="false" outlineLevel="0" collapsed="false">
      <c r="A549" s="100"/>
      <c r="B549" s="101"/>
      <c r="C549" s="101"/>
      <c r="D549" s="101"/>
      <c r="E549" s="101"/>
      <c r="F549" s="101"/>
      <c r="G549" s="101"/>
      <c r="H549" s="82"/>
      <c r="I549" s="103"/>
      <c r="R549" s="82"/>
      <c r="S549" s="90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1"/>
      <c r="DB549" s="91"/>
      <c r="DC549" s="91"/>
      <c r="DD549" s="91"/>
      <c r="DE549" s="91"/>
      <c r="DF549" s="91"/>
      <c r="DG549" s="91"/>
      <c r="DH549" s="91"/>
      <c r="DI549" s="91"/>
      <c r="DJ549" s="91"/>
      <c r="DK549" s="91"/>
      <c r="DL549" s="91"/>
      <c r="DM549" s="91"/>
      <c r="DN549" s="91"/>
      <c r="DO549" s="91"/>
      <c r="DP549" s="91"/>
      <c r="DQ549" s="91"/>
      <c r="DR549" s="91"/>
      <c r="DS549" s="91"/>
      <c r="DT549" s="91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  <c r="EJ549" s="91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91"/>
      <c r="EZ549" s="91"/>
      <c r="FA549" s="91"/>
      <c r="FB549" s="91"/>
      <c r="FC549" s="91"/>
      <c r="FD549" s="91"/>
    </row>
    <row r="550" customFormat="false" ht="12.75" hidden="false" customHeight="false" outlineLevel="0" collapsed="false">
      <c r="A550" s="100"/>
      <c r="B550" s="101"/>
      <c r="C550" s="101"/>
      <c r="D550" s="101"/>
      <c r="E550" s="101"/>
      <c r="F550" s="101"/>
      <c r="G550" s="101"/>
      <c r="H550" s="82"/>
      <c r="I550" s="103"/>
      <c r="R550" s="82"/>
      <c r="S550" s="90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1"/>
      <c r="DB550" s="91"/>
      <c r="DC550" s="91"/>
      <c r="DD550" s="91"/>
      <c r="DE550" s="91"/>
      <c r="DF550" s="91"/>
      <c r="DG550" s="91"/>
      <c r="DH550" s="91"/>
      <c r="DI550" s="91"/>
      <c r="DJ550" s="91"/>
      <c r="DK550" s="91"/>
      <c r="DL550" s="91"/>
      <c r="DM550" s="91"/>
      <c r="DN550" s="91"/>
      <c r="DO550" s="91"/>
      <c r="DP550" s="91"/>
      <c r="DQ550" s="91"/>
      <c r="DR550" s="91"/>
      <c r="DS550" s="91"/>
      <c r="DT550" s="91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  <c r="EJ550" s="91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91"/>
      <c r="EZ550" s="91"/>
      <c r="FA550" s="91"/>
      <c r="FB550" s="91"/>
      <c r="FC550" s="91"/>
      <c r="FD550" s="91"/>
    </row>
    <row r="551" customFormat="false" ht="12.75" hidden="false" customHeight="false" outlineLevel="0" collapsed="false">
      <c r="A551" s="100"/>
      <c r="B551" s="101"/>
      <c r="C551" s="101"/>
      <c r="D551" s="101"/>
      <c r="E551" s="101"/>
      <c r="F551" s="101"/>
      <c r="G551" s="101"/>
      <c r="H551" s="82"/>
      <c r="I551" s="103"/>
      <c r="R551" s="82"/>
      <c r="S551" s="90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1"/>
      <c r="DB551" s="91"/>
      <c r="DC551" s="91"/>
      <c r="DD551" s="91"/>
      <c r="DE551" s="91"/>
      <c r="DF551" s="91"/>
      <c r="DG551" s="91"/>
      <c r="DH551" s="91"/>
      <c r="DI551" s="91"/>
      <c r="DJ551" s="91"/>
      <c r="DK551" s="91"/>
      <c r="DL551" s="91"/>
      <c r="DM551" s="91"/>
      <c r="DN551" s="91"/>
      <c r="DO551" s="91"/>
      <c r="DP551" s="91"/>
      <c r="DQ551" s="91"/>
      <c r="DR551" s="91"/>
      <c r="DS551" s="91"/>
      <c r="DT551" s="91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  <c r="EJ551" s="9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91"/>
      <c r="EZ551" s="91"/>
      <c r="FA551" s="91"/>
      <c r="FB551" s="91"/>
      <c r="FC551" s="91"/>
      <c r="FD551" s="91"/>
    </row>
    <row r="552" customFormat="false" ht="12.75" hidden="false" customHeight="false" outlineLevel="0" collapsed="false">
      <c r="A552" s="100"/>
      <c r="B552" s="101"/>
      <c r="C552" s="101"/>
      <c r="D552" s="101"/>
      <c r="E552" s="101"/>
      <c r="F552" s="101"/>
      <c r="G552" s="101"/>
      <c r="H552" s="82"/>
      <c r="I552" s="103"/>
      <c r="R552" s="82"/>
      <c r="S552" s="90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1"/>
      <c r="DB552" s="91"/>
      <c r="DC552" s="91"/>
      <c r="DD552" s="91"/>
      <c r="DE552" s="91"/>
      <c r="DF552" s="91"/>
      <c r="DG552" s="91"/>
      <c r="DH552" s="91"/>
      <c r="DI552" s="91"/>
      <c r="DJ552" s="91"/>
      <c r="DK552" s="91"/>
      <c r="DL552" s="91"/>
      <c r="DM552" s="91"/>
      <c r="DN552" s="91"/>
      <c r="DO552" s="91"/>
      <c r="DP552" s="91"/>
      <c r="DQ552" s="91"/>
      <c r="DR552" s="91"/>
      <c r="DS552" s="91"/>
      <c r="DT552" s="91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  <c r="EJ552" s="9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91"/>
      <c r="EZ552" s="91"/>
      <c r="FA552" s="91"/>
      <c r="FB552" s="91"/>
      <c r="FC552" s="91"/>
      <c r="FD552" s="91"/>
    </row>
    <row r="553" customFormat="false" ht="12.75" hidden="false" customHeight="false" outlineLevel="0" collapsed="false">
      <c r="A553" s="100"/>
      <c r="B553" s="101"/>
      <c r="C553" s="101"/>
      <c r="D553" s="101"/>
      <c r="E553" s="101"/>
      <c r="F553" s="101"/>
      <c r="G553" s="101"/>
      <c r="H553" s="82"/>
      <c r="I553" s="103"/>
      <c r="R553" s="82"/>
      <c r="S553" s="90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1"/>
      <c r="DB553" s="91"/>
      <c r="DC553" s="91"/>
      <c r="DD553" s="91"/>
      <c r="DE553" s="91"/>
      <c r="DF553" s="91"/>
      <c r="DG553" s="91"/>
      <c r="DH553" s="91"/>
      <c r="DI553" s="91"/>
      <c r="DJ553" s="91"/>
      <c r="DK553" s="91"/>
      <c r="DL553" s="91"/>
      <c r="DM553" s="91"/>
      <c r="DN553" s="91"/>
      <c r="DO553" s="91"/>
      <c r="DP553" s="91"/>
      <c r="DQ553" s="91"/>
      <c r="DR553" s="91"/>
      <c r="DS553" s="91"/>
      <c r="DT553" s="91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  <c r="EJ553" s="91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91"/>
      <c r="EZ553" s="91"/>
      <c r="FA553" s="91"/>
      <c r="FB553" s="91"/>
      <c r="FC553" s="91"/>
      <c r="FD553" s="91"/>
    </row>
    <row r="554" customFormat="false" ht="12.75" hidden="false" customHeight="false" outlineLevel="0" collapsed="false">
      <c r="A554" s="100"/>
      <c r="B554" s="101"/>
      <c r="C554" s="101"/>
      <c r="D554" s="101"/>
      <c r="E554" s="101"/>
      <c r="F554" s="101"/>
      <c r="G554" s="101"/>
      <c r="H554" s="82"/>
      <c r="I554" s="103"/>
      <c r="R554" s="82"/>
      <c r="S554" s="90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1"/>
      <c r="DB554" s="91"/>
      <c r="DC554" s="91"/>
      <c r="DD554" s="91"/>
      <c r="DE554" s="91"/>
      <c r="DF554" s="91"/>
      <c r="DG554" s="91"/>
      <c r="DH554" s="91"/>
      <c r="DI554" s="91"/>
      <c r="DJ554" s="91"/>
      <c r="DK554" s="91"/>
      <c r="DL554" s="91"/>
      <c r="DM554" s="91"/>
      <c r="DN554" s="91"/>
      <c r="DO554" s="91"/>
      <c r="DP554" s="91"/>
      <c r="DQ554" s="91"/>
      <c r="DR554" s="91"/>
      <c r="DS554" s="91"/>
      <c r="DT554" s="91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  <c r="EJ554" s="91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91"/>
      <c r="EZ554" s="91"/>
      <c r="FA554" s="91"/>
      <c r="FB554" s="91"/>
      <c r="FC554" s="91"/>
      <c r="FD554" s="91"/>
    </row>
    <row r="555" customFormat="false" ht="12.75" hidden="false" customHeight="false" outlineLevel="0" collapsed="false">
      <c r="A555" s="100"/>
      <c r="B555" s="101"/>
      <c r="C555" s="101"/>
      <c r="D555" s="101"/>
      <c r="E555" s="101"/>
      <c r="F555" s="101"/>
      <c r="G555" s="101"/>
      <c r="H555" s="82"/>
      <c r="I555" s="103"/>
      <c r="R555" s="82"/>
      <c r="S555" s="90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1"/>
      <c r="DB555" s="91"/>
      <c r="DC555" s="91"/>
      <c r="DD555" s="91"/>
      <c r="DE555" s="91"/>
      <c r="DF555" s="91"/>
      <c r="DG555" s="91"/>
      <c r="DH555" s="91"/>
      <c r="DI555" s="91"/>
      <c r="DJ555" s="91"/>
      <c r="DK555" s="91"/>
      <c r="DL555" s="91"/>
      <c r="DM555" s="91"/>
      <c r="DN555" s="91"/>
      <c r="DO555" s="91"/>
      <c r="DP555" s="91"/>
      <c r="DQ555" s="91"/>
      <c r="DR555" s="91"/>
      <c r="DS555" s="91"/>
      <c r="DT555" s="91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  <c r="EJ555" s="91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91"/>
      <c r="EZ555" s="91"/>
      <c r="FA555" s="91"/>
      <c r="FB555" s="91"/>
      <c r="FC555" s="91"/>
      <c r="FD555" s="91"/>
    </row>
    <row r="556" customFormat="false" ht="12.75" hidden="false" customHeight="false" outlineLevel="0" collapsed="false">
      <c r="A556" s="100"/>
      <c r="B556" s="101"/>
      <c r="C556" s="101"/>
      <c r="D556" s="101"/>
      <c r="E556" s="101"/>
      <c r="F556" s="101"/>
      <c r="G556" s="101"/>
      <c r="H556" s="82"/>
      <c r="I556" s="103"/>
      <c r="R556" s="82"/>
      <c r="S556" s="90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1"/>
      <c r="DB556" s="91"/>
      <c r="DC556" s="91"/>
      <c r="DD556" s="91"/>
      <c r="DE556" s="91"/>
      <c r="DF556" s="91"/>
      <c r="DG556" s="91"/>
      <c r="DH556" s="91"/>
      <c r="DI556" s="91"/>
      <c r="DJ556" s="91"/>
      <c r="DK556" s="91"/>
      <c r="DL556" s="91"/>
      <c r="DM556" s="91"/>
      <c r="DN556" s="91"/>
      <c r="DO556" s="91"/>
      <c r="DP556" s="91"/>
      <c r="DQ556" s="91"/>
      <c r="DR556" s="91"/>
      <c r="DS556" s="91"/>
      <c r="DT556" s="91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  <c r="EJ556" s="91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91"/>
      <c r="EZ556" s="91"/>
      <c r="FA556" s="91"/>
      <c r="FB556" s="91"/>
      <c r="FC556" s="91"/>
      <c r="FD556" s="91"/>
    </row>
    <row r="557" customFormat="false" ht="12.75" hidden="false" customHeight="false" outlineLevel="0" collapsed="false">
      <c r="A557" s="100"/>
      <c r="B557" s="101"/>
      <c r="C557" s="101"/>
      <c r="D557" s="101"/>
      <c r="E557" s="101"/>
      <c r="F557" s="101"/>
      <c r="G557" s="101"/>
      <c r="H557" s="82"/>
      <c r="I557" s="103"/>
      <c r="R557" s="82"/>
      <c r="S557" s="90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1"/>
      <c r="DB557" s="91"/>
      <c r="DC557" s="91"/>
      <c r="DD557" s="91"/>
      <c r="DE557" s="91"/>
      <c r="DF557" s="91"/>
      <c r="DG557" s="91"/>
      <c r="DH557" s="91"/>
      <c r="DI557" s="91"/>
      <c r="DJ557" s="91"/>
      <c r="DK557" s="91"/>
      <c r="DL557" s="91"/>
      <c r="DM557" s="91"/>
      <c r="DN557" s="91"/>
      <c r="DO557" s="91"/>
      <c r="DP557" s="91"/>
      <c r="DQ557" s="91"/>
      <c r="DR557" s="91"/>
      <c r="DS557" s="91"/>
      <c r="DT557" s="91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  <c r="EJ557" s="91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91"/>
      <c r="EZ557" s="91"/>
      <c r="FA557" s="91"/>
      <c r="FB557" s="91"/>
      <c r="FC557" s="91"/>
      <c r="FD557" s="91"/>
    </row>
    <row r="558" customFormat="false" ht="12.75" hidden="false" customHeight="false" outlineLevel="0" collapsed="false">
      <c r="A558" s="100"/>
      <c r="B558" s="101"/>
      <c r="C558" s="101"/>
      <c r="D558" s="101"/>
      <c r="E558" s="101"/>
      <c r="F558" s="101"/>
      <c r="G558" s="101"/>
      <c r="H558" s="82"/>
      <c r="I558" s="103"/>
      <c r="R558" s="82"/>
      <c r="S558" s="90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1"/>
      <c r="DB558" s="91"/>
      <c r="DC558" s="91"/>
      <c r="DD558" s="91"/>
      <c r="DE558" s="91"/>
      <c r="DF558" s="91"/>
      <c r="DG558" s="91"/>
      <c r="DH558" s="91"/>
      <c r="DI558" s="91"/>
      <c r="DJ558" s="91"/>
      <c r="DK558" s="91"/>
      <c r="DL558" s="91"/>
      <c r="DM558" s="91"/>
      <c r="DN558" s="91"/>
      <c r="DO558" s="91"/>
      <c r="DP558" s="91"/>
      <c r="DQ558" s="91"/>
      <c r="DR558" s="91"/>
      <c r="DS558" s="91"/>
      <c r="DT558" s="91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  <c r="EJ558" s="91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91"/>
      <c r="EZ558" s="91"/>
      <c r="FA558" s="91"/>
      <c r="FB558" s="91"/>
      <c r="FC558" s="91"/>
      <c r="FD558" s="91"/>
    </row>
    <row r="559" customFormat="false" ht="12.75" hidden="false" customHeight="false" outlineLevel="0" collapsed="false">
      <c r="A559" s="100"/>
      <c r="B559" s="101"/>
      <c r="C559" s="101"/>
      <c r="D559" s="101"/>
      <c r="E559" s="101"/>
      <c r="F559" s="101"/>
      <c r="G559" s="101"/>
      <c r="H559" s="82"/>
      <c r="I559" s="103"/>
      <c r="R559" s="82"/>
      <c r="S559" s="90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1"/>
      <c r="DB559" s="91"/>
      <c r="DC559" s="91"/>
      <c r="DD559" s="91"/>
      <c r="DE559" s="91"/>
      <c r="DF559" s="91"/>
      <c r="DG559" s="91"/>
      <c r="DH559" s="91"/>
      <c r="DI559" s="91"/>
      <c r="DJ559" s="91"/>
      <c r="DK559" s="91"/>
      <c r="DL559" s="91"/>
      <c r="DM559" s="91"/>
      <c r="DN559" s="91"/>
      <c r="DO559" s="91"/>
      <c r="DP559" s="91"/>
      <c r="DQ559" s="91"/>
      <c r="DR559" s="91"/>
      <c r="DS559" s="91"/>
      <c r="DT559" s="91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  <c r="EJ559" s="91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91"/>
      <c r="EZ559" s="91"/>
      <c r="FA559" s="91"/>
      <c r="FB559" s="91"/>
      <c r="FC559" s="91"/>
      <c r="FD559" s="91"/>
    </row>
    <row r="560" customFormat="false" ht="12.75" hidden="false" customHeight="false" outlineLevel="0" collapsed="false">
      <c r="A560" s="100"/>
      <c r="B560" s="101"/>
      <c r="C560" s="101"/>
      <c r="D560" s="101"/>
      <c r="E560" s="101"/>
      <c r="F560" s="101"/>
      <c r="G560" s="101"/>
      <c r="H560" s="82"/>
      <c r="I560" s="103"/>
      <c r="R560" s="82"/>
      <c r="S560" s="90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1"/>
      <c r="DB560" s="91"/>
      <c r="DC560" s="91"/>
      <c r="DD560" s="91"/>
      <c r="DE560" s="91"/>
      <c r="DF560" s="91"/>
      <c r="DG560" s="91"/>
      <c r="DH560" s="91"/>
      <c r="DI560" s="91"/>
      <c r="DJ560" s="91"/>
      <c r="DK560" s="91"/>
      <c r="DL560" s="91"/>
      <c r="DM560" s="91"/>
      <c r="DN560" s="91"/>
      <c r="DO560" s="91"/>
      <c r="DP560" s="91"/>
      <c r="DQ560" s="91"/>
      <c r="DR560" s="91"/>
      <c r="DS560" s="91"/>
      <c r="DT560" s="91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  <c r="EJ560" s="91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91"/>
      <c r="EZ560" s="91"/>
      <c r="FA560" s="91"/>
      <c r="FB560" s="91"/>
      <c r="FC560" s="91"/>
      <c r="FD560" s="91"/>
    </row>
    <row r="561" customFormat="false" ht="12.75" hidden="false" customHeight="false" outlineLevel="0" collapsed="false">
      <c r="A561" s="100"/>
      <c r="B561" s="101"/>
      <c r="C561" s="101"/>
      <c r="D561" s="101"/>
      <c r="E561" s="101"/>
      <c r="F561" s="101"/>
      <c r="G561" s="101"/>
      <c r="H561" s="82"/>
      <c r="I561" s="103"/>
      <c r="R561" s="82"/>
      <c r="S561" s="90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1"/>
      <c r="DB561" s="91"/>
      <c r="DC561" s="91"/>
      <c r="DD561" s="91"/>
      <c r="DE561" s="91"/>
      <c r="DF561" s="91"/>
      <c r="DG561" s="91"/>
      <c r="DH561" s="91"/>
      <c r="DI561" s="91"/>
      <c r="DJ561" s="91"/>
      <c r="DK561" s="91"/>
      <c r="DL561" s="91"/>
      <c r="DM561" s="91"/>
      <c r="DN561" s="91"/>
      <c r="DO561" s="91"/>
      <c r="DP561" s="91"/>
      <c r="DQ561" s="91"/>
      <c r="DR561" s="91"/>
      <c r="DS561" s="91"/>
      <c r="DT561" s="91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  <c r="EJ561" s="91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91"/>
      <c r="EZ561" s="91"/>
      <c r="FA561" s="91"/>
      <c r="FB561" s="91"/>
      <c r="FC561" s="91"/>
      <c r="FD561" s="91"/>
    </row>
    <row r="562" customFormat="false" ht="12.75" hidden="false" customHeight="false" outlineLevel="0" collapsed="false">
      <c r="A562" s="100"/>
      <c r="B562" s="101"/>
      <c r="C562" s="101"/>
      <c r="D562" s="101"/>
      <c r="E562" s="101"/>
      <c r="F562" s="101"/>
      <c r="G562" s="101"/>
      <c r="H562" s="82"/>
      <c r="I562" s="103"/>
      <c r="R562" s="82"/>
      <c r="S562" s="90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1"/>
      <c r="DB562" s="91"/>
      <c r="DC562" s="91"/>
      <c r="DD562" s="91"/>
      <c r="DE562" s="91"/>
      <c r="DF562" s="91"/>
      <c r="DG562" s="91"/>
      <c r="DH562" s="91"/>
      <c r="DI562" s="91"/>
      <c r="DJ562" s="91"/>
      <c r="DK562" s="91"/>
      <c r="DL562" s="91"/>
      <c r="DM562" s="91"/>
      <c r="DN562" s="91"/>
      <c r="DO562" s="91"/>
      <c r="DP562" s="91"/>
      <c r="DQ562" s="91"/>
      <c r="DR562" s="91"/>
      <c r="DS562" s="91"/>
      <c r="DT562" s="91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  <c r="EJ562" s="91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91"/>
      <c r="EZ562" s="91"/>
      <c r="FA562" s="91"/>
      <c r="FB562" s="91"/>
      <c r="FC562" s="91"/>
      <c r="FD562" s="91"/>
    </row>
    <row r="563" customFormat="false" ht="12.75" hidden="false" customHeight="false" outlineLevel="0" collapsed="false">
      <c r="A563" s="100"/>
      <c r="B563" s="101"/>
      <c r="C563" s="101"/>
      <c r="D563" s="101"/>
      <c r="E563" s="101"/>
      <c r="F563" s="101"/>
      <c r="G563" s="101"/>
      <c r="H563" s="82"/>
      <c r="I563" s="103"/>
      <c r="R563" s="82"/>
      <c r="S563" s="90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1"/>
      <c r="DB563" s="91"/>
      <c r="DC563" s="91"/>
      <c r="DD563" s="91"/>
      <c r="DE563" s="91"/>
      <c r="DF563" s="91"/>
      <c r="DG563" s="91"/>
      <c r="DH563" s="91"/>
      <c r="DI563" s="91"/>
      <c r="DJ563" s="91"/>
      <c r="DK563" s="91"/>
      <c r="DL563" s="91"/>
      <c r="DM563" s="91"/>
      <c r="DN563" s="91"/>
      <c r="DO563" s="91"/>
      <c r="DP563" s="91"/>
      <c r="DQ563" s="91"/>
      <c r="DR563" s="91"/>
      <c r="DS563" s="91"/>
      <c r="DT563" s="91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  <c r="EJ563" s="9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91"/>
      <c r="EZ563" s="91"/>
      <c r="FA563" s="91"/>
      <c r="FB563" s="91"/>
      <c r="FC563" s="91"/>
      <c r="FD563" s="91"/>
    </row>
    <row r="564" customFormat="false" ht="12.75" hidden="false" customHeight="false" outlineLevel="0" collapsed="false">
      <c r="A564" s="100"/>
      <c r="B564" s="101"/>
      <c r="C564" s="101"/>
      <c r="D564" s="101"/>
      <c r="E564" s="101"/>
      <c r="F564" s="101"/>
      <c r="G564" s="101"/>
      <c r="H564" s="82"/>
      <c r="I564" s="103"/>
      <c r="R564" s="82"/>
      <c r="S564" s="90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1"/>
      <c r="DB564" s="91"/>
      <c r="DC564" s="91"/>
      <c r="DD564" s="91"/>
      <c r="DE564" s="91"/>
      <c r="DF564" s="91"/>
      <c r="DG564" s="91"/>
      <c r="DH564" s="91"/>
      <c r="DI564" s="91"/>
      <c r="DJ564" s="91"/>
      <c r="DK564" s="91"/>
      <c r="DL564" s="91"/>
      <c r="DM564" s="91"/>
      <c r="DN564" s="91"/>
      <c r="DO564" s="91"/>
      <c r="DP564" s="91"/>
      <c r="DQ564" s="91"/>
      <c r="DR564" s="91"/>
      <c r="DS564" s="91"/>
      <c r="DT564" s="91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  <c r="EJ564" s="91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91"/>
      <c r="EZ564" s="91"/>
      <c r="FA564" s="91"/>
      <c r="FB564" s="91"/>
      <c r="FC564" s="91"/>
      <c r="FD564" s="91"/>
    </row>
    <row r="565" customFormat="false" ht="12.75" hidden="false" customHeight="false" outlineLevel="0" collapsed="false">
      <c r="A565" s="100"/>
      <c r="B565" s="101"/>
      <c r="C565" s="101"/>
      <c r="D565" s="101"/>
      <c r="E565" s="101"/>
      <c r="F565" s="101"/>
      <c r="G565" s="101"/>
      <c r="H565" s="82"/>
      <c r="I565" s="103"/>
      <c r="R565" s="82"/>
      <c r="S565" s="90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1"/>
      <c r="DB565" s="91"/>
      <c r="DC565" s="91"/>
      <c r="DD565" s="91"/>
      <c r="DE565" s="91"/>
      <c r="DF565" s="91"/>
      <c r="DG565" s="91"/>
      <c r="DH565" s="91"/>
      <c r="DI565" s="91"/>
      <c r="DJ565" s="91"/>
      <c r="DK565" s="91"/>
      <c r="DL565" s="91"/>
      <c r="DM565" s="91"/>
      <c r="DN565" s="91"/>
      <c r="DO565" s="91"/>
      <c r="DP565" s="91"/>
      <c r="DQ565" s="91"/>
      <c r="DR565" s="91"/>
      <c r="DS565" s="91"/>
      <c r="DT565" s="91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  <c r="EJ565" s="9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91"/>
      <c r="EZ565" s="91"/>
      <c r="FA565" s="91"/>
      <c r="FB565" s="91"/>
      <c r="FC565" s="91"/>
      <c r="FD565" s="91"/>
    </row>
    <row r="566" customFormat="false" ht="12.75" hidden="false" customHeight="false" outlineLevel="0" collapsed="false">
      <c r="A566" s="100"/>
      <c r="B566" s="101"/>
      <c r="C566" s="101"/>
      <c r="D566" s="101"/>
      <c r="E566" s="101"/>
      <c r="F566" s="101"/>
      <c r="G566" s="101"/>
      <c r="H566" s="82"/>
      <c r="I566" s="103"/>
      <c r="R566" s="82"/>
      <c r="S566" s="90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1"/>
      <c r="DB566" s="91"/>
      <c r="DC566" s="91"/>
      <c r="DD566" s="91"/>
      <c r="DE566" s="91"/>
      <c r="DF566" s="91"/>
      <c r="DG566" s="91"/>
      <c r="DH566" s="91"/>
      <c r="DI566" s="91"/>
      <c r="DJ566" s="91"/>
      <c r="DK566" s="91"/>
      <c r="DL566" s="91"/>
      <c r="DM566" s="91"/>
      <c r="DN566" s="91"/>
      <c r="DO566" s="91"/>
      <c r="DP566" s="91"/>
      <c r="DQ566" s="91"/>
      <c r="DR566" s="91"/>
      <c r="DS566" s="91"/>
      <c r="DT566" s="91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  <c r="EJ566" s="9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91"/>
      <c r="EZ566" s="91"/>
      <c r="FA566" s="91"/>
      <c r="FB566" s="91"/>
      <c r="FC566" s="91"/>
      <c r="FD566" s="91"/>
    </row>
    <row r="567" customFormat="false" ht="12.75" hidden="false" customHeight="false" outlineLevel="0" collapsed="false">
      <c r="A567" s="100"/>
      <c r="B567" s="101"/>
      <c r="C567" s="101"/>
      <c r="D567" s="101"/>
      <c r="E567" s="101"/>
      <c r="F567" s="101"/>
      <c r="G567" s="101"/>
      <c r="H567" s="82"/>
      <c r="I567" s="103"/>
      <c r="R567" s="82"/>
      <c r="S567" s="90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1"/>
      <c r="DB567" s="91"/>
      <c r="DC567" s="91"/>
      <c r="DD567" s="91"/>
      <c r="DE567" s="91"/>
      <c r="DF567" s="91"/>
      <c r="DG567" s="91"/>
      <c r="DH567" s="91"/>
      <c r="DI567" s="91"/>
      <c r="DJ567" s="91"/>
      <c r="DK567" s="91"/>
      <c r="DL567" s="91"/>
      <c r="DM567" s="91"/>
      <c r="DN567" s="91"/>
      <c r="DO567" s="91"/>
      <c r="DP567" s="91"/>
      <c r="DQ567" s="91"/>
      <c r="DR567" s="91"/>
      <c r="DS567" s="91"/>
      <c r="DT567" s="91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  <c r="EJ567" s="9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91"/>
      <c r="EZ567" s="91"/>
      <c r="FA567" s="91"/>
      <c r="FB567" s="91"/>
      <c r="FC567" s="91"/>
      <c r="FD567" s="91"/>
    </row>
    <row r="568" customFormat="false" ht="12.75" hidden="false" customHeight="false" outlineLevel="0" collapsed="false">
      <c r="A568" s="100"/>
      <c r="B568" s="101"/>
      <c r="C568" s="101"/>
      <c r="D568" s="101"/>
      <c r="E568" s="101"/>
      <c r="F568" s="101"/>
      <c r="G568" s="101"/>
      <c r="H568" s="82"/>
      <c r="I568" s="103"/>
      <c r="R568" s="82"/>
      <c r="S568" s="90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1"/>
      <c r="DB568" s="91"/>
      <c r="DC568" s="91"/>
      <c r="DD568" s="91"/>
      <c r="DE568" s="91"/>
      <c r="DF568" s="91"/>
      <c r="DG568" s="91"/>
      <c r="DH568" s="91"/>
      <c r="DI568" s="91"/>
      <c r="DJ568" s="91"/>
      <c r="DK568" s="91"/>
      <c r="DL568" s="91"/>
      <c r="DM568" s="91"/>
      <c r="DN568" s="91"/>
      <c r="DO568" s="91"/>
      <c r="DP568" s="91"/>
      <c r="DQ568" s="91"/>
      <c r="DR568" s="91"/>
      <c r="DS568" s="91"/>
      <c r="DT568" s="91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  <c r="EJ568" s="91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91"/>
      <c r="EZ568" s="91"/>
      <c r="FA568" s="91"/>
      <c r="FB568" s="91"/>
      <c r="FC568" s="91"/>
      <c r="FD568" s="91"/>
    </row>
    <row r="569" customFormat="false" ht="12.75" hidden="false" customHeight="false" outlineLevel="0" collapsed="false">
      <c r="A569" s="100"/>
      <c r="B569" s="101"/>
      <c r="C569" s="101"/>
      <c r="D569" s="101"/>
      <c r="E569" s="101"/>
      <c r="F569" s="101"/>
      <c r="G569" s="101"/>
      <c r="H569" s="82"/>
      <c r="I569" s="103"/>
      <c r="R569" s="82"/>
      <c r="S569" s="90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1"/>
      <c r="DB569" s="91"/>
      <c r="DC569" s="91"/>
      <c r="DD569" s="91"/>
      <c r="DE569" s="91"/>
      <c r="DF569" s="91"/>
      <c r="DG569" s="91"/>
      <c r="DH569" s="91"/>
      <c r="DI569" s="91"/>
      <c r="DJ569" s="91"/>
      <c r="DK569" s="91"/>
      <c r="DL569" s="91"/>
      <c r="DM569" s="91"/>
      <c r="DN569" s="91"/>
      <c r="DO569" s="91"/>
      <c r="DP569" s="91"/>
      <c r="DQ569" s="91"/>
      <c r="DR569" s="91"/>
      <c r="DS569" s="91"/>
      <c r="DT569" s="91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  <c r="EJ569" s="91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91"/>
      <c r="EZ569" s="91"/>
      <c r="FA569" s="91"/>
      <c r="FB569" s="91"/>
      <c r="FC569" s="91"/>
      <c r="FD569" s="91"/>
    </row>
    <row r="570" customFormat="false" ht="12.75" hidden="false" customHeight="false" outlineLevel="0" collapsed="false">
      <c r="A570" s="100"/>
      <c r="B570" s="101"/>
      <c r="C570" s="101"/>
      <c r="D570" s="101"/>
      <c r="E570" s="101"/>
      <c r="F570" s="101"/>
      <c r="G570" s="101"/>
      <c r="H570" s="82"/>
      <c r="I570" s="103"/>
      <c r="R570" s="82"/>
      <c r="S570" s="90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1"/>
      <c r="DB570" s="91"/>
      <c r="DC570" s="91"/>
      <c r="DD570" s="91"/>
      <c r="DE570" s="91"/>
      <c r="DF570" s="91"/>
      <c r="DG570" s="91"/>
      <c r="DH570" s="91"/>
      <c r="DI570" s="91"/>
      <c r="DJ570" s="91"/>
      <c r="DK570" s="91"/>
      <c r="DL570" s="91"/>
      <c r="DM570" s="91"/>
      <c r="DN570" s="91"/>
      <c r="DO570" s="91"/>
      <c r="DP570" s="91"/>
      <c r="DQ570" s="91"/>
      <c r="DR570" s="91"/>
      <c r="DS570" s="91"/>
      <c r="DT570" s="91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  <c r="EJ570" s="91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91"/>
      <c r="EZ570" s="91"/>
      <c r="FA570" s="91"/>
      <c r="FB570" s="91"/>
      <c r="FC570" s="91"/>
      <c r="FD570" s="91"/>
    </row>
    <row r="571" customFormat="false" ht="12.75" hidden="false" customHeight="false" outlineLevel="0" collapsed="false">
      <c r="A571" s="100"/>
      <c r="B571" s="101"/>
      <c r="C571" s="101"/>
      <c r="D571" s="101"/>
      <c r="E571" s="101"/>
      <c r="F571" s="101"/>
      <c r="G571" s="101"/>
      <c r="H571" s="82"/>
      <c r="I571" s="103"/>
      <c r="R571" s="82"/>
      <c r="S571" s="90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1"/>
      <c r="DB571" s="91"/>
      <c r="DC571" s="91"/>
      <c r="DD571" s="91"/>
      <c r="DE571" s="91"/>
      <c r="DF571" s="91"/>
      <c r="DG571" s="91"/>
      <c r="DH571" s="91"/>
      <c r="DI571" s="91"/>
      <c r="DJ571" s="91"/>
      <c r="DK571" s="91"/>
      <c r="DL571" s="91"/>
      <c r="DM571" s="91"/>
      <c r="DN571" s="91"/>
      <c r="DO571" s="91"/>
      <c r="DP571" s="91"/>
      <c r="DQ571" s="91"/>
      <c r="DR571" s="91"/>
      <c r="DS571" s="91"/>
      <c r="DT571" s="91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  <c r="EJ571" s="91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91"/>
      <c r="EZ571" s="91"/>
      <c r="FA571" s="91"/>
      <c r="FB571" s="91"/>
      <c r="FC571" s="91"/>
      <c r="FD571" s="91"/>
    </row>
    <row r="572" customFormat="false" ht="12.75" hidden="false" customHeight="false" outlineLevel="0" collapsed="false">
      <c r="A572" s="100"/>
      <c r="B572" s="101"/>
      <c r="C572" s="101"/>
      <c r="D572" s="101"/>
      <c r="E572" s="101"/>
      <c r="F572" s="101"/>
      <c r="G572" s="101"/>
      <c r="H572" s="82"/>
      <c r="I572" s="103"/>
      <c r="R572" s="82"/>
      <c r="S572" s="90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1"/>
      <c r="DB572" s="91"/>
      <c r="DC572" s="91"/>
      <c r="DD572" s="91"/>
      <c r="DE572" s="91"/>
      <c r="DF572" s="91"/>
      <c r="DG572" s="91"/>
      <c r="DH572" s="91"/>
      <c r="DI572" s="91"/>
      <c r="DJ572" s="91"/>
      <c r="DK572" s="91"/>
      <c r="DL572" s="91"/>
      <c r="DM572" s="91"/>
      <c r="DN572" s="91"/>
      <c r="DO572" s="91"/>
      <c r="DP572" s="91"/>
      <c r="DQ572" s="91"/>
      <c r="DR572" s="91"/>
      <c r="DS572" s="91"/>
      <c r="DT572" s="91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  <c r="EJ572" s="9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91"/>
      <c r="EZ572" s="91"/>
      <c r="FA572" s="91"/>
      <c r="FB572" s="91"/>
      <c r="FC572" s="91"/>
      <c r="FD572" s="91"/>
    </row>
    <row r="573" customFormat="false" ht="12.75" hidden="false" customHeight="false" outlineLevel="0" collapsed="false">
      <c r="A573" s="100"/>
      <c r="B573" s="101"/>
      <c r="C573" s="101"/>
      <c r="D573" s="101"/>
      <c r="E573" s="101"/>
      <c r="F573" s="101"/>
      <c r="G573" s="101"/>
      <c r="H573" s="82"/>
      <c r="I573" s="103"/>
      <c r="R573" s="82"/>
      <c r="S573" s="90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1"/>
      <c r="DB573" s="91"/>
      <c r="DC573" s="91"/>
      <c r="DD573" s="91"/>
      <c r="DE573" s="91"/>
      <c r="DF573" s="91"/>
      <c r="DG573" s="91"/>
      <c r="DH573" s="91"/>
      <c r="DI573" s="91"/>
      <c r="DJ573" s="91"/>
      <c r="DK573" s="91"/>
      <c r="DL573" s="91"/>
      <c r="DM573" s="91"/>
      <c r="DN573" s="91"/>
      <c r="DO573" s="91"/>
      <c r="DP573" s="91"/>
      <c r="DQ573" s="91"/>
      <c r="DR573" s="91"/>
      <c r="DS573" s="91"/>
      <c r="DT573" s="91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  <c r="EJ573" s="9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91"/>
      <c r="EZ573" s="91"/>
      <c r="FA573" s="91"/>
      <c r="FB573" s="91"/>
      <c r="FC573" s="91"/>
      <c r="FD573" s="91"/>
    </row>
    <row r="574" customFormat="false" ht="12.75" hidden="false" customHeight="false" outlineLevel="0" collapsed="false">
      <c r="A574" s="100"/>
      <c r="B574" s="101"/>
      <c r="C574" s="101"/>
      <c r="D574" s="101"/>
      <c r="E574" s="101"/>
      <c r="F574" s="101"/>
      <c r="G574" s="101"/>
      <c r="H574" s="82"/>
      <c r="I574" s="103"/>
      <c r="R574" s="82"/>
      <c r="S574" s="90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1"/>
      <c r="DB574" s="91"/>
      <c r="DC574" s="91"/>
      <c r="DD574" s="91"/>
      <c r="DE574" s="91"/>
      <c r="DF574" s="91"/>
      <c r="DG574" s="91"/>
      <c r="DH574" s="91"/>
      <c r="DI574" s="91"/>
      <c r="DJ574" s="91"/>
      <c r="DK574" s="91"/>
      <c r="DL574" s="91"/>
      <c r="DM574" s="91"/>
      <c r="DN574" s="91"/>
      <c r="DO574" s="91"/>
      <c r="DP574" s="91"/>
      <c r="DQ574" s="91"/>
      <c r="DR574" s="91"/>
      <c r="DS574" s="91"/>
      <c r="DT574" s="91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  <c r="EJ574" s="91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91"/>
      <c r="EZ574" s="91"/>
      <c r="FA574" s="91"/>
      <c r="FB574" s="91"/>
      <c r="FC574" s="91"/>
      <c r="FD574" s="91"/>
    </row>
    <row r="575" customFormat="false" ht="12.75" hidden="false" customHeight="false" outlineLevel="0" collapsed="false">
      <c r="A575" s="100"/>
      <c r="B575" s="101"/>
      <c r="C575" s="101"/>
      <c r="D575" s="101"/>
      <c r="E575" s="101"/>
      <c r="F575" s="101"/>
      <c r="G575" s="101"/>
      <c r="H575" s="82"/>
      <c r="I575" s="103"/>
      <c r="R575" s="82"/>
      <c r="S575" s="90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1"/>
      <c r="DB575" s="91"/>
      <c r="DC575" s="91"/>
      <c r="DD575" s="91"/>
      <c r="DE575" s="91"/>
      <c r="DF575" s="91"/>
      <c r="DG575" s="91"/>
      <c r="DH575" s="91"/>
      <c r="DI575" s="91"/>
      <c r="DJ575" s="91"/>
      <c r="DK575" s="91"/>
      <c r="DL575" s="91"/>
      <c r="DM575" s="91"/>
      <c r="DN575" s="91"/>
      <c r="DO575" s="91"/>
      <c r="DP575" s="91"/>
      <c r="DQ575" s="91"/>
      <c r="DR575" s="91"/>
      <c r="DS575" s="91"/>
      <c r="DT575" s="91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  <c r="EJ575" s="9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91"/>
      <c r="EZ575" s="91"/>
      <c r="FA575" s="91"/>
      <c r="FB575" s="91"/>
      <c r="FC575" s="91"/>
      <c r="FD575" s="91"/>
    </row>
    <row r="576" customFormat="false" ht="12.75" hidden="false" customHeight="false" outlineLevel="0" collapsed="false">
      <c r="A576" s="100"/>
      <c r="B576" s="101"/>
      <c r="C576" s="101"/>
      <c r="D576" s="101"/>
      <c r="E576" s="101"/>
      <c r="F576" s="101"/>
      <c r="G576" s="101"/>
      <c r="H576" s="82"/>
      <c r="I576" s="103"/>
      <c r="R576" s="82"/>
      <c r="S576" s="90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1"/>
      <c r="DB576" s="91"/>
      <c r="DC576" s="91"/>
      <c r="DD576" s="91"/>
      <c r="DE576" s="91"/>
      <c r="DF576" s="91"/>
      <c r="DG576" s="91"/>
      <c r="DH576" s="91"/>
      <c r="DI576" s="91"/>
      <c r="DJ576" s="91"/>
      <c r="DK576" s="91"/>
      <c r="DL576" s="91"/>
      <c r="DM576" s="91"/>
      <c r="DN576" s="91"/>
      <c r="DO576" s="91"/>
      <c r="DP576" s="91"/>
      <c r="DQ576" s="91"/>
      <c r="DR576" s="91"/>
      <c r="DS576" s="91"/>
      <c r="DT576" s="91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  <c r="EJ576" s="9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91"/>
      <c r="EZ576" s="91"/>
      <c r="FA576" s="91"/>
      <c r="FB576" s="91"/>
      <c r="FC576" s="91"/>
      <c r="FD576" s="91"/>
    </row>
    <row r="577" customFormat="false" ht="12.75" hidden="false" customHeight="false" outlineLevel="0" collapsed="false">
      <c r="A577" s="100"/>
      <c r="B577" s="101"/>
      <c r="C577" s="101"/>
      <c r="D577" s="101"/>
      <c r="E577" s="101"/>
      <c r="F577" s="101"/>
      <c r="G577" s="101"/>
      <c r="H577" s="82"/>
      <c r="I577" s="103"/>
      <c r="R577" s="82"/>
      <c r="S577" s="90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1"/>
      <c r="DB577" s="91"/>
      <c r="DC577" s="91"/>
      <c r="DD577" s="91"/>
      <c r="DE577" s="91"/>
      <c r="DF577" s="91"/>
      <c r="DG577" s="91"/>
      <c r="DH577" s="91"/>
      <c r="DI577" s="91"/>
      <c r="DJ577" s="91"/>
      <c r="DK577" s="91"/>
      <c r="DL577" s="91"/>
      <c r="DM577" s="91"/>
      <c r="DN577" s="91"/>
      <c r="DO577" s="91"/>
      <c r="DP577" s="91"/>
      <c r="DQ577" s="91"/>
      <c r="DR577" s="91"/>
      <c r="DS577" s="91"/>
      <c r="DT577" s="91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  <c r="EJ577" s="9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91"/>
      <c r="EZ577" s="91"/>
      <c r="FA577" s="91"/>
      <c r="FB577" s="91"/>
      <c r="FC577" s="91"/>
      <c r="FD577" s="91"/>
    </row>
    <row r="578" customFormat="false" ht="12.75" hidden="false" customHeight="false" outlineLevel="0" collapsed="false">
      <c r="A578" s="100"/>
      <c r="B578" s="101"/>
      <c r="C578" s="101"/>
      <c r="D578" s="101"/>
      <c r="E578" s="101"/>
      <c r="F578" s="101"/>
      <c r="G578" s="101"/>
      <c r="H578" s="82"/>
      <c r="I578" s="103"/>
      <c r="R578" s="82"/>
      <c r="S578" s="90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1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  <c r="FB578" s="91"/>
      <c r="FC578" s="91"/>
      <c r="FD578" s="91"/>
    </row>
    <row r="579" customFormat="false" ht="12.75" hidden="false" customHeight="false" outlineLevel="0" collapsed="false">
      <c r="A579" s="100"/>
      <c r="B579" s="101"/>
      <c r="C579" s="101"/>
      <c r="D579" s="101"/>
      <c r="E579" s="101"/>
      <c r="F579" s="101"/>
      <c r="G579" s="101"/>
      <c r="H579" s="82"/>
      <c r="I579" s="103"/>
      <c r="R579" s="82"/>
      <c r="S579" s="90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1"/>
      <c r="DB579" s="91"/>
      <c r="DC579" s="91"/>
      <c r="DD579" s="91"/>
      <c r="DE579" s="91"/>
      <c r="DF579" s="91"/>
      <c r="DG579" s="91"/>
      <c r="DH579" s="91"/>
      <c r="DI579" s="91"/>
      <c r="DJ579" s="91"/>
      <c r="DK579" s="91"/>
      <c r="DL579" s="91"/>
      <c r="DM579" s="91"/>
      <c r="DN579" s="91"/>
      <c r="DO579" s="91"/>
      <c r="DP579" s="91"/>
      <c r="DQ579" s="91"/>
      <c r="DR579" s="91"/>
      <c r="DS579" s="91"/>
      <c r="DT579" s="91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  <c r="EJ579" s="9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91"/>
      <c r="EZ579" s="91"/>
      <c r="FA579" s="91"/>
      <c r="FB579" s="91"/>
      <c r="FC579" s="91"/>
      <c r="FD579" s="91"/>
    </row>
    <row r="580" customFormat="false" ht="12.75" hidden="false" customHeight="false" outlineLevel="0" collapsed="false">
      <c r="A580" s="100"/>
      <c r="B580" s="101"/>
      <c r="C580" s="101"/>
      <c r="D580" s="101"/>
      <c r="E580" s="101"/>
      <c r="F580" s="101"/>
      <c r="G580" s="101"/>
      <c r="H580" s="82"/>
      <c r="I580" s="103"/>
      <c r="R580" s="82"/>
      <c r="S580" s="90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1"/>
      <c r="DB580" s="91"/>
      <c r="DC580" s="91"/>
      <c r="DD580" s="91"/>
      <c r="DE580" s="91"/>
      <c r="DF580" s="91"/>
      <c r="DG580" s="91"/>
      <c r="DH580" s="91"/>
      <c r="DI580" s="91"/>
      <c r="DJ580" s="91"/>
      <c r="DK580" s="91"/>
      <c r="DL580" s="91"/>
      <c r="DM580" s="91"/>
      <c r="DN580" s="91"/>
      <c r="DO580" s="91"/>
      <c r="DP580" s="91"/>
      <c r="DQ580" s="91"/>
      <c r="DR580" s="91"/>
      <c r="DS580" s="91"/>
      <c r="DT580" s="91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  <c r="EJ580" s="91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91"/>
      <c r="EZ580" s="91"/>
      <c r="FA580" s="91"/>
      <c r="FB580" s="91"/>
      <c r="FC580" s="91"/>
      <c r="FD580" s="91"/>
    </row>
    <row r="581" customFormat="false" ht="12.75" hidden="false" customHeight="false" outlineLevel="0" collapsed="false">
      <c r="A581" s="100"/>
      <c r="B581" s="101"/>
      <c r="C581" s="101"/>
      <c r="D581" s="101"/>
      <c r="E581" s="101"/>
      <c r="F581" s="101"/>
      <c r="G581" s="101"/>
      <c r="H581" s="82"/>
      <c r="I581" s="103"/>
      <c r="R581" s="82"/>
      <c r="S581" s="90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1"/>
      <c r="DB581" s="91"/>
      <c r="DC581" s="91"/>
      <c r="DD581" s="91"/>
      <c r="DE581" s="91"/>
      <c r="DF581" s="91"/>
      <c r="DG581" s="91"/>
      <c r="DH581" s="91"/>
      <c r="DI581" s="91"/>
      <c r="DJ581" s="91"/>
      <c r="DK581" s="91"/>
      <c r="DL581" s="91"/>
      <c r="DM581" s="91"/>
      <c r="DN581" s="91"/>
      <c r="DO581" s="91"/>
      <c r="DP581" s="91"/>
      <c r="DQ581" s="91"/>
      <c r="DR581" s="91"/>
      <c r="DS581" s="91"/>
      <c r="DT581" s="91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  <c r="EJ581" s="91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91"/>
      <c r="EZ581" s="91"/>
      <c r="FA581" s="91"/>
      <c r="FB581" s="91"/>
      <c r="FC581" s="91"/>
      <c r="FD581" s="91"/>
    </row>
    <row r="582" customFormat="false" ht="12.75" hidden="false" customHeight="false" outlineLevel="0" collapsed="false">
      <c r="A582" s="100"/>
      <c r="B582" s="101"/>
      <c r="C582" s="101"/>
      <c r="D582" s="101"/>
      <c r="E582" s="101"/>
      <c r="F582" s="101"/>
      <c r="G582" s="101"/>
      <c r="H582" s="82"/>
      <c r="I582" s="103"/>
      <c r="R582" s="82"/>
      <c r="S582" s="90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1"/>
      <c r="DB582" s="91"/>
      <c r="DC582" s="91"/>
      <c r="DD582" s="91"/>
      <c r="DE582" s="91"/>
      <c r="DF582" s="91"/>
      <c r="DG582" s="91"/>
      <c r="DH582" s="91"/>
      <c r="DI582" s="91"/>
      <c r="DJ582" s="91"/>
      <c r="DK582" s="91"/>
      <c r="DL582" s="91"/>
      <c r="DM582" s="91"/>
      <c r="DN582" s="91"/>
      <c r="DO582" s="91"/>
      <c r="DP582" s="91"/>
      <c r="DQ582" s="91"/>
      <c r="DR582" s="91"/>
      <c r="DS582" s="91"/>
      <c r="DT582" s="91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  <c r="EJ582" s="91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91"/>
      <c r="EZ582" s="91"/>
      <c r="FA582" s="91"/>
      <c r="FB582" s="91"/>
      <c r="FC582" s="91"/>
      <c r="FD582" s="91"/>
    </row>
    <row r="583" customFormat="false" ht="12.75" hidden="false" customHeight="false" outlineLevel="0" collapsed="false">
      <c r="A583" s="100"/>
      <c r="B583" s="101"/>
      <c r="C583" s="101"/>
      <c r="D583" s="101"/>
      <c r="E583" s="101"/>
      <c r="F583" s="101"/>
      <c r="G583" s="101"/>
      <c r="H583" s="82"/>
      <c r="I583" s="103"/>
      <c r="R583" s="82"/>
      <c r="S583" s="90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1"/>
      <c r="DB583" s="91"/>
      <c r="DC583" s="91"/>
      <c r="DD583" s="91"/>
      <c r="DE583" s="91"/>
      <c r="DF583" s="91"/>
      <c r="DG583" s="91"/>
      <c r="DH583" s="91"/>
      <c r="DI583" s="91"/>
      <c r="DJ583" s="91"/>
      <c r="DK583" s="91"/>
      <c r="DL583" s="91"/>
      <c r="DM583" s="91"/>
      <c r="DN583" s="91"/>
      <c r="DO583" s="91"/>
      <c r="DP583" s="91"/>
      <c r="DQ583" s="91"/>
      <c r="DR583" s="91"/>
      <c r="DS583" s="91"/>
      <c r="DT583" s="91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  <c r="EJ583" s="91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91"/>
      <c r="EZ583" s="91"/>
      <c r="FA583" s="91"/>
      <c r="FB583" s="91"/>
      <c r="FC583" s="91"/>
      <c r="FD583" s="91"/>
    </row>
    <row r="584" customFormat="false" ht="12.75" hidden="false" customHeight="false" outlineLevel="0" collapsed="false">
      <c r="A584" s="100"/>
      <c r="B584" s="101"/>
      <c r="C584" s="101"/>
      <c r="D584" s="101"/>
      <c r="E584" s="101"/>
      <c r="F584" s="101"/>
      <c r="G584" s="101"/>
      <c r="H584" s="82"/>
      <c r="I584" s="103"/>
      <c r="R584" s="82"/>
      <c r="S584" s="90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1"/>
      <c r="DB584" s="91"/>
      <c r="DC584" s="91"/>
      <c r="DD584" s="91"/>
      <c r="DE584" s="91"/>
      <c r="DF584" s="91"/>
      <c r="DG584" s="91"/>
      <c r="DH584" s="91"/>
      <c r="DI584" s="91"/>
      <c r="DJ584" s="91"/>
      <c r="DK584" s="91"/>
      <c r="DL584" s="91"/>
      <c r="DM584" s="91"/>
      <c r="DN584" s="91"/>
      <c r="DO584" s="91"/>
      <c r="DP584" s="91"/>
      <c r="DQ584" s="91"/>
      <c r="DR584" s="91"/>
      <c r="DS584" s="91"/>
      <c r="DT584" s="91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  <c r="EJ584" s="91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91"/>
      <c r="EZ584" s="91"/>
      <c r="FA584" s="91"/>
      <c r="FB584" s="91"/>
      <c r="FC584" s="91"/>
      <c r="FD584" s="91"/>
    </row>
    <row r="585" customFormat="false" ht="12.75" hidden="false" customHeight="false" outlineLevel="0" collapsed="false">
      <c r="A585" s="100"/>
      <c r="B585" s="101"/>
      <c r="C585" s="101"/>
      <c r="D585" s="101"/>
      <c r="E585" s="101"/>
      <c r="F585" s="101"/>
      <c r="G585" s="101"/>
      <c r="H585" s="82"/>
      <c r="I585" s="103"/>
      <c r="R585" s="82"/>
      <c r="S585" s="90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1"/>
      <c r="DB585" s="91"/>
      <c r="DC585" s="91"/>
      <c r="DD585" s="91"/>
      <c r="DE585" s="91"/>
      <c r="DF585" s="91"/>
      <c r="DG585" s="91"/>
      <c r="DH585" s="91"/>
      <c r="DI585" s="91"/>
      <c r="DJ585" s="91"/>
      <c r="DK585" s="91"/>
      <c r="DL585" s="91"/>
      <c r="DM585" s="91"/>
      <c r="DN585" s="91"/>
      <c r="DO585" s="91"/>
      <c r="DP585" s="91"/>
      <c r="DQ585" s="91"/>
      <c r="DR585" s="91"/>
      <c r="DS585" s="91"/>
      <c r="DT585" s="91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  <c r="EJ585" s="91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91"/>
      <c r="EZ585" s="91"/>
      <c r="FA585" s="91"/>
      <c r="FB585" s="91"/>
      <c r="FC585" s="91"/>
      <c r="FD585" s="91"/>
    </row>
    <row r="586" customFormat="false" ht="12.75" hidden="false" customHeight="false" outlineLevel="0" collapsed="false">
      <c r="A586" s="100"/>
      <c r="B586" s="101"/>
      <c r="C586" s="101"/>
      <c r="D586" s="101"/>
      <c r="E586" s="101"/>
      <c r="F586" s="101"/>
      <c r="G586" s="101"/>
      <c r="H586" s="82"/>
      <c r="I586" s="103"/>
      <c r="R586" s="82"/>
      <c r="S586" s="90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1"/>
      <c r="DB586" s="91"/>
      <c r="DC586" s="91"/>
      <c r="DD586" s="91"/>
      <c r="DE586" s="91"/>
      <c r="DF586" s="91"/>
      <c r="DG586" s="91"/>
      <c r="DH586" s="91"/>
      <c r="DI586" s="91"/>
      <c r="DJ586" s="91"/>
      <c r="DK586" s="91"/>
      <c r="DL586" s="91"/>
      <c r="DM586" s="91"/>
      <c r="DN586" s="91"/>
      <c r="DO586" s="91"/>
      <c r="DP586" s="91"/>
      <c r="DQ586" s="91"/>
      <c r="DR586" s="91"/>
      <c r="DS586" s="91"/>
      <c r="DT586" s="91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  <c r="EJ586" s="91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91"/>
      <c r="EZ586" s="91"/>
      <c r="FA586" s="91"/>
      <c r="FB586" s="91"/>
      <c r="FC586" s="91"/>
      <c r="FD586" s="91"/>
    </row>
    <row r="587" customFormat="false" ht="12.75" hidden="false" customHeight="false" outlineLevel="0" collapsed="false">
      <c r="A587" s="100"/>
      <c r="B587" s="101"/>
      <c r="C587" s="101"/>
      <c r="D587" s="101"/>
      <c r="E587" s="101"/>
      <c r="F587" s="101"/>
      <c r="G587" s="101"/>
      <c r="H587" s="82"/>
      <c r="I587" s="103"/>
      <c r="R587" s="82"/>
      <c r="S587" s="90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1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91"/>
      <c r="EZ587" s="91"/>
      <c r="FA587" s="91"/>
      <c r="FB587" s="91"/>
      <c r="FC587" s="91"/>
      <c r="FD587" s="91"/>
    </row>
    <row r="588" customFormat="false" ht="12.75" hidden="false" customHeight="false" outlineLevel="0" collapsed="false">
      <c r="A588" s="100"/>
      <c r="B588" s="101"/>
      <c r="C588" s="101"/>
      <c r="D588" s="101"/>
      <c r="E588" s="101"/>
      <c r="F588" s="101"/>
      <c r="G588" s="101"/>
      <c r="H588" s="82"/>
      <c r="I588" s="103"/>
      <c r="R588" s="82"/>
      <c r="S588" s="90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1"/>
      <c r="DB588" s="91"/>
      <c r="DC588" s="91"/>
      <c r="DD588" s="91"/>
      <c r="DE588" s="91"/>
      <c r="DF588" s="91"/>
      <c r="DG588" s="91"/>
      <c r="DH588" s="91"/>
      <c r="DI588" s="91"/>
      <c r="DJ588" s="91"/>
      <c r="DK588" s="91"/>
      <c r="DL588" s="91"/>
      <c r="DM588" s="91"/>
      <c r="DN588" s="91"/>
      <c r="DO588" s="91"/>
      <c r="DP588" s="91"/>
      <c r="DQ588" s="91"/>
      <c r="DR588" s="91"/>
      <c r="DS588" s="91"/>
      <c r="DT588" s="91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  <c r="EJ588" s="9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91"/>
      <c r="EZ588" s="91"/>
      <c r="FA588" s="91"/>
      <c r="FB588" s="91"/>
      <c r="FC588" s="91"/>
      <c r="FD588" s="91"/>
    </row>
    <row r="589" customFormat="false" ht="12.75" hidden="false" customHeight="false" outlineLevel="0" collapsed="false">
      <c r="A589" s="100"/>
      <c r="B589" s="101"/>
      <c r="C589" s="101"/>
      <c r="D589" s="101"/>
      <c r="E589" s="101"/>
      <c r="F589" s="101"/>
      <c r="G589" s="101"/>
      <c r="H589" s="82"/>
      <c r="I589" s="103"/>
      <c r="R589" s="82"/>
      <c r="S589" s="90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1"/>
      <c r="DB589" s="91"/>
      <c r="DC589" s="91"/>
      <c r="DD589" s="91"/>
      <c r="DE589" s="91"/>
      <c r="DF589" s="91"/>
      <c r="DG589" s="91"/>
      <c r="DH589" s="91"/>
      <c r="DI589" s="91"/>
      <c r="DJ589" s="91"/>
      <c r="DK589" s="91"/>
      <c r="DL589" s="91"/>
      <c r="DM589" s="91"/>
      <c r="DN589" s="91"/>
      <c r="DO589" s="91"/>
      <c r="DP589" s="91"/>
      <c r="DQ589" s="91"/>
      <c r="DR589" s="91"/>
      <c r="DS589" s="91"/>
      <c r="DT589" s="91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  <c r="EJ589" s="91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91"/>
      <c r="EZ589" s="91"/>
      <c r="FA589" s="91"/>
      <c r="FB589" s="91"/>
      <c r="FC589" s="91"/>
      <c r="FD589" s="91"/>
    </row>
    <row r="590" customFormat="false" ht="12.75" hidden="false" customHeight="false" outlineLevel="0" collapsed="false">
      <c r="A590" s="100"/>
      <c r="B590" s="101"/>
      <c r="C590" s="101"/>
      <c r="D590" s="101"/>
      <c r="E590" s="101"/>
      <c r="F590" s="101"/>
      <c r="G590" s="101"/>
      <c r="H590" s="82"/>
      <c r="I590" s="103"/>
      <c r="R590" s="82"/>
      <c r="S590" s="90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1"/>
      <c r="DB590" s="91"/>
      <c r="DC590" s="91"/>
      <c r="DD590" s="91"/>
      <c r="DE590" s="91"/>
      <c r="DF590" s="91"/>
      <c r="DG590" s="91"/>
      <c r="DH590" s="91"/>
      <c r="DI590" s="91"/>
      <c r="DJ590" s="91"/>
      <c r="DK590" s="91"/>
      <c r="DL590" s="91"/>
      <c r="DM590" s="91"/>
      <c r="DN590" s="91"/>
      <c r="DO590" s="91"/>
      <c r="DP590" s="91"/>
      <c r="DQ590" s="91"/>
      <c r="DR590" s="91"/>
      <c r="DS590" s="91"/>
      <c r="DT590" s="91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  <c r="EJ590" s="91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91"/>
      <c r="EZ590" s="91"/>
      <c r="FA590" s="91"/>
      <c r="FB590" s="91"/>
      <c r="FC590" s="91"/>
      <c r="FD590" s="91"/>
    </row>
    <row r="591" customFormat="false" ht="12.75" hidden="false" customHeight="false" outlineLevel="0" collapsed="false">
      <c r="A591" s="100"/>
      <c r="B591" s="101"/>
      <c r="C591" s="101"/>
      <c r="D591" s="101"/>
      <c r="E591" s="101"/>
      <c r="F591" s="101"/>
      <c r="G591" s="101"/>
      <c r="H591" s="82"/>
      <c r="I591" s="103"/>
      <c r="R591" s="82"/>
      <c r="S591" s="90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1"/>
      <c r="DB591" s="91"/>
      <c r="DC591" s="91"/>
      <c r="DD591" s="91"/>
      <c r="DE591" s="91"/>
      <c r="DF591" s="91"/>
      <c r="DG591" s="91"/>
      <c r="DH591" s="91"/>
      <c r="DI591" s="91"/>
      <c r="DJ591" s="91"/>
      <c r="DK591" s="91"/>
      <c r="DL591" s="91"/>
      <c r="DM591" s="91"/>
      <c r="DN591" s="91"/>
      <c r="DO591" s="91"/>
      <c r="DP591" s="91"/>
      <c r="DQ591" s="91"/>
      <c r="DR591" s="91"/>
      <c r="DS591" s="91"/>
      <c r="DT591" s="91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  <c r="EJ591" s="91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91"/>
      <c r="EZ591" s="91"/>
      <c r="FA591" s="91"/>
      <c r="FB591" s="91"/>
      <c r="FC591" s="91"/>
      <c r="FD591" s="91"/>
    </row>
    <row r="592" customFormat="false" ht="12.75" hidden="false" customHeight="false" outlineLevel="0" collapsed="false">
      <c r="A592" s="100"/>
      <c r="B592" s="101"/>
      <c r="C592" s="101"/>
      <c r="D592" s="101"/>
      <c r="E592" s="101"/>
      <c r="F592" s="101"/>
      <c r="G592" s="101"/>
      <c r="H592" s="82"/>
      <c r="I592" s="103"/>
      <c r="R592" s="82"/>
      <c r="S592" s="90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1"/>
      <c r="DB592" s="91"/>
      <c r="DC592" s="91"/>
      <c r="DD592" s="91"/>
      <c r="DE592" s="91"/>
      <c r="DF592" s="91"/>
      <c r="DG592" s="91"/>
      <c r="DH592" s="91"/>
      <c r="DI592" s="91"/>
      <c r="DJ592" s="91"/>
      <c r="DK592" s="91"/>
      <c r="DL592" s="91"/>
      <c r="DM592" s="91"/>
      <c r="DN592" s="91"/>
      <c r="DO592" s="91"/>
      <c r="DP592" s="91"/>
      <c r="DQ592" s="91"/>
      <c r="DR592" s="91"/>
      <c r="DS592" s="91"/>
      <c r="DT592" s="91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  <c r="EJ592" s="91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91"/>
      <c r="EZ592" s="91"/>
      <c r="FA592" s="91"/>
      <c r="FB592" s="91"/>
      <c r="FC592" s="91"/>
      <c r="FD592" s="91"/>
    </row>
    <row r="593" customFormat="false" ht="12.75" hidden="false" customHeight="false" outlineLevel="0" collapsed="false">
      <c r="A593" s="100"/>
      <c r="B593" s="101"/>
      <c r="C593" s="101"/>
      <c r="D593" s="101"/>
      <c r="E593" s="101"/>
      <c r="F593" s="101"/>
      <c r="G593" s="101"/>
      <c r="H593" s="82"/>
      <c r="I593" s="103"/>
      <c r="R593" s="82"/>
      <c r="S593" s="90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1"/>
      <c r="DB593" s="91"/>
      <c r="DC593" s="91"/>
      <c r="DD593" s="91"/>
      <c r="DE593" s="91"/>
      <c r="DF593" s="91"/>
      <c r="DG593" s="91"/>
      <c r="DH593" s="91"/>
      <c r="DI593" s="91"/>
      <c r="DJ593" s="91"/>
      <c r="DK593" s="91"/>
      <c r="DL593" s="91"/>
      <c r="DM593" s="91"/>
      <c r="DN593" s="91"/>
      <c r="DO593" s="91"/>
      <c r="DP593" s="91"/>
      <c r="DQ593" s="91"/>
      <c r="DR593" s="91"/>
      <c r="DS593" s="91"/>
      <c r="DT593" s="91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  <c r="EJ593" s="91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91"/>
      <c r="EZ593" s="91"/>
      <c r="FA593" s="91"/>
      <c r="FB593" s="91"/>
      <c r="FC593" s="91"/>
      <c r="FD593" s="91"/>
    </row>
    <row r="594" customFormat="false" ht="12.75" hidden="false" customHeight="false" outlineLevel="0" collapsed="false">
      <c r="A594" s="100"/>
      <c r="B594" s="101"/>
      <c r="C594" s="101"/>
      <c r="D594" s="101"/>
      <c r="E594" s="101"/>
      <c r="F594" s="101"/>
      <c r="G594" s="101"/>
      <c r="H594" s="82"/>
      <c r="I594" s="103"/>
      <c r="R594" s="82"/>
      <c r="S594" s="90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1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  <c r="EJ594" s="91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91"/>
      <c r="EZ594" s="91"/>
      <c r="FA594" s="91"/>
      <c r="FB594" s="91"/>
      <c r="FC594" s="91"/>
      <c r="FD594" s="91"/>
    </row>
    <row r="595" customFormat="false" ht="12.75" hidden="false" customHeight="false" outlineLevel="0" collapsed="false">
      <c r="A595" s="100"/>
      <c r="B595" s="101"/>
      <c r="C595" s="101"/>
      <c r="D595" s="101"/>
      <c r="E595" s="101"/>
      <c r="F595" s="101"/>
      <c r="G595" s="101"/>
      <c r="H595" s="82"/>
      <c r="I595" s="103"/>
      <c r="R595" s="82"/>
      <c r="S595" s="90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1"/>
      <c r="DB595" s="91"/>
      <c r="DC595" s="91"/>
      <c r="DD595" s="91"/>
      <c r="DE595" s="91"/>
      <c r="DF595" s="91"/>
      <c r="DG595" s="91"/>
      <c r="DH595" s="91"/>
      <c r="DI595" s="91"/>
      <c r="DJ595" s="91"/>
      <c r="DK595" s="91"/>
      <c r="DL595" s="91"/>
      <c r="DM595" s="91"/>
      <c r="DN595" s="91"/>
      <c r="DO595" s="91"/>
      <c r="DP595" s="91"/>
      <c r="DQ595" s="91"/>
      <c r="DR595" s="91"/>
      <c r="DS595" s="91"/>
      <c r="DT595" s="91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  <c r="EJ595" s="9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91"/>
      <c r="EZ595" s="91"/>
      <c r="FA595" s="91"/>
      <c r="FB595" s="91"/>
      <c r="FC595" s="91"/>
      <c r="FD595" s="91"/>
    </row>
    <row r="596" customFormat="false" ht="12.75" hidden="false" customHeight="false" outlineLevel="0" collapsed="false">
      <c r="A596" s="100"/>
      <c r="B596" s="101"/>
      <c r="C596" s="101"/>
      <c r="D596" s="101"/>
      <c r="E596" s="101"/>
      <c r="F596" s="101"/>
      <c r="G596" s="101"/>
      <c r="H596" s="82"/>
      <c r="I596" s="103"/>
      <c r="R596" s="82"/>
      <c r="S596" s="90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1"/>
      <c r="DB596" s="91"/>
      <c r="DC596" s="91"/>
      <c r="DD596" s="91"/>
      <c r="DE596" s="91"/>
      <c r="DF596" s="91"/>
      <c r="DG596" s="91"/>
      <c r="DH596" s="91"/>
      <c r="DI596" s="91"/>
      <c r="DJ596" s="91"/>
      <c r="DK596" s="91"/>
      <c r="DL596" s="91"/>
      <c r="DM596" s="91"/>
      <c r="DN596" s="91"/>
      <c r="DO596" s="91"/>
      <c r="DP596" s="91"/>
      <c r="DQ596" s="91"/>
      <c r="DR596" s="91"/>
      <c r="DS596" s="91"/>
      <c r="DT596" s="91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  <c r="EJ596" s="91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91"/>
      <c r="EZ596" s="91"/>
      <c r="FA596" s="91"/>
      <c r="FB596" s="91"/>
      <c r="FC596" s="91"/>
      <c r="FD596" s="91"/>
    </row>
    <row r="597" customFormat="false" ht="12.75" hidden="false" customHeight="false" outlineLevel="0" collapsed="false">
      <c r="A597" s="100"/>
      <c r="B597" s="101"/>
      <c r="C597" s="101"/>
      <c r="D597" s="101"/>
      <c r="E597" s="101"/>
      <c r="F597" s="101"/>
      <c r="G597" s="101"/>
      <c r="H597" s="82"/>
      <c r="I597" s="103"/>
      <c r="R597" s="82"/>
      <c r="S597" s="90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1"/>
      <c r="DB597" s="91"/>
      <c r="DC597" s="91"/>
      <c r="DD597" s="91"/>
      <c r="DE597" s="91"/>
      <c r="DF597" s="91"/>
      <c r="DG597" s="91"/>
      <c r="DH597" s="91"/>
      <c r="DI597" s="91"/>
      <c r="DJ597" s="91"/>
      <c r="DK597" s="91"/>
      <c r="DL597" s="91"/>
      <c r="DM597" s="91"/>
      <c r="DN597" s="91"/>
      <c r="DO597" s="91"/>
      <c r="DP597" s="91"/>
      <c r="DQ597" s="91"/>
      <c r="DR597" s="91"/>
      <c r="DS597" s="91"/>
      <c r="DT597" s="91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  <c r="EJ597" s="9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91"/>
      <c r="EZ597" s="91"/>
      <c r="FA597" s="91"/>
      <c r="FB597" s="91"/>
      <c r="FC597" s="91"/>
      <c r="FD597" s="91"/>
    </row>
    <row r="598" customFormat="false" ht="12.75" hidden="false" customHeight="false" outlineLevel="0" collapsed="false">
      <c r="A598" s="100"/>
      <c r="B598" s="101"/>
      <c r="C598" s="101"/>
      <c r="D598" s="101"/>
      <c r="E598" s="101"/>
      <c r="F598" s="101"/>
      <c r="G598" s="101"/>
      <c r="H598" s="82"/>
      <c r="I598" s="103"/>
      <c r="R598" s="82"/>
      <c r="S598" s="90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1"/>
      <c r="DB598" s="91"/>
      <c r="DC598" s="91"/>
      <c r="DD598" s="91"/>
      <c r="DE598" s="91"/>
      <c r="DF598" s="91"/>
      <c r="DG598" s="91"/>
      <c r="DH598" s="91"/>
      <c r="DI598" s="91"/>
      <c r="DJ598" s="91"/>
      <c r="DK598" s="91"/>
      <c r="DL598" s="91"/>
      <c r="DM598" s="91"/>
      <c r="DN598" s="91"/>
      <c r="DO598" s="91"/>
      <c r="DP598" s="91"/>
      <c r="DQ598" s="91"/>
      <c r="DR598" s="91"/>
      <c r="DS598" s="91"/>
      <c r="DT598" s="91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  <c r="EJ598" s="9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91"/>
      <c r="EZ598" s="91"/>
      <c r="FA598" s="91"/>
      <c r="FB598" s="91"/>
      <c r="FC598" s="91"/>
      <c r="FD598" s="91"/>
    </row>
    <row r="599" customFormat="false" ht="12.75" hidden="false" customHeight="false" outlineLevel="0" collapsed="false">
      <c r="A599" s="100"/>
      <c r="B599" s="101"/>
      <c r="C599" s="101"/>
      <c r="D599" s="101"/>
      <c r="E599" s="101"/>
      <c r="F599" s="101"/>
      <c r="G599" s="101"/>
      <c r="H599" s="82"/>
      <c r="I599" s="103"/>
      <c r="R599" s="82"/>
      <c r="S599" s="90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1"/>
      <c r="DB599" s="91"/>
      <c r="DC599" s="91"/>
      <c r="DD599" s="91"/>
      <c r="DE599" s="91"/>
      <c r="DF599" s="91"/>
      <c r="DG599" s="91"/>
      <c r="DH599" s="91"/>
      <c r="DI599" s="91"/>
      <c r="DJ599" s="91"/>
      <c r="DK599" s="91"/>
      <c r="DL599" s="91"/>
      <c r="DM599" s="91"/>
      <c r="DN599" s="91"/>
      <c r="DO599" s="91"/>
      <c r="DP599" s="91"/>
      <c r="DQ599" s="91"/>
      <c r="DR599" s="91"/>
      <c r="DS599" s="91"/>
      <c r="DT599" s="91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  <c r="EJ599" s="9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91"/>
      <c r="EZ599" s="91"/>
      <c r="FA599" s="91"/>
      <c r="FB599" s="91"/>
      <c r="FC599" s="91"/>
      <c r="FD599" s="91"/>
    </row>
    <row r="600" customFormat="false" ht="12.75" hidden="false" customHeight="false" outlineLevel="0" collapsed="false">
      <c r="A600" s="100"/>
      <c r="B600" s="101"/>
      <c r="C600" s="101"/>
      <c r="D600" s="101"/>
      <c r="E600" s="101"/>
      <c r="F600" s="101"/>
      <c r="G600" s="101"/>
      <c r="H600" s="82"/>
      <c r="I600" s="103"/>
      <c r="R600" s="82"/>
      <c r="S600" s="90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1"/>
      <c r="DB600" s="91"/>
      <c r="DC600" s="91"/>
      <c r="DD600" s="91"/>
      <c r="DE600" s="91"/>
      <c r="DF600" s="91"/>
      <c r="DG600" s="91"/>
      <c r="DH600" s="91"/>
      <c r="DI600" s="91"/>
      <c r="DJ600" s="91"/>
      <c r="DK600" s="91"/>
      <c r="DL600" s="91"/>
      <c r="DM600" s="91"/>
      <c r="DN600" s="91"/>
      <c r="DO600" s="91"/>
      <c r="DP600" s="91"/>
      <c r="DQ600" s="91"/>
      <c r="DR600" s="91"/>
      <c r="DS600" s="91"/>
      <c r="DT600" s="91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  <c r="EJ600" s="9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91"/>
      <c r="EZ600" s="91"/>
      <c r="FA600" s="91"/>
      <c r="FB600" s="91"/>
      <c r="FC600" s="91"/>
      <c r="FD600" s="91"/>
    </row>
    <row r="601" customFormat="false" ht="12.75" hidden="false" customHeight="false" outlineLevel="0" collapsed="false">
      <c r="A601" s="100"/>
      <c r="B601" s="101"/>
      <c r="C601" s="101"/>
      <c r="D601" s="101"/>
      <c r="E601" s="101"/>
      <c r="F601" s="101"/>
      <c r="G601" s="101"/>
      <c r="H601" s="82"/>
      <c r="I601" s="103"/>
      <c r="R601" s="82"/>
      <c r="S601" s="90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1"/>
      <c r="DB601" s="91"/>
      <c r="DC601" s="91"/>
      <c r="DD601" s="91"/>
      <c r="DE601" s="91"/>
      <c r="DF601" s="91"/>
      <c r="DG601" s="91"/>
      <c r="DH601" s="91"/>
      <c r="DI601" s="91"/>
      <c r="DJ601" s="91"/>
      <c r="DK601" s="91"/>
      <c r="DL601" s="91"/>
      <c r="DM601" s="91"/>
      <c r="DN601" s="91"/>
      <c r="DO601" s="91"/>
      <c r="DP601" s="91"/>
      <c r="DQ601" s="91"/>
      <c r="DR601" s="91"/>
      <c r="DS601" s="91"/>
      <c r="DT601" s="91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  <c r="EJ601" s="91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91"/>
      <c r="EZ601" s="91"/>
      <c r="FA601" s="91"/>
      <c r="FB601" s="91"/>
      <c r="FC601" s="91"/>
      <c r="FD601" s="91"/>
    </row>
    <row r="602" customFormat="false" ht="12.75" hidden="false" customHeight="false" outlineLevel="0" collapsed="false">
      <c r="A602" s="100"/>
      <c r="B602" s="101"/>
      <c r="C602" s="101"/>
      <c r="D602" s="101"/>
      <c r="E602" s="101"/>
      <c r="F602" s="101"/>
      <c r="G602" s="101"/>
      <c r="H602" s="82"/>
      <c r="I602" s="103"/>
      <c r="R602" s="82"/>
      <c r="S602" s="90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1"/>
      <c r="DB602" s="91"/>
      <c r="DC602" s="91"/>
      <c r="DD602" s="91"/>
      <c r="DE602" s="91"/>
      <c r="DF602" s="91"/>
      <c r="DG602" s="91"/>
      <c r="DH602" s="91"/>
      <c r="DI602" s="91"/>
      <c r="DJ602" s="91"/>
      <c r="DK602" s="91"/>
      <c r="DL602" s="91"/>
      <c r="DM602" s="91"/>
      <c r="DN602" s="91"/>
      <c r="DO602" s="91"/>
      <c r="DP602" s="91"/>
      <c r="DQ602" s="91"/>
      <c r="DR602" s="91"/>
      <c r="DS602" s="91"/>
      <c r="DT602" s="91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  <c r="EJ602" s="91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91"/>
      <c r="EZ602" s="91"/>
      <c r="FA602" s="91"/>
      <c r="FB602" s="91"/>
      <c r="FC602" s="91"/>
      <c r="FD602" s="91"/>
    </row>
    <row r="603" customFormat="false" ht="12.75" hidden="false" customHeight="false" outlineLevel="0" collapsed="false">
      <c r="A603" s="100"/>
      <c r="B603" s="101"/>
      <c r="C603" s="101"/>
      <c r="D603" s="101"/>
      <c r="E603" s="101"/>
      <c r="F603" s="101"/>
      <c r="G603" s="101"/>
      <c r="H603" s="82"/>
      <c r="I603" s="103"/>
      <c r="R603" s="82"/>
      <c r="S603" s="90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1"/>
      <c r="DB603" s="91"/>
      <c r="DC603" s="91"/>
      <c r="DD603" s="91"/>
      <c r="DE603" s="91"/>
      <c r="DF603" s="91"/>
      <c r="DG603" s="91"/>
      <c r="DH603" s="91"/>
      <c r="DI603" s="91"/>
      <c r="DJ603" s="91"/>
      <c r="DK603" s="91"/>
      <c r="DL603" s="91"/>
      <c r="DM603" s="91"/>
      <c r="DN603" s="91"/>
      <c r="DO603" s="91"/>
      <c r="DP603" s="91"/>
      <c r="DQ603" s="91"/>
      <c r="DR603" s="91"/>
      <c r="DS603" s="91"/>
      <c r="DT603" s="91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  <c r="EJ603" s="91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91"/>
      <c r="EZ603" s="91"/>
      <c r="FA603" s="91"/>
      <c r="FB603" s="91"/>
      <c r="FC603" s="91"/>
      <c r="FD603" s="91"/>
    </row>
    <row r="604" customFormat="false" ht="12.75" hidden="false" customHeight="false" outlineLevel="0" collapsed="false">
      <c r="A604" s="100"/>
      <c r="B604" s="101"/>
      <c r="C604" s="101"/>
      <c r="D604" s="101"/>
      <c r="E604" s="101"/>
      <c r="F604" s="101"/>
      <c r="G604" s="101"/>
      <c r="H604" s="82"/>
      <c r="I604" s="103"/>
      <c r="R604" s="82"/>
      <c r="S604" s="90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1"/>
      <c r="DB604" s="91"/>
      <c r="DC604" s="91"/>
      <c r="DD604" s="91"/>
      <c r="DE604" s="91"/>
      <c r="DF604" s="91"/>
      <c r="DG604" s="91"/>
      <c r="DH604" s="91"/>
      <c r="DI604" s="91"/>
      <c r="DJ604" s="91"/>
      <c r="DK604" s="91"/>
      <c r="DL604" s="91"/>
      <c r="DM604" s="91"/>
      <c r="DN604" s="91"/>
      <c r="DO604" s="91"/>
      <c r="DP604" s="91"/>
      <c r="DQ604" s="91"/>
      <c r="DR604" s="91"/>
      <c r="DS604" s="91"/>
      <c r="DT604" s="91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  <c r="EJ604" s="91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91"/>
      <c r="EZ604" s="91"/>
      <c r="FA604" s="91"/>
      <c r="FB604" s="91"/>
      <c r="FC604" s="91"/>
      <c r="FD604" s="91"/>
    </row>
    <row r="605" customFormat="false" ht="12.75" hidden="false" customHeight="false" outlineLevel="0" collapsed="false">
      <c r="A605" s="100"/>
      <c r="B605" s="101"/>
      <c r="C605" s="101"/>
      <c r="D605" s="101"/>
      <c r="E605" s="101"/>
      <c r="F605" s="101"/>
      <c r="G605" s="101"/>
      <c r="H605" s="82"/>
      <c r="I605" s="103"/>
      <c r="R605" s="82"/>
      <c r="S605" s="90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1"/>
      <c r="DB605" s="91"/>
      <c r="DC605" s="91"/>
      <c r="DD605" s="91"/>
      <c r="DE605" s="91"/>
      <c r="DF605" s="91"/>
      <c r="DG605" s="91"/>
      <c r="DH605" s="91"/>
      <c r="DI605" s="91"/>
      <c r="DJ605" s="91"/>
      <c r="DK605" s="91"/>
      <c r="DL605" s="91"/>
      <c r="DM605" s="91"/>
      <c r="DN605" s="91"/>
      <c r="DO605" s="91"/>
      <c r="DP605" s="91"/>
      <c r="DQ605" s="91"/>
      <c r="DR605" s="91"/>
      <c r="DS605" s="91"/>
      <c r="DT605" s="91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  <c r="EJ605" s="91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91"/>
      <c r="EZ605" s="91"/>
      <c r="FA605" s="91"/>
      <c r="FB605" s="91"/>
      <c r="FC605" s="91"/>
      <c r="FD605" s="91"/>
    </row>
    <row r="606" customFormat="false" ht="12.75" hidden="false" customHeight="false" outlineLevel="0" collapsed="false">
      <c r="A606" s="100"/>
      <c r="B606" s="101"/>
      <c r="C606" s="101"/>
      <c r="D606" s="101"/>
      <c r="E606" s="101"/>
      <c r="F606" s="101"/>
      <c r="G606" s="101"/>
      <c r="H606" s="82"/>
      <c r="I606" s="103"/>
      <c r="R606" s="82"/>
      <c r="S606" s="90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1"/>
      <c r="DB606" s="91"/>
      <c r="DC606" s="91"/>
      <c r="DD606" s="91"/>
      <c r="DE606" s="91"/>
      <c r="DF606" s="91"/>
      <c r="DG606" s="91"/>
      <c r="DH606" s="91"/>
      <c r="DI606" s="91"/>
      <c r="DJ606" s="91"/>
      <c r="DK606" s="91"/>
      <c r="DL606" s="91"/>
      <c r="DM606" s="91"/>
      <c r="DN606" s="91"/>
      <c r="DO606" s="91"/>
      <c r="DP606" s="91"/>
      <c r="DQ606" s="91"/>
      <c r="DR606" s="91"/>
      <c r="DS606" s="91"/>
      <c r="DT606" s="91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  <c r="EJ606" s="91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91"/>
      <c r="EZ606" s="91"/>
      <c r="FA606" s="91"/>
      <c r="FB606" s="91"/>
      <c r="FC606" s="91"/>
      <c r="FD606" s="91"/>
    </row>
    <row r="607" customFormat="false" ht="12.75" hidden="false" customHeight="false" outlineLevel="0" collapsed="false">
      <c r="A607" s="100"/>
      <c r="B607" s="101"/>
      <c r="C607" s="101"/>
      <c r="D607" s="101"/>
      <c r="E607" s="101"/>
      <c r="F607" s="101"/>
      <c r="G607" s="101"/>
      <c r="H607" s="82"/>
      <c r="I607" s="103"/>
      <c r="R607" s="82"/>
      <c r="S607" s="90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1"/>
      <c r="DB607" s="91"/>
      <c r="DC607" s="91"/>
      <c r="DD607" s="91"/>
      <c r="DE607" s="91"/>
      <c r="DF607" s="91"/>
      <c r="DG607" s="91"/>
      <c r="DH607" s="91"/>
      <c r="DI607" s="91"/>
      <c r="DJ607" s="91"/>
      <c r="DK607" s="91"/>
      <c r="DL607" s="91"/>
      <c r="DM607" s="91"/>
      <c r="DN607" s="91"/>
      <c r="DO607" s="91"/>
      <c r="DP607" s="91"/>
      <c r="DQ607" s="91"/>
      <c r="DR607" s="91"/>
      <c r="DS607" s="91"/>
      <c r="DT607" s="91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  <c r="EJ607" s="91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91"/>
      <c r="EZ607" s="91"/>
      <c r="FA607" s="91"/>
      <c r="FB607" s="91"/>
      <c r="FC607" s="91"/>
      <c r="FD607" s="91"/>
    </row>
    <row r="608" customFormat="false" ht="12.75" hidden="false" customHeight="false" outlineLevel="0" collapsed="false">
      <c r="A608" s="100"/>
      <c r="B608" s="101"/>
      <c r="C608" s="101"/>
      <c r="D608" s="101"/>
      <c r="E608" s="101"/>
      <c r="F608" s="101"/>
      <c r="G608" s="101"/>
      <c r="H608" s="82"/>
      <c r="I608" s="103"/>
      <c r="R608" s="82"/>
      <c r="S608" s="90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1"/>
      <c r="DB608" s="91"/>
      <c r="DC608" s="91"/>
      <c r="DD608" s="91"/>
      <c r="DE608" s="91"/>
      <c r="DF608" s="91"/>
      <c r="DG608" s="91"/>
      <c r="DH608" s="91"/>
      <c r="DI608" s="91"/>
      <c r="DJ608" s="91"/>
      <c r="DK608" s="91"/>
      <c r="DL608" s="91"/>
      <c r="DM608" s="91"/>
      <c r="DN608" s="91"/>
      <c r="DO608" s="91"/>
      <c r="DP608" s="91"/>
      <c r="DQ608" s="91"/>
      <c r="DR608" s="91"/>
      <c r="DS608" s="91"/>
      <c r="DT608" s="91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  <c r="EJ608" s="9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91"/>
      <c r="EZ608" s="91"/>
      <c r="FA608" s="91"/>
      <c r="FB608" s="91"/>
      <c r="FC608" s="91"/>
      <c r="FD608" s="91"/>
    </row>
    <row r="609" customFormat="false" ht="12.75" hidden="false" customHeight="false" outlineLevel="0" collapsed="false">
      <c r="A609" s="100"/>
      <c r="B609" s="101"/>
      <c r="C609" s="101"/>
      <c r="D609" s="101"/>
      <c r="E609" s="101"/>
      <c r="F609" s="101"/>
      <c r="G609" s="101"/>
      <c r="H609" s="82"/>
      <c r="I609" s="103"/>
      <c r="R609" s="82"/>
      <c r="S609" s="90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1"/>
      <c r="DB609" s="91"/>
      <c r="DC609" s="91"/>
      <c r="DD609" s="91"/>
      <c r="DE609" s="91"/>
      <c r="DF609" s="91"/>
      <c r="DG609" s="91"/>
      <c r="DH609" s="91"/>
      <c r="DI609" s="91"/>
      <c r="DJ609" s="91"/>
      <c r="DK609" s="91"/>
      <c r="DL609" s="91"/>
      <c r="DM609" s="91"/>
      <c r="DN609" s="91"/>
      <c r="DO609" s="91"/>
      <c r="DP609" s="91"/>
      <c r="DQ609" s="91"/>
      <c r="DR609" s="91"/>
      <c r="DS609" s="91"/>
      <c r="DT609" s="91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  <c r="EJ609" s="91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91"/>
      <c r="EZ609" s="91"/>
      <c r="FA609" s="91"/>
      <c r="FB609" s="91"/>
      <c r="FC609" s="91"/>
      <c r="FD609" s="91"/>
    </row>
    <row r="610" customFormat="false" ht="12.75" hidden="false" customHeight="false" outlineLevel="0" collapsed="false">
      <c r="A610" s="100"/>
      <c r="B610" s="101"/>
      <c r="C610" s="101"/>
      <c r="D610" s="101"/>
      <c r="E610" s="101"/>
      <c r="F610" s="101"/>
      <c r="G610" s="101"/>
      <c r="H610" s="82"/>
      <c r="I610" s="103"/>
      <c r="R610" s="82"/>
      <c r="S610" s="90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1"/>
      <c r="DB610" s="91"/>
      <c r="DC610" s="91"/>
      <c r="DD610" s="91"/>
      <c r="DE610" s="91"/>
      <c r="DF610" s="91"/>
      <c r="DG610" s="91"/>
      <c r="DH610" s="91"/>
      <c r="DI610" s="91"/>
      <c r="DJ610" s="91"/>
      <c r="DK610" s="91"/>
      <c r="DL610" s="91"/>
      <c r="DM610" s="91"/>
      <c r="DN610" s="91"/>
      <c r="DO610" s="91"/>
      <c r="DP610" s="91"/>
      <c r="DQ610" s="91"/>
      <c r="DR610" s="91"/>
      <c r="DS610" s="91"/>
      <c r="DT610" s="91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  <c r="EJ610" s="91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91"/>
      <c r="EZ610" s="91"/>
      <c r="FA610" s="91"/>
      <c r="FB610" s="91"/>
      <c r="FC610" s="91"/>
      <c r="FD610" s="91"/>
    </row>
    <row r="611" customFormat="false" ht="12.75" hidden="false" customHeight="false" outlineLevel="0" collapsed="false">
      <c r="A611" s="100"/>
      <c r="B611" s="101"/>
      <c r="C611" s="101"/>
      <c r="D611" s="101"/>
      <c r="E611" s="101"/>
      <c r="F611" s="101"/>
      <c r="G611" s="101"/>
      <c r="H611" s="82"/>
      <c r="I611" s="103"/>
      <c r="R611" s="82"/>
      <c r="S611" s="90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1"/>
      <c r="DB611" s="91"/>
      <c r="DC611" s="91"/>
      <c r="DD611" s="91"/>
      <c r="DE611" s="91"/>
      <c r="DF611" s="91"/>
      <c r="DG611" s="91"/>
      <c r="DH611" s="91"/>
      <c r="DI611" s="91"/>
      <c r="DJ611" s="91"/>
      <c r="DK611" s="91"/>
      <c r="DL611" s="91"/>
      <c r="DM611" s="91"/>
      <c r="DN611" s="91"/>
      <c r="DO611" s="91"/>
      <c r="DP611" s="91"/>
      <c r="DQ611" s="91"/>
      <c r="DR611" s="91"/>
      <c r="DS611" s="91"/>
      <c r="DT611" s="91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  <c r="EJ611" s="91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91"/>
      <c r="EZ611" s="91"/>
      <c r="FA611" s="91"/>
      <c r="FB611" s="91"/>
      <c r="FC611" s="91"/>
      <c r="FD611" s="91"/>
    </row>
    <row r="612" customFormat="false" ht="12.75" hidden="false" customHeight="false" outlineLevel="0" collapsed="false">
      <c r="A612" s="100"/>
      <c r="B612" s="101"/>
      <c r="C612" s="101"/>
      <c r="D612" s="101"/>
      <c r="E612" s="101"/>
      <c r="F612" s="101"/>
      <c r="G612" s="101"/>
      <c r="H612" s="82"/>
      <c r="I612" s="103"/>
      <c r="R612" s="82"/>
      <c r="S612" s="90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1"/>
      <c r="DB612" s="91"/>
      <c r="DC612" s="91"/>
      <c r="DD612" s="91"/>
      <c r="DE612" s="91"/>
      <c r="DF612" s="91"/>
      <c r="DG612" s="91"/>
      <c r="DH612" s="91"/>
      <c r="DI612" s="91"/>
      <c r="DJ612" s="91"/>
      <c r="DK612" s="91"/>
      <c r="DL612" s="91"/>
      <c r="DM612" s="91"/>
      <c r="DN612" s="91"/>
      <c r="DO612" s="91"/>
      <c r="DP612" s="91"/>
      <c r="DQ612" s="91"/>
      <c r="DR612" s="91"/>
      <c r="DS612" s="91"/>
      <c r="DT612" s="91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  <c r="EJ612" s="91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91"/>
      <c r="EZ612" s="91"/>
      <c r="FA612" s="91"/>
      <c r="FB612" s="91"/>
      <c r="FC612" s="91"/>
      <c r="FD612" s="91"/>
    </row>
    <row r="613" customFormat="false" ht="12.75" hidden="false" customHeight="false" outlineLevel="0" collapsed="false">
      <c r="A613" s="100"/>
      <c r="B613" s="101"/>
      <c r="C613" s="101"/>
      <c r="D613" s="101"/>
      <c r="E613" s="101"/>
      <c r="F613" s="101"/>
      <c r="G613" s="101"/>
      <c r="H613" s="82"/>
      <c r="I613" s="103"/>
      <c r="R613" s="82"/>
      <c r="S613" s="90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1"/>
      <c r="DB613" s="91"/>
      <c r="DC613" s="91"/>
      <c r="DD613" s="91"/>
      <c r="DE613" s="91"/>
      <c r="DF613" s="91"/>
      <c r="DG613" s="91"/>
      <c r="DH613" s="91"/>
      <c r="DI613" s="91"/>
      <c r="DJ613" s="91"/>
      <c r="DK613" s="91"/>
      <c r="DL613" s="91"/>
      <c r="DM613" s="91"/>
      <c r="DN613" s="91"/>
      <c r="DO613" s="91"/>
      <c r="DP613" s="91"/>
      <c r="DQ613" s="91"/>
      <c r="DR613" s="91"/>
      <c r="DS613" s="91"/>
      <c r="DT613" s="91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  <c r="EJ613" s="9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91"/>
      <c r="EZ613" s="91"/>
      <c r="FA613" s="91"/>
      <c r="FB613" s="91"/>
      <c r="FC613" s="91"/>
      <c r="FD613" s="91"/>
    </row>
    <row r="614" customFormat="false" ht="12.75" hidden="false" customHeight="false" outlineLevel="0" collapsed="false">
      <c r="A614" s="100"/>
      <c r="B614" s="101"/>
      <c r="C614" s="101"/>
      <c r="D614" s="101"/>
      <c r="E614" s="101"/>
      <c r="F614" s="101"/>
      <c r="G614" s="101"/>
      <c r="H614" s="82"/>
      <c r="I614" s="103"/>
      <c r="R614" s="82"/>
      <c r="S614" s="90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1"/>
      <c r="DB614" s="91"/>
      <c r="DC614" s="91"/>
      <c r="DD614" s="91"/>
      <c r="DE614" s="91"/>
      <c r="DF614" s="91"/>
      <c r="DG614" s="91"/>
      <c r="DH614" s="91"/>
      <c r="DI614" s="91"/>
      <c r="DJ614" s="91"/>
      <c r="DK614" s="91"/>
      <c r="DL614" s="91"/>
      <c r="DM614" s="91"/>
      <c r="DN614" s="91"/>
      <c r="DO614" s="91"/>
      <c r="DP614" s="91"/>
      <c r="DQ614" s="91"/>
      <c r="DR614" s="91"/>
      <c r="DS614" s="91"/>
      <c r="DT614" s="91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  <c r="EJ614" s="91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91"/>
      <c r="EZ614" s="91"/>
      <c r="FA614" s="91"/>
      <c r="FB614" s="91"/>
      <c r="FC614" s="91"/>
      <c r="FD614" s="91"/>
    </row>
    <row r="615" customFormat="false" ht="12.75" hidden="false" customHeight="false" outlineLevel="0" collapsed="false">
      <c r="A615" s="100"/>
      <c r="B615" s="101"/>
      <c r="C615" s="101"/>
      <c r="D615" s="101"/>
      <c r="E615" s="101"/>
      <c r="F615" s="101"/>
      <c r="G615" s="101"/>
      <c r="H615" s="82"/>
      <c r="I615" s="103"/>
      <c r="R615" s="82"/>
      <c r="S615" s="90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1"/>
      <c r="DB615" s="91"/>
      <c r="DC615" s="91"/>
      <c r="DD615" s="91"/>
      <c r="DE615" s="91"/>
      <c r="DF615" s="91"/>
      <c r="DG615" s="91"/>
      <c r="DH615" s="91"/>
      <c r="DI615" s="91"/>
      <c r="DJ615" s="91"/>
      <c r="DK615" s="91"/>
      <c r="DL615" s="91"/>
      <c r="DM615" s="91"/>
      <c r="DN615" s="91"/>
      <c r="DO615" s="91"/>
      <c r="DP615" s="91"/>
      <c r="DQ615" s="91"/>
      <c r="DR615" s="91"/>
      <c r="DS615" s="91"/>
      <c r="DT615" s="91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  <c r="EJ615" s="91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91"/>
      <c r="EZ615" s="91"/>
      <c r="FA615" s="91"/>
      <c r="FB615" s="91"/>
      <c r="FC615" s="91"/>
      <c r="FD615" s="91"/>
    </row>
    <row r="616" customFormat="false" ht="12.75" hidden="false" customHeight="false" outlineLevel="0" collapsed="false">
      <c r="A616" s="100"/>
      <c r="B616" s="101"/>
      <c r="C616" s="101"/>
      <c r="D616" s="101"/>
      <c r="E616" s="101"/>
      <c r="F616" s="101"/>
      <c r="G616" s="101"/>
      <c r="H616" s="82"/>
      <c r="I616" s="103"/>
      <c r="R616" s="82"/>
      <c r="S616" s="90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1"/>
      <c r="DB616" s="91"/>
      <c r="DC616" s="91"/>
      <c r="DD616" s="91"/>
      <c r="DE616" s="91"/>
      <c r="DF616" s="91"/>
      <c r="DG616" s="91"/>
      <c r="DH616" s="91"/>
      <c r="DI616" s="91"/>
      <c r="DJ616" s="91"/>
      <c r="DK616" s="91"/>
      <c r="DL616" s="91"/>
      <c r="DM616" s="91"/>
      <c r="DN616" s="91"/>
      <c r="DO616" s="91"/>
      <c r="DP616" s="91"/>
      <c r="DQ616" s="91"/>
      <c r="DR616" s="91"/>
      <c r="DS616" s="91"/>
      <c r="DT616" s="91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  <c r="EJ616" s="9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91"/>
      <c r="EZ616" s="91"/>
      <c r="FA616" s="91"/>
      <c r="FB616" s="91"/>
      <c r="FC616" s="91"/>
      <c r="FD616" s="91"/>
    </row>
    <row r="617" customFormat="false" ht="12.75" hidden="false" customHeight="false" outlineLevel="0" collapsed="false">
      <c r="A617" s="100"/>
      <c r="B617" s="101"/>
      <c r="C617" s="101"/>
      <c r="D617" s="101"/>
      <c r="E617" s="101"/>
      <c r="F617" s="101"/>
      <c r="G617" s="101"/>
      <c r="H617" s="82"/>
      <c r="I617" s="103"/>
      <c r="R617" s="82"/>
      <c r="S617" s="90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1"/>
      <c r="DB617" s="91"/>
      <c r="DC617" s="91"/>
      <c r="DD617" s="91"/>
      <c r="DE617" s="91"/>
      <c r="DF617" s="91"/>
      <c r="DG617" s="91"/>
      <c r="DH617" s="91"/>
      <c r="DI617" s="91"/>
      <c r="DJ617" s="91"/>
      <c r="DK617" s="91"/>
      <c r="DL617" s="91"/>
      <c r="DM617" s="91"/>
      <c r="DN617" s="91"/>
      <c r="DO617" s="91"/>
      <c r="DP617" s="91"/>
      <c r="DQ617" s="91"/>
      <c r="DR617" s="91"/>
      <c r="DS617" s="91"/>
      <c r="DT617" s="91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  <c r="EJ617" s="91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91"/>
      <c r="EZ617" s="91"/>
      <c r="FA617" s="91"/>
      <c r="FB617" s="91"/>
      <c r="FC617" s="91"/>
      <c r="FD617" s="91"/>
    </row>
    <row r="618" customFormat="false" ht="12.75" hidden="false" customHeight="false" outlineLevel="0" collapsed="false">
      <c r="A618" s="100"/>
      <c r="B618" s="101"/>
      <c r="C618" s="101"/>
      <c r="D618" s="101"/>
      <c r="E618" s="101"/>
      <c r="F618" s="101"/>
      <c r="G618" s="101"/>
      <c r="H618" s="82"/>
      <c r="I618" s="103"/>
      <c r="R618" s="82"/>
      <c r="S618" s="90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1"/>
      <c r="DB618" s="91"/>
      <c r="DC618" s="91"/>
      <c r="DD618" s="91"/>
      <c r="DE618" s="91"/>
      <c r="DF618" s="91"/>
      <c r="DG618" s="91"/>
      <c r="DH618" s="91"/>
      <c r="DI618" s="91"/>
      <c r="DJ618" s="91"/>
      <c r="DK618" s="91"/>
      <c r="DL618" s="91"/>
      <c r="DM618" s="91"/>
      <c r="DN618" s="91"/>
      <c r="DO618" s="91"/>
      <c r="DP618" s="91"/>
      <c r="DQ618" s="91"/>
      <c r="DR618" s="91"/>
      <c r="DS618" s="91"/>
      <c r="DT618" s="91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  <c r="EJ618" s="91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91"/>
      <c r="EZ618" s="91"/>
      <c r="FA618" s="91"/>
      <c r="FB618" s="91"/>
      <c r="FC618" s="91"/>
      <c r="FD618" s="91"/>
    </row>
    <row r="619" customFormat="false" ht="12.75" hidden="false" customHeight="false" outlineLevel="0" collapsed="false">
      <c r="A619" s="100"/>
      <c r="B619" s="101"/>
      <c r="C619" s="101"/>
      <c r="D619" s="101"/>
      <c r="E619" s="101"/>
      <c r="F619" s="101"/>
      <c r="G619" s="101"/>
      <c r="H619" s="82"/>
      <c r="I619" s="103"/>
      <c r="R619" s="82"/>
      <c r="S619" s="90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1"/>
      <c r="DB619" s="91"/>
      <c r="DC619" s="91"/>
      <c r="DD619" s="91"/>
      <c r="DE619" s="91"/>
      <c r="DF619" s="91"/>
      <c r="DG619" s="91"/>
      <c r="DH619" s="91"/>
      <c r="DI619" s="91"/>
      <c r="DJ619" s="91"/>
      <c r="DK619" s="91"/>
      <c r="DL619" s="91"/>
      <c r="DM619" s="91"/>
      <c r="DN619" s="91"/>
      <c r="DO619" s="91"/>
      <c r="DP619" s="91"/>
      <c r="DQ619" s="91"/>
      <c r="DR619" s="91"/>
      <c r="DS619" s="91"/>
      <c r="DT619" s="91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  <c r="EJ619" s="91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91"/>
      <c r="EZ619" s="91"/>
      <c r="FA619" s="91"/>
      <c r="FB619" s="91"/>
      <c r="FC619" s="91"/>
      <c r="FD619" s="91"/>
    </row>
    <row r="620" customFormat="false" ht="12.75" hidden="false" customHeight="false" outlineLevel="0" collapsed="false">
      <c r="A620" s="100"/>
      <c r="B620" s="101"/>
      <c r="C620" s="101"/>
      <c r="D620" s="101"/>
      <c r="E620" s="101"/>
      <c r="F620" s="101"/>
      <c r="G620" s="101"/>
      <c r="H620" s="82"/>
      <c r="I620" s="103"/>
      <c r="R620" s="82"/>
      <c r="S620" s="90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1"/>
      <c r="DB620" s="91"/>
      <c r="DC620" s="91"/>
      <c r="DD620" s="91"/>
      <c r="DE620" s="91"/>
      <c r="DF620" s="91"/>
      <c r="DG620" s="91"/>
      <c r="DH620" s="91"/>
      <c r="DI620" s="91"/>
      <c r="DJ620" s="91"/>
      <c r="DK620" s="91"/>
      <c r="DL620" s="91"/>
      <c r="DM620" s="91"/>
      <c r="DN620" s="91"/>
      <c r="DO620" s="91"/>
      <c r="DP620" s="91"/>
      <c r="DQ620" s="91"/>
      <c r="DR620" s="91"/>
      <c r="DS620" s="91"/>
      <c r="DT620" s="91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  <c r="EJ620" s="91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91"/>
      <c r="EZ620" s="91"/>
      <c r="FA620" s="91"/>
      <c r="FB620" s="91"/>
      <c r="FC620" s="91"/>
      <c r="FD620" s="91"/>
    </row>
    <row r="621" customFormat="false" ht="12.75" hidden="false" customHeight="false" outlineLevel="0" collapsed="false">
      <c r="A621" s="100"/>
      <c r="B621" s="101"/>
      <c r="C621" s="101"/>
      <c r="D621" s="101"/>
      <c r="E621" s="101"/>
      <c r="F621" s="101"/>
      <c r="G621" s="101"/>
      <c r="H621" s="82"/>
      <c r="I621" s="103"/>
      <c r="R621" s="82"/>
      <c r="S621" s="90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1"/>
      <c r="DB621" s="91"/>
      <c r="DC621" s="91"/>
      <c r="DD621" s="91"/>
      <c r="DE621" s="91"/>
      <c r="DF621" s="91"/>
      <c r="DG621" s="91"/>
      <c r="DH621" s="91"/>
      <c r="DI621" s="91"/>
      <c r="DJ621" s="91"/>
      <c r="DK621" s="91"/>
      <c r="DL621" s="91"/>
      <c r="DM621" s="91"/>
      <c r="DN621" s="91"/>
      <c r="DO621" s="91"/>
      <c r="DP621" s="91"/>
      <c r="DQ621" s="91"/>
      <c r="DR621" s="91"/>
      <c r="DS621" s="91"/>
      <c r="DT621" s="91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  <c r="EJ621" s="9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91"/>
      <c r="EZ621" s="91"/>
      <c r="FA621" s="91"/>
      <c r="FB621" s="91"/>
      <c r="FC621" s="91"/>
      <c r="FD621" s="91"/>
    </row>
    <row r="622" customFormat="false" ht="12.75" hidden="false" customHeight="false" outlineLevel="0" collapsed="false">
      <c r="A622" s="100"/>
      <c r="B622" s="101"/>
      <c r="C622" s="101"/>
      <c r="D622" s="101"/>
      <c r="E622" s="101"/>
      <c r="F622" s="101"/>
      <c r="G622" s="101"/>
      <c r="H622" s="82"/>
      <c r="I622" s="103"/>
      <c r="R622" s="82"/>
      <c r="S622" s="90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1"/>
      <c r="DB622" s="91"/>
      <c r="DC622" s="91"/>
      <c r="DD622" s="91"/>
      <c r="DE622" s="91"/>
      <c r="DF622" s="91"/>
      <c r="DG622" s="91"/>
      <c r="DH622" s="91"/>
      <c r="DI622" s="91"/>
      <c r="DJ622" s="91"/>
      <c r="DK622" s="91"/>
      <c r="DL622" s="91"/>
      <c r="DM622" s="91"/>
      <c r="DN622" s="91"/>
      <c r="DO622" s="91"/>
      <c r="DP622" s="91"/>
      <c r="DQ622" s="91"/>
      <c r="DR622" s="91"/>
      <c r="DS622" s="91"/>
      <c r="DT622" s="91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  <c r="EJ622" s="9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91"/>
      <c r="EZ622" s="91"/>
      <c r="FA622" s="91"/>
      <c r="FB622" s="91"/>
      <c r="FC622" s="91"/>
      <c r="FD622" s="91"/>
    </row>
    <row r="623" customFormat="false" ht="12.75" hidden="false" customHeight="false" outlineLevel="0" collapsed="false">
      <c r="A623" s="100"/>
      <c r="B623" s="101"/>
      <c r="C623" s="101"/>
      <c r="D623" s="101"/>
      <c r="E623" s="101"/>
      <c r="F623" s="101"/>
      <c r="G623" s="101"/>
      <c r="H623" s="82"/>
      <c r="I623" s="103"/>
      <c r="R623" s="82"/>
      <c r="S623" s="90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1"/>
      <c r="DB623" s="91"/>
      <c r="DC623" s="91"/>
      <c r="DD623" s="91"/>
      <c r="DE623" s="91"/>
      <c r="DF623" s="91"/>
      <c r="DG623" s="91"/>
      <c r="DH623" s="91"/>
      <c r="DI623" s="91"/>
      <c r="DJ623" s="91"/>
      <c r="DK623" s="91"/>
      <c r="DL623" s="91"/>
      <c r="DM623" s="91"/>
      <c r="DN623" s="91"/>
      <c r="DO623" s="91"/>
      <c r="DP623" s="91"/>
      <c r="DQ623" s="91"/>
      <c r="DR623" s="91"/>
      <c r="DS623" s="91"/>
      <c r="DT623" s="91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  <c r="EJ623" s="91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91"/>
      <c r="EZ623" s="91"/>
      <c r="FA623" s="91"/>
      <c r="FB623" s="91"/>
      <c r="FC623" s="91"/>
      <c r="FD623" s="91"/>
    </row>
    <row r="624" customFormat="false" ht="12.75" hidden="false" customHeight="false" outlineLevel="0" collapsed="false">
      <c r="A624" s="100"/>
      <c r="B624" s="101"/>
      <c r="C624" s="101"/>
      <c r="D624" s="101"/>
      <c r="E624" s="101"/>
      <c r="F624" s="101"/>
      <c r="G624" s="101"/>
      <c r="H624" s="82"/>
      <c r="I624" s="103"/>
      <c r="R624" s="82"/>
      <c r="S624" s="90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1"/>
      <c r="DB624" s="91"/>
      <c r="DC624" s="91"/>
      <c r="DD624" s="91"/>
      <c r="DE624" s="91"/>
      <c r="DF624" s="91"/>
      <c r="DG624" s="91"/>
      <c r="DH624" s="91"/>
      <c r="DI624" s="91"/>
      <c r="DJ624" s="91"/>
      <c r="DK624" s="91"/>
      <c r="DL624" s="91"/>
      <c r="DM624" s="91"/>
      <c r="DN624" s="91"/>
      <c r="DO624" s="91"/>
      <c r="DP624" s="91"/>
      <c r="DQ624" s="91"/>
      <c r="DR624" s="91"/>
      <c r="DS624" s="91"/>
      <c r="DT624" s="91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  <c r="EJ624" s="91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91"/>
      <c r="EZ624" s="91"/>
      <c r="FA624" s="91"/>
      <c r="FB624" s="91"/>
      <c r="FC624" s="91"/>
      <c r="FD624" s="91"/>
    </row>
    <row r="625" customFormat="false" ht="12.75" hidden="false" customHeight="false" outlineLevel="0" collapsed="false">
      <c r="A625" s="100"/>
      <c r="B625" s="101"/>
      <c r="C625" s="101"/>
      <c r="D625" s="101"/>
      <c r="E625" s="101"/>
      <c r="F625" s="101"/>
      <c r="G625" s="101"/>
      <c r="H625" s="82"/>
      <c r="I625" s="103"/>
      <c r="R625" s="82"/>
      <c r="S625" s="90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1"/>
      <c r="DB625" s="91"/>
      <c r="DC625" s="91"/>
      <c r="DD625" s="91"/>
      <c r="DE625" s="91"/>
      <c r="DF625" s="91"/>
      <c r="DG625" s="91"/>
      <c r="DH625" s="91"/>
      <c r="DI625" s="91"/>
      <c r="DJ625" s="91"/>
      <c r="DK625" s="91"/>
      <c r="DL625" s="91"/>
      <c r="DM625" s="91"/>
      <c r="DN625" s="91"/>
      <c r="DO625" s="91"/>
      <c r="DP625" s="91"/>
      <c r="DQ625" s="91"/>
      <c r="DR625" s="91"/>
      <c r="DS625" s="91"/>
      <c r="DT625" s="91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  <c r="EJ625" s="91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91"/>
      <c r="EZ625" s="91"/>
      <c r="FA625" s="91"/>
      <c r="FB625" s="91"/>
      <c r="FC625" s="91"/>
      <c r="FD625" s="91"/>
    </row>
    <row r="626" customFormat="false" ht="12.75" hidden="false" customHeight="false" outlineLevel="0" collapsed="false">
      <c r="A626" s="100"/>
      <c r="B626" s="101"/>
      <c r="C626" s="101"/>
      <c r="D626" s="101"/>
      <c r="E626" s="101"/>
      <c r="F626" s="101"/>
      <c r="G626" s="101"/>
      <c r="H626" s="82"/>
      <c r="I626" s="103"/>
      <c r="R626" s="82"/>
      <c r="S626" s="90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1"/>
      <c r="DB626" s="91"/>
      <c r="DC626" s="91"/>
      <c r="DD626" s="91"/>
      <c r="DE626" s="91"/>
      <c r="DF626" s="91"/>
      <c r="DG626" s="91"/>
      <c r="DH626" s="91"/>
      <c r="DI626" s="91"/>
      <c r="DJ626" s="91"/>
      <c r="DK626" s="91"/>
      <c r="DL626" s="91"/>
      <c r="DM626" s="91"/>
      <c r="DN626" s="91"/>
      <c r="DO626" s="91"/>
      <c r="DP626" s="91"/>
      <c r="DQ626" s="91"/>
      <c r="DR626" s="91"/>
      <c r="DS626" s="91"/>
      <c r="DT626" s="91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  <c r="EJ626" s="91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91"/>
      <c r="EZ626" s="91"/>
      <c r="FA626" s="91"/>
      <c r="FB626" s="91"/>
      <c r="FC626" s="91"/>
      <c r="FD626" s="91"/>
    </row>
    <row r="627" customFormat="false" ht="12.75" hidden="false" customHeight="false" outlineLevel="0" collapsed="false">
      <c r="A627" s="100"/>
      <c r="B627" s="101"/>
      <c r="C627" s="101"/>
      <c r="D627" s="101"/>
      <c r="E627" s="101"/>
      <c r="F627" s="101"/>
      <c r="G627" s="101"/>
      <c r="H627" s="82"/>
      <c r="I627" s="103"/>
      <c r="R627" s="82"/>
      <c r="S627" s="90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1"/>
      <c r="DB627" s="91"/>
      <c r="DC627" s="91"/>
      <c r="DD627" s="91"/>
      <c r="DE627" s="91"/>
      <c r="DF627" s="91"/>
      <c r="DG627" s="91"/>
      <c r="DH627" s="91"/>
      <c r="DI627" s="91"/>
      <c r="DJ627" s="91"/>
      <c r="DK627" s="91"/>
      <c r="DL627" s="91"/>
      <c r="DM627" s="91"/>
      <c r="DN627" s="91"/>
      <c r="DO627" s="91"/>
      <c r="DP627" s="91"/>
      <c r="DQ627" s="91"/>
      <c r="DR627" s="91"/>
      <c r="DS627" s="91"/>
      <c r="DT627" s="91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  <c r="EJ627" s="9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91"/>
      <c r="EZ627" s="91"/>
      <c r="FA627" s="91"/>
      <c r="FB627" s="91"/>
      <c r="FC627" s="91"/>
      <c r="FD627" s="91"/>
    </row>
    <row r="628" customFormat="false" ht="12.75" hidden="false" customHeight="false" outlineLevel="0" collapsed="false">
      <c r="A628" s="100"/>
      <c r="B628" s="101"/>
      <c r="C628" s="101"/>
      <c r="D628" s="101"/>
      <c r="E628" s="101"/>
      <c r="F628" s="101"/>
      <c r="G628" s="101"/>
      <c r="H628" s="82"/>
      <c r="I628" s="103"/>
      <c r="R628" s="82"/>
      <c r="S628" s="90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1"/>
      <c r="DB628" s="91"/>
      <c r="DC628" s="91"/>
      <c r="DD628" s="91"/>
      <c r="DE628" s="91"/>
      <c r="DF628" s="91"/>
      <c r="DG628" s="91"/>
      <c r="DH628" s="91"/>
      <c r="DI628" s="91"/>
      <c r="DJ628" s="91"/>
      <c r="DK628" s="91"/>
      <c r="DL628" s="91"/>
      <c r="DM628" s="91"/>
      <c r="DN628" s="91"/>
      <c r="DO628" s="91"/>
      <c r="DP628" s="91"/>
      <c r="DQ628" s="91"/>
      <c r="DR628" s="91"/>
      <c r="DS628" s="91"/>
      <c r="DT628" s="91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  <c r="EJ628" s="91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91"/>
      <c r="EZ628" s="91"/>
      <c r="FA628" s="91"/>
      <c r="FB628" s="91"/>
      <c r="FC628" s="91"/>
      <c r="FD628" s="91"/>
    </row>
    <row r="629" customFormat="false" ht="12.75" hidden="false" customHeight="false" outlineLevel="0" collapsed="false">
      <c r="A629" s="100"/>
      <c r="B629" s="101"/>
      <c r="C629" s="101"/>
      <c r="D629" s="101"/>
      <c r="E629" s="101"/>
      <c r="F629" s="101"/>
      <c r="G629" s="101"/>
      <c r="H629" s="82"/>
      <c r="I629" s="103"/>
      <c r="R629" s="82"/>
      <c r="S629" s="90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1"/>
      <c r="DB629" s="91"/>
      <c r="DC629" s="91"/>
      <c r="DD629" s="91"/>
      <c r="DE629" s="91"/>
      <c r="DF629" s="91"/>
      <c r="DG629" s="91"/>
      <c r="DH629" s="91"/>
      <c r="DI629" s="91"/>
      <c r="DJ629" s="91"/>
      <c r="DK629" s="91"/>
      <c r="DL629" s="91"/>
      <c r="DM629" s="91"/>
      <c r="DN629" s="91"/>
      <c r="DO629" s="91"/>
      <c r="DP629" s="91"/>
      <c r="DQ629" s="91"/>
      <c r="DR629" s="91"/>
      <c r="DS629" s="91"/>
      <c r="DT629" s="91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  <c r="EJ629" s="91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91"/>
      <c r="EZ629" s="91"/>
      <c r="FA629" s="91"/>
      <c r="FB629" s="91"/>
      <c r="FC629" s="91"/>
      <c r="FD629" s="91"/>
    </row>
    <row r="630" customFormat="false" ht="12.75" hidden="false" customHeight="false" outlineLevel="0" collapsed="false">
      <c r="A630" s="100"/>
      <c r="B630" s="101"/>
      <c r="C630" s="101"/>
      <c r="D630" s="101"/>
      <c r="E630" s="101"/>
      <c r="F630" s="101"/>
      <c r="G630" s="101"/>
      <c r="H630" s="82"/>
      <c r="I630" s="103"/>
      <c r="R630" s="82"/>
      <c r="S630" s="90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1"/>
      <c r="DB630" s="91"/>
      <c r="DC630" s="91"/>
      <c r="DD630" s="91"/>
      <c r="DE630" s="91"/>
      <c r="DF630" s="91"/>
      <c r="DG630" s="91"/>
      <c r="DH630" s="91"/>
      <c r="DI630" s="91"/>
      <c r="DJ630" s="91"/>
      <c r="DK630" s="91"/>
      <c r="DL630" s="91"/>
      <c r="DM630" s="91"/>
      <c r="DN630" s="91"/>
      <c r="DO630" s="91"/>
      <c r="DP630" s="91"/>
      <c r="DQ630" s="91"/>
      <c r="DR630" s="91"/>
      <c r="DS630" s="91"/>
      <c r="DT630" s="91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  <c r="EJ630" s="91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91"/>
      <c r="EZ630" s="91"/>
      <c r="FA630" s="91"/>
      <c r="FB630" s="91"/>
      <c r="FC630" s="91"/>
      <c r="FD630" s="91"/>
    </row>
    <row r="631" customFormat="false" ht="12.75" hidden="false" customHeight="false" outlineLevel="0" collapsed="false">
      <c r="A631" s="100"/>
      <c r="B631" s="101"/>
      <c r="C631" s="101"/>
      <c r="D631" s="101"/>
      <c r="E631" s="101"/>
      <c r="F631" s="101"/>
      <c r="G631" s="101"/>
      <c r="H631" s="82"/>
      <c r="I631" s="103"/>
      <c r="R631" s="82"/>
      <c r="S631" s="90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1"/>
      <c r="DB631" s="91"/>
      <c r="DC631" s="91"/>
      <c r="DD631" s="91"/>
      <c r="DE631" s="91"/>
      <c r="DF631" s="91"/>
      <c r="DG631" s="91"/>
      <c r="DH631" s="91"/>
      <c r="DI631" s="91"/>
      <c r="DJ631" s="91"/>
      <c r="DK631" s="91"/>
      <c r="DL631" s="91"/>
      <c r="DM631" s="91"/>
      <c r="DN631" s="91"/>
      <c r="DO631" s="91"/>
      <c r="DP631" s="91"/>
      <c r="DQ631" s="91"/>
      <c r="DR631" s="91"/>
      <c r="DS631" s="91"/>
      <c r="DT631" s="91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  <c r="EJ631" s="91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91"/>
      <c r="EZ631" s="91"/>
      <c r="FA631" s="91"/>
      <c r="FB631" s="91"/>
      <c r="FC631" s="91"/>
      <c r="FD631" s="91"/>
    </row>
    <row r="632" customFormat="false" ht="12.75" hidden="false" customHeight="false" outlineLevel="0" collapsed="false">
      <c r="A632" s="100"/>
      <c r="B632" s="101"/>
      <c r="C632" s="101"/>
      <c r="D632" s="101"/>
      <c r="E632" s="101"/>
      <c r="F632" s="101"/>
      <c r="G632" s="101"/>
      <c r="H632" s="82"/>
      <c r="I632" s="103"/>
      <c r="R632" s="82"/>
      <c r="S632" s="90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1"/>
      <c r="DB632" s="91"/>
      <c r="DC632" s="91"/>
      <c r="DD632" s="91"/>
      <c r="DE632" s="91"/>
      <c r="DF632" s="91"/>
      <c r="DG632" s="91"/>
      <c r="DH632" s="91"/>
      <c r="DI632" s="91"/>
      <c r="DJ632" s="91"/>
      <c r="DK632" s="91"/>
      <c r="DL632" s="91"/>
      <c r="DM632" s="91"/>
      <c r="DN632" s="91"/>
      <c r="DO632" s="91"/>
      <c r="DP632" s="91"/>
      <c r="DQ632" s="91"/>
      <c r="DR632" s="91"/>
      <c r="DS632" s="91"/>
      <c r="DT632" s="91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  <c r="EJ632" s="9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91"/>
      <c r="EZ632" s="91"/>
      <c r="FA632" s="91"/>
      <c r="FB632" s="91"/>
      <c r="FC632" s="91"/>
      <c r="FD632" s="91"/>
    </row>
    <row r="633" customFormat="false" ht="12.75" hidden="false" customHeight="false" outlineLevel="0" collapsed="false">
      <c r="A633" s="100"/>
      <c r="B633" s="101"/>
      <c r="C633" s="101"/>
      <c r="D633" s="101"/>
      <c r="E633" s="101"/>
      <c r="F633" s="101"/>
      <c r="G633" s="101"/>
      <c r="H633" s="82"/>
      <c r="I633" s="103"/>
      <c r="R633" s="82"/>
      <c r="S633" s="90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1"/>
      <c r="DB633" s="91"/>
      <c r="DC633" s="91"/>
      <c r="DD633" s="91"/>
      <c r="DE633" s="91"/>
      <c r="DF633" s="91"/>
      <c r="DG633" s="91"/>
      <c r="DH633" s="91"/>
      <c r="DI633" s="91"/>
      <c r="DJ633" s="91"/>
      <c r="DK633" s="91"/>
      <c r="DL633" s="91"/>
      <c r="DM633" s="91"/>
      <c r="DN633" s="91"/>
      <c r="DO633" s="91"/>
      <c r="DP633" s="91"/>
      <c r="DQ633" s="91"/>
      <c r="DR633" s="91"/>
      <c r="DS633" s="91"/>
      <c r="DT633" s="91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  <c r="EJ633" s="9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91"/>
      <c r="EZ633" s="91"/>
      <c r="FA633" s="91"/>
      <c r="FB633" s="91"/>
      <c r="FC633" s="91"/>
      <c r="FD633" s="91"/>
    </row>
    <row r="634" customFormat="false" ht="12.75" hidden="false" customHeight="false" outlineLevel="0" collapsed="false">
      <c r="A634" s="100"/>
      <c r="B634" s="101"/>
      <c r="C634" s="101"/>
      <c r="D634" s="101"/>
      <c r="E634" s="101"/>
      <c r="F634" s="101"/>
      <c r="G634" s="101"/>
      <c r="H634" s="82"/>
      <c r="I634" s="103"/>
      <c r="R634" s="82"/>
      <c r="S634" s="90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1"/>
      <c r="DB634" s="91"/>
      <c r="DC634" s="91"/>
      <c r="DD634" s="91"/>
      <c r="DE634" s="91"/>
      <c r="DF634" s="91"/>
      <c r="DG634" s="91"/>
      <c r="DH634" s="91"/>
      <c r="DI634" s="91"/>
      <c r="DJ634" s="91"/>
      <c r="DK634" s="91"/>
      <c r="DL634" s="91"/>
      <c r="DM634" s="91"/>
      <c r="DN634" s="91"/>
      <c r="DO634" s="91"/>
      <c r="DP634" s="91"/>
      <c r="DQ634" s="91"/>
      <c r="DR634" s="91"/>
      <c r="DS634" s="91"/>
      <c r="DT634" s="91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  <c r="EJ634" s="91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91"/>
      <c r="EZ634" s="91"/>
      <c r="FA634" s="91"/>
      <c r="FB634" s="91"/>
      <c r="FC634" s="91"/>
      <c r="FD634" s="91"/>
    </row>
    <row r="635" customFormat="false" ht="12.75" hidden="false" customHeight="false" outlineLevel="0" collapsed="false">
      <c r="A635" s="100"/>
      <c r="B635" s="101"/>
      <c r="C635" s="101"/>
      <c r="D635" s="101"/>
      <c r="E635" s="101"/>
      <c r="F635" s="101"/>
      <c r="G635" s="101"/>
      <c r="H635" s="82"/>
      <c r="I635" s="103"/>
      <c r="R635" s="82"/>
      <c r="S635" s="90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1"/>
      <c r="DB635" s="91"/>
      <c r="DC635" s="91"/>
      <c r="DD635" s="91"/>
      <c r="DE635" s="91"/>
      <c r="DF635" s="91"/>
      <c r="DG635" s="91"/>
      <c r="DH635" s="91"/>
      <c r="DI635" s="91"/>
      <c r="DJ635" s="91"/>
      <c r="DK635" s="91"/>
      <c r="DL635" s="91"/>
      <c r="DM635" s="91"/>
      <c r="DN635" s="91"/>
      <c r="DO635" s="91"/>
      <c r="DP635" s="91"/>
      <c r="DQ635" s="91"/>
      <c r="DR635" s="91"/>
      <c r="DS635" s="91"/>
      <c r="DT635" s="91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  <c r="EJ635" s="9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91"/>
      <c r="EZ635" s="91"/>
      <c r="FA635" s="91"/>
      <c r="FB635" s="91"/>
      <c r="FC635" s="91"/>
      <c r="FD635" s="91"/>
    </row>
    <row r="636" customFormat="false" ht="12.75" hidden="false" customHeight="false" outlineLevel="0" collapsed="false">
      <c r="A636" s="100"/>
      <c r="B636" s="101"/>
      <c r="C636" s="101"/>
      <c r="D636" s="101"/>
      <c r="E636" s="101"/>
      <c r="F636" s="101"/>
      <c r="G636" s="101"/>
      <c r="H636" s="82"/>
      <c r="I636" s="103"/>
      <c r="R636" s="82"/>
      <c r="S636" s="90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1"/>
      <c r="DB636" s="91"/>
      <c r="DC636" s="91"/>
      <c r="DD636" s="91"/>
      <c r="DE636" s="91"/>
      <c r="DF636" s="91"/>
      <c r="DG636" s="91"/>
      <c r="DH636" s="91"/>
      <c r="DI636" s="91"/>
      <c r="DJ636" s="91"/>
      <c r="DK636" s="91"/>
      <c r="DL636" s="91"/>
      <c r="DM636" s="91"/>
      <c r="DN636" s="91"/>
      <c r="DO636" s="91"/>
      <c r="DP636" s="91"/>
      <c r="DQ636" s="91"/>
      <c r="DR636" s="91"/>
      <c r="DS636" s="91"/>
      <c r="DT636" s="91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  <c r="EJ636" s="9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91"/>
      <c r="EZ636" s="91"/>
      <c r="FA636" s="91"/>
      <c r="FB636" s="91"/>
      <c r="FC636" s="91"/>
      <c r="FD636" s="91"/>
    </row>
    <row r="637" customFormat="false" ht="12.75" hidden="false" customHeight="false" outlineLevel="0" collapsed="false">
      <c r="A637" s="100"/>
      <c r="B637" s="101"/>
      <c r="C637" s="101"/>
      <c r="D637" s="101"/>
      <c r="E637" s="101"/>
      <c r="F637" s="101"/>
      <c r="G637" s="101"/>
      <c r="H637" s="82"/>
      <c r="I637" s="103"/>
      <c r="R637" s="82"/>
      <c r="S637" s="90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1"/>
      <c r="DB637" s="91"/>
      <c r="DC637" s="91"/>
      <c r="DD637" s="91"/>
      <c r="DE637" s="91"/>
      <c r="DF637" s="91"/>
      <c r="DG637" s="91"/>
      <c r="DH637" s="91"/>
      <c r="DI637" s="91"/>
      <c r="DJ637" s="91"/>
      <c r="DK637" s="91"/>
      <c r="DL637" s="91"/>
      <c r="DM637" s="91"/>
      <c r="DN637" s="91"/>
      <c r="DO637" s="91"/>
      <c r="DP637" s="91"/>
      <c r="DQ637" s="91"/>
      <c r="DR637" s="91"/>
      <c r="DS637" s="91"/>
      <c r="DT637" s="91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  <c r="EJ637" s="9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91"/>
      <c r="EZ637" s="91"/>
      <c r="FA637" s="91"/>
      <c r="FB637" s="91"/>
      <c r="FC637" s="91"/>
      <c r="FD637" s="91"/>
    </row>
    <row r="638" customFormat="false" ht="12.75" hidden="false" customHeight="false" outlineLevel="0" collapsed="false">
      <c r="A638" s="100"/>
      <c r="B638" s="101"/>
      <c r="C638" s="101"/>
      <c r="D638" s="101"/>
      <c r="E638" s="101"/>
      <c r="F638" s="101"/>
      <c r="G638" s="101"/>
      <c r="H638" s="82"/>
      <c r="I638" s="103"/>
      <c r="R638" s="82"/>
      <c r="S638" s="90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1"/>
      <c r="DB638" s="91"/>
      <c r="DC638" s="91"/>
      <c r="DD638" s="91"/>
      <c r="DE638" s="91"/>
      <c r="DF638" s="91"/>
      <c r="DG638" s="91"/>
      <c r="DH638" s="91"/>
      <c r="DI638" s="91"/>
      <c r="DJ638" s="91"/>
      <c r="DK638" s="91"/>
      <c r="DL638" s="91"/>
      <c r="DM638" s="91"/>
      <c r="DN638" s="91"/>
      <c r="DO638" s="91"/>
      <c r="DP638" s="91"/>
      <c r="DQ638" s="91"/>
      <c r="DR638" s="91"/>
      <c r="DS638" s="91"/>
      <c r="DT638" s="91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  <c r="EJ638" s="91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91"/>
      <c r="EZ638" s="91"/>
      <c r="FA638" s="91"/>
      <c r="FB638" s="91"/>
      <c r="FC638" s="91"/>
      <c r="FD638" s="91"/>
    </row>
    <row r="639" customFormat="false" ht="12.75" hidden="false" customHeight="false" outlineLevel="0" collapsed="false">
      <c r="A639" s="100"/>
      <c r="B639" s="101"/>
      <c r="C639" s="101"/>
      <c r="D639" s="101"/>
      <c r="E639" s="101"/>
      <c r="F639" s="101"/>
      <c r="G639" s="101"/>
      <c r="H639" s="82"/>
      <c r="I639" s="103"/>
      <c r="R639" s="82"/>
      <c r="S639" s="90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1"/>
      <c r="DB639" s="91"/>
      <c r="DC639" s="91"/>
      <c r="DD639" s="91"/>
      <c r="DE639" s="91"/>
      <c r="DF639" s="91"/>
      <c r="DG639" s="91"/>
      <c r="DH639" s="91"/>
      <c r="DI639" s="91"/>
      <c r="DJ639" s="91"/>
      <c r="DK639" s="91"/>
      <c r="DL639" s="91"/>
      <c r="DM639" s="91"/>
      <c r="DN639" s="91"/>
      <c r="DO639" s="91"/>
      <c r="DP639" s="91"/>
      <c r="DQ639" s="91"/>
      <c r="DR639" s="91"/>
      <c r="DS639" s="91"/>
      <c r="DT639" s="91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  <c r="EJ639" s="91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91"/>
      <c r="EZ639" s="91"/>
      <c r="FA639" s="91"/>
      <c r="FB639" s="91"/>
      <c r="FC639" s="91"/>
      <c r="FD639" s="91"/>
    </row>
    <row r="640" customFormat="false" ht="12.75" hidden="false" customHeight="false" outlineLevel="0" collapsed="false">
      <c r="A640" s="100"/>
      <c r="B640" s="101"/>
      <c r="C640" s="101"/>
      <c r="D640" s="101"/>
      <c r="E640" s="101"/>
      <c r="F640" s="101"/>
      <c r="G640" s="101"/>
      <c r="H640" s="82"/>
      <c r="I640" s="103"/>
      <c r="R640" s="82"/>
      <c r="S640" s="90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1"/>
      <c r="DF640" s="91"/>
      <c r="DG640" s="91"/>
      <c r="DH640" s="91"/>
      <c r="DI640" s="91"/>
      <c r="DJ640" s="91"/>
      <c r="DK640" s="91"/>
      <c r="DL640" s="91"/>
      <c r="DM640" s="91"/>
      <c r="DN640" s="91"/>
      <c r="DO640" s="91"/>
      <c r="DP640" s="91"/>
      <c r="DQ640" s="91"/>
      <c r="DR640" s="91"/>
      <c r="DS640" s="91"/>
      <c r="DT640" s="91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  <c r="EJ640" s="91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91"/>
      <c r="EZ640" s="91"/>
      <c r="FA640" s="91"/>
      <c r="FB640" s="91"/>
      <c r="FC640" s="91"/>
      <c r="FD640" s="91"/>
    </row>
    <row r="641" customFormat="false" ht="12.75" hidden="false" customHeight="false" outlineLevel="0" collapsed="false">
      <c r="A641" s="100"/>
      <c r="B641" s="101"/>
      <c r="C641" s="101"/>
      <c r="D641" s="101"/>
      <c r="E641" s="101"/>
      <c r="F641" s="101"/>
      <c r="G641" s="101"/>
      <c r="H641" s="82"/>
      <c r="I641" s="103"/>
      <c r="R641" s="82"/>
      <c r="S641" s="90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1"/>
      <c r="DB641" s="91"/>
      <c r="DC641" s="91"/>
      <c r="DD641" s="91"/>
      <c r="DE641" s="91"/>
      <c r="DF641" s="91"/>
      <c r="DG641" s="91"/>
      <c r="DH641" s="91"/>
      <c r="DI641" s="91"/>
      <c r="DJ641" s="91"/>
      <c r="DK641" s="91"/>
      <c r="DL641" s="91"/>
      <c r="DM641" s="91"/>
      <c r="DN641" s="91"/>
      <c r="DO641" s="91"/>
      <c r="DP641" s="91"/>
      <c r="DQ641" s="91"/>
      <c r="DR641" s="91"/>
      <c r="DS641" s="91"/>
      <c r="DT641" s="91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  <c r="EJ641" s="91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91"/>
      <c r="EZ641" s="91"/>
      <c r="FA641" s="91"/>
      <c r="FB641" s="91"/>
      <c r="FC641" s="91"/>
      <c r="FD641" s="91"/>
    </row>
    <row r="642" customFormat="false" ht="12.75" hidden="false" customHeight="false" outlineLevel="0" collapsed="false">
      <c r="A642" s="100"/>
      <c r="B642" s="101"/>
      <c r="C642" s="101"/>
      <c r="D642" s="101"/>
      <c r="E642" s="101"/>
      <c r="F642" s="101"/>
      <c r="G642" s="101"/>
      <c r="H642" s="82"/>
      <c r="I642" s="103"/>
      <c r="R642" s="82"/>
      <c r="S642" s="90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1"/>
      <c r="DB642" s="91"/>
      <c r="DC642" s="91"/>
      <c r="DD642" s="91"/>
      <c r="DE642" s="91"/>
      <c r="DF642" s="91"/>
      <c r="DG642" s="91"/>
      <c r="DH642" s="91"/>
      <c r="DI642" s="91"/>
      <c r="DJ642" s="91"/>
      <c r="DK642" s="91"/>
      <c r="DL642" s="91"/>
      <c r="DM642" s="91"/>
      <c r="DN642" s="91"/>
      <c r="DO642" s="91"/>
      <c r="DP642" s="91"/>
      <c r="DQ642" s="91"/>
      <c r="DR642" s="91"/>
      <c r="DS642" s="91"/>
      <c r="DT642" s="91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  <c r="EJ642" s="91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91"/>
      <c r="EZ642" s="91"/>
      <c r="FA642" s="91"/>
      <c r="FB642" s="91"/>
      <c r="FC642" s="91"/>
      <c r="FD642" s="91"/>
    </row>
    <row r="643" customFormat="false" ht="12.75" hidden="false" customHeight="false" outlineLevel="0" collapsed="false">
      <c r="A643" s="100"/>
      <c r="B643" s="101"/>
      <c r="C643" s="101"/>
      <c r="D643" s="101"/>
      <c r="E643" s="101"/>
      <c r="F643" s="101"/>
      <c r="G643" s="101"/>
      <c r="H643" s="82"/>
      <c r="I643" s="103"/>
      <c r="R643" s="82"/>
      <c r="S643" s="90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1"/>
      <c r="DB643" s="91"/>
      <c r="DC643" s="91"/>
      <c r="DD643" s="91"/>
      <c r="DE643" s="91"/>
      <c r="DF643" s="91"/>
      <c r="DG643" s="91"/>
      <c r="DH643" s="91"/>
      <c r="DI643" s="91"/>
      <c r="DJ643" s="91"/>
      <c r="DK643" s="91"/>
      <c r="DL643" s="91"/>
      <c r="DM643" s="91"/>
      <c r="DN643" s="91"/>
      <c r="DO643" s="91"/>
      <c r="DP643" s="91"/>
      <c r="DQ643" s="91"/>
      <c r="DR643" s="91"/>
      <c r="DS643" s="91"/>
      <c r="DT643" s="91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  <c r="EJ643" s="9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91"/>
      <c r="EZ643" s="91"/>
      <c r="FA643" s="91"/>
      <c r="FB643" s="91"/>
      <c r="FC643" s="91"/>
      <c r="FD643" s="91"/>
    </row>
    <row r="644" customFormat="false" ht="12.75" hidden="false" customHeight="false" outlineLevel="0" collapsed="false">
      <c r="A644" s="100"/>
      <c r="B644" s="101"/>
      <c r="C644" s="101"/>
      <c r="D644" s="101"/>
      <c r="E644" s="101"/>
      <c r="F644" s="101"/>
      <c r="G644" s="101"/>
      <c r="H644" s="82"/>
      <c r="I644" s="103"/>
      <c r="R644" s="82"/>
      <c r="S644" s="90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1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91"/>
      <c r="EZ644" s="91"/>
      <c r="FA644" s="91"/>
      <c r="FB644" s="91"/>
      <c r="FC644" s="91"/>
      <c r="FD644" s="91"/>
    </row>
    <row r="645" customFormat="false" ht="12.75" hidden="false" customHeight="false" outlineLevel="0" collapsed="false">
      <c r="A645" s="100"/>
      <c r="B645" s="101"/>
      <c r="C645" s="101"/>
      <c r="D645" s="101"/>
      <c r="E645" s="101"/>
      <c r="F645" s="101"/>
      <c r="G645" s="101"/>
      <c r="H645" s="82"/>
      <c r="I645" s="103"/>
      <c r="R645" s="82"/>
      <c r="S645" s="90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1"/>
      <c r="DB645" s="91"/>
      <c r="DC645" s="91"/>
      <c r="DD645" s="91"/>
      <c r="DE645" s="91"/>
      <c r="DF645" s="91"/>
      <c r="DG645" s="91"/>
      <c r="DH645" s="91"/>
      <c r="DI645" s="91"/>
      <c r="DJ645" s="91"/>
      <c r="DK645" s="91"/>
      <c r="DL645" s="91"/>
      <c r="DM645" s="91"/>
      <c r="DN645" s="91"/>
      <c r="DO645" s="91"/>
      <c r="DP645" s="91"/>
      <c r="DQ645" s="91"/>
      <c r="DR645" s="91"/>
      <c r="DS645" s="91"/>
      <c r="DT645" s="91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  <c r="EJ645" s="9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91"/>
      <c r="EZ645" s="91"/>
      <c r="FA645" s="91"/>
      <c r="FB645" s="91"/>
      <c r="FC645" s="91"/>
      <c r="FD645" s="91"/>
    </row>
    <row r="646" customFormat="false" ht="12.75" hidden="false" customHeight="false" outlineLevel="0" collapsed="false">
      <c r="A646" s="100"/>
      <c r="B646" s="101"/>
      <c r="C646" s="101"/>
      <c r="D646" s="101"/>
      <c r="E646" s="101"/>
      <c r="F646" s="101"/>
      <c r="G646" s="101"/>
      <c r="H646" s="82"/>
      <c r="I646" s="103"/>
      <c r="R646" s="82"/>
      <c r="S646" s="90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1"/>
      <c r="DB646" s="91"/>
      <c r="DC646" s="91"/>
      <c r="DD646" s="91"/>
      <c r="DE646" s="91"/>
      <c r="DF646" s="91"/>
      <c r="DG646" s="91"/>
      <c r="DH646" s="91"/>
      <c r="DI646" s="91"/>
      <c r="DJ646" s="91"/>
      <c r="DK646" s="91"/>
      <c r="DL646" s="91"/>
      <c r="DM646" s="91"/>
      <c r="DN646" s="91"/>
      <c r="DO646" s="91"/>
      <c r="DP646" s="91"/>
      <c r="DQ646" s="91"/>
      <c r="DR646" s="91"/>
      <c r="DS646" s="91"/>
      <c r="DT646" s="91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  <c r="EJ646" s="91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91"/>
      <c r="EZ646" s="91"/>
      <c r="FA646" s="91"/>
      <c r="FB646" s="91"/>
      <c r="FC646" s="91"/>
      <c r="FD646" s="91"/>
    </row>
    <row r="647" customFormat="false" ht="12.75" hidden="false" customHeight="false" outlineLevel="0" collapsed="false">
      <c r="A647" s="100"/>
      <c r="B647" s="101"/>
      <c r="C647" s="101"/>
      <c r="D647" s="101"/>
      <c r="E647" s="101"/>
      <c r="F647" s="101"/>
      <c r="G647" s="101"/>
      <c r="H647" s="82"/>
      <c r="I647" s="103"/>
      <c r="R647" s="82"/>
      <c r="S647" s="90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1"/>
      <c r="DB647" s="91"/>
      <c r="DC647" s="91"/>
      <c r="DD647" s="91"/>
      <c r="DE647" s="91"/>
      <c r="DF647" s="91"/>
      <c r="DG647" s="91"/>
      <c r="DH647" s="91"/>
      <c r="DI647" s="91"/>
      <c r="DJ647" s="91"/>
      <c r="DK647" s="91"/>
      <c r="DL647" s="91"/>
      <c r="DM647" s="91"/>
      <c r="DN647" s="91"/>
      <c r="DO647" s="91"/>
      <c r="DP647" s="91"/>
      <c r="DQ647" s="91"/>
      <c r="DR647" s="91"/>
      <c r="DS647" s="91"/>
      <c r="DT647" s="91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  <c r="EJ647" s="91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91"/>
      <c r="EZ647" s="91"/>
      <c r="FA647" s="91"/>
      <c r="FB647" s="91"/>
      <c r="FC647" s="91"/>
      <c r="FD647" s="91"/>
    </row>
    <row r="648" customFormat="false" ht="12.75" hidden="false" customHeight="false" outlineLevel="0" collapsed="false">
      <c r="A648" s="100"/>
      <c r="B648" s="101"/>
      <c r="C648" s="101"/>
      <c r="D648" s="101"/>
      <c r="E648" s="101"/>
      <c r="F648" s="101"/>
      <c r="G648" s="101"/>
      <c r="H648" s="82"/>
      <c r="I648" s="103"/>
      <c r="R648" s="82"/>
      <c r="S648" s="90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1"/>
      <c r="DB648" s="91"/>
      <c r="DC648" s="91"/>
      <c r="DD648" s="91"/>
      <c r="DE648" s="91"/>
      <c r="DF648" s="91"/>
      <c r="DG648" s="91"/>
      <c r="DH648" s="91"/>
      <c r="DI648" s="91"/>
      <c r="DJ648" s="91"/>
      <c r="DK648" s="91"/>
      <c r="DL648" s="91"/>
      <c r="DM648" s="91"/>
      <c r="DN648" s="91"/>
      <c r="DO648" s="91"/>
      <c r="DP648" s="91"/>
      <c r="DQ648" s="91"/>
      <c r="DR648" s="91"/>
      <c r="DS648" s="91"/>
      <c r="DT648" s="91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  <c r="EJ648" s="9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91"/>
      <c r="EZ648" s="91"/>
      <c r="FA648" s="91"/>
      <c r="FB648" s="91"/>
      <c r="FC648" s="91"/>
      <c r="FD648" s="91"/>
    </row>
    <row r="649" customFormat="false" ht="12.75" hidden="false" customHeight="false" outlineLevel="0" collapsed="false">
      <c r="A649" s="100"/>
      <c r="B649" s="101"/>
      <c r="C649" s="101"/>
      <c r="D649" s="101"/>
      <c r="E649" s="101"/>
      <c r="F649" s="101"/>
      <c r="G649" s="101"/>
      <c r="H649" s="82"/>
      <c r="I649" s="103"/>
      <c r="R649" s="82"/>
      <c r="S649" s="90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1"/>
      <c r="DB649" s="91"/>
      <c r="DC649" s="91"/>
      <c r="DD649" s="91"/>
      <c r="DE649" s="91"/>
      <c r="DF649" s="91"/>
      <c r="DG649" s="91"/>
      <c r="DH649" s="91"/>
      <c r="DI649" s="91"/>
      <c r="DJ649" s="91"/>
      <c r="DK649" s="91"/>
      <c r="DL649" s="91"/>
      <c r="DM649" s="91"/>
      <c r="DN649" s="91"/>
      <c r="DO649" s="91"/>
      <c r="DP649" s="91"/>
      <c r="DQ649" s="91"/>
      <c r="DR649" s="91"/>
      <c r="DS649" s="91"/>
      <c r="DT649" s="91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  <c r="EJ649" s="91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91"/>
      <c r="EZ649" s="91"/>
      <c r="FA649" s="91"/>
      <c r="FB649" s="91"/>
      <c r="FC649" s="91"/>
      <c r="FD649" s="91"/>
    </row>
    <row r="650" customFormat="false" ht="12.75" hidden="false" customHeight="false" outlineLevel="0" collapsed="false">
      <c r="A650" s="100"/>
      <c r="B650" s="101"/>
      <c r="C650" s="101"/>
      <c r="D650" s="101"/>
      <c r="E650" s="101"/>
      <c r="F650" s="101"/>
      <c r="G650" s="101"/>
      <c r="H650" s="82"/>
      <c r="I650" s="103"/>
      <c r="R650" s="82"/>
      <c r="S650" s="90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1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  <c r="FB650" s="91"/>
      <c r="FC650" s="91"/>
      <c r="FD650" s="91"/>
    </row>
    <row r="651" customFormat="false" ht="12.75" hidden="false" customHeight="false" outlineLevel="0" collapsed="false">
      <c r="A651" s="100"/>
      <c r="B651" s="101"/>
      <c r="C651" s="101"/>
      <c r="D651" s="101"/>
      <c r="E651" s="101"/>
      <c r="F651" s="101"/>
      <c r="G651" s="101"/>
      <c r="H651" s="82"/>
      <c r="I651" s="103"/>
      <c r="R651" s="82"/>
      <c r="S651" s="90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1"/>
      <c r="DB651" s="91"/>
      <c r="DC651" s="91"/>
      <c r="DD651" s="91"/>
      <c r="DE651" s="91"/>
      <c r="DF651" s="91"/>
      <c r="DG651" s="91"/>
      <c r="DH651" s="91"/>
      <c r="DI651" s="91"/>
      <c r="DJ651" s="91"/>
      <c r="DK651" s="91"/>
      <c r="DL651" s="91"/>
      <c r="DM651" s="91"/>
      <c r="DN651" s="91"/>
      <c r="DO651" s="91"/>
      <c r="DP651" s="91"/>
      <c r="DQ651" s="91"/>
      <c r="DR651" s="91"/>
      <c r="DS651" s="91"/>
      <c r="DT651" s="91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  <c r="EJ651" s="9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91"/>
      <c r="EZ651" s="91"/>
      <c r="FA651" s="91"/>
      <c r="FB651" s="91"/>
      <c r="FC651" s="91"/>
      <c r="FD651" s="91"/>
    </row>
    <row r="652" customFormat="false" ht="12.75" hidden="false" customHeight="false" outlineLevel="0" collapsed="false">
      <c r="A652" s="100"/>
      <c r="B652" s="101"/>
      <c r="C652" s="101"/>
      <c r="D652" s="101"/>
      <c r="E652" s="101"/>
      <c r="F652" s="101"/>
      <c r="G652" s="101"/>
      <c r="H652" s="82"/>
      <c r="I652" s="103"/>
      <c r="R652" s="82"/>
      <c r="S652" s="90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1"/>
      <c r="DB652" s="91"/>
      <c r="DC652" s="91"/>
      <c r="DD652" s="91"/>
      <c r="DE652" s="91"/>
      <c r="DF652" s="91"/>
      <c r="DG652" s="91"/>
      <c r="DH652" s="91"/>
      <c r="DI652" s="91"/>
      <c r="DJ652" s="91"/>
      <c r="DK652" s="91"/>
      <c r="DL652" s="91"/>
      <c r="DM652" s="91"/>
      <c r="DN652" s="91"/>
      <c r="DO652" s="91"/>
      <c r="DP652" s="91"/>
      <c r="DQ652" s="91"/>
      <c r="DR652" s="91"/>
      <c r="DS652" s="91"/>
      <c r="DT652" s="91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  <c r="EJ652" s="9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91"/>
      <c r="EZ652" s="91"/>
      <c r="FA652" s="91"/>
      <c r="FB652" s="91"/>
      <c r="FC652" s="91"/>
      <c r="FD652" s="91"/>
    </row>
    <row r="653" customFormat="false" ht="12.75" hidden="false" customHeight="false" outlineLevel="0" collapsed="false">
      <c r="A653" s="100"/>
      <c r="B653" s="101"/>
      <c r="C653" s="101"/>
      <c r="D653" s="101"/>
      <c r="E653" s="101"/>
      <c r="F653" s="101"/>
      <c r="G653" s="101"/>
      <c r="H653" s="82"/>
      <c r="I653" s="103"/>
      <c r="R653" s="82"/>
      <c r="S653" s="90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1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  <c r="FB653" s="91"/>
      <c r="FC653" s="91"/>
      <c r="FD653" s="91"/>
    </row>
    <row r="654" customFormat="false" ht="12.75" hidden="false" customHeight="false" outlineLevel="0" collapsed="false">
      <c r="A654" s="100"/>
      <c r="B654" s="101"/>
      <c r="C654" s="101"/>
      <c r="D654" s="101"/>
      <c r="E654" s="101"/>
      <c r="F654" s="101"/>
      <c r="G654" s="101"/>
      <c r="H654" s="82"/>
      <c r="I654" s="103"/>
      <c r="R654" s="82"/>
      <c r="S654" s="90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1"/>
      <c r="DB654" s="91"/>
      <c r="DC654" s="91"/>
      <c r="DD654" s="91"/>
      <c r="DE654" s="91"/>
      <c r="DF654" s="91"/>
      <c r="DG654" s="91"/>
      <c r="DH654" s="91"/>
      <c r="DI654" s="91"/>
      <c r="DJ654" s="91"/>
      <c r="DK654" s="91"/>
      <c r="DL654" s="91"/>
      <c r="DM654" s="91"/>
      <c r="DN654" s="91"/>
      <c r="DO654" s="91"/>
      <c r="DP654" s="91"/>
      <c r="DQ654" s="91"/>
      <c r="DR654" s="91"/>
      <c r="DS654" s="91"/>
      <c r="DT654" s="91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  <c r="EJ654" s="91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91"/>
      <c r="EZ654" s="91"/>
      <c r="FA654" s="91"/>
      <c r="FB654" s="91"/>
      <c r="FC654" s="91"/>
      <c r="FD654" s="91"/>
    </row>
    <row r="655" customFormat="false" ht="12.75" hidden="false" customHeight="false" outlineLevel="0" collapsed="false">
      <c r="A655" s="100"/>
      <c r="B655" s="101"/>
      <c r="C655" s="101"/>
      <c r="D655" s="101"/>
      <c r="E655" s="101"/>
      <c r="F655" s="101"/>
      <c r="G655" s="101"/>
      <c r="H655" s="82"/>
      <c r="I655" s="103"/>
      <c r="R655" s="82"/>
      <c r="S655" s="90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1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  <c r="FB655" s="91"/>
      <c r="FC655" s="91"/>
      <c r="FD655" s="91"/>
    </row>
    <row r="656" customFormat="false" ht="12.75" hidden="false" customHeight="false" outlineLevel="0" collapsed="false">
      <c r="A656" s="100"/>
      <c r="B656" s="101"/>
      <c r="C656" s="101"/>
      <c r="D656" s="101"/>
      <c r="E656" s="101"/>
      <c r="F656" s="101"/>
      <c r="G656" s="101"/>
      <c r="H656" s="82"/>
      <c r="I656" s="103"/>
      <c r="R656" s="82"/>
      <c r="S656" s="90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1"/>
      <c r="DB656" s="91"/>
      <c r="DC656" s="91"/>
      <c r="DD656" s="91"/>
      <c r="DE656" s="91"/>
      <c r="DF656" s="91"/>
      <c r="DG656" s="91"/>
      <c r="DH656" s="91"/>
      <c r="DI656" s="91"/>
      <c r="DJ656" s="91"/>
      <c r="DK656" s="91"/>
      <c r="DL656" s="91"/>
      <c r="DM656" s="91"/>
      <c r="DN656" s="91"/>
      <c r="DO656" s="91"/>
      <c r="DP656" s="91"/>
      <c r="DQ656" s="91"/>
      <c r="DR656" s="91"/>
      <c r="DS656" s="91"/>
      <c r="DT656" s="91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  <c r="EJ656" s="91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91"/>
      <c r="EZ656" s="91"/>
      <c r="FA656" s="91"/>
      <c r="FB656" s="91"/>
      <c r="FC656" s="91"/>
      <c r="FD656" s="91"/>
    </row>
    <row r="657" customFormat="false" ht="12.75" hidden="false" customHeight="false" outlineLevel="0" collapsed="false">
      <c r="A657" s="100"/>
      <c r="B657" s="101"/>
      <c r="C657" s="101"/>
      <c r="D657" s="101"/>
      <c r="E657" s="101"/>
      <c r="F657" s="101"/>
      <c r="G657" s="101"/>
      <c r="H657" s="82"/>
      <c r="I657" s="103"/>
      <c r="R657" s="82"/>
      <c r="S657" s="90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1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  <c r="FB657" s="91"/>
      <c r="FC657" s="91"/>
      <c r="FD657" s="91"/>
    </row>
    <row r="658" customFormat="false" ht="12.75" hidden="false" customHeight="false" outlineLevel="0" collapsed="false">
      <c r="A658" s="100"/>
      <c r="B658" s="101"/>
      <c r="C658" s="101"/>
      <c r="D658" s="101"/>
      <c r="E658" s="101"/>
      <c r="F658" s="101"/>
      <c r="G658" s="101"/>
      <c r="H658" s="82"/>
      <c r="I658" s="103"/>
      <c r="R658" s="82"/>
      <c r="S658" s="90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1"/>
      <c r="DB658" s="91"/>
      <c r="DC658" s="91"/>
      <c r="DD658" s="91"/>
      <c r="DE658" s="91"/>
      <c r="DF658" s="91"/>
      <c r="DG658" s="91"/>
      <c r="DH658" s="91"/>
      <c r="DI658" s="91"/>
      <c r="DJ658" s="91"/>
      <c r="DK658" s="91"/>
      <c r="DL658" s="91"/>
      <c r="DM658" s="91"/>
      <c r="DN658" s="91"/>
      <c r="DO658" s="91"/>
      <c r="DP658" s="91"/>
      <c r="DQ658" s="91"/>
      <c r="DR658" s="91"/>
      <c r="DS658" s="91"/>
      <c r="DT658" s="91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  <c r="EJ658" s="9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91"/>
      <c r="EZ658" s="91"/>
      <c r="FA658" s="91"/>
      <c r="FB658" s="91"/>
      <c r="FC658" s="91"/>
      <c r="FD658" s="91"/>
    </row>
    <row r="659" customFormat="false" ht="12.75" hidden="false" customHeight="false" outlineLevel="0" collapsed="false">
      <c r="A659" s="100"/>
      <c r="B659" s="101"/>
      <c r="C659" s="101"/>
      <c r="D659" s="101"/>
      <c r="E659" s="101"/>
      <c r="F659" s="101"/>
      <c r="G659" s="101"/>
      <c r="H659" s="82"/>
      <c r="I659" s="103"/>
      <c r="R659" s="82"/>
      <c r="S659" s="90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1"/>
      <c r="DB659" s="91"/>
      <c r="DC659" s="91"/>
      <c r="DD659" s="91"/>
      <c r="DE659" s="91"/>
      <c r="DF659" s="91"/>
      <c r="DG659" s="91"/>
      <c r="DH659" s="91"/>
      <c r="DI659" s="91"/>
      <c r="DJ659" s="91"/>
      <c r="DK659" s="91"/>
      <c r="DL659" s="91"/>
      <c r="DM659" s="91"/>
      <c r="DN659" s="91"/>
      <c r="DO659" s="91"/>
      <c r="DP659" s="91"/>
      <c r="DQ659" s="91"/>
      <c r="DR659" s="91"/>
      <c r="DS659" s="91"/>
      <c r="DT659" s="91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  <c r="EJ659" s="91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91"/>
      <c r="EZ659" s="91"/>
      <c r="FA659" s="91"/>
      <c r="FB659" s="91"/>
      <c r="FC659" s="91"/>
      <c r="FD659" s="91"/>
    </row>
    <row r="660" customFormat="false" ht="12.75" hidden="false" customHeight="false" outlineLevel="0" collapsed="false">
      <c r="A660" s="100"/>
      <c r="B660" s="101"/>
      <c r="C660" s="101"/>
      <c r="D660" s="101"/>
      <c r="E660" s="101"/>
      <c r="F660" s="101"/>
      <c r="G660" s="101"/>
      <c r="H660" s="82"/>
      <c r="I660" s="103"/>
      <c r="R660" s="82"/>
      <c r="S660" s="90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1"/>
      <c r="DB660" s="91"/>
      <c r="DC660" s="91"/>
      <c r="DD660" s="91"/>
      <c r="DE660" s="91"/>
      <c r="DF660" s="91"/>
      <c r="DG660" s="91"/>
      <c r="DH660" s="91"/>
      <c r="DI660" s="91"/>
      <c r="DJ660" s="91"/>
      <c r="DK660" s="91"/>
      <c r="DL660" s="91"/>
      <c r="DM660" s="91"/>
      <c r="DN660" s="91"/>
      <c r="DO660" s="91"/>
      <c r="DP660" s="91"/>
      <c r="DQ660" s="91"/>
      <c r="DR660" s="91"/>
      <c r="DS660" s="91"/>
      <c r="DT660" s="91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  <c r="EJ660" s="91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91"/>
      <c r="EZ660" s="91"/>
      <c r="FA660" s="91"/>
      <c r="FB660" s="91"/>
      <c r="FC660" s="91"/>
      <c r="FD660" s="91"/>
    </row>
    <row r="661" customFormat="false" ht="12.75" hidden="false" customHeight="false" outlineLevel="0" collapsed="false">
      <c r="A661" s="100"/>
      <c r="B661" s="101"/>
      <c r="C661" s="101"/>
      <c r="D661" s="101"/>
      <c r="E661" s="101"/>
      <c r="F661" s="101"/>
      <c r="G661" s="101"/>
      <c r="H661" s="82"/>
      <c r="I661" s="103"/>
      <c r="R661" s="82"/>
      <c r="S661" s="90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1"/>
      <c r="DB661" s="91"/>
      <c r="DC661" s="91"/>
      <c r="DD661" s="91"/>
      <c r="DE661" s="91"/>
      <c r="DF661" s="91"/>
      <c r="DG661" s="91"/>
      <c r="DH661" s="91"/>
      <c r="DI661" s="91"/>
      <c r="DJ661" s="91"/>
      <c r="DK661" s="91"/>
      <c r="DL661" s="91"/>
      <c r="DM661" s="91"/>
      <c r="DN661" s="91"/>
      <c r="DO661" s="91"/>
      <c r="DP661" s="91"/>
      <c r="DQ661" s="91"/>
      <c r="DR661" s="91"/>
      <c r="DS661" s="91"/>
      <c r="DT661" s="91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  <c r="EJ661" s="91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91"/>
      <c r="EZ661" s="91"/>
      <c r="FA661" s="91"/>
      <c r="FB661" s="91"/>
      <c r="FC661" s="91"/>
      <c r="FD661" s="91"/>
    </row>
    <row r="662" customFormat="false" ht="12.75" hidden="false" customHeight="false" outlineLevel="0" collapsed="false">
      <c r="A662" s="100"/>
      <c r="B662" s="101"/>
      <c r="C662" s="101"/>
      <c r="D662" s="101"/>
      <c r="E662" s="101"/>
      <c r="F662" s="101"/>
      <c r="G662" s="101"/>
      <c r="H662" s="82"/>
      <c r="I662" s="103"/>
      <c r="R662" s="82"/>
      <c r="S662" s="90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1"/>
      <c r="DB662" s="91"/>
      <c r="DC662" s="91"/>
      <c r="DD662" s="91"/>
      <c r="DE662" s="91"/>
      <c r="DF662" s="91"/>
      <c r="DG662" s="91"/>
      <c r="DH662" s="91"/>
      <c r="DI662" s="91"/>
      <c r="DJ662" s="91"/>
      <c r="DK662" s="91"/>
      <c r="DL662" s="91"/>
      <c r="DM662" s="91"/>
      <c r="DN662" s="91"/>
      <c r="DO662" s="91"/>
      <c r="DP662" s="91"/>
      <c r="DQ662" s="91"/>
      <c r="DR662" s="91"/>
      <c r="DS662" s="91"/>
      <c r="DT662" s="91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  <c r="EJ662" s="91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91"/>
      <c r="EZ662" s="91"/>
      <c r="FA662" s="91"/>
      <c r="FB662" s="91"/>
      <c r="FC662" s="91"/>
      <c r="FD662" s="91"/>
    </row>
    <row r="663" customFormat="false" ht="12.75" hidden="false" customHeight="false" outlineLevel="0" collapsed="false">
      <c r="A663" s="100"/>
      <c r="B663" s="101"/>
      <c r="C663" s="101"/>
      <c r="D663" s="101"/>
      <c r="E663" s="101"/>
      <c r="F663" s="101"/>
      <c r="G663" s="101"/>
      <c r="H663" s="82"/>
      <c r="I663" s="103"/>
      <c r="R663" s="82"/>
      <c r="S663" s="90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1"/>
      <c r="DB663" s="91"/>
      <c r="DC663" s="91"/>
      <c r="DD663" s="91"/>
      <c r="DE663" s="91"/>
      <c r="DF663" s="91"/>
      <c r="DG663" s="91"/>
      <c r="DH663" s="91"/>
      <c r="DI663" s="91"/>
      <c r="DJ663" s="91"/>
      <c r="DK663" s="91"/>
      <c r="DL663" s="91"/>
      <c r="DM663" s="91"/>
      <c r="DN663" s="91"/>
      <c r="DO663" s="91"/>
      <c r="DP663" s="91"/>
      <c r="DQ663" s="91"/>
      <c r="DR663" s="91"/>
      <c r="DS663" s="91"/>
      <c r="DT663" s="91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  <c r="EJ663" s="91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91"/>
      <c r="EZ663" s="91"/>
      <c r="FA663" s="91"/>
      <c r="FB663" s="91"/>
      <c r="FC663" s="91"/>
      <c r="FD663" s="91"/>
    </row>
    <row r="664" customFormat="false" ht="12.75" hidden="false" customHeight="false" outlineLevel="0" collapsed="false">
      <c r="A664" s="100"/>
      <c r="B664" s="101"/>
      <c r="C664" s="101"/>
      <c r="D664" s="101"/>
      <c r="E664" s="101"/>
      <c r="F664" s="101"/>
      <c r="G664" s="101"/>
      <c r="H664" s="82"/>
      <c r="I664" s="103"/>
      <c r="R664" s="82"/>
      <c r="S664" s="90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1"/>
      <c r="DB664" s="91"/>
      <c r="DC664" s="91"/>
      <c r="DD664" s="91"/>
      <c r="DE664" s="91"/>
      <c r="DF664" s="91"/>
      <c r="DG664" s="91"/>
      <c r="DH664" s="91"/>
      <c r="DI664" s="91"/>
      <c r="DJ664" s="91"/>
      <c r="DK664" s="91"/>
      <c r="DL664" s="91"/>
      <c r="DM664" s="91"/>
      <c r="DN664" s="91"/>
      <c r="DO664" s="91"/>
      <c r="DP664" s="91"/>
      <c r="DQ664" s="91"/>
      <c r="DR664" s="91"/>
      <c r="DS664" s="91"/>
      <c r="DT664" s="91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  <c r="EJ664" s="91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91"/>
      <c r="EZ664" s="91"/>
      <c r="FA664" s="91"/>
      <c r="FB664" s="91"/>
      <c r="FC664" s="91"/>
      <c r="FD664" s="91"/>
    </row>
    <row r="665" customFormat="false" ht="12.75" hidden="false" customHeight="false" outlineLevel="0" collapsed="false">
      <c r="A665" s="100"/>
      <c r="B665" s="101"/>
      <c r="C665" s="101"/>
      <c r="D665" s="101"/>
      <c r="E665" s="101"/>
      <c r="F665" s="101"/>
      <c r="G665" s="101"/>
      <c r="H665" s="82"/>
      <c r="I665" s="103"/>
      <c r="R665" s="82"/>
      <c r="S665" s="90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1"/>
      <c r="DB665" s="91"/>
      <c r="DC665" s="91"/>
      <c r="DD665" s="91"/>
      <c r="DE665" s="91"/>
      <c r="DF665" s="91"/>
      <c r="DG665" s="91"/>
      <c r="DH665" s="91"/>
      <c r="DI665" s="91"/>
      <c r="DJ665" s="91"/>
      <c r="DK665" s="91"/>
      <c r="DL665" s="91"/>
      <c r="DM665" s="91"/>
      <c r="DN665" s="91"/>
      <c r="DO665" s="91"/>
      <c r="DP665" s="91"/>
      <c r="DQ665" s="91"/>
      <c r="DR665" s="91"/>
      <c r="DS665" s="91"/>
      <c r="DT665" s="91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  <c r="EJ665" s="91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91"/>
      <c r="EZ665" s="91"/>
      <c r="FA665" s="91"/>
      <c r="FB665" s="91"/>
      <c r="FC665" s="91"/>
      <c r="FD665" s="91"/>
    </row>
    <row r="666" customFormat="false" ht="12.75" hidden="false" customHeight="false" outlineLevel="0" collapsed="false">
      <c r="A666" s="100"/>
      <c r="B666" s="101"/>
      <c r="C666" s="101"/>
      <c r="D666" s="101"/>
      <c r="E666" s="101"/>
      <c r="F666" s="101"/>
      <c r="G666" s="101"/>
      <c r="H666" s="82"/>
      <c r="I666" s="103"/>
      <c r="R666" s="82"/>
      <c r="S666" s="90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1"/>
      <c r="DB666" s="91"/>
      <c r="DC666" s="91"/>
      <c r="DD666" s="91"/>
      <c r="DE666" s="91"/>
      <c r="DF666" s="91"/>
      <c r="DG666" s="91"/>
      <c r="DH666" s="91"/>
      <c r="DI666" s="91"/>
      <c r="DJ666" s="91"/>
      <c r="DK666" s="91"/>
      <c r="DL666" s="91"/>
      <c r="DM666" s="91"/>
      <c r="DN666" s="91"/>
      <c r="DO666" s="91"/>
      <c r="DP666" s="91"/>
      <c r="DQ666" s="91"/>
      <c r="DR666" s="91"/>
      <c r="DS666" s="91"/>
      <c r="DT666" s="91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  <c r="EJ666" s="91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91"/>
      <c r="EZ666" s="91"/>
      <c r="FA666" s="91"/>
      <c r="FB666" s="91"/>
      <c r="FC666" s="91"/>
      <c r="FD666" s="91"/>
    </row>
    <row r="667" customFormat="false" ht="12.75" hidden="false" customHeight="false" outlineLevel="0" collapsed="false">
      <c r="A667" s="100"/>
      <c r="B667" s="101"/>
      <c r="C667" s="101"/>
      <c r="D667" s="101"/>
      <c r="E667" s="101"/>
      <c r="F667" s="101"/>
      <c r="G667" s="101"/>
      <c r="H667" s="82"/>
      <c r="I667" s="103"/>
      <c r="R667" s="82"/>
      <c r="S667" s="90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1"/>
      <c r="DB667" s="91"/>
      <c r="DC667" s="91"/>
      <c r="DD667" s="91"/>
      <c r="DE667" s="91"/>
      <c r="DF667" s="91"/>
      <c r="DG667" s="91"/>
      <c r="DH667" s="91"/>
      <c r="DI667" s="91"/>
      <c r="DJ667" s="91"/>
      <c r="DK667" s="91"/>
      <c r="DL667" s="91"/>
      <c r="DM667" s="91"/>
      <c r="DN667" s="91"/>
      <c r="DO667" s="91"/>
      <c r="DP667" s="91"/>
      <c r="DQ667" s="91"/>
      <c r="DR667" s="91"/>
      <c r="DS667" s="91"/>
      <c r="DT667" s="91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  <c r="EJ667" s="91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91"/>
      <c r="EZ667" s="91"/>
      <c r="FA667" s="91"/>
      <c r="FB667" s="91"/>
      <c r="FC667" s="91"/>
      <c r="FD667" s="91"/>
    </row>
    <row r="668" customFormat="false" ht="12.75" hidden="false" customHeight="false" outlineLevel="0" collapsed="false">
      <c r="A668" s="100"/>
      <c r="B668" s="101"/>
      <c r="C668" s="101"/>
      <c r="D668" s="101"/>
      <c r="E668" s="101"/>
      <c r="F668" s="101"/>
      <c r="G668" s="101"/>
      <c r="H668" s="82"/>
      <c r="I668" s="103"/>
      <c r="R668" s="82"/>
      <c r="S668" s="90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1"/>
      <c r="DB668" s="91"/>
      <c r="DC668" s="91"/>
      <c r="DD668" s="91"/>
      <c r="DE668" s="91"/>
      <c r="DF668" s="91"/>
      <c r="DG668" s="91"/>
      <c r="DH668" s="91"/>
      <c r="DI668" s="91"/>
      <c r="DJ668" s="91"/>
      <c r="DK668" s="91"/>
      <c r="DL668" s="91"/>
      <c r="DM668" s="91"/>
      <c r="DN668" s="91"/>
      <c r="DO668" s="91"/>
      <c r="DP668" s="91"/>
      <c r="DQ668" s="91"/>
      <c r="DR668" s="91"/>
      <c r="DS668" s="91"/>
      <c r="DT668" s="91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  <c r="EJ668" s="91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91"/>
      <c r="EZ668" s="91"/>
      <c r="FA668" s="91"/>
      <c r="FB668" s="91"/>
      <c r="FC668" s="91"/>
      <c r="FD668" s="91"/>
    </row>
    <row r="669" customFormat="false" ht="12.75" hidden="false" customHeight="false" outlineLevel="0" collapsed="false">
      <c r="A669" s="100"/>
      <c r="B669" s="101"/>
      <c r="C669" s="101"/>
      <c r="D669" s="101"/>
      <c r="E669" s="101"/>
      <c r="F669" s="101"/>
      <c r="G669" s="101"/>
      <c r="H669" s="82"/>
      <c r="I669" s="103"/>
      <c r="R669" s="82"/>
      <c r="S669" s="90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1"/>
      <c r="DB669" s="91"/>
      <c r="DC669" s="91"/>
      <c r="DD669" s="91"/>
      <c r="DE669" s="91"/>
      <c r="DF669" s="91"/>
      <c r="DG669" s="91"/>
      <c r="DH669" s="91"/>
      <c r="DI669" s="91"/>
      <c r="DJ669" s="91"/>
      <c r="DK669" s="91"/>
      <c r="DL669" s="91"/>
      <c r="DM669" s="91"/>
      <c r="DN669" s="91"/>
      <c r="DO669" s="91"/>
      <c r="DP669" s="91"/>
      <c r="DQ669" s="91"/>
      <c r="DR669" s="91"/>
      <c r="DS669" s="91"/>
      <c r="DT669" s="91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  <c r="EJ669" s="91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91"/>
      <c r="EZ669" s="91"/>
      <c r="FA669" s="91"/>
      <c r="FB669" s="91"/>
      <c r="FC669" s="91"/>
      <c r="FD669" s="91"/>
    </row>
    <row r="670" customFormat="false" ht="12.75" hidden="false" customHeight="false" outlineLevel="0" collapsed="false">
      <c r="A670" s="100"/>
      <c r="B670" s="101"/>
      <c r="C670" s="101"/>
      <c r="D670" s="101"/>
      <c r="E670" s="101"/>
      <c r="F670" s="101"/>
      <c r="G670" s="101"/>
      <c r="H670" s="82"/>
      <c r="I670" s="103"/>
      <c r="R670" s="82"/>
      <c r="S670" s="90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1"/>
      <c r="DB670" s="91"/>
      <c r="DC670" s="91"/>
      <c r="DD670" s="91"/>
      <c r="DE670" s="91"/>
      <c r="DF670" s="91"/>
      <c r="DG670" s="91"/>
      <c r="DH670" s="91"/>
      <c r="DI670" s="91"/>
      <c r="DJ670" s="91"/>
      <c r="DK670" s="91"/>
      <c r="DL670" s="91"/>
      <c r="DM670" s="91"/>
      <c r="DN670" s="91"/>
      <c r="DO670" s="91"/>
      <c r="DP670" s="91"/>
      <c r="DQ670" s="91"/>
      <c r="DR670" s="91"/>
      <c r="DS670" s="91"/>
      <c r="DT670" s="91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  <c r="EJ670" s="9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91"/>
      <c r="EZ670" s="91"/>
      <c r="FA670" s="91"/>
      <c r="FB670" s="91"/>
      <c r="FC670" s="91"/>
      <c r="FD670" s="91"/>
    </row>
    <row r="671" customFormat="false" ht="12.75" hidden="false" customHeight="false" outlineLevel="0" collapsed="false">
      <c r="A671" s="100"/>
      <c r="B671" s="101"/>
      <c r="C671" s="101"/>
      <c r="D671" s="101"/>
      <c r="E671" s="101"/>
      <c r="F671" s="101"/>
      <c r="G671" s="101"/>
      <c r="H671" s="82"/>
      <c r="I671" s="103"/>
      <c r="R671" s="82"/>
      <c r="S671" s="90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1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  <c r="FB671" s="91"/>
      <c r="FC671" s="91"/>
      <c r="FD671" s="91"/>
    </row>
    <row r="672" customFormat="false" ht="12.75" hidden="false" customHeight="false" outlineLevel="0" collapsed="false">
      <c r="A672" s="100"/>
      <c r="B672" s="101"/>
      <c r="C672" s="101"/>
      <c r="D672" s="101"/>
      <c r="E672" s="101"/>
      <c r="F672" s="101"/>
      <c r="G672" s="101"/>
      <c r="H672" s="82"/>
      <c r="I672" s="103"/>
      <c r="R672" s="82"/>
      <c r="S672" s="90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1"/>
      <c r="DB672" s="91"/>
      <c r="DC672" s="91"/>
      <c r="DD672" s="91"/>
      <c r="DE672" s="91"/>
      <c r="DF672" s="91"/>
      <c r="DG672" s="91"/>
      <c r="DH672" s="91"/>
      <c r="DI672" s="91"/>
      <c r="DJ672" s="91"/>
      <c r="DK672" s="91"/>
      <c r="DL672" s="91"/>
      <c r="DM672" s="91"/>
      <c r="DN672" s="91"/>
      <c r="DO672" s="91"/>
      <c r="DP672" s="91"/>
      <c r="DQ672" s="91"/>
      <c r="DR672" s="91"/>
      <c r="DS672" s="91"/>
      <c r="DT672" s="91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  <c r="EJ672" s="91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91"/>
      <c r="EZ672" s="91"/>
      <c r="FA672" s="91"/>
      <c r="FB672" s="91"/>
      <c r="FC672" s="91"/>
      <c r="FD672" s="91"/>
    </row>
    <row r="673" customFormat="false" ht="12.75" hidden="false" customHeight="false" outlineLevel="0" collapsed="false">
      <c r="A673" s="100"/>
      <c r="B673" s="101"/>
      <c r="C673" s="101"/>
      <c r="D673" s="101"/>
      <c r="E673" s="101"/>
      <c r="F673" s="101"/>
      <c r="G673" s="101"/>
      <c r="H673" s="82"/>
      <c r="I673" s="103"/>
      <c r="R673" s="82"/>
      <c r="S673" s="90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1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  <c r="FB673" s="91"/>
      <c r="FC673" s="91"/>
      <c r="FD673" s="91"/>
    </row>
    <row r="674" customFormat="false" ht="12.75" hidden="false" customHeight="false" outlineLevel="0" collapsed="false">
      <c r="A674" s="100"/>
      <c r="B674" s="101"/>
      <c r="C674" s="101"/>
      <c r="D674" s="101"/>
      <c r="E674" s="101"/>
      <c r="F674" s="101"/>
      <c r="G674" s="101"/>
      <c r="H674" s="82"/>
      <c r="I674" s="103"/>
      <c r="R674" s="82"/>
      <c r="S674" s="90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1"/>
      <c r="DB674" s="91"/>
      <c r="DC674" s="91"/>
      <c r="DD674" s="91"/>
      <c r="DE674" s="91"/>
      <c r="DF674" s="91"/>
      <c r="DG674" s="91"/>
      <c r="DH674" s="91"/>
      <c r="DI674" s="91"/>
      <c r="DJ674" s="91"/>
      <c r="DK674" s="91"/>
      <c r="DL674" s="91"/>
      <c r="DM674" s="91"/>
      <c r="DN674" s="91"/>
      <c r="DO674" s="91"/>
      <c r="DP674" s="91"/>
      <c r="DQ674" s="91"/>
      <c r="DR674" s="91"/>
      <c r="DS674" s="91"/>
      <c r="DT674" s="91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  <c r="EJ674" s="91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91"/>
      <c r="EZ674" s="91"/>
      <c r="FA674" s="91"/>
      <c r="FB674" s="91"/>
      <c r="FC674" s="91"/>
      <c r="FD674" s="91"/>
    </row>
    <row r="675" customFormat="false" ht="12.75" hidden="false" customHeight="false" outlineLevel="0" collapsed="false">
      <c r="A675" s="100"/>
      <c r="B675" s="101"/>
      <c r="C675" s="101"/>
      <c r="D675" s="101"/>
      <c r="E675" s="101"/>
      <c r="F675" s="101"/>
      <c r="G675" s="101"/>
      <c r="H675" s="82"/>
      <c r="I675" s="103"/>
      <c r="R675" s="82"/>
      <c r="S675" s="90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1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  <c r="FB675" s="91"/>
      <c r="FC675" s="91"/>
      <c r="FD675" s="91"/>
    </row>
    <row r="676" customFormat="false" ht="12.75" hidden="false" customHeight="false" outlineLevel="0" collapsed="false">
      <c r="A676" s="100"/>
      <c r="B676" s="101"/>
      <c r="C676" s="101"/>
      <c r="D676" s="101"/>
      <c r="E676" s="101"/>
      <c r="F676" s="101"/>
      <c r="G676" s="101"/>
      <c r="H676" s="82"/>
      <c r="I676" s="103"/>
      <c r="R676" s="82"/>
      <c r="S676" s="90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1"/>
      <c r="DB676" s="91"/>
      <c r="DC676" s="91"/>
      <c r="DD676" s="91"/>
      <c r="DE676" s="91"/>
      <c r="DF676" s="91"/>
      <c r="DG676" s="91"/>
      <c r="DH676" s="91"/>
      <c r="DI676" s="91"/>
      <c r="DJ676" s="91"/>
      <c r="DK676" s="91"/>
      <c r="DL676" s="91"/>
      <c r="DM676" s="91"/>
      <c r="DN676" s="91"/>
      <c r="DO676" s="91"/>
      <c r="DP676" s="91"/>
      <c r="DQ676" s="91"/>
      <c r="DR676" s="91"/>
      <c r="DS676" s="91"/>
      <c r="DT676" s="91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  <c r="EJ676" s="91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91"/>
      <c r="EZ676" s="91"/>
      <c r="FA676" s="91"/>
      <c r="FB676" s="91"/>
      <c r="FC676" s="91"/>
      <c r="FD676" s="91"/>
    </row>
    <row r="677" customFormat="false" ht="12.75" hidden="false" customHeight="false" outlineLevel="0" collapsed="false">
      <c r="A677" s="100"/>
      <c r="B677" s="101"/>
      <c r="C677" s="101"/>
      <c r="D677" s="101"/>
      <c r="E677" s="101"/>
      <c r="F677" s="101"/>
      <c r="G677" s="101"/>
      <c r="H677" s="82"/>
      <c r="I677" s="103"/>
      <c r="R677" s="82"/>
      <c r="S677" s="90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1"/>
      <c r="DB677" s="91"/>
      <c r="DC677" s="91"/>
      <c r="DD677" s="91"/>
      <c r="DE677" s="91"/>
      <c r="DF677" s="91"/>
      <c r="DG677" s="91"/>
      <c r="DH677" s="91"/>
      <c r="DI677" s="91"/>
      <c r="DJ677" s="91"/>
      <c r="DK677" s="91"/>
      <c r="DL677" s="91"/>
      <c r="DM677" s="91"/>
      <c r="DN677" s="91"/>
      <c r="DO677" s="91"/>
      <c r="DP677" s="91"/>
      <c r="DQ677" s="91"/>
      <c r="DR677" s="91"/>
      <c r="DS677" s="91"/>
      <c r="DT677" s="91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  <c r="EJ677" s="9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91"/>
      <c r="EZ677" s="91"/>
      <c r="FA677" s="91"/>
      <c r="FB677" s="91"/>
      <c r="FC677" s="91"/>
      <c r="FD677" s="91"/>
    </row>
    <row r="678" customFormat="false" ht="12.75" hidden="false" customHeight="false" outlineLevel="0" collapsed="false">
      <c r="A678" s="100"/>
      <c r="B678" s="101"/>
      <c r="C678" s="101"/>
      <c r="D678" s="101"/>
      <c r="E678" s="101"/>
      <c r="F678" s="101"/>
      <c r="G678" s="101"/>
      <c r="H678" s="82"/>
      <c r="I678" s="103"/>
      <c r="R678" s="82"/>
      <c r="S678" s="90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1"/>
      <c r="DB678" s="91"/>
      <c r="DC678" s="91"/>
      <c r="DD678" s="91"/>
      <c r="DE678" s="91"/>
      <c r="DF678" s="91"/>
      <c r="DG678" s="91"/>
      <c r="DH678" s="91"/>
      <c r="DI678" s="91"/>
      <c r="DJ678" s="91"/>
      <c r="DK678" s="91"/>
      <c r="DL678" s="91"/>
      <c r="DM678" s="91"/>
      <c r="DN678" s="91"/>
      <c r="DO678" s="91"/>
      <c r="DP678" s="91"/>
      <c r="DQ678" s="91"/>
      <c r="DR678" s="91"/>
      <c r="DS678" s="91"/>
      <c r="DT678" s="91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  <c r="EJ678" s="9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91"/>
      <c r="EZ678" s="91"/>
      <c r="FA678" s="91"/>
      <c r="FB678" s="91"/>
      <c r="FC678" s="91"/>
      <c r="FD678" s="91"/>
    </row>
    <row r="679" customFormat="false" ht="12.75" hidden="false" customHeight="false" outlineLevel="0" collapsed="false">
      <c r="A679" s="100"/>
      <c r="B679" s="101"/>
      <c r="C679" s="101"/>
      <c r="D679" s="101"/>
      <c r="E679" s="101"/>
      <c r="F679" s="101"/>
      <c r="G679" s="101"/>
      <c r="H679" s="82"/>
      <c r="I679" s="103"/>
      <c r="R679" s="82"/>
      <c r="S679" s="90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1"/>
      <c r="DB679" s="91"/>
      <c r="DC679" s="91"/>
      <c r="DD679" s="91"/>
      <c r="DE679" s="91"/>
      <c r="DF679" s="91"/>
      <c r="DG679" s="91"/>
      <c r="DH679" s="91"/>
      <c r="DI679" s="91"/>
      <c r="DJ679" s="91"/>
      <c r="DK679" s="91"/>
      <c r="DL679" s="91"/>
      <c r="DM679" s="91"/>
      <c r="DN679" s="91"/>
      <c r="DO679" s="91"/>
      <c r="DP679" s="91"/>
      <c r="DQ679" s="91"/>
      <c r="DR679" s="91"/>
      <c r="DS679" s="91"/>
      <c r="DT679" s="91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  <c r="EJ679" s="9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91"/>
      <c r="EZ679" s="91"/>
      <c r="FA679" s="91"/>
      <c r="FB679" s="91"/>
      <c r="FC679" s="91"/>
      <c r="FD679" s="91"/>
    </row>
    <row r="680" customFormat="false" ht="12.75" hidden="false" customHeight="false" outlineLevel="0" collapsed="false">
      <c r="A680" s="100"/>
      <c r="B680" s="101"/>
      <c r="C680" s="101"/>
      <c r="D680" s="101"/>
      <c r="E680" s="101"/>
      <c r="F680" s="101"/>
      <c r="G680" s="101"/>
      <c r="H680" s="82"/>
      <c r="I680" s="103"/>
      <c r="R680" s="82"/>
      <c r="S680" s="90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1"/>
      <c r="DB680" s="91"/>
      <c r="DC680" s="91"/>
      <c r="DD680" s="91"/>
      <c r="DE680" s="91"/>
      <c r="DF680" s="91"/>
      <c r="DG680" s="91"/>
      <c r="DH680" s="91"/>
      <c r="DI680" s="91"/>
      <c r="DJ680" s="91"/>
      <c r="DK680" s="91"/>
      <c r="DL680" s="91"/>
      <c r="DM680" s="91"/>
      <c r="DN680" s="91"/>
      <c r="DO680" s="91"/>
      <c r="DP680" s="91"/>
      <c r="DQ680" s="91"/>
      <c r="DR680" s="91"/>
      <c r="DS680" s="91"/>
      <c r="DT680" s="91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  <c r="EJ680" s="9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91"/>
      <c r="EZ680" s="91"/>
      <c r="FA680" s="91"/>
      <c r="FB680" s="91"/>
      <c r="FC680" s="91"/>
      <c r="FD680" s="91"/>
    </row>
    <row r="681" customFormat="false" ht="12.75" hidden="false" customHeight="false" outlineLevel="0" collapsed="false">
      <c r="A681" s="100"/>
      <c r="B681" s="101"/>
      <c r="C681" s="101"/>
      <c r="D681" s="101"/>
      <c r="E681" s="101"/>
      <c r="F681" s="101"/>
      <c r="G681" s="101"/>
      <c r="H681" s="82"/>
      <c r="I681" s="103"/>
      <c r="R681" s="82"/>
      <c r="S681" s="90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1"/>
      <c r="DB681" s="91"/>
      <c r="DC681" s="91"/>
      <c r="DD681" s="91"/>
      <c r="DE681" s="91"/>
      <c r="DF681" s="91"/>
      <c r="DG681" s="91"/>
      <c r="DH681" s="91"/>
      <c r="DI681" s="91"/>
      <c r="DJ681" s="91"/>
      <c r="DK681" s="91"/>
      <c r="DL681" s="91"/>
      <c r="DM681" s="91"/>
      <c r="DN681" s="91"/>
      <c r="DO681" s="91"/>
      <c r="DP681" s="91"/>
      <c r="DQ681" s="91"/>
      <c r="DR681" s="91"/>
      <c r="DS681" s="91"/>
      <c r="DT681" s="91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  <c r="EJ681" s="91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91"/>
      <c r="EZ681" s="91"/>
      <c r="FA681" s="91"/>
      <c r="FB681" s="91"/>
      <c r="FC681" s="91"/>
      <c r="FD681" s="91"/>
    </row>
    <row r="682" customFormat="false" ht="12.75" hidden="false" customHeight="false" outlineLevel="0" collapsed="false">
      <c r="A682" s="100"/>
      <c r="B682" s="101"/>
      <c r="C682" s="101"/>
      <c r="D682" s="101"/>
      <c r="E682" s="101"/>
      <c r="F682" s="101"/>
      <c r="G682" s="101"/>
      <c r="H682" s="82"/>
      <c r="I682" s="103"/>
      <c r="R682" s="82"/>
      <c r="S682" s="90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1"/>
      <c r="DB682" s="91"/>
      <c r="DC682" s="91"/>
      <c r="DD682" s="91"/>
      <c r="DE682" s="91"/>
      <c r="DF682" s="91"/>
      <c r="DG682" s="91"/>
      <c r="DH682" s="91"/>
      <c r="DI682" s="91"/>
      <c r="DJ682" s="91"/>
      <c r="DK682" s="91"/>
      <c r="DL682" s="91"/>
      <c r="DM682" s="91"/>
      <c r="DN682" s="91"/>
      <c r="DO682" s="91"/>
      <c r="DP682" s="91"/>
      <c r="DQ682" s="91"/>
      <c r="DR682" s="91"/>
      <c r="DS682" s="91"/>
      <c r="DT682" s="91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  <c r="EJ682" s="91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91"/>
      <c r="EZ682" s="91"/>
      <c r="FA682" s="91"/>
      <c r="FB682" s="91"/>
      <c r="FC682" s="91"/>
      <c r="FD682" s="91"/>
    </row>
    <row r="683" customFormat="false" ht="12.75" hidden="false" customHeight="false" outlineLevel="0" collapsed="false">
      <c r="A683" s="100"/>
      <c r="B683" s="101"/>
      <c r="C683" s="101"/>
      <c r="D683" s="101"/>
      <c r="E683" s="101"/>
      <c r="F683" s="101"/>
      <c r="G683" s="101"/>
      <c r="H683" s="82"/>
      <c r="I683" s="103"/>
      <c r="R683" s="82"/>
      <c r="S683" s="90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1"/>
      <c r="DB683" s="91"/>
      <c r="DC683" s="91"/>
      <c r="DD683" s="91"/>
      <c r="DE683" s="91"/>
      <c r="DF683" s="91"/>
      <c r="DG683" s="91"/>
      <c r="DH683" s="91"/>
      <c r="DI683" s="91"/>
      <c r="DJ683" s="91"/>
      <c r="DK683" s="91"/>
      <c r="DL683" s="91"/>
      <c r="DM683" s="91"/>
      <c r="DN683" s="91"/>
      <c r="DO683" s="91"/>
      <c r="DP683" s="91"/>
      <c r="DQ683" s="91"/>
      <c r="DR683" s="91"/>
      <c r="DS683" s="91"/>
      <c r="DT683" s="91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  <c r="EJ683" s="9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91"/>
      <c r="EZ683" s="91"/>
      <c r="FA683" s="91"/>
      <c r="FB683" s="91"/>
      <c r="FC683" s="91"/>
      <c r="FD683" s="91"/>
    </row>
    <row r="684" customFormat="false" ht="12.75" hidden="false" customHeight="false" outlineLevel="0" collapsed="false">
      <c r="A684" s="100"/>
      <c r="B684" s="101"/>
      <c r="C684" s="101"/>
      <c r="D684" s="101"/>
      <c r="E684" s="101"/>
      <c r="F684" s="101"/>
      <c r="G684" s="101"/>
      <c r="H684" s="82"/>
      <c r="I684" s="103"/>
      <c r="R684" s="82"/>
      <c r="S684" s="90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1"/>
      <c r="DB684" s="91"/>
      <c r="DC684" s="91"/>
      <c r="DD684" s="91"/>
      <c r="DE684" s="91"/>
      <c r="DF684" s="91"/>
      <c r="DG684" s="91"/>
      <c r="DH684" s="91"/>
      <c r="DI684" s="91"/>
      <c r="DJ684" s="91"/>
      <c r="DK684" s="91"/>
      <c r="DL684" s="91"/>
      <c r="DM684" s="91"/>
      <c r="DN684" s="91"/>
      <c r="DO684" s="91"/>
      <c r="DP684" s="91"/>
      <c r="DQ684" s="91"/>
      <c r="DR684" s="91"/>
      <c r="DS684" s="91"/>
      <c r="DT684" s="91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  <c r="EJ684" s="91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91"/>
      <c r="EZ684" s="91"/>
      <c r="FA684" s="91"/>
      <c r="FB684" s="91"/>
      <c r="FC684" s="91"/>
      <c r="FD684" s="91"/>
    </row>
    <row r="685" customFormat="false" ht="12.75" hidden="false" customHeight="false" outlineLevel="0" collapsed="false">
      <c r="A685" s="100"/>
      <c r="B685" s="101"/>
      <c r="C685" s="101"/>
      <c r="D685" s="101"/>
      <c r="E685" s="101"/>
      <c r="F685" s="101"/>
      <c r="G685" s="101"/>
      <c r="H685" s="82"/>
      <c r="I685" s="103"/>
      <c r="R685" s="82"/>
      <c r="S685" s="90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1"/>
      <c r="DB685" s="91"/>
      <c r="DC685" s="91"/>
      <c r="DD685" s="91"/>
      <c r="DE685" s="91"/>
      <c r="DF685" s="91"/>
      <c r="DG685" s="91"/>
      <c r="DH685" s="91"/>
      <c r="DI685" s="91"/>
      <c r="DJ685" s="91"/>
      <c r="DK685" s="91"/>
      <c r="DL685" s="91"/>
      <c r="DM685" s="91"/>
      <c r="DN685" s="91"/>
      <c r="DO685" s="91"/>
      <c r="DP685" s="91"/>
      <c r="DQ685" s="91"/>
      <c r="DR685" s="91"/>
      <c r="DS685" s="91"/>
      <c r="DT685" s="91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  <c r="EJ685" s="91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91"/>
      <c r="EZ685" s="91"/>
      <c r="FA685" s="91"/>
      <c r="FB685" s="91"/>
      <c r="FC685" s="91"/>
      <c r="FD685" s="91"/>
    </row>
    <row r="686" customFormat="false" ht="12.75" hidden="false" customHeight="false" outlineLevel="0" collapsed="false">
      <c r="A686" s="100"/>
      <c r="B686" s="101"/>
      <c r="C686" s="101"/>
      <c r="D686" s="101"/>
      <c r="E686" s="101"/>
      <c r="F686" s="101"/>
      <c r="G686" s="101"/>
      <c r="H686" s="82"/>
      <c r="I686" s="103"/>
      <c r="R686" s="82"/>
      <c r="S686" s="90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1"/>
      <c r="DB686" s="91"/>
      <c r="DC686" s="91"/>
      <c r="DD686" s="91"/>
      <c r="DE686" s="91"/>
      <c r="DF686" s="91"/>
      <c r="DG686" s="91"/>
      <c r="DH686" s="91"/>
      <c r="DI686" s="91"/>
      <c r="DJ686" s="91"/>
      <c r="DK686" s="91"/>
      <c r="DL686" s="91"/>
      <c r="DM686" s="91"/>
      <c r="DN686" s="91"/>
      <c r="DO686" s="91"/>
      <c r="DP686" s="91"/>
      <c r="DQ686" s="91"/>
      <c r="DR686" s="91"/>
      <c r="DS686" s="91"/>
      <c r="DT686" s="91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  <c r="EJ686" s="91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91"/>
      <c r="EZ686" s="91"/>
      <c r="FA686" s="91"/>
      <c r="FB686" s="91"/>
      <c r="FC686" s="91"/>
      <c r="FD686" s="91"/>
    </row>
    <row r="687" customFormat="false" ht="12.75" hidden="false" customHeight="false" outlineLevel="0" collapsed="false">
      <c r="A687" s="100"/>
      <c r="B687" s="101"/>
      <c r="C687" s="101"/>
      <c r="D687" s="101"/>
      <c r="E687" s="101"/>
      <c r="F687" s="101"/>
      <c r="G687" s="101"/>
      <c r="H687" s="82"/>
      <c r="I687" s="103"/>
      <c r="R687" s="82"/>
      <c r="S687" s="90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1"/>
      <c r="DB687" s="91"/>
      <c r="DC687" s="91"/>
      <c r="DD687" s="91"/>
      <c r="DE687" s="91"/>
      <c r="DF687" s="91"/>
      <c r="DG687" s="91"/>
      <c r="DH687" s="91"/>
      <c r="DI687" s="91"/>
      <c r="DJ687" s="91"/>
      <c r="DK687" s="91"/>
      <c r="DL687" s="91"/>
      <c r="DM687" s="91"/>
      <c r="DN687" s="91"/>
      <c r="DO687" s="91"/>
      <c r="DP687" s="91"/>
      <c r="DQ687" s="91"/>
      <c r="DR687" s="91"/>
      <c r="DS687" s="91"/>
      <c r="DT687" s="91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  <c r="EJ687" s="9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91"/>
      <c r="EZ687" s="91"/>
      <c r="FA687" s="91"/>
      <c r="FB687" s="91"/>
      <c r="FC687" s="91"/>
      <c r="FD687" s="91"/>
    </row>
    <row r="688" customFormat="false" ht="12.75" hidden="false" customHeight="false" outlineLevel="0" collapsed="false">
      <c r="A688" s="100"/>
      <c r="B688" s="101"/>
      <c r="C688" s="101"/>
      <c r="D688" s="101"/>
      <c r="E688" s="101"/>
      <c r="F688" s="101"/>
      <c r="G688" s="101"/>
      <c r="H688" s="82"/>
      <c r="I688" s="103"/>
      <c r="R688" s="82"/>
      <c r="S688" s="90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1"/>
      <c r="DB688" s="91"/>
      <c r="DC688" s="91"/>
      <c r="DD688" s="91"/>
      <c r="DE688" s="91"/>
      <c r="DF688" s="91"/>
      <c r="DG688" s="91"/>
      <c r="DH688" s="91"/>
      <c r="DI688" s="91"/>
      <c r="DJ688" s="91"/>
      <c r="DK688" s="91"/>
      <c r="DL688" s="91"/>
      <c r="DM688" s="91"/>
      <c r="DN688" s="91"/>
      <c r="DO688" s="91"/>
      <c r="DP688" s="91"/>
      <c r="DQ688" s="91"/>
      <c r="DR688" s="91"/>
      <c r="DS688" s="91"/>
      <c r="DT688" s="91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  <c r="EJ688" s="91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91"/>
      <c r="EZ688" s="91"/>
      <c r="FA688" s="91"/>
      <c r="FB688" s="91"/>
      <c r="FC688" s="91"/>
      <c r="FD688" s="91"/>
    </row>
    <row r="689" customFormat="false" ht="12.75" hidden="false" customHeight="false" outlineLevel="0" collapsed="false">
      <c r="A689" s="100"/>
      <c r="B689" s="101"/>
      <c r="C689" s="101"/>
      <c r="D689" s="101"/>
      <c r="E689" s="101"/>
      <c r="F689" s="101"/>
      <c r="G689" s="101"/>
      <c r="H689" s="82"/>
      <c r="I689" s="103"/>
      <c r="R689" s="82"/>
      <c r="S689" s="90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1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  <c r="FB689" s="91"/>
      <c r="FC689" s="91"/>
      <c r="FD689" s="91"/>
    </row>
    <row r="690" customFormat="false" ht="12.75" hidden="false" customHeight="false" outlineLevel="0" collapsed="false">
      <c r="A690" s="100"/>
      <c r="B690" s="101"/>
      <c r="C690" s="101"/>
      <c r="D690" s="101"/>
      <c r="E690" s="101"/>
      <c r="F690" s="101"/>
      <c r="G690" s="101"/>
      <c r="H690" s="82"/>
      <c r="I690" s="103"/>
      <c r="R690" s="82"/>
      <c r="S690" s="90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1"/>
      <c r="DB690" s="91"/>
      <c r="DC690" s="91"/>
      <c r="DD690" s="91"/>
      <c r="DE690" s="91"/>
      <c r="DF690" s="91"/>
      <c r="DG690" s="91"/>
      <c r="DH690" s="91"/>
      <c r="DI690" s="91"/>
      <c r="DJ690" s="91"/>
      <c r="DK690" s="91"/>
      <c r="DL690" s="91"/>
      <c r="DM690" s="91"/>
      <c r="DN690" s="91"/>
      <c r="DO690" s="91"/>
      <c r="DP690" s="91"/>
      <c r="DQ690" s="91"/>
      <c r="DR690" s="91"/>
      <c r="DS690" s="91"/>
      <c r="DT690" s="91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  <c r="EJ690" s="91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91"/>
      <c r="EZ690" s="91"/>
      <c r="FA690" s="91"/>
      <c r="FB690" s="91"/>
      <c r="FC690" s="91"/>
      <c r="FD690" s="91"/>
    </row>
    <row r="691" customFormat="false" ht="12.75" hidden="false" customHeight="false" outlineLevel="0" collapsed="false">
      <c r="A691" s="100"/>
      <c r="B691" s="101"/>
      <c r="C691" s="101"/>
      <c r="D691" s="101"/>
      <c r="E691" s="101"/>
      <c r="F691" s="101"/>
      <c r="G691" s="101"/>
      <c r="H691" s="82"/>
      <c r="I691" s="103"/>
      <c r="R691" s="82"/>
      <c r="S691" s="90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1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  <c r="FB691" s="91"/>
      <c r="FC691" s="91"/>
      <c r="FD691" s="91"/>
    </row>
    <row r="692" customFormat="false" ht="12.75" hidden="false" customHeight="false" outlineLevel="0" collapsed="false">
      <c r="A692" s="100"/>
      <c r="B692" s="101"/>
      <c r="C692" s="101"/>
      <c r="D692" s="101"/>
      <c r="E692" s="101"/>
      <c r="F692" s="101"/>
      <c r="G692" s="101"/>
      <c r="H692" s="82"/>
      <c r="I692" s="103"/>
      <c r="R692" s="82"/>
      <c r="S692" s="90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1"/>
      <c r="DB692" s="91"/>
      <c r="DC692" s="91"/>
      <c r="DD692" s="91"/>
      <c r="DE692" s="91"/>
      <c r="DF692" s="91"/>
      <c r="DG692" s="91"/>
      <c r="DH692" s="91"/>
      <c r="DI692" s="91"/>
      <c r="DJ692" s="91"/>
      <c r="DK692" s="91"/>
      <c r="DL692" s="91"/>
      <c r="DM692" s="91"/>
      <c r="DN692" s="91"/>
      <c r="DO692" s="91"/>
      <c r="DP692" s="91"/>
      <c r="DQ692" s="91"/>
      <c r="DR692" s="91"/>
      <c r="DS692" s="91"/>
      <c r="DT692" s="91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  <c r="EJ692" s="91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91"/>
      <c r="EZ692" s="91"/>
      <c r="FA692" s="91"/>
      <c r="FB692" s="91"/>
      <c r="FC692" s="91"/>
      <c r="FD692" s="91"/>
    </row>
    <row r="693" customFormat="false" ht="12.75" hidden="false" customHeight="false" outlineLevel="0" collapsed="false">
      <c r="A693" s="100"/>
      <c r="B693" s="101"/>
      <c r="C693" s="101"/>
      <c r="D693" s="101"/>
      <c r="E693" s="101"/>
      <c r="F693" s="101"/>
      <c r="G693" s="101"/>
      <c r="H693" s="82"/>
      <c r="I693" s="103"/>
      <c r="R693" s="82"/>
      <c r="S693" s="90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1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  <c r="FB693" s="91"/>
      <c r="FC693" s="91"/>
      <c r="FD693" s="91"/>
    </row>
    <row r="694" customFormat="false" ht="12.75" hidden="false" customHeight="false" outlineLevel="0" collapsed="false">
      <c r="A694" s="100"/>
      <c r="B694" s="101"/>
      <c r="C694" s="101"/>
      <c r="D694" s="101"/>
      <c r="E694" s="101"/>
      <c r="F694" s="101"/>
      <c r="G694" s="101"/>
      <c r="H694" s="82"/>
      <c r="I694" s="103"/>
      <c r="R694" s="82"/>
      <c r="S694" s="90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1"/>
      <c r="DB694" s="91"/>
      <c r="DC694" s="91"/>
      <c r="DD694" s="91"/>
      <c r="DE694" s="91"/>
      <c r="DF694" s="91"/>
      <c r="DG694" s="91"/>
      <c r="DH694" s="91"/>
      <c r="DI694" s="91"/>
      <c r="DJ694" s="91"/>
      <c r="DK694" s="91"/>
      <c r="DL694" s="91"/>
      <c r="DM694" s="91"/>
      <c r="DN694" s="91"/>
      <c r="DO694" s="91"/>
      <c r="DP694" s="91"/>
      <c r="DQ694" s="91"/>
      <c r="DR694" s="91"/>
      <c r="DS694" s="91"/>
      <c r="DT694" s="91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  <c r="EJ694" s="91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91"/>
      <c r="EZ694" s="91"/>
      <c r="FA694" s="91"/>
      <c r="FB694" s="91"/>
      <c r="FC694" s="91"/>
      <c r="FD694" s="91"/>
    </row>
    <row r="695" customFormat="false" ht="12.75" hidden="false" customHeight="false" outlineLevel="0" collapsed="false">
      <c r="A695" s="100"/>
      <c r="B695" s="101"/>
      <c r="C695" s="101"/>
      <c r="D695" s="101"/>
      <c r="E695" s="101"/>
      <c r="F695" s="101"/>
      <c r="G695" s="101"/>
      <c r="H695" s="82"/>
      <c r="I695" s="103"/>
      <c r="R695" s="82"/>
      <c r="S695" s="90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1"/>
      <c r="DB695" s="91"/>
      <c r="DC695" s="91"/>
      <c r="DD695" s="91"/>
      <c r="DE695" s="91"/>
      <c r="DF695" s="91"/>
      <c r="DG695" s="91"/>
      <c r="DH695" s="91"/>
      <c r="DI695" s="91"/>
      <c r="DJ695" s="91"/>
      <c r="DK695" s="91"/>
      <c r="DL695" s="91"/>
      <c r="DM695" s="91"/>
      <c r="DN695" s="91"/>
      <c r="DO695" s="91"/>
      <c r="DP695" s="91"/>
      <c r="DQ695" s="91"/>
      <c r="DR695" s="91"/>
      <c r="DS695" s="91"/>
      <c r="DT695" s="91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  <c r="EJ695" s="91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91"/>
      <c r="EZ695" s="91"/>
      <c r="FA695" s="91"/>
      <c r="FB695" s="91"/>
      <c r="FC695" s="91"/>
      <c r="FD695" s="91"/>
    </row>
    <row r="696" customFormat="false" ht="12.75" hidden="false" customHeight="false" outlineLevel="0" collapsed="false">
      <c r="A696" s="100"/>
      <c r="B696" s="101"/>
      <c r="C696" s="101"/>
      <c r="D696" s="101"/>
      <c r="E696" s="101"/>
      <c r="F696" s="101"/>
      <c r="G696" s="101"/>
      <c r="H696" s="82"/>
      <c r="I696" s="103"/>
      <c r="R696" s="82"/>
      <c r="S696" s="90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1"/>
      <c r="DB696" s="91"/>
      <c r="DC696" s="91"/>
      <c r="DD696" s="91"/>
      <c r="DE696" s="91"/>
      <c r="DF696" s="91"/>
      <c r="DG696" s="91"/>
      <c r="DH696" s="91"/>
      <c r="DI696" s="91"/>
      <c r="DJ696" s="91"/>
      <c r="DK696" s="91"/>
      <c r="DL696" s="91"/>
      <c r="DM696" s="91"/>
      <c r="DN696" s="91"/>
      <c r="DO696" s="91"/>
      <c r="DP696" s="91"/>
      <c r="DQ696" s="91"/>
      <c r="DR696" s="91"/>
      <c r="DS696" s="91"/>
      <c r="DT696" s="91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  <c r="EJ696" s="91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91"/>
      <c r="EZ696" s="91"/>
      <c r="FA696" s="91"/>
      <c r="FB696" s="91"/>
      <c r="FC696" s="91"/>
      <c r="FD696" s="91"/>
    </row>
    <row r="697" customFormat="false" ht="12.75" hidden="false" customHeight="false" outlineLevel="0" collapsed="false">
      <c r="A697" s="100"/>
      <c r="B697" s="101"/>
      <c r="C697" s="101"/>
      <c r="D697" s="101"/>
      <c r="E697" s="101"/>
      <c r="F697" s="101"/>
      <c r="G697" s="101"/>
      <c r="H697" s="82"/>
      <c r="I697" s="103"/>
      <c r="R697" s="82"/>
      <c r="S697" s="90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1"/>
      <c r="DB697" s="91"/>
      <c r="DC697" s="91"/>
      <c r="DD697" s="91"/>
      <c r="DE697" s="91"/>
      <c r="DF697" s="91"/>
      <c r="DG697" s="91"/>
      <c r="DH697" s="91"/>
      <c r="DI697" s="91"/>
      <c r="DJ697" s="91"/>
      <c r="DK697" s="91"/>
      <c r="DL697" s="91"/>
      <c r="DM697" s="91"/>
      <c r="DN697" s="91"/>
      <c r="DO697" s="91"/>
      <c r="DP697" s="91"/>
      <c r="DQ697" s="91"/>
      <c r="DR697" s="91"/>
      <c r="DS697" s="91"/>
      <c r="DT697" s="91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  <c r="EJ697" s="9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91"/>
      <c r="EZ697" s="91"/>
      <c r="FA697" s="91"/>
      <c r="FB697" s="91"/>
      <c r="FC697" s="91"/>
      <c r="FD697" s="91"/>
    </row>
    <row r="698" customFormat="false" ht="12.75" hidden="false" customHeight="false" outlineLevel="0" collapsed="false">
      <c r="A698" s="100"/>
      <c r="B698" s="101"/>
      <c r="C698" s="101"/>
      <c r="D698" s="101"/>
      <c r="E698" s="101"/>
      <c r="F698" s="101"/>
      <c r="G698" s="101"/>
      <c r="H698" s="82"/>
      <c r="I698" s="103"/>
      <c r="R698" s="82"/>
      <c r="S698" s="90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1"/>
      <c r="DB698" s="91"/>
      <c r="DC698" s="91"/>
      <c r="DD698" s="91"/>
      <c r="DE698" s="91"/>
      <c r="DF698" s="91"/>
      <c r="DG698" s="91"/>
      <c r="DH698" s="91"/>
      <c r="DI698" s="91"/>
      <c r="DJ698" s="91"/>
      <c r="DK698" s="91"/>
      <c r="DL698" s="91"/>
      <c r="DM698" s="91"/>
      <c r="DN698" s="91"/>
      <c r="DO698" s="91"/>
      <c r="DP698" s="91"/>
      <c r="DQ698" s="91"/>
      <c r="DR698" s="91"/>
      <c r="DS698" s="91"/>
      <c r="DT698" s="91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  <c r="EJ698" s="9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91"/>
      <c r="EZ698" s="91"/>
      <c r="FA698" s="91"/>
      <c r="FB698" s="91"/>
      <c r="FC698" s="91"/>
      <c r="FD698" s="91"/>
    </row>
    <row r="699" customFormat="false" ht="12.75" hidden="false" customHeight="false" outlineLevel="0" collapsed="false">
      <c r="A699" s="100"/>
      <c r="B699" s="101"/>
      <c r="C699" s="101"/>
      <c r="D699" s="101"/>
      <c r="E699" s="101"/>
      <c r="F699" s="101"/>
      <c r="G699" s="101"/>
      <c r="H699" s="82"/>
      <c r="I699" s="103"/>
      <c r="R699" s="82"/>
      <c r="S699" s="90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1"/>
      <c r="DB699" s="91"/>
      <c r="DC699" s="91"/>
      <c r="DD699" s="91"/>
      <c r="DE699" s="91"/>
      <c r="DF699" s="91"/>
      <c r="DG699" s="91"/>
      <c r="DH699" s="91"/>
      <c r="DI699" s="91"/>
      <c r="DJ699" s="91"/>
      <c r="DK699" s="91"/>
      <c r="DL699" s="91"/>
      <c r="DM699" s="91"/>
      <c r="DN699" s="91"/>
      <c r="DO699" s="91"/>
      <c r="DP699" s="91"/>
      <c r="DQ699" s="91"/>
      <c r="DR699" s="91"/>
      <c r="DS699" s="91"/>
      <c r="DT699" s="91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  <c r="EJ699" s="9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91"/>
      <c r="EZ699" s="91"/>
      <c r="FA699" s="91"/>
      <c r="FB699" s="91"/>
      <c r="FC699" s="91"/>
      <c r="FD699" s="91"/>
    </row>
    <row r="700" customFormat="false" ht="12.75" hidden="false" customHeight="false" outlineLevel="0" collapsed="false">
      <c r="A700" s="100"/>
      <c r="B700" s="101"/>
      <c r="C700" s="101"/>
      <c r="D700" s="101"/>
      <c r="E700" s="101"/>
      <c r="F700" s="101"/>
      <c r="G700" s="101"/>
      <c r="H700" s="82"/>
      <c r="I700" s="103"/>
      <c r="R700" s="82"/>
      <c r="S700" s="90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1"/>
      <c r="DB700" s="91"/>
      <c r="DC700" s="91"/>
      <c r="DD700" s="91"/>
      <c r="DE700" s="91"/>
      <c r="DF700" s="91"/>
      <c r="DG700" s="91"/>
      <c r="DH700" s="91"/>
      <c r="DI700" s="91"/>
      <c r="DJ700" s="91"/>
      <c r="DK700" s="91"/>
      <c r="DL700" s="91"/>
      <c r="DM700" s="91"/>
      <c r="DN700" s="91"/>
      <c r="DO700" s="91"/>
      <c r="DP700" s="91"/>
      <c r="DQ700" s="91"/>
      <c r="DR700" s="91"/>
      <c r="DS700" s="91"/>
      <c r="DT700" s="91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  <c r="EJ700" s="91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91"/>
      <c r="EZ700" s="91"/>
      <c r="FA700" s="91"/>
      <c r="FB700" s="91"/>
      <c r="FC700" s="91"/>
      <c r="FD700" s="91"/>
    </row>
    <row r="701" customFormat="false" ht="12.75" hidden="false" customHeight="false" outlineLevel="0" collapsed="false">
      <c r="A701" s="100"/>
      <c r="B701" s="101"/>
      <c r="C701" s="101"/>
      <c r="D701" s="101"/>
      <c r="E701" s="101"/>
      <c r="F701" s="101"/>
      <c r="G701" s="101"/>
      <c r="H701" s="82"/>
      <c r="I701" s="103"/>
      <c r="R701" s="82"/>
      <c r="S701" s="90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1"/>
      <c r="DB701" s="91"/>
      <c r="DC701" s="91"/>
      <c r="DD701" s="91"/>
      <c r="DE701" s="91"/>
      <c r="DF701" s="91"/>
      <c r="DG701" s="91"/>
      <c r="DH701" s="91"/>
      <c r="DI701" s="91"/>
      <c r="DJ701" s="91"/>
      <c r="DK701" s="91"/>
      <c r="DL701" s="91"/>
      <c r="DM701" s="91"/>
      <c r="DN701" s="91"/>
      <c r="DO701" s="91"/>
      <c r="DP701" s="91"/>
      <c r="DQ701" s="91"/>
      <c r="DR701" s="91"/>
      <c r="DS701" s="91"/>
      <c r="DT701" s="91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  <c r="EJ701" s="91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91"/>
      <c r="EZ701" s="91"/>
      <c r="FA701" s="91"/>
      <c r="FB701" s="91"/>
      <c r="FC701" s="91"/>
      <c r="FD701" s="91"/>
    </row>
    <row r="702" customFormat="false" ht="12.75" hidden="false" customHeight="false" outlineLevel="0" collapsed="false">
      <c r="A702" s="100"/>
      <c r="B702" s="101"/>
      <c r="C702" s="101"/>
      <c r="D702" s="101"/>
      <c r="E702" s="101"/>
      <c r="F702" s="101"/>
      <c r="G702" s="101"/>
      <c r="H702" s="82"/>
      <c r="I702" s="103"/>
      <c r="R702" s="82"/>
      <c r="S702" s="90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1"/>
      <c r="DB702" s="91"/>
      <c r="DC702" s="91"/>
      <c r="DD702" s="91"/>
      <c r="DE702" s="91"/>
      <c r="DF702" s="91"/>
      <c r="DG702" s="91"/>
      <c r="DH702" s="91"/>
      <c r="DI702" s="91"/>
      <c r="DJ702" s="91"/>
      <c r="DK702" s="91"/>
      <c r="DL702" s="91"/>
      <c r="DM702" s="91"/>
      <c r="DN702" s="91"/>
      <c r="DO702" s="91"/>
      <c r="DP702" s="91"/>
      <c r="DQ702" s="91"/>
      <c r="DR702" s="91"/>
      <c r="DS702" s="91"/>
      <c r="DT702" s="91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  <c r="EJ702" s="91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91"/>
      <c r="EZ702" s="91"/>
      <c r="FA702" s="91"/>
      <c r="FB702" s="91"/>
      <c r="FC702" s="91"/>
      <c r="FD702" s="91"/>
    </row>
    <row r="703" customFormat="false" ht="12.75" hidden="false" customHeight="false" outlineLevel="0" collapsed="false">
      <c r="A703" s="100"/>
      <c r="B703" s="101"/>
      <c r="C703" s="101"/>
      <c r="D703" s="101"/>
      <c r="E703" s="101"/>
      <c r="F703" s="101"/>
      <c r="G703" s="101"/>
      <c r="H703" s="82"/>
      <c r="I703" s="103"/>
      <c r="R703" s="82"/>
      <c r="S703" s="90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1"/>
      <c r="DB703" s="91"/>
      <c r="DC703" s="91"/>
      <c r="DD703" s="91"/>
      <c r="DE703" s="91"/>
      <c r="DF703" s="91"/>
      <c r="DG703" s="91"/>
      <c r="DH703" s="91"/>
      <c r="DI703" s="91"/>
      <c r="DJ703" s="91"/>
      <c r="DK703" s="91"/>
      <c r="DL703" s="91"/>
      <c r="DM703" s="91"/>
      <c r="DN703" s="91"/>
      <c r="DO703" s="91"/>
      <c r="DP703" s="91"/>
      <c r="DQ703" s="91"/>
      <c r="DR703" s="91"/>
      <c r="DS703" s="91"/>
      <c r="DT703" s="91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  <c r="EJ703" s="91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91"/>
      <c r="EZ703" s="91"/>
      <c r="FA703" s="91"/>
      <c r="FB703" s="91"/>
      <c r="FC703" s="91"/>
      <c r="FD703" s="91"/>
    </row>
    <row r="704" customFormat="false" ht="12.75" hidden="false" customHeight="false" outlineLevel="0" collapsed="false">
      <c r="A704" s="100"/>
      <c r="B704" s="101"/>
      <c r="C704" s="101"/>
      <c r="D704" s="101"/>
      <c r="E704" s="101"/>
      <c r="F704" s="101"/>
      <c r="G704" s="101"/>
      <c r="H704" s="82"/>
      <c r="I704" s="103"/>
      <c r="R704" s="82"/>
      <c r="S704" s="90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1"/>
      <c r="DB704" s="91"/>
      <c r="DC704" s="91"/>
      <c r="DD704" s="91"/>
      <c r="DE704" s="91"/>
      <c r="DF704" s="91"/>
      <c r="DG704" s="91"/>
      <c r="DH704" s="91"/>
      <c r="DI704" s="91"/>
      <c r="DJ704" s="91"/>
      <c r="DK704" s="91"/>
      <c r="DL704" s="91"/>
      <c r="DM704" s="91"/>
      <c r="DN704" s="91"/>
      <c r="DO704" s="91"/>
      <c r="DP704" s="91"/>
      <c r="DQ704" s="91"/>
      <c r="DR704" s="91"/>
      <c r="DS704" s="91"/>
      <c r="DT704" s="91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  <c r="EJ704" s="91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91"/>
      <c r="EZ704" s="91"/>
      <c r="FA704" s="91"/>
      <c r="FB704" s="91"/>
      <c r="FC704" s="91"/>
      <c r="FD704" s="91"/>
    </row>
    <row r="705" customFormat="false" ht="12.75" hidden="false" customHeight="false" outlineLevel="0" collapsed="false">
      <c r="A705" s="100"/>
      <c r="B705" s="101"/>
      <c r="C705" s="101"/>
      <c r="D705" s="101"/>
      <c r="E705" s="101"/>
      <c r="F705" s="101"/>
      <c r="G705" s="101"/>
      <c r="H705" s="82"/>
      <c r="I705" s="103"/>
      <c r="R705" s="82"/>
      <c r="S705" s="90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1"/>
      <c r="DB705" s="91"/>
      <c r="DC705" s="91"/>
      <c r="DD705" s="91"/>
      <c r="DE705" s="91"/>
      <c r="DF705" s="91"/>
      <c r="DG705" s="91"/>
      <c r="DH705" s="91"/>
      <c r="DI705" s="91"/>
      <c r="DJ705" s="91"/>
      <c r="DK705" s="91"/>
      <c r="DL705" s="91"/>
      <c r="DM705" s="91"/>
      <c r="DN705" s="91"/>
      <c r="DO705" s="91"/>
      <c r="DP705" s="91"/>
      <c r="DQ705" s="91"/>
      <c r="DR705" s="91"/>
      <c r="DS705" s="91"/>
      <c r="DT705" s="91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  <c r="EJ705" s="9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91"/>
      <c r="EZ705" s="91"/>
      <c r="FA705" s="91"/>
      <c r="FB705" s="91"/>
      <c r="FC705" s="91"/>
      <c r="FD705" s="91"/>
    </row>
    <row r="706" customFormat="false" ht="12.75" hidden="false" customHeight="false" outlineLevel="0" collapsed="false">
      <c r="A706" s="100"/>
      <c r="B706" s="101"/>
      <c r="C706" s="101"/>
      <c r="D706" s="101"/>
      <c r="E706" s="101"/>
      <c r="F706" s="101"/>
      <c r="G706" s="101"/>
      <c r="H706" s="82"/>
      <c r="I706" s="103"/>
      <c r="R706" s="82"/>
      <c r="S706" s="90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1"/>
      <c r="DB706" s="91"/>
      <c r="DC706" s="91"/>
      <c r="DD706" s="91"/>
      <c r="DE706" s="91"/>
      <c r="DF706" s="91"/>
      <c r="DG706" s="91"/>
      <c r="DH706" s="91"/>
      <c r="DI706" s="91"/>
      <c r="DJ706" s="91"/>
      <c r="DK706" s="91"/>
      <c r="DL706" s="91"/>
      <c r="DM706" s="91"/>
      <c r="DN706" s="91"/>
      <c r="DO706" s="91"/>
      <c r="DP706" s="91"/>
      <c r="DQ706" s="91"/>
      <c r="DR706" s="91"/>
      <c r="DS706" s="91"/>
      <c r="DT706" s="91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  <c r="EJ706" s="9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91"/>
      <c r="EZ706" s="91"/>
      <c r="FA706" s="91"/>
      <c r="FB706" s="91"/>
      <c r="FC706" s="91"/>
      <c r="FD706" s="91"/>
    </row>
    <row r="707" customFormat="false" ht="12.75" hidden="false" customHeight="false" outlineLevel="0" collapsed="false">
      <c r="A707" s="100"/>
      <c r="B707" s="101"/>
      <c r="C707" s="101"/>
      <c r="D707" s="101"/>
      <c r="E707" s="101"/>
      <c r="F707" s="101"/>
      <c r="G707" s="101"/>
      <c r="H707" s="82"/>
      <c r="I707" s="103"/>
      <c r="R707" s="82"/>
      <c r="S707" s="90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1"/>
      <c r="DB707" s="91"/>
      <c r="DC707" s="91"/>
      <c r="DD707" s="91"/>
      <c r="DE707" s="91"/>
      <c r="DF707" s="91"/>
      <c r="DG707" s="91"/>
      <c r="DH707" s="91"/>
      <c r="DI707" s="91"/>
      <c r="DJ707" s="91"/>
      <c r="DK707" s="91"/>
      <c r="DL707" s="91"/>
      <c r="DM707" s="91"/>
      <c r="DN707" s="91"/>
      <c r="DO707" s="91"/>
      <c r="DP707" s="91"/>
      <c r="DQ707" s="91"/>
      <c r="DR707" s="91"/>
      <c r="DS707" s="91"/>
      <c r="DT707" s="91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  <c r="EJ707" s="91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91"/>
      <c r="EZ707" s="91"/>
      <c r="FA707" s="91"/>
      <c r="FB707" s="91"/>
      <c r="FC707" s="91"/>
      <c r="FD707" s="91"/>
    </row>
    <row r="708" customFormat="false" ht="12.75" hidden="false" customHeight="false" outlineLevel="0" collapsed="false">
      <c r="A708" s="100"/>
      <c r="B708" s="101"/>
      <c r="C708" s="101"/>
      <c r="D708" s="101"/>
      <c r="E708" s="101"/>
      <c r="F708" s="101"/>
      <c r="G708" s="101"/>
      <c r="H708" s="82"/>
      <c r="I708" s="103"/>
      <c r="R708" s="82"/>
      <c r="S708" s="90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1"/>
      <c r="DB708" s="91"/>
      <c r="DC708" s="91"/>
      <c r="DD708" s="91"/>
      <c r="DE708" s="91"/>
      <c r="DF708" s="91"/>
      <c r="DG708" s="91"/>
      <c r="DH708" s="91"/>
      <c r="DI708" s="91"/>
      <c r="DJ708" s="91"/>
      <c r="DK708" s="91"/>
      <c r="DL708" s="91"/>
      <c r="DM708" s="91"/>
      <c r="DN708" s="91"/>
      <c r="DO708" s="91"/>
      <c r="DP708" s="91"/>
      <c r="DQ708" s="91"/>
      <c r="DR708" s="91"/>
      <c r="DS708" s="91"/>
      <c r="DT708" s="91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  <c r="EJ708" s="91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91"/>
      <c r="EZ708" s="91"/>
      <c r="FA708" s="91"/>
      <c r="FB708" s="91"/>
      <c r="FC708" s="91"/>
      <c r="FD708" s="91"/>
    </row>
    <row r="709" customFormat="false" ht="12.75" hidden="false" customHeight="false" outlineLevel="0" collapsed="false">
      <c r="A709" s="100"/>
      <c r="B709" s="101"/>
      <c r="C709" s="101"/>
      <c r="D709" s="101"/>
      <c r="E709" s="101"/>
      <c r="F709" s="101"/>
      <c r="G709" s="101"/>
      <c r="H709" s="82"/>
      <c r="I709" s="103"/>
      <c r="R709" s="82"/>
      <c r="S709" s="90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1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  <c r="FB709" s="91"/>
      <c r="FC709" s="91"/>
      <c r="FD709" s="91"/>
    </row>
    <row r="710" customFormat="false" ht="12.75" hidden="false" customHeight="false" outlineLevel="0" collapsed="false">
      <c r="A710" s="100"/>
      <c r="B710" s="101"/>
      <c r="C710" s="101"/>
      <c r="D710" s="101"/>
      <c r="E710" s="101"/>
      <c r="F710" s="101"/>
      <c r="G710" s="101"/>
      <c r="H710" s="82"/>
      <c r="I710" s="103"/>
      <c r="R710" s="82"/>
      <c r="S710" s="90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1"/>
      <c r="DB710" s="91"/>
      <c r="DC710" s="91"/>
      <c r="DD710" s="91"/>
      <c r="DE710" s="91"/>
      <c r="DF710" s="91"/>
      <c r="DG710" s="91"/>
      <c r="DH710" s="91"/>
      <c r="DI710" s="91"/>
      <c r="DJ710" s="91"/>
      <c r="DK710" s="91"/>
      <c r="DL710" s="91"/>
      <c r="DM710" s="91"/>
      <c r="DN710" s="91"/>
      <c r="DO710" s="91"/>
      <c r="DP710" s="91"/>
      <c r="DQ710" s="91"/>
      <c r="DR710" s="91"/>
      <c r="DS710" s="91"/>
      <c r="DT710" s="91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  <c r="EJ710" s="9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91"/>
      <c r="EZ710" s="91"/>
      <c r="FA710" s="91"/>
      <c r="FB710" s="91"/>
      <c r="FC710" s="91"/>
      <c r="FD710" s="91"/>
    </row>
    <row r="711" customFormat="false" ht="12.75" hidden="false" customHeight="false" outlineLevel="0" collapsed="false">
      <c r="A711" s="100"/>
      <c r="B711" s="101"/>
      <c r="C711" s="101"/>
      <c r="D711" s="101"/>
      <c r="E711" s="101"/>
      <c r="F711" s="101"/>
      <c r="G711" s="101"/>
      <c r="H711" s="82"/>
      <c r="I711" s="103"/>
      <c r="R711" s="82"/>
      <c r="S711" s="90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1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  <c r="FB711" s="91"/>
      <c r="FC711" s="91"/>
      <c r="FD711" s="91"/>
    </row>
    <row r="712" customFormat="false" ht="12.75" hidden="false" customHeight="false" outlineLevel="0" collapsed="false">
      <c r="A712" s="100"/>
      <c r="B712" s="101"/>
      <c r="C712" s="101"/>
      <c r="D712" s="101"/>
      <c r="E712" s="101"/>
      <c r="F712" s="101"/>
      <c r="G712" s="101"/>
      <c r="H712" s="82"/>
      <c r="I712" s="103"/>
      <c r="R712" s="82"/>
      <c r="S712" s="90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1"/>
      <c r="DB712" s="91"/>
      <c r="DC712" s="91"/>
      <c r="DD712" s="91"/>
      <c r="DE712" s="91"/>
      <c r="DF712" s="91"/>
      <c r="DG712" s="91"/>
      <c r="DH712" s="91"/>
      <c r="DI712" s="91"/>
      <c r="DJ712" s="91"/>
      <c r="DK712" s="91"/>
      <c r="DL712" s="91"/>
      <c r="DM712" s="91"/>
      <c r="DN712" s="91"/>
      <c r="DO712" s="91"/>
      <c r="DP712" s="91"/>
      <c r="DQ712" s="91"/>
      <c r="DR712" s="91"/>
      <c r="DS712" s="91"/>
      <c r="DT712" s="91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  <c r="EJ712" s="9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91"/>
      <c r="EZ712" s="91"/>
      <c r="FA712" s="91"/>
      <c r="FB712" s="91"/>
      <c r="FC712" s="91"/>
      <c r="FD712" s="91"/>
    </row>
    <row r="713" customFormat="false" ht="12.75" hidden="false" customHeight="false" outlineLevel="0" collapsed="false">
      <c r="A713" s="100"/>
      <c r="B713" s="101"/>
      <c r="C713" s="101"/>
      <c r="D713" s="101"/>
      <c r="E713" s="101"/>
      <c r="F713" s="101"/>
      <c r="G713" s="101"/>
      <c r="H713" s="82"/>
      <c r="I713" s="103"/>
      <c r="R713" s="82"/>
      <c r="S713" s="90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1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  <c r="FB713" s="91"/>
      <c r="FC713" s="91"/>
      <c r="FD713" s="91"/>
    </row>
    <row r="714" customFormat="false" ht="12.75" hidden="false" customHeight="false" outlineLevel="0" collapsed="false">
      <c r="A714" s="100"/>
      <c r="B714" s="101"/>
      <c r="C714" s="101"/>
      <c r="D714" s="101"/>
      <c r="E714" s="101"/>
      <c r="F714" s="101"/>
      <c r="G714" s="101"/>
      <c r="H714" s="82"/>
      <c r="I714" s="103"/>
      <c r="R714" s="82"/>
      <c r="S714" s="90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1"/>
      <c r="DB714" s="91"/>
      <c r="DC714" s="91"/>
      <c r="DD714" s="91"/>
      <c r="DE714" s="91"/>
      <c r="DF714" s="91"/>
      <c r="DG714" s="91"/>
      <c r="DH714" s="91"/>
      <c r="DI714" s="91"/>
      <c r="DJ714" s="91"/>
      <c r="DK714" s="91"/>
      <c r="DL714" s="91"/>
      <c r="DM714" s="91"/>
      <c r="DN714" s="91"/>
      <c r="DO714" s="91"/>
      <c r="DP714" s="91"/>
      <c r="DQ714" s="91"/>
      <c r="DR714" s="91"/>
      <c r="DS714" s="91"/>
      <c r="DT714" s="91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  <c r="EJ714" s="9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91"/>
      <c r="EZ714" s="91"/>
      <c r="FA714" s="91"/>
      <c r="FB714" s="91"/>
      <c r="FC714" s="91"/>
      <c r="FD714" s="91"/>
    </row>
    <row r="715" customFormat="false" ht="12.75" hidden="false" customHeight="false" outlineLevel="0" collapsed="false">
      <c r="A715" s="100"/>
      <c r="B715" s="101"/>
      <c r="C715" s="101"/>
      <c r="D715" s="101"/>
      <c r="E715" s="101"/>
      <c r="F715" s="101"/>
      <c r="G715" s="101"/>
      <c r="H715" s="82"/>
      <c r="I715" s="103"/>
      <c r="R715" s="82"/>
      <c r="S715" s="90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1"/>
      <c r="DB715" s="91"/>
      <c r="DC715" s="91"/>
      <c r="DD715" s="91"/>
      <c r="DE715" s="91"/>
      <c r="DF715" s="91"/>
      <c r="DG715" s="91"/>
      <c r="DH715" s="91"/>
      <c r="DI715" s="91"/>
      <c r="DJ715" s="91"/>
      <c r="DK715" s="91"/>
      <c r="DL715" s="91"/>
      <c r="DM715" s="91"/>
      <c r="DN715" s="91"/>
      <c r="DO715" s="91"/>
      <c r="DP715" s="91"/>
      <c r="DQ715" s="91"/>
      <c r="DR715" s="91"/>
      <c r="DS715" s="91"/>
      <c r="DT715" s="91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  <c r="EJ715" s="91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91"/>
      <c r="EZ715" s="91"/>
      <c r="FA715" s="91"/>
      <c r="FB715" s="91"/>
      <c r="FC715" s="91"/>
      <c r="FD715" s="91"/>
    </row>
    <row r="716" customFormat="false" ht="12.75" hidden="false" customHeight="false" outlineLevel="0" collapsed="false">
      <c r="A716" s="100"/>
      <c r="B716" s="101"/>
      <c r="C716" s="101"/>
      <c r="D716" s="101"/>
      <c r="E716" s="101"/>
      <c r="F716" s="101"/>
      <c r="G716" s="101"/>
      <c r="H716" s="82"/>
      <c r="I716" s="103"/>
      <c r="R716" s="82"/>
      <c r="S716" s="90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1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  <c r="FB716" s="91"/>
      <c r="FC716" s="91"/>
      <c r="FD716" s="91"/>
    </row>
    <row r="717" customFormat="false" ht="12.75" hidden="false" customHeight="false" outlineLevel="0" collapsed="false">
      <c r="A717" s="100"/>
      <c r="B717" s="101"/>
      <c r="C717" s="101"/>
      <c r="D717" s="101"/>
      <c r="E717" s="101"/>
      <c r="F717" s="101"/>
      <c r="G717" s="101"/>
      <c r="H717" s="82"/>
      <c r="I717" s="103"/>
      <c r="R717" s="82"/>
      <c r="S717" s="90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1"/>
      <c r="DB717" s="91"/>
      <c r="DC717" s="91"/>
      <c r="DD717" s="91"/>
      <c r="DE717" s="91"/>
      <c r="DF717" s="91"/>
      <c r="DG717" s="91"/>
      <c r="DH717" s="91"/>
      <c r="DI717" s="91"/>
      <c r="DJ717" s="91"/>
      <c r="DK717" s="91"/>
      <c r="DL717" s="91"/>
      <c r="DM717" s="91"/>
      <c r="DN717" s="91"/>
      <c r="DO717" s="91"/>
      <c r="DP717" s="91"/>
      <c r="DQ717" s="91"/>
      <c r="DR717" s="91"/>
      <c r="DS717" s="91"/>
      <c r="DT717" s="91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  <c r="EJ717" s="9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91"/>
      <c r="EZ717" s="91"/>
      <c r="FA717" s="91"/>
      <c r="FB717" s="91"/>
      <c r="FC717" s="91"/>
      <c r="FD717" s="91"/>
    </row>
    <row r="718" customFormat="false" ht="12.75" hidden="false" customHeight="false" outlineLevel="0" collapsed="false">
      <c r="A718" s="100"/>
      <c r="B718" s="101"/>
      <c r="C718" s="101"/>
      <c r="D718" s="101"/>
      <c r="E718" s="101"/>
      <c r="F718" s="101"/>
      <c r="G718" s="101"/>
      <c r="H718" s="82"/>
      <c r="I718" s="103"/>
      <c r="R718" s="82"/>
      <c r="S718" s="90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1"/>
      <c r="DB718" s="91"/>
      <c r="DC718" s="91"/>
      <c r="DD718" s="91"/>
      <c r="DE718" s="91"/>
      <c r="DF718" s="91"/>
      <c r="DG718" s="91"/>
      <c r="DH718" s="91"/>
      <c r="DI718" s="91"/>
      <c r="DJ718" s="91"/>
      <c r="DK718" s="91"/>
      <c r="DL718" s="91"/>
      <c r="DM718" s="91"/>
      <c r="DN718" s="91"/>
      <c r="DO718" s="91"/>
      <c r="DP718" s="91"/>
      <c r="DQ718" s="91"/>
      <c r="DR718" s="91"/>
      <c r="DS718" s="91"/>
      <c r="DT718" s="91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  <c r="EJ718" s="91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91"/>
      <c r="EZ718" s="91"/>
      <c r="FA718" s="91"/>
      <c r="FB718" s="91"/>
      <c r="FC718" s="91"/>
      <c r="FD718" s="91"/>
    </row>
    <row r="719" customFormat="false" ht="12.75" hidden="false" customHeight="false" outlineLevel="0" collapsed="false">
      <c r="A719" s="100"/>
      <c r="B719" s="101"/>
      <c r="C719" s="101"/>
      <c r="D719" s="101"/>
      <c r="E719" s="101"/>
      <c r="F719" s="101"/>
      <c r="G719" s="101"/>
      <c r="H719" s="82"/>
      <c r="I719" s="103"/>
      <c r="R719" s="82"/>
      <c r="S719" s="90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1"/>
      <c r="DB719" s="91"/>
      <c r="DC719" s="91"/>
      <c r="DD719" s="91"/>
      <c r="DE719" s="91"/>
      <c r="DF719" s="91"/>
      <c r="DG719" s="91"/>
      <c r="DH719" s="91"/>
      <c r="DI719" s="91"/>
      <c r="DJ719" s="91"/>
      <c r="DK719" s="91"/>
      <c r="DL719" s="91"/>
      <c r="DM719" s="91"/>
      <c r="DN719" s="91"/>
      <c r="DO719" s="91"/>
      <c r="DP719" s="91"/>
      <c r="DQ719" s="91"/>
      <c r="DR719" s="91"/>
      <c r="DS719" s="91"/>
      <c r="DT719" s="91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  <c r="EJ719" s="91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91"/>
      <c r="EZ719" s="91"/>
      <c r="FA719" s="91"/>
      <c r="FB719" s="91"/>
      <c r="FC719" s="91"/>
      <c r="FD719" s="91"/>
    </row>
    <row r="720" customFormat="false" ht="12.75" hidden="false" customHeight="false" outlineLevel="0" collapsed="false">
      <c r="A720" s="100"/>
      <c r="B720" s="101"/>
      <c r="C720" s="101"/>
      <c r="D720" s="101"/>
      <c r="E720" s="101"/>
      <c r="F720" s="101"/>
      <c r="G720" s="101"/>
      <c r="H720" s="82"/>
      <c r="I720" s="103"/>
      <c r="R720" s="82"/>
      <c r="S720" s="90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1"/>
      <c r="DB720" s="91"/>
      <c r="DC720" s="91"/>
      <c r="DD720" s="91"/>
      <c r="DE720" s="91"/>
      <c r="DF720" s="91"/>
      <c r="DG720" s="91"/>
      <c r="DH720" s="91"/>
      <c r="DI720" s="91"/>
      <c r="DJ720" s="91"/>
      <c r="DK720" s="91"/>
      <c r="DL720" s="91"/>
      <c r="DM720" s="91"/>
      <c r="DN720" s="91"/>
      <c r="DO720" s="91"/>
      <c r="DP720" s="91"/>
      <c r="DQ720" s="91"/>
      <c r="DR720" s="91"/>
      <c r="DS720" s="91"/>
      <c r="DT720" s="91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  <c r="EJ720" s="91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91"/>
      <c r="EZ720" s="91"/>
      <c r="FA720" s="91"/>
      <c r="FB720" s="91"/>
      <c r="FC720" s="91"/>
      <c r="FD720" s="91"/>
    </row>
    <row r="721" customFormat="false" ht="12.75" hidden="false" customHeight="false" outlineLevel="0" collapsed="false">
      <c r="A721" s="100"/>
      <c r="B721" s="101"/>
      <c r="C721" s="101"/>
      <c r="D721" s="101"/>
      <c r="E721" s="101"/>
      <c r="F721" s="101"/>
      <c r="G721" s="101"/>
      <c r="H721" s="82"/>
      <c r="I721" s="103"/>
      <c r="R721" s="82"/>
      <c r="S721" s="90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1"/>
      <c r="DB721" s="91"/>
      <c r="DC721" s="91"/>
      <c r="DD721" s="91"/>
      <c r="DE721" s="91"/>
      <c r="DF721" s="91"/>
      <c r="DG721" s="91"/>
      <c r="DH721" s="91"/>
      <c r="DI721" s="91"/>
      <c r="DJ721" s="91"/>
      <c r="DK721" s="91"/>
      <c r="DL721" s="91"/>
      <c r="DM721" s="91"/>
      <c r="DN721" s="91"/>
      <c r="DO721" s="91"/>
      <c r="DP721" s="91"/>
      <c r="DQ721" s="91"/>
      <c r="DR721" s="91"/>
      <c r="DS721" s="91"/>
      <c r="DT721" s="91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  <c r="EJ721" s="91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91"/>
      <c r="EZ721" s="91"/>
      <c r="FA721" s="91"/>
      <c r="FB721" s="91"/>
      <c r="FC721" s="91"/>
      <c r="FD721" s="91"/>
    </row>
    <row r="722" customFormat="false" ht="12.75" hidden="false" customHeight="false" outlineLevel="0" collapsed="false">
      <c r="A722" s="100"/>
      <c r="B722" s="101"/>
      <c r="C722" s="101"/>
      <c r="D722" s="101"/>
      <c r="E722" s="101"/>
      <c r="F722" s="101"/>
      <c r="G722" s="101"/>
      <c r="H722" s="82"/>
      <c r="I722" s="103"/>
      <c r="R722" s="82"/>
      <c r="S722" s="90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1"/>
      <c r="DB722" s="91"/>
      <c r="DC722" s="91"/>
      <c r="DD722" s="91"/>
      <c r="DE722" s="91"/>
      <c r="DF722" s="91"/>
      <c r="DG722" s="91"/>
      <c r="DH722" s="91"/>
      <c r="DI722" s="91"/>
      <c r="DJ722" s="91"/>
      <c r="DK722" s="91"/>
      <c r="DL722" s="91"/>
      <c r="DM722" s="91"/>
      <c r="DN722" s="91"/>
      <c r="DO722" s="91"/>
      <c r="DP722" s="91"/>
      <c r="DQ722" s="91"/>
      <c r="DR722" s="91"/>
      <c r="DS722" s="91"/>
      <c r="DT722" s="91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  <c r="EJ722" s="9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91"/>
      <c r="EZ722" s="91"/>
      <c r="FA722" s="91"/>
      <c r="FB722" s="91"/>
      <c r="FC722" s="91"/>
      <c r="FD722" s="91"/>
    </row>
    <row r="723" customFormat="false" ht="12.75" hidden="false" customHeight="false" outlineLevel="0" collapsed="false">
      <c r="A723" s="100"/>
      <c r="B723" s="101"/>
      <c r="C723" s="101"/>
      <c r="D723" s="101"/>
      <c r="E723" s="101"/>
      <c r="F723" s="101"/>
      <c r="G723" s="101"/>
      <c r="H723" s="82"/>
      <c r="I723" s="103"/>
      <c r="R723" s="82"/>
      <c r="S723" s="90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1"/>
      <c r="DB723" s="91"/>
      <c r="DC723" s="91"/>
      <c r="DD723" s="91"/>
      <c r="DE723" s="91"/>
      <c r="DF723" s="91"/>
      <c r="DG723" s="91"/>
      <c r="DH723" s="91"/>
      <c r="DI723" s="91"/>
      <c r="DJ723" s="91"/>
      <c r="DK723" s="91"/>
      <c r="DL723" s="91"/>
      <c r="DM723" s="91"/>
      <c r="DN723" s="91"/>
      <c r="DO723" s="91"/>
      <c r="DP723" s="91"/>
      <c r="DQ723" s="91"/>
      <c r="DR723" s="91"/>
      <c r="DS723" s="91"/>
      <c r="DT723" s="91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  <c r="EJ723" s="91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91"/>
      <c r="EZ723" s="91"/>
      <c r="FA723" s="91"/>
      <c r="FB723" s="91"/>
      <c r="FC723" s="91"/>
      <c r="FD723" s="91"/>
    </row>
    <row r="724" customFormat="false" ht="12.75" hidden="false" customHeight="false" outlineLevel="0" collapsed="false">
      <c r="A724" s="100"/>
      <c r="B724" s="101"/>
      <c r="C724" s="101"/>
      <c r="D724" s="101"/>
      <c r="E724" s="101"/>
      <c r="F724" s="101"/>
      <c r="G724" s="101"/>
      <c r="H724" s="82"/>
      <c r="I724" s="103"/>
      <c r="R724" s="82"/>
      <c r="S724" s="90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1"/>
      <c r="DB724" s="91"/>
      <c r="DC724" s="91"/>
      <c r="DD724" s="91"/>
      <c r="DE724" s="91"/>
      <c r="DF724" s="91"/>
      <c r="DG724" s="91"/>
      <c r="DH724" s="91"/>
      <c r="DI724" s="91"/>
      <c r="DJ724" s="91"/>
      <c r="DK724" s="91"/>
      <c r="DL724" s="91"/>
      <c r="DM724" s="91"/>
      <c r="DN724" s="91"/>
      <c r="DO724" s="91"/>
      <c r="DP724" s="91"/>
      <c r="DQ724" s="91"/>
      <c r="DR724" s="91"/>
      <c r="DS724" s="91"/>
      <c r="DT724" s="91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  <c r="EJ724" s="91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91"/>
      <c r="EZ724" s="91"/>
      <c r="FA724" s="91"/>
      <c r="FB724" s="91"/>
      <c r="FC724" s="91"/>
      <c r="FD724" s="91"/>
    </row>
    <row r="725" customFormat="false" ht="12.75" hidden="false" customHeight="false" outlineLevel="0" collapsed="false">
      <c r="A725" s="100"/>
      <c r="B725" s="101"/>
      <c r="C725" s="101"/>
      <c r="D725" s="101"/>
      <c r="E725" s="101"/>
      <c r="F725" s="101"/>
      <c r="G725" s="101"/>
      <c r="H725" s="82"/>
      <c r="I725" s="103"/>
      <c r="R725" s="82"/>
      <c r="S725" s="90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1"/>
      <c r="DB725" s="91"/>
      <c r="DC725" s="91"/>
      <c r="DD725" s="91"/>
      <c r="DE725" s="91"/>
      <c r="DF725" s="91"/>
      <c r="DG725" s="91"/>
      <c r="DH725" s="91"/>
      <c r="DI725" s="91"/>
      <c r="DJ725" s="91"/>
      <c r="DK725" s="91"/>
      <c r="DL725" s="91"/>
      <c r="DM725" s="91"/>
      <c r="DN725" s="91"/>
      <c r="DO725" s="91"/>
      <c r="DP725" s="91"/>
      <c r="DQ725" s="91"/>
      <c r="DR725" s="91"/>
      <c r="DS725" s="91"/>
      <c r="DT725" s="91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  <c r="EJ725" s="9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91"/>
      <c r="EZ725" s="91"/>
      <c r="FA725" s="91"/>
      <c r="FB725" s="91"/>
      <c r="FC725" s="91"/>
      <c r="FD725" s="91"/>
    </row>
    <row r="726" customFormat="false" ht="12.75" hidden="false" customHeight="false" outlineLevel="0" collapsed="false">
      <c r="A726" s="100"/>
      <c r="B726" s="101"/>
      <c r="C726" s="101"/>
      <c r="D726" s="101"/>
      <c r="E726" s="101"/>
      <c r="F726" s="101"/>
      <c r="G726" s="101"/>
      <c r="H726" s="82"/>
      <c r="I726" s="103"/>
      <c r="R726" s="82"/>
      <c r="S726" s="90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1"/>
      <c r="DB726" s="91"/>
      <c r="DC726" s="91"/>
      <c r="DD726" s="91"/>
      <c r="DE726" s="91"/>
      <c r="DF726" s="91"/>
      <c r="DG726" s="91"/>
      <c r="DH726" s="91"/>
      <c r="DI726" s="91"/>
      <c r="DJ726" s="91"/>
      <c r="DK726" s="91"/>
      <c r="DL726" s="91"/>
      <c r="DM726" s="91"/>
      <c r="DN726" s="91"/>
      <c r="DO726" s="91"/>
      <c r="DP726" s="91"/>
      <c r="DQ726" s="91"/>
      <c r="DR726" s="91"/>
      <c r="DS726" s="91"/>
      <c r="DT726" s="91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  <c r="EJ726" s="91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91"/>
      <c r="EZ726" s="91"/>
      <c r="FA726" s="91"/>
      <c r="FB726" s="91"/>
      <c r="FC726" s="91"/>
      <c r="FD726" s="91"/>
    </row>
    <row r="727" customFormat="false" ht="12.75" hidden="false" customHeight="false" outlineLevel="0" collapsed="false">
      <c r="A727" s="100"/>
      <c r="B727" s="101"/>
      <c r="C727" s="101"/>
      <c r="D727" s="101"/>
      <c r="E727" s="101"/>
      <c r="F727" s="101"/>
      <c r="G727" s="101"/>
      <c r="H727" s="82"/>
      <c r="I727" s="103"/>
      <c r="R727" s="82"/>
      <c r="S727" s="90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1"/>
      <c r="DB727" s="91"/>
      <c r="DC727" s="91"/>
      <c r="DD727" s="91"/>
      <c r="DE727" s="91"/>
      <c r="DF727" s="91"/>
      <c r="DG727" s="91"/>
      <c r="DH727" s="91"/>
      <c r="DI727" s="91"/>
      <c r="DJ727" s="91"/>
      <c r="DK727" s="91"/>
      <c r="DL727" s="91"/>
      <c r="DM727" s="91"/>
      <c r="DN727" s="91"/>
      <c r="DO727" s="91"/>
      <c r="DP727" s="91"/>
      <c r="DQ727" s="91"/>
      <c r="DR727" s="91"/>
      <c r="DS727" s="91"/>
      <c r="DT727" s="91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  <c r="EJ727" s="91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91"/>
      <c r="EZ727" s="91"/>
      <c r="FA727" s="91"/>
      <c r="FB727" s="91"/>
      <c r="FC727" s="91"/>
      <c r="FD727" s="91"/>
    </row>
    <row r="728" customFormat="false" ht="12.75" hidden="false" customHeight="false" outlineLevel="0" collapsed="false">
      <c r="A728" s="100"/>
      <c r="B728" s="101"/>
      <c r="C728" s="101"/>
      <c r="D728" s="101"/>
      <c r="E728" s="101"/>
      <c r="F728" s="101"/>
      <c r="G728" s="101"/>
      <c r="H728" s="82"/>
      <c r="I728" s="103"/>
      <c r="R728" s="82"/>
      <c r="S728" s="90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1"/>
      <c r="DB728" s="91"/>
      <c r="DC728" s="91"/>
      <c r="DD728" s="91"/>
      <c r="DE728" s="91"/>
      <c r="DF728" s="91"/>
      <c r="DG728" s="91"/>
      <c r="DH728" s="91"/>
      <c r="DI728" s="91"/>
      <c r="DJ728" s="91"/>
      <c r="DK728" s="91"/>
      <c r="DL728" s="91"/>
      <c r="DM728" s="91"/>
      <c r="DN728" s="91"/>
      <c r="DO728" s="91"/>
      <c r="DP728" s="91"/>
      <c r="DQ728" s="91"/>
      <c r="DR728" s="91"/>
      <c r="DS728" s="91"/>
      <c r="DT728" s="91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  <c r="EJ728" s="91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91"/>
      <c r="EZ728" s="91"/>
      <c r="FA728" s="91"/>
      <c r="FB728" s="91"/>
      <c r="FC728" s="91"/>
      <c r="FD728" s="91"/>
    </row>
    <row r="729" customFormat="false" ht="12.75" hidden="false" customHeight="false" outlineLevel="0" collapsed="false">
      <c r="A729" s="100"/>
      <c r="B729" s="101"/>
      <c r="C729" s="101"/>
      <c r="D729" s="101"/>
      <c r="E729" s="101"/>
      <c r="F729" s="101"/>
      <c r="G729" s="101"/>
      <c r="H729" s="82"/>
      <c r="I729" s="103"/>
      <c r="R729" s="82"/>
      <c r="S729" s="90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1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  <c r="FB729" s="91"/>
      <c r="FC729" s="91"/>
      <c r="FD729" s="91"/>
    </row>
    <row r="730" customFormat="false" ht="12.75" hidden="false" customHeight="false" outlineLevel="0" collapsed="false">
      <c r="A730" s="100"/>
      <c r="B730" s="101"/>
      <c r="C730" s="101"/>
      <c r="D730" s="101"/>
      <c r="E730" s="101"/>
      <c r="F730" s="101"/>
      <c r="G730" s="101"/>
      <c r="H730" s="82"/>
      <c r="I730" s="103"/>
      <c r="R730" s="82"/>
      <c r="S730" s="90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1"/>
      <c r="DB730" s="91"/>
      <c r="DC730" s="91"/>
      <c r="DD730" s="91"/>
      <c r="DE730" s="91"/>
      <c r="DF730" s="91"/>
      <c r="DG730" s="91"/>
      <c r="DH730" s="91"/>
      <c r="DI730" s="91"/>
      <c r="DJ730" s="91"/>
      <c r="DK730" s="91"/>
      <c r="DL730" s="91"/>
      <c r="DM730" s="91"/>
      <c r="DN730" s="91"/>
      <c r="DO730" s="91"/>
      <c r="DP730" s="91"/>
      <c r="DQ730" s="91"/>
      <c r="DR730" s="91"/>
      <c r="DS730" s="91"/>
      <c r="DT730" s="91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  <c r="EJ730" s="91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91"/>
      <c r="EZ730" s="91"/>
      <c r="FA730" s="91"/>
      <c r="FB730" s="91"/>
      <c r="FC730" s="91"/>
      <c r="FD730" s="91"/>
    </row>
    <row r="731" customFormat="false" ht="12.75" hidden="false" customHeight="false" outlineLevel="0" collapsed="false">
      <c r="A731" s="100"/>
      <c r="B731" s="101"/>
      <c r="C731" s="101"/>
      <c r="D731" s="101"/>
      <c r="E731" s="101"/>
      <c r="F731" s="101"/>
      <c r="G731" s="101"/>
      <c r="H731" s="82"/>
      <c r="I731" s="103"/>
      <c r="R731" s="82"/>
      <c r="S731" s="90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1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  <c r="FB731" s="91"/>
      <c r="FC731" s="91"/>
      <c r="FD731" s="91"/>
    </row>
    <row r="732" customFormat="false" ht="12.75" hidden="false" customHeight="false" outlineLevel="0" collapsed="false">
      <c r="A732" s="100"/>
      <c r="B732" s="101"/>
      <c r="C732" s="101"/>
      <c r="D732" s="101"/>
      <c r="E732" s="101"/>
      <c r="F732" s="101"/>
      <c r="G732" s="101"/>
      <c r="H732" s="82"/>
      <c r="I732" s="103"/>
      <c r="R732" s="82"/>
      <c r="S732" s="90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1"/>
      <c r="DB732" s="91"/>
      <c r="DC732" s="91"/>
      <c r="DD732" s="91"/>
      <c r="DE732" s="91"/>
      <c r="DF732" s="91"/>
      <c r="DG732" s="91"/>
      <c r="DH732" s="91"/>
      <c r="DI732" s="91"/>
      <c r="DJ732" s="91"/>
      <c r="DK732" s="91"/>
      <c r="DL732" s="91"/>
      <c r="DM732" s="91"/>
      <c r="DN732" s="91"/>
      <c r="DO732" s="91"/>
      <c r="DP732" s="91"/>
      <c r="DQ732" s="91"/>
      <c r="DR732" s="91"/>
      <c r="DS732" s="91"/>
      <c r="DT732" s="91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  <c r="EJ732" s="91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91"/>
      <c r="EZ732" s="91"/>
      <c r="FA732" s="91"/>
      <c r="FB732" s="91"/>
      <c r="FC732" s="91"/>
      <c r="FD732" s="91"/>
    </row>
    <row r="733" customFormat="false" ht="12.75" hidden="false" customHeight="false" outlineLevel="0" collapsed="false">
      <c r="A733" s="100"/>
      <c r="B733" s="101"/>
      <c r="C733" s="101"/>
      <c r="D733" s="101"/>
      <c r="E733" s="101"/>
      <c r="F733" s="101"/>
      <c r="G733" s="101"/>
      <c r="H733" s="82"/>
      <c r="I733" s="103"/>
      <c r="R733" s="82"/>
      <c r="S733" s="90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1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  <c r="FB733" s="91"/>
      <c r="FC733" s="91"/>
      <c r="FD733" s="91"/>
    </row>
    <row r="734" customFormat="false" ht="12.75" hidden="false" customHeight="false" outlineLevel="0" collapsed="false">
      <c r="A734" s="100"/>
      <c r="B734" s="101"/>
      <c r="C734" s="101"/>
      <c r="D734" s="101"/>
      <c r="E734" s="101"/>
      <c r="F734" s="101"/>
      <c r="G734" s="101"/>
      <c r="H734" s="82"/>
      <c r="I734" s="103"/>
      <c r="R734" s="82"/>
      <c r="S734" s="90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1"/>
      <c r="DB734" s="91"/>
      <c r="DC734" s="91"/>
      <c r="DD734" s="91"/>
      <c r="DE734" s="91"/>
      <c r="DF734" s="91"/>
      <c r="DG734" s="91"/>
      <c r="DH734" s="91"/>
      <c r="DI734" s="91"/>
      <c r="DJ734" s="91"/>
      <c r="DK734" s="91"/>
      <c r="DL734" s="91"/>
      <c r="DM734" s="91"/>
      <c r="DN734" s="91"/>
      <c r="DO734" s="91"/>
      <c r="DP734" s="91"/>
      <c r="DQ734" s="91"/>
      <c r="DR734" s="91"/>
      <c r="DS734" s="91"/>
      <c r="DT734" s="91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  <c r="EJ734" s="9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91"/>
      <c r="EZ734" s="91"/>
      <c r="FA734" s="91"/>
      <c r="FB734" s="91"/>
      <c r="FC734" s="91"/>
      <c r="FD734" s="91"/>
    </row>
    <row r="735" customFormat="false" ht="12.75" hidden="false" customHeight="false" outlineLevel="0" collapsed="false">
      <c r="A735" s="100"/>
      <c r="B735" s="101"/>
      <c r="C735" s="101"/>
      <c r="D735" s="101"/>
      <c r="E735" s="101"/>
      <c r="F735" s="101"/>
      <c r="G735" s="101"/>
      <c r="H735" s="82"/>
      <c r="I735" s="103"/>
      <c r="R735" s="82"/>
      <c r="S735" s="90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1"/>
      <c r="DB735" s="91"/>
      <c r="DC735" s="91"/>
      <c r="DD735" s="91"/>
      <c r="DE735" s="91"/>
      <c r="DF735" s="91"/>
      <c r="DG735" s="91"/>
      <c r="DH735" s="91"/>
      <c r="DI735" s="91"/>
      <c r="DJ735" s="91"/>
      <c r="DK735" s="91"/>
      <c r="DL735" s="91"/>
      <c r="DM735" s="91"/>
      <c r="DN735" s="91"/>
      <c r="DO735" s="91"/>
      <c r="DP735" s="91"/>
      <c r="DQ735" s="91"/>
      <c r="DR735" s="91"/>
      <c r="DS735" s="91"/>
      <c r="DT735" s="91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  <c r="EJ735" s="9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91"/>
      <c r="EZ735" s="91"/>
      <c r="FA735" s="91"/>
      <c r="FB735" s="91"/>
      <c r="FC735" s="91"/>
      <c r="FD735" s="91"/>
    </row>
    <row r="736" customFormat="false" ht="12.75" hidden="false" customHeight="false" outlineLevel="0" collapsed="false">
      <c r="A736" s="100"/>
      <c r="B736" s="101"/>
      <c r="C736" s="101"/>
      <c r="D736" s="101"/>
      <c r="E736" s="101"/>
      <c r="F736" s="101"/>
      <c r="G736" s="101"/>
      <c r="H736" s="82"/>
      <c r="I736" s="103"/>
      <c r="R736" s="82"/>
      <c r="S736" s="90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1"/>
      <c r="DB736" s="91"/>
      <c r="DC736" s="91"/>
      <c r="DD736" s="91"/>
      <c r="DE736" s="91"/>
      <c r="DF736" s="91"/>
      <c r="DG736" s="91"/>
      <c r="DH736" s="91"/>
      <c r="DI736" s="91"/>
      <c r="DJ736" s="91"/>
      <c r="DK736" s="91"/>
      <c r="DL736" s="91"/>
      <c r="DM736" s="91"/>
      <c r="DN736" s="91"/>
      <c r="DO736" s="91"/>
      <c r="DP736" s="91"/>
      <c r="DQ736" s="91"/>
      <c r="DR736" s="91"/>
      <c r="DS736" s="91"/>
      <c r="DT736" s="91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  <c r="EJ736" s="9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91"/>
      <c r="EZ736" s="91"/>
      <c r="FA736" s="91"/>
      <c r="FB736" s="91"/>
      <c r="FC736" s="91"/>
      <c r="FD736" s="91"/>
    </row>
    <row r="737" customFormat="false" ht="12.75" hidden="false" customHeight="false" outlineLevel="0" collapsed="false">
      <c r="A737" s="100"/>
      <c r="B737" s="101"/>
      <c r="C737" s="101"/>
      <c r="D737" s="101"/>
      <c r="E737" s="101"/>
      <c r="F737" s="101"/>
      <c r="G737" s="101"/>
      <c r="H737" s="82"/>
      <c r="I737" s="103"/>
      <c r="R737" s="82"/>
      <c r="S737" s="90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1"/>
      <c r="DB737" s="91"/>
      <c r="DC737" s="91"/>
      <c r="DD737" s="91"/>
      <c r="DE737" s="91"/>
      <c r="DF737" s="91"/>
      <c r="DG737" s="91"/>
      <c r="DH737" s="91"/>
      <c r="DI737" s="91"/>
      <c r="DJ737" s="91"/>
      <c r="DK737" s="91"/>
      <c r="DL737" s="91"/>
      <c r="DM737" s="91"/>
      <c r="DN737" s="91"/>
      <c r="DO737" s="91"/>
      <c r="DP737" s="91"/>
      <c r="DQ737" s="91"/>
      <c r="DR737" s="91"/>
      <c r="DS737" s="91"/>
      <c r="DT737" s="91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  <c r="EJ737" s="91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91"/>
      <c r="EZ737" s="91"/>
      <c r="FA737" s="91"/>
      <c r="FB737" s="91"/>
      <c r="FC737" s="91"/>
      <c r="FD737" s="91"/>
    </row>
    <row r="738" customFormat="false" ht="12.75" hidden="false" customHeight="false" outlineLevel="0" collapsed="false">
      <c r="A738" s="100"/>
      <c r="B738" s="101"/>
      <c r="C738" s="101"/>
      <c r="D738" s="101"/>
      <c r="E738" s="101"/>
      <c r="F738" s="101"/>
      <c r="G738" s="101"/>
      <c r="H738" s="82"/>
      <c r="I738" s="103"/>
      <c r="R738" s="82"/>
      <c r="S738" s="90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1"/>
      <c r="DB738" s="91"/>
      <c r="DC738" s="91"/>
      <c r="DD738" s="91"/>
      <c r="DE738" s="91"/>
      <c r="DF738" s="91"/>
      <c r="DG738" s="91"/>
      <c r="DH738" s="91"/>
      <c r="DI738" s="91"/>
      <c r="DJ738" s="91"/>
      <c r="DK738" s="91"/>
      <c r="DL738" s="91"/>
      <c r="DM738" s="91"/>
      <c r="DN738" s="91"/>
      <c r="DO738" s="91"/>
      <c r="DP738" s="91"/>
      <c r="DQ738" s="91"/>
      <c r="DR738" s="91"/>
      <c r="DS738" s="91"/>
      <c r="DT738" s="91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  <c r="EJ738" s="9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91"/>
      <c r="EZ738" s="91"/>
      <c r="FA738" s="91"/>
      <c r="FB738" s="91"/>
      <c r="FC738" s="91"/>
      <c r="FD738" s="91"/>
    </row>
    <row r="739" customFormat="false" ht="12.75" hidden="false" customHeight="false" outlineLevel="0" collapsed="false">
      <c r="A739" s="100"/>
      <c r="B739" s="101"/>
      <c r="C739" s="101"/>
      <c r="D739" s="101"/>
      <c r="E739" s="101"/>
      <c r="F739" s="101"/>
      <c r="G739" s="101"/>
      <c r="H739" s="82"/>
      <c r="I739" s="103"/>
      <c r="R739" s="82"/>
      <c r="S739" s="90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1"/>
      <c r="DB739" s="91"/>
      <c r="DC739" s="91"/>
      <c r="DD739" s="91"/>
      <c r="DE739" s="91"/>
      <c r="DF739" s="91"/>
      <c r="DG739" s="91"/>
      <c r="DH739" s="91"/>
      <c r="DI739" s="91"/>
      <c r="DJ739" s="91"/>
      <c r="DK739" s="91"/>
      <c r="DL739" s="91"/>
      <c r="DM739" s="91"/>
      <c r="DN739" s="91"/>
      <c r="DO739" s="91"/>
      <c r="DP739" s="91"/>
      <c r="DQ739" s="91"/>
      <c r="DR739" s="91"/>
      <c r="DS739" s="91"/>
      <c r="DT739" s="91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  <c r="EJ739" s="91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91"/>
      <c r="EZ739" s="91"/>
      <c r="FA739" s="91"/>
      <c r="FB739" s="91"/>
      <c r="FC739" s="91"/>
      <c r="FD739" s="91"/>
    </row>
    <row r="740" customFormat="false" ht="12.75" hidden="false" customHeight="false" outlineLevel="0" collapsed="false">
      <c r="A740" s="100"/>
      <c r="B740" s="101"/>
      <c r="C740" s="101"/>
      <c r="D740" s="101"/>
      <c r="E740" s="101"/>
      <c r="F740" s="101"/>
      <c r="G740" s="101"/>
      <c r="H740" s="82"/>
      <c r="I740" s="103"/>
      <c r="R740" s="82"/>
      <c r="S740" s="90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1"/>
      <c r="DB740" s="91"/>
      <c r="DC740" s="91"/>
      <c r="DD740" s="91"/>
      <c r="DE740" s="91"/>
      <c r="DF740" s="91"/>
      <c r="DG740" s="91"/>
      <c r="DH740" s="91"/>
      <c r="DI740" s="91"/>
      <c r="DJ740" s="91"/>
      <c r="DK740" s="91"/>
      <c r="DL740" s="91"/>
      <c r="DM740" s="91"/>
      <c r="DN740" s="91"/>
      <c r="DO740" s="91"/>
      <c r="DP740" s="91"/>
      <c r="DQ740" s="91"/>
      <c r="DR740" s="91"/>
      <c r="DS740" s="91"/>
      <c r="DT740" s="91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  <c r="EJ740" s="91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91"/>
      <c r="EZ740" s="91"/>
      <c r="FA740" s="91"/>
      <c r="FB740" s="91"/>
      <c r="FC740" s="91"/>
      <c r="FD740" s="91"/>
    </row>
    <row r="741" customFormat="false" ht="12.75" hidden="false" customHeight="false" outlineLevel="0" collapsed="false">
      <c r="A741" s="100"/>
      <c r="B741" s="101"/>
      <c r="C741" s="101"/>
      <c r="D741" s="101"/>
      <c r="E741" s="101"/>
      <c r="F741" s="101"/>
      <c r="G741" s="101"/>
      <c r="H741" s="82"/>
      <c r="I741" s="103"/>
      <c r="R741" s="82"/>
      <c r="S741" s="90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1"/>
      <c r="DB741" s="91"/>
      <c r="DC741" s="91"/>
      <c r="DD741" s="91"/>
      <c r="DE741" s="91"/>
      <c r="DF741" s="91"/>
      <c r="DG741" s="91"/>
      <c r="DH741" s="91"/>
      <c r="DI741" s="91"/>
      <c r="DJ741" s="91"/>
      <c r="DK741" s="91"/>
      <c r="DL741" s="91"/>
      <c r="DM741" s="91"/>
      <c r="DN741" s="91"/>
      <c r="DO741" s="91"/>
      <c r="DP741" s="91"/>
      <c r="DQ741" s="91"/>
      <c r="DR741" s="91"/>
      <c r="DS741" s="91"/>
      <c r="DT741" s="91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  <c r="EJ741" s="91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91"/>
      <c r="EZ741" s="91"/>
      <c r="FA741" s="91"/>
      <c r="FB741" s="91"/>
      <c r="FC741" s="91"/>
      <c r="FD741" s="91"/>
    </row>
    <row r="742" customFormat="false" ht="12.75" hidden="false" customHeight="false" outlineLevel="0" collapsed="false">
      <c r="A742" s="100"/>
      <c r="B742" s="101"/>
      <c r="C742" s="101"/>
      <c r="D742" s="101"/>
      <c r="E742" s="101"/>
      <c r="F742" s="101"/>
      <c r="G742" s="101"/>
      <c r="H742" s="82"/>
      <c r="I742" s="103"/>
      <c r="R742" s="82"/>
      <c r="S742" s="90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1"/>
      <c r="DB742" s="91"/>
      <c r="DC742" s="91"/>
      <c r="DD742" s="91"/>
      <c r="DE742" s="91"/>
      <c r="DF742" s="91"/>
      <c r="DG742" s="91"/>
      <c r="DH742" s="91"/>
      <c r="DI742" s="91"/>
      <c r="DJ742" s="91"/>
      <c r="DK742" s="91"/>
      <c r="DL742" s="91"/>
      <c r="DM742" s="91"/>
      <c r="DN742" s="91"/>
      <c r="DO742" s="91"/>
      <c r="DP742" s="91"/>
      <c r="DQ742" s="91"/>
      <c r="DR742" s="91"/>
      <c r="DS742" s="91"/>
      <c r="DT742" s="91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  <c r="EJ742" s="91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91"/>
      <c r="EZ742" s="91"/>
      <c r="FA742" s="91"/>
      <c r="FB742" s="91"/>
      <c r="FC742" s="91"/>
      <c r="FD742" s="91"/>
    </row>
    <row r="743" customFormat="false" ht="12.75" hidden="false" customHeight="false" outlineLevel="0" collapsed="false">
      <c r="A743" s="100"/>
      <c r="B743" s="101"/>
      <c r="C743" s="101"/>
      <c r="D743" s="101"/>
      <c r="E743" s="101"/>
      <c r="F743" s="101"/>
      <c r="G743" s="101"/>
      <c r="H743" s="82"/>
      <c r="I743" s="103"/>
      <c r="R743" s="82"/>
      <c r="S743" s="90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1"/>
      <c r="DB743" s="91"/>
      <c r="DC743" s="91"/>
      <c r="DD743" s="91"/>
      <c r="DE743" s="91"/>
      <c r="DF743" s="91"/>
      <c r="DG743" s="91"/>
      <c r="DH743" s="91"/>
      <c r="DI743" s="91"/>
      <c r="DJ743" s="91"/>
      <c r="DK743" s="91"/>
      <c r="DL743" s="91"/>
      <c r="DM743" s="91"/>
      <c r="DN743" s="91"/>
      <c r="DO743" s="91"/>
      <c r="DP743" s="91"/>
      <c r="DQ743" s="91"/>
      <c r="DR743" s="91"/>
      <c r="DS743" s="91"/>
      <c r="DT743" s="91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  <c r="EJ743" s="91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91"/>
      <c r="EZ743" s="91"/>
      <c r="FA743" s="91"/>
      <c r="FB743" s="91"/>
      <c r="FC743" s="91"/>
      <c r="FD743" s="91"/>
    </row>
    <row r="744" customFormat="false" ht="12.75" hidden="false" customHeight="false" outlineLevel="0" collapsed="false">
      <c r="A744" s="100"/>
      <c r="B744" s="101"/>
      <c r="C744" s="101"/>
      <c r="D744" s="101"/>
      <c r="E744" s="101"/>
      <c r="F744" s="101"/>
      <c r="G744" s="101"/>
      <c r="H744" s="82"/>
      <c r="I744" s="103"/>
      <c r="R744" s="82"/>
      <c r="S744" s="90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1"/>
      <c r="DB744" s="91"/>
      <c r="DC744" s="91"/>
      <c r="DD744" s="91"/>
      <c r="DE744" s="91"/>
      <c r="DF744" s="91"/>
      <c r="DG744" s="91"/>
      <c r="DH744" s="91"/>
      <c r="DI744" s="91"/>
      <c r="DJ744" s="91"/>
      <c r="DK744" s="91"/>
      <c r="DL744" s="91"/>
      <c r="DM744" s="91"/>
      <c r="DN744" s="91"/>
      <c r="DO744" s="91"/>
      <c r="DP744" s="91"/>
      <c r="DQ744" s="91"/>
      <c r="DR744" s="91"/>
      <c r="DS744" s="91"/>
      <c r="DT744" s="91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  <c r="EJ744" s="9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91"/>
      <c r="EZ744" s="91"/>
      <c r="FA744" s="91"/>
      <c r="FB744" s="91"/>
      <c r="FC744" s="91"/>
      <c r="FD744" s="91"/>
    </row>
    <row r="745" customFormat="false" ht="12.75" hidden="false" customHeight="false" outlineLevel="0" collapsed="false">
      <c r="A745" s="100"/>
      <c r="B745" s="101"/>
      <c r="C745" s="101"/>
      <c r="D745" s="101"/>
      <c r="E745" s="101"/>
      <c r="F745" s="101"/>
      <c r="G745" s="101"/>
      <c r="H745" s="82"/>
      <c r="I745" s="103"/>
      <c r="R745" s="82"/>
      <c r="S745" s="90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1"/>
      <c r="DB745" s="91"/>
      <c r="DC745" s="91"/>
      <c r="DD745" s="91"/>
      <c r="DE745" s="91"/>
      <c r="DF745" s="91"/>
      <c r="DG745" s="91"/>
      <c r="DH745" s="91"/>
      <c r="DI745" s="91"/>
      <c r="DJ745" s="91"/>
      <c r="DK745" s="91"/>
      <c r="DL745" s="91"/>
      <c r="DM745" s="91"/>
      <c r="DN745" s="91"/>
      <c r="DO745" s="91"/>
      <c r="DP745" s="91"/>
      <c r="DQ745" s="91"/>
      <c r="DR745" s="91"/>
      <c r="DS745" s="91"/>
      <c r="DT745" s="91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  <c r="EJ745" s="9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91"/>
      <c r="EZ745" s="91"/>
      <c r="FA745" s="91"/>
      <c r="FB745" s="91"/>
      <c r="FC745" s="91"/>
      <c r="FD745" s="91"/>
    </row>
    <row r="746" customFormat="false" ht="12.75" hidden="false" customHeight="false" outlineLevel="0" collapsed="false">
      <c r="A746" s="100"/>
      <c r="B746" s="101"/>
      <c r="C746" s="101"/>
      <c r="D746" s="101"/>
      <c r="E746" s="101"/>
      <c r="F746" s="101"/>
      <c r="G746" s="101"/>
      <c r="H746" s="82"/>
      <c r="I746" s="103"/>
      <c r="R746" s="82"/>
      <c r="S746" s="90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1"/>
      <c r="DB746" s="91"/>
      <c r="DC746" s="91"/>
      <c r="DD746" s="91"/>
      <c r="DE746" s="91"/>
      <c r="DF746" s="91"/>
      <c r="DG746" s="91"/>
      <c r="DH746" s="91"/>
      <c r="DI746" s="91"/>
      <c r="DJ746" s="91"/>
      <c r="DK746" s="91"/>
      <c r="DL746" s="91"/>
      <c r="DM746" s="91"/>
      <c r="DN746" s="91"/>
      <c r="DO746" s="91"/>
      <c r="DP746" s="91"/>
      <c r="DQ746" s="91"/>
      <c r="DR746" s="91"/>
      <c r="DS746" s="91"/>
      <c r="DT746" s="91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  <c r="EJ746" s="9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91"/>
      <c r="EZ746" s="91"/>
      <c r="FA746" s="91"/>
      <c r="FB746" s="91"/>
      <c r="FC746" s="91"/>
      <c r="FD746" s="91"/>
    </row>
    <row r="747" customFormat="false" ht="12.75" hidden="false" customHeight="false" outlineLevel="0" collapsed="false">
      <c r="A747" s="100"/>
      <c r="B747" s="101"/>
      <c r="C747" s="101"/>
      <c r="D747" s="101"/>
      <c r="E747" s="101"/>
      <c r="F747" s="101"/>
      <c r="G747" s="101"/>
      <c r="H747" s="82"/>
      <c r="I747" s="103"/>
      <c r="R747" s="82"/>
      <c r="S747" s="90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1"/>
      <c r="DB747" s="91"/>
      <c r="DC747" s="91"/>
      <c r="DD747" s="91"/>
      <c r="DE747" s="91"/>
      <c r="DF747" s="91"/>
      <c r="DG747" s="91"/>
      <c r="DH747" s="91"/>
      <c r="DI747" s="91"/>
      <c r="DJ747" s="91"/>
      <c r="DK747" s="91"/>
      <c r="DL747" s="91"/>
      <c r="DM747" s="91"/>
      <c r="DN747" s="91"/>
      <c r="DO747" s="91"/>
      <c r="DP747" s="91"/>
      <c r="DQ747" s="91"/>
      <c r="DR747" s="91"/>
      <c r="DS747" s="91"/>
      <c r="DT747" s="91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  <c r="EJ747" s="9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91"/>
      <c r="EZ747" s="91"/>
      <c r="FA747" s="91"/>
      <c r="FB747" s="91"/>
      <c r="FC747" s="91"/>
      <c r="FD747" s="91"/>
    </row>
    <row r="748" customFormat="false" ht="12.75" hidden="false" customHeight="false" outlineLevel="0" collapsed="false">
      <c r="A748" s="100"/>
      <c r="B748" s="101"/>
      <c r="C748" s="101"/>
      <c r="D748" s="101"/>
      <c r="E748" s="101"/>
      <c r="F748" s="101"/>
      <c r="G748" s="101"/>
      <c r="H748" s="82"/>
      <c r="I748" s="103"/>
      <c r="R748" s="82"/>
      <c r="S748" s="90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1"/>
      <c r="DB748" s="91"/>
      <c r="DC748" s="91"/>
      <c r="DD748" s="91"/>
      <c r="DE748" s="91"/>
      <c r="DF748" s="91"/>
      <c r="DG748" s="91"/>
      <c r="DH748" s="91"/>
      <c r="DI748" s="91"/>
      <c r="DJ748" s="91"/>
      <c r="DK748" s="91"/>
      <c r="DL748" s="91"/>
      <c r="DM748" s="91"/>
      <c r="DN748" s="91"/>
      <c r="DO748" s="91"/>
      <c r="DP748" s="91"/>
      <c r="DQ748" s="91"/>
      <c r="DR748" s="91"/>
      <c r="DS748" s="91"/>
      <c r="DT748" s="91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  <c r="EJ748" s="91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91"/>
      <c r="EZ748" s="91"/>
      <c r="FA748" s="91"/>
      <c r="FB748" s="91"/>
      <c r="FC748" s="91"/>
      <c r="FD748" s="91"/>
    </row>
    <row r="749" customFormat="false" ht="12.75" hidden="false" customHeight="false" outlineLevel="0" collapsed="false">
      <c r="A749" s="100"/>
      <c r="B749" s="101"/>
      <c r="C749" s="101"/>
      <c r="D749" s="101"/>
      <c r="E749" s="101"/>
      <c r="F749" s="101"/>
      <c r="G749" s="101"/>
      <c r="H749" s="82"/>
      <c r="I749" s="103"/>
      <c r="R749" s="82"/>
      <c r="S749" s="90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1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  <c r="FB749" s="91"/>
      <c r="FC749" s="91"/>
      <c r="FD749" s="91"/>
    </row>
    <row r="750" customFormat="false" ht="12.75" hidden="false" customHeight="false" outlineLevel="0" collapsed="false">
      <c r="A750" s="100"/>
      <c r="B750" s="101"/>
      <c r="C750" s="101"/>
      <c r="D750" s="101"/>
      <c r="E750" s="101"/>
      <c r="F750" s="101"/>
      <c r="G750" s="101"/>
      <c r="H750" s="82"/>
      <c r="I750" s="103"/>
      <c r="R750" s="82"/>
      <c r="S750" s="90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1"/>
      <c r="DB750" s="91"/>
      <c r="DC750" s="91"/>
      <c r="DD750" s="91"/>
      <c r="DE750" s="91"/>
      <c r="DF750" s="91"/>
      <c r="DG750" s="91"/>
      <c r="DH750" s="91"/>
      <c r="DI750" s="91"/>
      <c r="DJ750" s="91"/>
      <c r="DK750" s="91"/>
      <c r="DL750" s="91"/>
      <c r="DM750" s="91"/>
      <c r="DN750" s="91"/>
      <c r="DO750" s="91"/>
      <c r="DP750" s="91"/>
      <c r="DQ750" s="91"/>
      <c r="DR750" s="91"/>
      <c r="DS750" s="91"/>
      <c r="DT750" s="91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  <c r="EJ750" s="9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91"/>
      <c r="EZ750" s="91"/>
      <c r="FA750" s="91"/>
      <c r="FB750" s="91"/>
      <c r="FC750" s="91"/>
      <c r="FD750" s="91"/>
    </row>
    <row r="751" customFormat="false" ht="12.75" hidden="false" customHeight="false" outlineLevel="0" collapsed="false">
      <c r="A751" s="100"/>
      <c r="B751" s="101"/>
      <c r="C751" s="101"/>
      <c r="D751" s="101"/>
      <c r="E751" s="101"/>
      <c r="F751" s="101"/>
      <c r="G751" s="101"/>
      <c r="H751" s="82"/>
      <c r="I751" s="103"/>
      <c r="R751" s="82"/>
      <c r="S751" s="90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1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</row>
    <row r="752" customFormat="false" ht="12.75" hidden="false" customHeight="false" outlineLevel="0" collapsed="false">
      <c r="A752" s="100"/>
      <c r="B752" s="101"/>
      <c r="C752" s="101"/>
      <c r="D752" s="101"/>
      <c r="E752" s="101"/>
      <c r="F752" s="101"/>
      <c r="G752" s="101"/>
      <c r="H752" s="82"/>
      <c r="I752" s="103"/>
      <c r="R752" s="82"/>
      <c r="S752" s="90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1"/>
      <c r="DB752" s="91"/>
      <c r="DC752" s="91"/>
      <c r="DD752" s="91"/>
      <c r="DE752" s="91"/>
      <c r="DF752" s="91"/>
      <c r="DG752" s="91"/>
      <c r="DH752" s="91"/>
      <c r="DI752" s="91"/>
      <c r="DJ752" s="91"/>
      <c r="DK752" s="91"/>
      <c r="DL752" s="91"/>
      <c r="DM752" s="91"/>
      <c r="DN752" s="91"/>
      <c r="DO752" s="91"/>
      <c r="DP752" s="91"/>
      <c r="DQ752" s="91"/>
      <c r="DR752" s="91"/>
      <c r="DS752" s="91"/>
      <c r="DT752" s="91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  <c r="EJ752" s="9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91"/>
      <c r="EZ752" s="91"/>
      <c r="FA752" s="91"/>
      <c r="FB752" s="91"/>
      <c r="FC752" s="91"/>
      <c r="FD752" s="91"/>
    </row>
    <row r="753" customFormat="false" ht="12.75" hidden="false" customHeight="false" outlineLevel="0" collapsed="false">
      <c r="A753" s="100"/>
      <c r="B753" s="101"/>
      <c r="C753" s="101"/>
      <c r="D753" s="101"/>
      <c r="E753" s="101"/>
      <c r="F753" s="101"/>
      <c r="G753" s="101"/>
      <c r="H753" s="82"/>
      <c r="I753" s="103"/>
      <c r="R753" s="82"/>
      <c r="S753" s="90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1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  <c r="FB753" s="91"/>
      <c r="FC753" s="91"/>
      <c r="FD753" s="91"/>
    </row>
    <row r="754" customFormat="false" ht="12.75" hidden="false" customHeight="false" outlineLevel="0" collapsed="false">
      <c r="A754" s="100"/>
      <c r="B754" s="101"/>
      <c r="C754" s="101"/>
      <c r="D754" s="101"/>
      <c r="E754" s="101"/>
      <c r="F754" s="101"/>
      <c r="G754" s="101"/>
      <c r="H754" s="82"/>
      <c r="I754" s="103"/>
      <c r="R754" s="82"/>
      <c r="S754" s="90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1"/>
      <c r="DB754" s="91"/>
      <c r="DC754" s="91"/>
      <c r="DD754" s="91"/>
      <c r="DE754" s="91"/>
      <c r="DF754" s="91"/>
      <c r="DG754" s="91"/>
      <c r="DH754" s="91"/>
      <c r="DI754" s="91"/>
      <c r="DJ754" s="91"/>
      <c r="DK754" s="91"/>
      <c r="DL754" s="91"/>
      <c r="DM754" s="91"/>
      <c r="DN754" s="91"/>
      <c r="DO754" s="91"/>
      <c r="DP754" s="91"/>
      <c r="DQ754" s="91"/>
      <c r="DR754" s="91"/>
      <c r="DS754" s="91"/>
      <c r="DT754" s="91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  <c r="EJ754" s="9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91"/>
      <c r="EZ754" s="91"/>
      <c r="FA754" s="91"/>
      <c r="FB754" s="91"/>
      <c r="FC754" s="91"/>
      <c r="FD754" s="91"/>
    </row>
    <row r="755" customFormat="false" ht="12.75" hidden="false" customHeight="false" outlineLevel="0" collapsed="false">
      <c r="A755" s="100"/>
      <c r="B755" s="101"/>
      <c r="C755" s="101"/>
      <c r="D755" s="101"/>
      <c r="E755" s="101"/>
      <c r="F755" s="101"/>
      <c r="G755" s="101"/>
      <c r="H755" s="82"/>
      <c r="I755" s="103"/>
      <c r="R755" s="82"/>
      <c r="S755" s="90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1"/>
      <c r="DB755" s="91"/>
      <c r="DC755" s="91"/>
      <c r="DD755" s="91"/>
      <c r="DE755" s="91"/>
      <c r="DF755" s="91"/>
      <c r="DG755" s="91"/>
      <c r="DH755" s="91"/>
      <c r="DI755" s="91"/>
      <c r="DJ755" s="91"/>
      <c r="DK755" s="91"/>
      <c r="DL755" s="91"/>
      <c r="DM755" s="91"/>
      <c r="DN755" s="91"/>
      <c r="DO755" s="91"/>
      <c r="DP755" s="91"/>
      <c r="DQ755" s="91"/>
      <c r="DR755" s="91"/>
      <c r="DS755" s="91"/>
      <c r="DT755" s="91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  <c r="EJ755" s="9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91"/>
      <c r="EZ755" s="91"/>
      <c r="FA755" s="91"/>
      <c r="FB755" s="91"/>
      <c r="FC755" s="91"/>
      <c r="FD755" s="91"/>
    </row>
    <row r="756" customFormat="false" ht="12.75" hidden="false" customHeight="false" outlineLevel="0" collapsed="false">
      <c r="A756" s="100"/>
      <c r="B756" s="101"/>
      <c r="C756" s="101"/>
      <c r="D756" s="101"/>
      <c r="E756" s="101"/>
      <c r="F756" s="101"/>
      <c r="G756" s="101"/>
      <c r="H756" s="82"/>
      <c r="I756" s="103"/>
      <c r="R756" s="82"/>
      <c r="S756" s="90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1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  <c r="FB756" s="91"/>
      <c r="FC756" s="91"/>
      <c r="FD756" s="91"/>
    </row>
    <row r="757" customFormat="false" ht="12.75" hidden="false" customHeight="false" outlineLevel="0" collapsed="false">
      <c r="A757" s="100"/>
      <c r="B757" s="101"/>
      <c r="C757" s="101"/>
      <c r="D757" s="101"/>
      <c r="E757" s="101"/>
      <c r="F757" s="101"/>
      <c r="G757" s="101"/>
      <c r="H757" s="82"/>
      <c r="I757" s="103"/>
      <c r="R757" s="82"/>
      <c r="S757" s="90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1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91"/>
      <c r="EZ757" s="91"/>
      <c r="FA757" s="91"/>
      <c r="FB757" s="91"/>
      <c r="FC757" s="91"/>
      <c r="FD757" s="91"/>
    </row>
    <row r="758" customFormat="false" ht="12.75" hidden="false" customHeight="false" outlineLevel="0" collapsed="false">
      <c r="A758" s="100"/>
      <c r="B758" s="101"/>
      <c r="C758" s="101"/>
      <c r="D758" s="101"/>
      <c r="E758" s="101"/>
      <c r="F758" s="101"/>
      <c r="G758" s="101"/>
      <c r="H758" s="82"/>
      <c r="I758" s="103"/>
      <c r="R758" s="82"/>
      <c r="S758" s="90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1"/>
      <c r="DB758" s="91"/>
      <c r="DC758" s="91"/>
      <c r="DD758" s="91"/>
      <c r="DE758" s="91"/>
      <c r="DF758" s="91"/>
      <c r="DG758" s="91"/>
      <c r="DH758" s="91"/>
      <c r="DI758" s="91"/>
      <c r="DJ758" s="91"/>
      <c r="DK758" s="91"/>
      <c r="DL758" s="91"/>
      <c r="DM758" s="91"/>
      <c r="DN758" s="91"/>
      <c r="DO758" s="91"/>
      <c r="DP758" s="91"/>
      <c r="DQ758" s="91"/>
      <c r="DR758" s="91"/>
      <c r="DS758" s="91"/>
      <c r="DT758" s="91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  <c r="EJ758" s="9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91"/>
      <c r="EZ758" s="91"/>
      <c r="FA758" s="91"/>
      <c r="FB758" s="91"/>
      <c r="FC758" s="91"/>
      <c r="FD758" s="91"/>
    </row>
    <row r="759" customFormat="false" ht="12.75" hidden="false" customHeight="false" outlineLevel="0" collapsed="false">
      <c r="A759" s="100"/>
      <c r="B759" s="101"/>
      <c r="C759" s="101"/>
      <c r="D759" s="101"/>
      <c r="E759" s="101"/>
      <c r="F759" s="101"/>
      <c r="G759" s="101"/>
      <c r="H759" s="82"/>
      <c r="I759" s="103"/>
      <c r="R759" s="82"/>
      <c r="S759" s="90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1"/>
      <c r="DB759" s="91"/>
      <c r="DC759" s="91"/>
      <c r="DD759" s="91"/>
      <c r="DE759" s="91"/>
      <c r="DF759" s="91"/>
      <c r="DG759" s="91"/>
      <c r="DH759" s="91"/>
      <c r="DI759" s="91"/>
      <c r="DJ759" s="91"/>
      <c r="DK759" s="91"/>
      <c r="DL759" s="91"/>
      <c r="DM759" s="91"/>
      <c r="DN759" s="91"/>
      <c r="DO759" s="91"/>
      <c r="DP759" s="91"/>
      <c r="DQ759" s="91"/>
      <c r="DR759" s="91"/>
      <c r="DS759" s="91"/>
      <c r="DT759" s="91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  <c r="EJ759" s="9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91"/>
      <c r="EZ759" s="91"/>
      <c r="FA759" s="91"/>
      <c r="FB759" s="91"/>
      <c r="FC759" s="91"/>
      <c r="FD759" s="91"/>
    </row>
    <row r="760" customFormat="false" ht="12.75" hidden="false" customHeight="false" outlineLevel="0" collapsed="false">
      <c r="A760" s="100"/>
      <c r="B760" s="101"/>
      <c r="C760" s="101"/>
      <c r="D760" s="101"/>
      <c r="E760" s="101"/>
      <c r="F760" s="101"/>
      <c r="G760" s="101"/>
      <c r="H760" s="82"/>
      <c r="I760" s="103"/>
      <c r="R760" s="82"/>
      <c r="S760" s="90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1"/>
      <c r="DB760" s="91"/>
      <c r="DC760" s="91"/>
      <c r="DD760" s="91"/>
      <c r="DE760" s="91"/>
      <c r="DF760" s="91"/>
      <c r="DG760" s="91"/>
      <c r="DH760" s="91"/>
      <c r="DI760" s="91"/>
      <c r="DJ760" s="91"/>
      <c r="DK760" s="91"/>
      <c r="DL760" s="91"/>
      <c r="DM760" s="91"/>
      <c r="DN760" s="91"/>
      <c r="DO760" s="91"/>
      <c r="DP760" s="91"/>
      <c r="DQ760" s="91"/>
      <c r="DR760" s="91"/>
      <c r="DS760" s="91"/>
      <c r="DT760" s="91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  <c r="EJ760" s="9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91"/>
      <c r="EZ760" s="91"/>
      <c r="FA760" s="91"/>
      <c r="FB760" s="91"/>
      <c r="FC760" s="91"/>
      <c r="FD760" s="91"/>
    </row>
    <row r="761" customFormat="false" ht="12.75" hidden="false" customHeight="false" outlineLevel="0" collapsed="false">
      <c r="A761" s="100"/>
      <c r="B761" s="101"/>
      <c r="C761" s="101"/>
      <c r="D761" s="101"/>
      <c r="E761" s="101"/>
      <c r="F761" s="101"/>
      <c r="G761" s="101"/>
      <c r="H761" s="82"/>
      <c r="I761" s="103"/>
      <c r="R761" s="82"/>
      <c r="S761" s="90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1"/>
      <c r="DB761" s="91"/>
      <c r="DC761" s="91"/>
      <c r="DD761" s="91"/>
      <c r="DE761" s="91"/>
      <c r="DF761" s="91"/>
      <c r="DG761" s="91"/>
      <c r="DH761" s="91"/>
      <c r="DI761" s="91"/>
      <c r="DJ761" s="91"/>
      <c r="DK761" s="91"/>
      <c r="DL761" s="91"/>
      <c r="DM761" s="91"/>
      <c r="DN761" s="91"/>
      <c r="DO761" s="91"/>
      <c r="DP761" s="91"/>
      <c r="DQ761" s="91"/>
      <c r="DR761" s="91"/>
      <c r="DS761" s="91"/>
      <c r="DT761" s="91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  <c r="EJ761" s="9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91"/>
      <c r="EZ761" s="91"/>
      <c r="FA761" s="91"/>
      <c r="FB761" s="91"/>
      <c r="FC761" s="91"/>
      <c r="FD761" s="91"/>
    </row>
    <row r="762" customFormat="false" ht="12.75" hidden="false" customHeight="false" outlineLevel="0" collapsed="false">
      <c r="A762" s="100"/>
      <c r="B762" s="101"/>
      <c r="C762" s="101"/>
      <c r="D762" s="101"/>
      <c r="E762" s="101"/>
      <c r="F762" s="101"/>
      <c r="G762" s="101"/>
      <c r="H762" s="82"/>
      <c r="I762" s="103"/>
      <c r="R762" s="82"/>
      <c r="S762" s="90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1"/>
      <c r="DB762" s="91"/>
      <c r="DC762" s="91"/>
      <c r="DD762" s="91"/>
      <c r="DE762" s="91"/>
      <c r="DF762" s="91"/>
      <c r="DG762" s="91"/>
      <c r="DH762" s="91"/>
      <c r="DI762" s="91"/>
      <c r="DJ762" s="91"/>
      <c r="DK762" s="91"/>
      <c r="DL762" s="91"/>
      <c r="DM762" s="91"/>
      <c r="DN762" s="91"/>
      <c r="DO762" s="91"/>
      <c r="DP762" s="91"/>
      <c r="DQ762" s="91"/>
      <c r="DR762" s="91"/>
      <c r="DS762" s="91"/>
      <c r="DT762" s="91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  <c r="EJ762" s="9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91"/>
      <c r="EZ762" s="91"/>
      <c r="FA762" s="91"/>
      <c r="FB762" s="91"/>
      <c r="FC762" s="91"/>
      <c r="FD762" s="91"/>
    </row>
    <row r="763" customFormat="false" ht="12.75" hidden="false" customHeight="false" outlineLevel="0" collapsed="false">
      <c r="A763" s="100"/>
      <c r="B763" s="101"/>
      <c r="C763" s="101"/>
      <c r="D763" s="101"/>
      <c r="E763" s="101"/>
      <c r="F763" s="101"/>
      <c r="G763" s="101"/>
      <c r="H763" s="82"/>
      <c r="I763" s="103"/>
      <c r="R763" s="82"/>
      <c r="S763" s="90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1"/>
      <c r="DB763" s="91"/>
      <c r="DC763" s="91"/>
      <c r="DD763" s="91"/>
      <c r="DE763" s="91"/>
      <c r="DF763" s="91"/>
      <c r="DG763" s="91"/>
      <c r="DH763" s="91"/>
      <c r="DI763" s="91"/>
      <c r="DJ763" s="91"/>
      <c r="DK763" s="91"/>
      <c r="DL763" s="91"/>
      <c r="DM763" s="91"/>
      <c r="DN763" s="91"/>
      <c r="DO763" s="91"/>
      <c r="DP763" s="91"/>
      <c r="DQ763" s="91"/>
      <c r="DR763" s="91"/>
      <c r="DS763" s="91"/>
      <c r="DT763" s="91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  <c r="EJ763" s="9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91"/>
      <c r="EZ763" s="91"/>
      <c r="FA763" s="91"/>
      <c r="FB763" s="91"/>
      <c r="FC763" s="91"/>
      <c r="FD763" s="91"/>
    </row>
    <row r="764" customFormat="false" ht="12.75" hidden="false" customHeight="false" outlineLevel="0" collapsed="false">
      <c r="A764" s="100"/>
      <c r="B764" s="101"/>
      <c r="C764" s="101"/>
      <c r="D764" s="101"/>
      <c r="E764" s="101"/>
      <c r="F764" s="101"/>
      <c r="G764" s="101"/>
      <c r="H764" s="82"/>
      <c r="I764" s="103"/>
      <c r="R764" s="82"/>
      <c r="S764" s="90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1"/>
      <c r="DB764" s="91"/>
      <c r="DC764" s="91"/>
      <c r="DD764" s="91"/>
      <c r="DE764" s="91"/>
      <c r="DF764" s="91"/>
      <c r="DG764" s="91"/>
      <c r="DH764" s="91"/>
      <c r="DI764" s="91"/>
      <c r="DJ764" s="91"/>
      <c r="DK764" s="91"/>
      <c r="DL764" s="91"/>
      <c r="DM764" s="91"/>
      <c r="DN764" s="91"/>
      <c r="DO764" s="91"/>
      <c r="DP764" s="91"/>
      <c r="DQ764" s="91"/>
      <c r="DR764" s="91"/>
      <c r="DS764" s="91"/>
      <c r="DT764" s="91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  <c r="EJ764" s="9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91"/>
      <c r="EZ764" s="91"/>
      <c r="FA764" s="91"/>
      <c r="FB764" s="91"/>
      <c r="FC764" s="91"/>
      <c r="FD764" s="91"/>
    </row>
    <row r="765" customFormat="false" ht="12.75" hidden="false" customHeight="false" outlineLevel="0" collapsed="false">
      <c r="A765" s="100"/>
      <c r="B765" s="101"/>
      <c r="C765" s="101"/>
      <c r="D765" s="101"/>
      <c r="E765" s="101"/>
      <c r="F765" s="101"/>
      <c r="G765" s="101"/>
      <c r="H765" s="82"/>
      <c r="I765" s="103"/>
      <c r="R765" s="82"/>
      <c r="S765" s="90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1"/>
      <c r="DB765" s="91"/>
      <c r="DC765" s="91"/>
      <c r="DD765" s="91"/>
      <c r="DE765" s="91"/>
      <c r="DF765" s="91"/>
      <c r="DG765" s="91"/>
      <c r="DH765" s="91"/>
      <c r="DI765" s="91"/>
      <c r="DJ765" s="91"/>
      <c r="DK765" s="91"/>
      <c r="DL765" s="91"/>
      <c r="DM765" s="91"/>
      <c r="DN765" s="91"/>
      <c r="DO765" s="91"/>
      <c r="DP765" s="91"/>
      <c r="DQ765" s="91"/>
      <c r="DR765" s="91"/>
      <c r="DS765" s="91"/>
      <c r="DT765" s="91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  <c r="EJ765" s="91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91"/>
      <c r="EZ765" s="91"/>
      <c r="FA765" s="91"/>
      <c r="FB765" s="91"/>
      <c r="FC765" s="91"/>
      <c r="FD765" s="91"/>
    </row>
    <row r="766" customFormat="false" ht="12.75" hidden="false" customHeight="false" outlineLevel="0" collapsed="false">
      <c r="A766" s="100"/>
      <c r="B766" s="101"/>
      <c r="C766" s="101"/>
      <c r="D766" s="101"/>
      <c r="E766" s="101"/>
      <c r="F766" s="101"/>
      <c r="G766" s="101"/>
      <c r="H766" s="82"/>
      <c r="I766" s="103"/>
      <c r="R766" s="82"/>
      <c r="S766" s="90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1"/>
      <c r="DB766" s="91"/>
      <c r="DC766" s="91"/>
      <c r="DD766" s="91"/>
      <c r="DE766" s="91"/>
      <c r="DF766" s="91"/>
      <c r="DG766" s="91"/>
      <c r="DH766" s="91"/>
      <c r="DI766" s="91"/>
      <c r="DJ766" s="91"/>
      <c r="DK766" s="91"/>
      <c r="DL766" s="91"/>
      <c r="DM766" s="91"/>
      <c r="DN766" s="91"/>
      <c r="DO766" s="91"/>
      <c r="DP766" s="91"/>
      <c r="DQ766" s="91"/>
      <c r="DR766" s="91"/>
      <c r="DS766" s="91"/>
      <c r="DT766" s="91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  <c r="EJ766" s="91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91"/>
      <c r="EZ766" s="91"/>
      <c r="FA766" s="91"/>
      <c r="FB766" s="91"/>
      <c r="FC766" s="91"/>
      <c r="FD766" s="91"/>
    </row>
    <row r="767" customFormat="false" ht="12.75" hidden="false" customHeight="false" outlineLevel="0" collapsed="false">
      <c r="A767" s="100"/>
      <c r="B767" s="101"/>
      <c r="C767" s="101"/>
      <c r="D767" s="101"/>
      <c r="E767" s="101"/>
      <c r="F767" s="101"/>
      <c r="G767" s="101"/>
      <c r="H767" s="82"/>
      <c r="I767" s="103"/>
      <c r="R767" s="82"/>
      <c r="S767" s="90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1"/>
      <c r="DB767" s="91"/>
      <c r="DC767" s="91"/>
      <c r="DD767" s="91"/>
      <c r="DE767" s="91"/>
      <c r="DF767" s="91"/>
      <c r="DG767" s="91"/>
      <c r="DH767" s="91"/>
      <c r="DI767" s="91"/>
      <c r="DJ767" s="91"/>
      <c r="DK767" s="91"/>
      <c r="DL767" s="91"/>
      <c r="DM767" s="91"/>
      <c r="DN767" s="91"/>
      <c r="DO767" s="91"/>
      <c r="DP767" s="91"/>
      <c r="DQ767" s="91"/>
      <c r="DR767" s="91"/>
      <c r="DS767" s="91"/>
      <c r="DT767" s="91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  <c r="EJ767" s="91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91"/>
      <c r="EZ767" s="91"/>
      <c r="FA767" s="91"/>
      <c r="FB767" s="91"/>
      <c r="FC767" s="91"/>
      <c r="FD767" s="91"/>
    </row>
    <row r="768" customFormat="false" ht="12.75" hidden="false" customHeight="false" outlineLevel="0" collapsed="false">
      <c r="A768" s="100"/>
      <c r="B768" s="101"/>
      <c r="C768" s="101"/>
      <c r="D768" s="101"/>
      <c r="E768" s="101"/>
      <c r="F768" s="101"/>
      <c r="G768" s="101"/>
      <c r="H768" s="82"/>
      <c r="I768" s="103"/>
      <c r="R768" s="82"/>
      <c r="S768" s="90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1"/>
      <c r="DB768" s="91"/>
      <c r="DC768" s="91"/>
      <c r="DD768" s="91"/>
      <c r="DE768" s="91"/>
      <c r="DF768" s="91"/>
      <c r="DG768" s="91"/>
      <c r="DH768" s="91"/>
      <c r="DI768" s="91"/>
      <c r="DJ768" s="91"/>
      <c r="DK768" s="91"/>
      <c r="DL768" s="91"/>
      <c r="DM768" s="91"/>
      <c r="DN768" s="91"/>
      <c r="DO768" s="91"/>
      <c r="DP768" s="91"/>
      <c r="DQ768" s="91"/>
      <c r="DR768" s="91"/>
      <c r="DS768" s="91"/>
      <c r="DT768" s="91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  <c r="EJ768" s="9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91"/>
      <c r="EZ768" s="91"/>
      <c r="FA768" s="91"/>
      <c r="FB768" s="91"/>
      <c r="FC768" s="91"/>
      <c r="FD768" s="91"/>
    </row>
    <row r="769" customFormat="false" ht="12.75" hidden="false" customHeight="false" outlineLevel="0" collapsed="false">
      <c r="A769" s="100"/>
      <c r="B769" s="101"/>
      <c r="C769" s="101"/>
      <c r="D769" s="101"/>
      <c r="E769" s="101"/>
      <c r="F769" s="101"/>
      <c r="G769" s="101"/>
      <c r="H769" s="82"/>
      <c r="I769" s="103"/>
      <c r="R769" s="82"/>
      <c r="S769" s="90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1"/>
      <c r="DB769" s="91"/>
      <c r="DC769" s="91"/>
      <c r="DD769" s="91"/>
      <c r="DE769" s="91"/>
      <c r="DF769" s="91"/>
      <c r="DG769" s="91"/>
      <c r="DH769" s="91"/>
      <c r="DI769" s="91"/>
      <c r="DJ769" s="91"/>
      <c r="DK769" s="91"/>
      <c r="DL769" s="91"/>
      <c r="DM769" s="91"/>
      <c r="DN769" s="91"/>
      <c r="DO769" s="91"/>
      <c r="DP769" s="91"/>
      <c r="DQ769" s="91"/>
      <c r="DR769" s="91"/>
      <c r="DS769" s="91"/>
      <c r="DT769" s="91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  <c r="EJ769" s="91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91"/>
      <c r="EZ769" s="91"/>
      <c r="FA769" s="91"/>
      <c r="FB769" s="91"/>
      <c r="FC769" s="91"/>
      <c r="FD769" s="91"/>
    </row>
    <row r="770" customFormat="false" ht="12.75" hidden="false" customHeight="false" outlineLevel="0" collapsed="false">
      <c r="A770" s="100"/>
      <c r="B770" s="101"/>
      <c r="C770" s="101"/>
      <c r="D770" s="101"/>
      <c r="E770" s="101"/>
      <c r="F770" s="101"/>
      <c r="G770" s="101"/>
      <c r="H770" s="82"/>
      <c r="I770" s="103"/>
      <c r="R770" s="82"/>
      <c r="S770" s="90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1"/>
      <c r="DB770" s="91"/>
      <c r="DC770" s="91"/>
      <c r="DD770" s="91"/>
      <c r="DE770" s="91"/>
      <c r="DF770" s="91"/>
      <c r="DG770" s="91"/>
      <c r="DH770" s="91"/>
      <c r="DI770" s="91"/>
      <c r="DJ770" s="91"/>
      <c r="DK770" s="91"/>
      <c r="DL770" s="91"/>
      <c r="DM770" s="91"/>
      <c r="DN770" s="91"/>
      <c r="DO770" s="91"/>
      <c r="DP770" s="91"/>
      <c r="DQ770" s="91"/>
      <c r="DR770" s="91"/>
      <c r="DS770" s="91"/>
      <c r="DT770" s="91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  <c r="EJ770" s="9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91"/>
      <c r="EZ770" s="91"/>
      <c r="FA770" s="91"/>
      <c r="FB770" s="91"/>
      <c r="FC770" s="91"/>
      <c r="FD770" s="91"/>
    </row>
    <row r="771" customFormat="false" ht="12.75" hidden="false" customHeight="false" outlineLevel="0" collapsed="false">
      <c r="A771" s="100"/>
      <c r="B771" s="101"/>
      <c r="C771" s="101"/>
      <c r="D771" s="101"/>
      <c r="E771" s="101"/>
      <c r="F771" s="101"/>
      <c r="G771" s="101"/>
      <c r="H771" s="82"/>
      <c r="I771" s="103"/>
      <c r="R771" s="82"/>
      <c r="S771" s="90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1"/>
      <c r="DB771" s="91"/>
      <c r="DC771" s="91"/>
      <c r="DD771" s="91"/>
      <c r="DE771" s="91"/>
      <c r="DF771" s="91"/>
      <c r="DG771" s="91"/>
      <c r="DH771" s="91"/>
      <c r="DI771" s="91"/>
      <c r="DJ771" s="91"/>
      <c r="DK771" s="91"/>
      <c r="DL771" s="91"/>
      <c r="DM771" s="91"/>
      <c r="DN771" s="91"/>
      <c r="DO771" s="91"/>
      <c r="DP771" s="91"/>
      <c r="DQ771" s="91"/>
      <c r="DR771" s="91"/>
      <c r="DS771" s="91"/>
      <c r="DT771" s="91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  <c r="EJ771" s="9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91"/>
      <c r="EZ771" s="91"/>
      <c r="FA771" s="91"/>
      <c r="FB771" s="91"/>
      <c r="FC771" s="91"/>
      <c r="FD771" s="91"/>
    </row>
    <row r="772" customFormat="false" ht="12.75" hidden="false" customHeight="false" outlineLevel="0" collapsed="false">
      <c r="A772" s="100"/>
      <c r="B772" s="101"/>
      <c r="C772" s="101"/>
      <c r="D772" s="101"/>
      <c r="E772" s="101"/>
      <c r="F772" s="101"/>
      <c r="G772" s="101"/>
      <c r="H772" s="82"/>
      <c r="I772" s="103"/>
      <c r="R772" s="82"/>
      <c r="S772" s="90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1"/>
      <c r="DB772" s="91"/>
      <c r="DC772" s="91"/>
      <c r="DD772" s="91"/>
      <c r="DE772" s="91"/>
      <c r="DF772" s="91"/>
      <c r="DG772" s="91"/>
      <c r="DH772" s="91"/>
      <c r="DI772" s="91"/>
      <c r="DJ772" s="91"/>
      <c r="DK772" s="91"/>
      <c r="DL772" s="91"/>
      <c r="DM772" s="91"/>
      <c r="DN772" s="91"/>
      <c r="DO772" s="91"/>
      <c r="DP772" s="91"/>
      <c r="DQ772" s="91"/>
      <c r="DR772" s="91"/>
      <c r="DS772" s="91"/>
      <c r="DT772" s="91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  <c r="EJ772" s="91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91"/>
      <c r="EZ772" s="91"/>
      <c r="FA772" s="91"/>
      <c r="FB772" s="91"/>
      <c r="FC772" s="91"/>
      <c r="FD772" s="91"/>
    </row>
    <row r="773" customFormat="false" ht="12.75" hidden="false" customHeight="false" outlineLevel="0" collapsed="false">
      <c r="A773" s="100"/>
      <c r="B773" s="101"/>
      <c r="C773" s="101"/>
      <c r="D773" s="101"/>
      <c r="E773" s="101"/>
      <c r="F773" s="101"/>
      <c r="G773" s="101"/>
      <c r="H773" s="82"/>
      <c r="I773" s="103"/>
      <c r="R773" s="82"/>
      <c r="S773" s="90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1"/>
      <c r="DB773" s="91"/>
      <c r="DC773" s="91"/>
      <c r="DD773" s="91"/>
      <c r="DE773" s="91"/>
      <c r="DF773" s="91"/>
      <c r="DG773" s="91"/>
      <c r="DH773" s="91"/>
      <c r="DI773" s="91"/>
      <c r="DJ773" s="91"/>
      <c r="DK773" s="91"/>
      <c r="DL773" s="91"/>
      <c r="DM773" s="91"/>
      <c r="DN773" s="91"/>
      <c r="DO773" s="91"/>
      <c r="DP773" s="91"/>
      <c r="DQ773" s="91"/>
      <c r="DR773" s="91"/>
      <c r="DS773" s="91"/>
      <c r="DT773" s="91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  <c r="EJ773" s="91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91"/>
      <c r="EZ773" s="91"/>
      <c r="FA773" s="91"/>
      <c r="FB773" s="91"/>
      <c r="FC773" s="91"/>
      <c r="FD773" s="91"/>
    </row>
    <row r="774" customFormat="false" ht="12.75" hidden="false" customHeight="false" outlineLevel="0" collapsed="false">
      <c r="A774" s="100"/>
      <c r="B774" s="101"/>
      <c r="C774" s="101"/>
      <c r="D774" s="101"/>
      <c r="E774" s="101"/>
      <c r="F774" s="101"/>
      <c r="G774" s="101"/>
      <c r="H774" s="82"/>
      <c r="I774" s="103"/>
      <c r="R774" s="82"/>
      <c r="S774" s="90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1"/>
      <c r="DB774" s="91"/>
      <c r="DC774" s="91"/>
      <c r="DD774" s="91"/>
      <c r="DE774" s="91"/>
      <c r="DF774" s="91"/>
      <c r="DG774" s="91"/>
      <c r="DH774" s="91"/>
      <c r="DI774" s="91"/>
      <c r="DJ774" s="91"/>
      <c r="DK774" s="91"/>
      <c r="DL774" s="91"/>
      <c r="DM774" s="91"/>
      <c r="DN774" s="91"/>
      <c r="DO774" s="91"/>
      <c r="DP774" s="91"/>
      <c r="DQ774" s="91"/>
      <c r="DR774" s="91"/>
      <c r="DS774" s="91"/>
      <c r="DT774" s="91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  <c r="EJ774" s="9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91"/>
      <c r="EZ774" s="91"/>
      <c r="FA774" s="91"/>
      <c r="FB774" s="91"/>
      <c r="FC774" s="91"/>
      <c r="FD774" s="91"/>
    </row>
    <row r="775" customFormat="false" ht="12.75" hidden="false" customHeight="false" outlineLevel="0" collapsed="false">
      <c r="A775" s="100"/>
      <c r="B775" s="101"/>
      <c r="C775" s="101"/>
      <c r="D775" s="101"/>
      <c r="E775" s="101"/>
      <c r="F775" s="101"/>
      <c r="G775" s="101"/>
      <c r="H775" s="82"/>
      <c r="I775" s="103"/>
      <c r="R775" s="82"/>
      <c r="S775" s="90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1"/>
      <c r="DB775" s="91"/>
      <c r="DC775" s="91"/>
      <c r="DD775" s="91"/>
      <c r="DE775" s="91"/>
      <c r="DF775" s="91"/>
      <c r="DG775" s="91"/>
      <c r="DH775" s="91"/>
      <c r="DI775" s="91"/>
      <c r="DJ775" s="91"/>
      <c r="DK775" s="91"/>
      <c r="DL775" s="91"/>
      <c r="DM775" s="91"/>
      <c r="DN775" s="91"/>
      <c r="DO775" s="91"/>
      <c r="DP775" s="91"/>
      <c r="DQ775" s="91"/>
      <c r="DR775" s="91"/>
      <c r="DS775" s="91"/>
      <c r="DT775" s="91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  <c r="EJ775" s="9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91"/>
      <c r="EZ775" s="91"/>
      <c r="FA775" s="91"/>
      <c r="FB775" s="91"/>
      <c r="FC775" s="91"/>
      <c r="FD775" s="91"/>
    </row>
    <row r="776" customFormat="false" ht="12.75" hidden="false" customHeight="false" outlineLevel="0" collapsed="false">
      <c r="A776" s="100"/>
      <c r="B776" s="101"/>
      <c r="C776" s="101"/>
      <c r="D776" s="101"/>
      <c r="E776" s="101"/>
      <c r="F776" s="101"/>
      <c r="G776" s="101"/>
      <c r="H776" s="82"/>
      <c r="I776" s="103"/>
      <c r="R776" s="82"/>
      <c r="S776" s="90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1"/>
      <c r="DB776" s="91"/>
      <c r="DC776" s="91"/>
      <c r="DD776" s="91"/>
      <c r="DE776" s="91"/>
      <c r="DF776" s="91"/>
      <c r="DG776" s="91"/>
      <c r="DH776" s="91"/>
      <c r="DI776" s="91"/>
      <c r="DJ776" s="91"/>
      <c r="DK776" s="91"/>
      <c r="DL776" s="91"/>
      <c r="DM776" s="91"/>
      <c r="DN776" s="91"/>
      <c r="DO776" s="91"/>
      <c r="DP776" s="91"/>
      <c r="DQ776" s="91"/>
      <c r="DR776" s="91"/>
      <c r="DS776" s="91"/>
      <c r="DT776" s="91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  <c r="EJ776" s="9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91"/>
      <c r="EZ776" s="91"/>
      <c r="FA776" s="91"/>
      <c r="FB776" s="91"/>
      <c r="FC776" s="91"/>
      <c r="FD776" s="91"/>
    </row>
    <row r="777" customFormat="false" ht="12.75" hidden="false" customHeight="false" outlineLevel="0" collapsed="false">
      <c r="A777" s="100"/>
      <c r="B777" s="101"/>
      <c r="C777" s="101"/>
      <c r="D777" s="101"/>
      <c r="E777" s="101"/>
      <c r="F777" s="101"/>
      <c r="G777" s="101"/>
      <c r="H777" s="82"/>
      <c r="I777" s="103"/>
      <c r="R777" s="82"/>
      <c r="S777" s="90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1"/>
      <c r="DB777" s="91"/>
      <c r="DC777" s="91"/>
      <c r="DD777" s="91"/>
      <c r="DE777" s="91"/>
      <c r="DF777" s="91"/>
      <c r="DG777" s="91"/>
      <c r="DH777" s="91"/>
      <c r="DI777" s="91"/>
      <c r="DJ777" s="91"/>
      <c r="DK777" s="91"/>
      <c r="DL777" s="91"/>
      <c r="DM777" s="91"/>
      <c r="DN777" s="91"/>
      <c r="DO777" s="91"/>
      <c r="DP777" s="91"/>
      <c r="DQ777" s="91"/>
      <c r="DR777" s="91"/>
      <c r="DS777" s="91"/>
      <c r="DT777" s="91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  <c r="EJ777" s="9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91"/>
      <c r="EZ777" s="91"/>
      <c r="FA777" s="91"/>
      <c r="FB777" s="91"/>
      <c r="FC777" s="91"/>
      <c r="FD777" s="91"/>
    </row>
    <row r="778" customFormat="false" ht="12.75" hidden="false" customHeight="false" outlineLevel="0" collapsed="false">
      <c r="A778" s="100"/>
      <c r="B778" s="101"/>
      <c r="C778" s="101"/>
      <c r="D778" s="101"/>
      <c r="E778" s="101"/>
      <c r="F778" s="101"/>
      <c r="G778" s="101"/>
      <c r="H778" s="82"/>
      <c r="I778" s="103"/>
      <c r="R778" s="82"/>
      <c r="S778" s="90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1"/>
      <c r="DB778" s="91"/>
      <c r="DC778" s="91"/>
      <c r="DD778" s="91"/>
      <c r="DE778" s="91"/>
      <c r="DF778" s="91"/>
      <c r="DG778" s="91"/>
      <c r="DH778" s="91"/>
      <c r="DI778" s="91"/>
      <c r="DJ778" s="91"/>
      <c r="DK778" s="91"/>
      <c r="DL778" s="91"/>
      <c r="DM778" s="91"/>
      <c r="DN778" s="91"/>
      <c r="DO778" s="91"/>
      <c r="DP778" s="91"/>
      <c r="DQ778" s="91"/>
      <c r="DR778" s="91"/>
      <c r="DS778" s="91"/>
      <c r="DT778" s="91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  <c r="EJ778" s="9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91"/>
      <c r="EZ778" s="91"/>
      <c r="FA778" s="91"/>
      <c r="FB778" s="91"/>
      <c r="FC778" s="91"/>
      <c r="FD778" s="91"/>
    </row>
    <row r="779" customFormat="false" ht="12.75" hidden="false" customHeight="false" outlineLevel="0" collapsed="false">
      <c r="A779" s="100"/>
      <c r="B779" s="101"/>
      <c r="C779" s="101"/>
      <c r="D779" s="101"/>
      <c r="E779" s="101"/>
      <c r="F779" s="101"/>
      <c r="G779" s="101"/>
      <c r="H779" s="82"/>
      <c r="I779" s="103"/>
      <c r="R779" s="82"/>
      <c r="S779" s="90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1"/>
      <c r="DB779" s="91"/>
      <c r="DC779" s="91"/>
      <c r="DD779" s="91"/>
      <c r="DE779" s="91"/>
      <c r="DF779" s="91"/>
      <c r="DG779" s="91"/>
      <c r="DH779" s="91"/>
      <c r="DI779" s="91"/>
      <c r="DJ779" s="91"/>
      <c r="DK779" s="91"/>
      <c r="DL779" s="91"/>
      <c r="DM779" s="91"/>
      <c r="DN779" s="91"/>
      <c r="DO779" s="91"/>
      <c r="DP779" s="91"/>
      <c r="DQ779" s="91"/>
      <c r="DR779" s="91"/>
      <c r="DS779" s="91"/>
      <c r="DT779" s="91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  <c r="EJ779" s="9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91"/>
      <c r="EZ779" s="91"/>
      <c r="FA779" s="91"/>
      <c r="FB779" s="91"/>
      <c r="FC779" s="91"/>
      <c r="FD779" s="91"/>
    </row>
    <row r="780" customFormat="false" ht="12.75" hidden="false" customHeight="false" outlineLevel="0" collapsed="false">
      <c r="A780" s="100"/>
      <c r="B780" s="101"/>
      <c r="C780" s="101"/>
      <c r="D780" s="101"/>
      <c r="E780" s="101"/>
      <c r="F780" s="101"/>
      <c r="G780" s="101"/>
      <c r="H780" s="82"/>
      <c r="I780" s="103"/>
      <c r="R780" s="82"/>
      <c r="S780" s="90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1"/>
      <c r="DB780" s="91"/>
      <c r="DC780" s="91"/>
      <c r="DD780" s="91"/>
      <c r="DE780" s="91"/>
      <c r="DF780" s="91"/>
      <c r="DG780" s="91"/>
      <c r="DH780" s="91"/>
      <c r="DI780" s="91"/>
      <c r="DJ780" s="91"/>
      <c r="DK780" s="91"/>
      <c r="DL780" s="91"/>
      <c r="DM780" s="91"/>
      <c r="DN780" s="91"/>
      <c r="DO780" s="91"/>
      <c r="DP780" s="91"/>
      <c r="DQ780" s="91"/>
      <c r="DR780" s="91"/>
      <c r="DS780" s="91"/>
      <c r="DT780" s="91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  <c r="EJ780" s="91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91"/>
      <c r="EZ780" s="91"/>
      <c r="FA780" s="91"/>
      <c r="FB780" s="91"/>
      <c r="FC780" s="91"/>
      <c r="FD780" s="91"/>
    </row>
    <row r="781" customFormat="false" ht="12.75" hidden="false" customHeight="false" outlineLevel="0" collapsed="false">
      <c r="A781" s="100"/>
      <c r="B781" s="101"/>
      <c r="C781" s="101"/>
      <c r="D781" s="101"/>
      <c r="E781" s="101"/>
      <c r="F781" s="101"/>
      <c r="G781" s="101"/>
      <c r="H781" s="82"/>
      <c r="I781" s="103"/>
      <c r="R781" s="82"/>
      <c r="S781" s="90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1"/>
      <c r="DB781" s="91"/>
      <c r="DC781" s="91"/>
      <c r="DD781" s="91"/>
      <c r="DE781" s="91"/>
      <c r="DF781" s="91"/>
      <c r="DG781" s="91"/>
      <c r="DH781" s="91"/>
      <c r="DI781" s="91"/>
      <c r="DJ781" s="91"/>
      <c r="DK781" s="91"/>
      <c r="DL781" s="91"/>
      <c r="DM781" s="91"/>
      <c r="DN781" s="91"/>
      <c r="DO781" s="91"/>
      <c r="DP781" s="91"/>
      <c r="DQ781" s="91"/>
      <c r="DR781" s="91"/>
      <c r="DS781" s="91"/>
      <c r="DT781" s="91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  <c r="EJ781" s="9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91"/>
      <c r="EZ781" s="91"/>
      <c r="FA781" s="91"/>
      <c r="FB781" s="91"/>
      <c r="FC781" s="91"/>
      <c r="FD781" s="91"/>
    </row>
    <row r="782" customFormat="false" ht="12.75" hidden="false" customHeight="false" outlineLevel="0" collapsed="false">
      <c r="A782" s="100"/>
      <c r="B782" s="101"/>
      <c r="C782" s="101"/>
      <c r="D782" s="101"/>
      <c r="E782" s="101"/>
      <c r="F782" s="101"/>
      <c r="G782" s="101"/>
      <c r="H782" s="82"/>
      <c r="I782" s="103"/>
      <c r="R782" s="82"/>
      <c r="S782" s="90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1"/>
      <c r="DB782" s="91"/>
      <c r="DC782" s="91"/>
      <c r="DD782" s="91"/>
      <c r="DE782" s="91"/>
      <c r="DF782" s="91"/>
      <c r="DG782" s="91"/>
      <c r="DH782" s="91"/>
      <c r="DI782" s="91"/>
      <c r="DJ782" s="91"/>
      <c r="DK782" s="91"/>
      <c r="DL782" s="91"/>
      <c r="DM782" s="91"/>
      <c r="DN782" s="91"/>
      <c r="DO782" s="91"/>
      <c r="DP782" s="91"/>
      <c r="DQ782" s="91"/>
      <c r="DR782" s="91"/>
      <c r="DS782" s="91"/>
      <c r="DT782" s="91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  <c r="EJ782" s="9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91"/>
      <c r="EZ782" s="91"/>
      <c r="FA782" s="91"/>
      <c r="FB782" s="91"/>
      <c r="FC782" s="91"/>
      <c r="FD782" s="91"/>
    </row>
    <row r="783" customFormat="false" ht="12.75" hidden="false" customHeight="false" outlineLevel="0" collapsed="false">
      <c r="A783" s="100"/>
      <c r="B783" s="101"/>
      <c r="C783" s="101"/>
      <c r="D783" s="101"/>
      <c r="E783" s="101"/>
      <c r="F783" s="101"/>
      <c r="G783" s="101"/>
      <c r="H783" s="82"/>
      <c r="I783" s="103"/>
      <c r="R783" s="82"/>
      <c r="S783" s="90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1"/>
      <c r="DB783" s="91"/>
      <c r="DC783" s="91"/>
      <c r="DD783" s="91"/>
      <c r="DE783" s="91"/>
      <c r="DF783" s="91"/>
      <c r="DG783" s="91"/>
      <c r="DH783" s="91"/>
      <c r="DI783" s="91"/>
      <c r="DJ783" s="91"/>
      <c r="DK783" s="91"/>
      <c r="DL783" s="91"/>
      <c r="DM783" s="91"/>
      <c r="DN783" s="91"/>
      <c r="DO783" s="91"/>
      <c r="DP783" s="91"/>
      <c r="DQ783" s="91"/>
      <c r="DR783" s="91"/>
      <c r="DS783" s="91"/>
      <c r="DT783" s="91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  <c r="EJ783" s="91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91"/>
      <c r="EZ783" s="91"/>
      <c r="FA783" s="91"/>
      <c r="FB783" s="91"/>
      <c r="FC783" s="91"/>
      <c r="FD783" s="91"/>
    </row>
    <row r="784" customFormat="false" ht="12.75" hidden="false" customHeight="false" outlineLevel="0" collapsed="false">
      <c r="A784" s="100"/>
      <c r="B784" s="101"/>
      <c r="C784" s="101"/>
      <c r="D784" s="101"/>
      <c r="E784" s="101"/>
      <c r="F784" s="101"/>
      <c r="G784" s="101"/>
      <c r="H784" s="82"/>
      <c r="I784" s="103"/>
      <c r="R784" s="82"/>
      <c r="S784" s="90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1"/>
      <c r="DB784" s="91"/>
      <c r="DC784" s="91"/>
      <c r="DD784" s="91"/>
      <c r="DE784" s="91"/>
      <c r="DF784" s="91"/>
      <c r="DG784" s="91"/>
      <c r="DH784" s="91"/>
      <c r="DI784" s="91"/>
      <c r="DJ784" s="91"/>
      <c r="DK784" s="91"/>
      <c r="DL784" s="91"/>
      <c r="DM784" s="91"/>
      <c r="DN784" s="91"/>
      <c r="DO784" s="91"/>
      <c r="DP784" s="91"/>
      <c r="DQ784" s="91"/>
      <c r="DR784" s="91"/>
      <c r="DS784" s="91"/>
      <c r="DT784" s="91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  <c r="EJ784" s="9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91"/>
      <c r="EZ784" s="91"/>
      <c r="FA784" s="91"/>
      <c r="FB784" s="91"/>
      <c r="FC784" s="91"/>
      <c r="FD784" s="91"/>
    </row>
    <row r="785" customFormat="false" ht="12.75" hidden="false" customHeight="false" outlineLevel="0" collapsed="false">
      <c r="A785" s="100"/>
      <c r="B785" s="101"/>
      <c r="C785" s="101"/>
      <c r="D785" s="101"/>
      <c r="E785" s="101"/>
      <c r="F785" s="101"/>
      <c r="G785" s="101"/>
      <c r="H785" s="82"/>
      <c r="I785" s="103"/>
      <c r="R785" s="82"/>
      <c r="S785" s="90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1"/>
      <c r="DB785" s="91"/>
      <c r="DC785" s="91"/>
      <c r="DD785" s="91"/>
      <c r="DE785" s="91"/>
      <c r="DF785" s="91"/>
      <c r="DG785" s="91"/>
      <c r="DH785" s="91"/>
      <c r="DI785" s="91"/>
      <c r="DJ785" s="91"/>
      <c r="DK785" s="91"/>
      <c r="DL785" s="91"/>
      <c r="DM785" s="91"/>
      <c r="DN785" s="91"/>
      <c r="DO785" s="91"/>
      <c r="DP785" s="91"/>
      <c r="DQ785" s="91"/>
      <c r="DR785" s="91"/>
      <c r="DS785" s="91"/>
      <c r="DT785" s="91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  <c r="EJ785" s="91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91"/>
      <c r="EZ785" s="91"/>
      <c r="FA785" s="91"/>
      <c r="FB785" s="91"/>
      <c r="FC785" s="91"/>
      <c r="FD785" s="91"/>
    </row>
    <row r="786" customFormat="false" ht="12.75" hidden="false" customHeight="false" outlineLevel="0" collapsed="false">
      <c r="A786" s="100"/>
      <c r="B786" s="101"/>
      <c r="C786" s="101"/>
      <c r="D786" s="101"/>
      <c r="E786" s="101"/>
      <c r="F786" s="101"/>
      <c r="G786" s="101"/>
      <c r="H786" s="82"/>
      <c r="I786" s="103"/>
      <c r="R786" s="82"/>
      <c r="S786" s="90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1"/>
      <c r="DB786" s="91"/>
      <c r="DC786" s="91"/>
      <c r="DD786" s="91"/>
      <c r="DE786" s="91"/>
      <c r="DF786" s="91"/>
      <c r="DG786" s="91"/>
      <c r="DH786" s="91"/>
      <c r="DI786" s="91"/>
      <c r="DJ786" s="91"/>
      <c r="DK786" s="91"/>
      <c r="DL786" s="91"/>
      <c r="DM786" s="91"/>
      <c r="DN786" s="91"/>
      <c r="DO786" s="91"/>
      <c r="DP786" s="91"/>
      <c r="DQ786" s="91"/>
      <c r="DR786" s="91"/>
      <c r="DS786" s="91"/>
      <c r="DT786" s="91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  <c r="EJ786" s="9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91"/>
      <c r="EZ786" s="91"/>
      <c r="FA786" s="91"/>
      <c r="FB786" s="91"/>
      <c r="FC786" s="91"/>
      <c r="FD786" s="91"/>
    </row>
    <row r="787" customFormat="false" ht="12.75" hidden="false" customHeight="false" outlineLevel="0" collapsed="false">
      <c r="A787" s="100"/>
      <c r="B787" s="101"/>
      <c r="C787" s="101"/>
      <c r="D787" s="101"/>
      <c r="E787" s="101"/>
      <c r="F787" s="101"/>
      <c r="G787" s="101"/>
      <c r="H787" s="82"/>
      <c r="I787" s="103"/>
      <c r="R787" s="82"/>
      <c r="S787" s="90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1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91"/>
      <c r="EZ787" s="91"/>
      <c r="FA787" s="91"/>
      <c r="FB787" s="91"/>
      <c r="FC787" s="91"/>
      <c r="FD787" s="91"/>
    </row>
    <row r="788" customFormat="false" ht="12.75" hidden="false" customHeight="false" outlineLevel="0" collapsed="false">
      <c r="A788" s="100"/>
      <c r="B788" s="101"/>
      <c r="C788" s="101"/>
      <c r="D788" s="101"/>
      <c r="E788" s="101"/>
      <c r="F788" s="101"/>
      <c r="G788" s="101"/>
      <c r="H788" s="82"/>
      <c r="I788" s="103"/>
      <c r="R788" s="82"/>
      <c r="S788" s="90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1"/>
      <c r="DB788" s="91"/>
      <c r="DC788" s="91"/>
      <c r="DD788" s="91"/>
      <c r="DE788" s="91"/>
      <c r="DF788" s="91"/>
      <c r="DG788" s="91"/>
      <c r="DH788" s="91"/>
      <c r="DI788" s="91"/>
      <c r="DJ788" s="91"/>
      <c r="DK788" s="91"/>
      <c r="DL788" s="91"/>
      <c r="DM788" s="91"/>
      <c r="DN788" s="91"/>
      <c r="DO788" s="91"/>
      <c r="DP788" s="91"/>
      <c r="DQ788" s="91"/>
      <c r="DR788" s="91"/>
      <c r="DS788" s="91"/>
      <c r="DT788" s="91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  <c r="EJ788" s="91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91"/>
      <c r="EZ788" s="91"/>
      <c r="FA788" s="91"/>
      <c r="FB788" s="91"/>
      <c r="FC788" s="91"/>
      <c r="FD788" s="91"/>
    </row>
    <row r="789" customFormat="false" ht="12.75" hidden="false" customHeight="false" outlineLevel="0" collapsed="false">
      <c r="A789" s="100"/>
      <c r="B789" s="101"/>
      <c r="C789" s="101"/>
      <c r="D789" s="101"/>
      <c r="E789" s="101"/>
      <c r="F789" s="101"/>
      <c r="G789" s="101"/>
      <c r="H789" s="82"/>
      <c r="I789" s="103"/>
      <c r="R789" s="82"/>
      <c r="S789" s="90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1"/>
      <c r="DB789" s="91"/>
      <c r="DC789" s="91"/>
      <c r="DD789" s="91"/>
      <c r="DE789" s="91"/>
      <c r="DF789" s="91"/>
      <c r="DG789" s="91"/>
      <c r="DH789" s="91"/>
      <c r="DI789" s="91"/>
      <c r="DJ789" s="91"/>
      <c r="DK789" s="91"/>
      <c r="DL789" s="91"/>
      <c r="DM789" s="91"/>
      <c r="DN789" s="91"/>
      <c r="DO789" s="91"/>
      <c r="DP789" s="91"/>
      <c r="DQ789" s="91"/>
      <c r="DR789" s="91"/>
      <c r="DS789" s="91"/>
      <c r="DT789" s="91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  <c r="EJ789" s="91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91"/>
      <c r="EZ789" s="91"/>
      <c r="FA789" s="91"/>
      <c r="FB789" s="91"/>
      <c r="FC789" s="91"/>
      <c r="FD789" s="91"/>
    </row>
    <row r="790" customFormat="false" ht="12.75" hidden="false" customHeight="false" outlineLevel="0" collapsed="false">
      <c r="A790" s="100"/>
      <c r="B790" s="101"/>
      <c r="C790" s="101"/>
      <c r="D790" s="101"/>
      <c r="E790" s="101"/>
      <c r="F790" s="101"/>
      <c r="G790" s="101"/>
      <c r="H790" s="82"/>
      <c r="I790" s="103"/>
      <c r="R790" s="82"/>
      <c r="S790" s="90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1"/>
      <c r="DB790" s="91"/>
      <c r="DC790" s="91"/>
      <c r="DD790" s="91"/>
      <c r="DE790" s="91"/>
      <c r="DF790" s="91"/>
      <c r="DG790" s="91"/>
      <c r="DH790" s="91"/>
      <c r="DI790" s="91"/>
      <c r="DJ790" s="91"/>
      <c r="DK790" s="91"/>
      <c r="DL790" s="91"/>
      <c r="DM790" s="91"/>
      <c r="DN790" s="91"/>
      <c r="DO790" s="91"/>
      <c r="DP790" s="91"/>
      <c r="DQ790" s="91"/>
      <c r="DR790" s="91"/>
      <c r="DS790" s="91"/>
      <c r="DT790" s="91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  <c r="EJ790" s="9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91"/>
      <c r="EZ790" s="91"/>
      <c r="FA790" s="91"/>
      <c r="FB790" s="91"/>
      <c r="FC790" s="91"/>
      <c r="FD790" s="91"/>
    </row>
    <row r="791" customFormat="false" ht="12.75" hidden="false" customHeight="false" outlineLevel="0" collapsed="false">
      <c r="A791" s="100"/>
      <c r="B791" s="101"/>
      <c r="C791" s="101"/>
      <c r="D791" s="101"/>
      <c r="E791" s="101"/>
      <c r="F791" s="101"/>
      <c r="G791" s="101"/>
      <c r="H791" s="82"/>
      <c r="I791" s="103"/>
      <c r="R791" s="82"/>
      <c r="S791" s="90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1"/>
      <c r="DB791" s="91"/>
      <c r="DC791" s="91"/>
      <c r="DD791" s="91"/>
      <c r="DE791" s="91"/>
      <c r="DF791" s="91"/>
      <c r="DG791" s="91"/>
      <c r="DH791" s="91"/>
      <c r="DI791" s="91"/>
      <c r="DJ791" s="91"/>
      <c r="DK791" s="91"/>
      <c r="DL791" s="91"/>
      <c r="DM791" s="91"/>
      <c r="DN791" s="91"/>
      <c r="DO791" s="91"/>
      <c r="DP791" s="91"/>
      <c r="DQ791" s="91"/>
      <c r="DR791" s="91"/>
      <c r="DS791" s="91"/>
      <c r="DT791" s="91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  <c r="EJ791" s="9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91"/>
      <c r="EZ791" s="91"/>
      <c r="FA791" s="91"/>
      <c r="FB791" s="91"/>
      <c r="FC791" s="91"/>
      <c r="FD791" s="91"/>
    </row>
    <row r="792" customFormat="false" ht="12.75" hidden="false" customHeight="false" outlineLevel="0" collapsed="false">
      <c r="A792" s="100"/>
      <c r="B792" s="101"/>
      <c r="C792" s="101"/>
      <c r="D792" s="101"/>
      <c r="E792" s="101"/>
      <c r="F792" s="101"/>
      <c r="G792" s="101"/>
      <c r="H792" s="82"/>
      <c r="I792" s="103"/>
      <c r="R792" s="82"/>
      <c r="S792" s="90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1"/>
      <c r="DB792" s="91"/>
      <c r="DC792" s="91"/>
      <c r="DD792" s="91"/>
      <c r="DE792" s="91"/>
      <c r="DF792" s="91"/>
      <c r="DG792" s="91"/>
      <c r="DH792" s="91"/>
      <c r="DI792" s="91"/>
      <c r="DJ792" s="91"/>
      <c r="DK792" s="91"/>
      <c r="DL792" s="91"/>
      <c r="DM792" s="91"/>
      <c r="DN792" s="91"/>
      <c r="DO792" s="91"/>
      <c r="DP792" s="91"/>
      <c r="DQ792" s="91"/>
      <c r="DR792" s="91"/>
      <c r="DS792" s="91"/>
      <c r="DT792" s="91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  <c r="EJ792" s="91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91"/>
      <c r="EZ792" s="91"/>
      <c r="FA792" s="91"/>
      <c r="FB792" s="91"/>
      <c r="FC792" s="91"/>
      <c r="FD792" s="91"/>
    </row>
    <row r="793" customFormat="false" ht="12.75" hidden="false" customHeight="false" outlineLevel="0" collapsed="false">
      <c r="A793" s="100"/>
      <c r="B793" s="101"/>
      <c r="C793" s="101"/>
      <c r="D793" s="101"/>
      <c r="E793" s="101"/>
      <c r="F793" s="101"/>
      <c r="G793" s="101"/>
      <c r="H793" s="82"/>
      <c r="I793" s="103"/>
      <c r="R793" s="82"/>
      <c r="S793" s="90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1"/>
      <c r="DB793" s="91"/>
      <c r="DC793" s="91"/>
      <c r="DD793" s="91"/>
      <c r="DE793" s="91"/>
      <c r="DF793" s="91"/>
      <c r="DG793" s="91"/>
      <c r="DH793" s="91"/>
      <c r="DI793" s="91"/>
      <c r="DJ793" s="91"/>
      <c r="DK793" s="91"/>
      <c r="DL793" s="91"/>
      <c r="DM793" s="91"/>
      <c r="DN793" s="91"/>
      <c r="DO793" s="91"/>
      <c r="DP793" s="91"/>
      <c r="DQ793" s="91"/>
      <c r="DR793" s="91"/>
      <c r="DS793" s="91"/>
      <c r="DT793" s="91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  <c r="EJ793" s="91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91"/>
      <c r="EZ793" s="91"/>
      <c r="FA793" s="91"/>
      <c r="FB793" s="91"/>
      <c r="FC793" s="91"/>
      <c r="FD793" s="91"/>
    </row>
    <row r="794" customFormat="false" ht="12.75" hidden="false" customHeight="false" outlineLevel="0" collapsed="false">
      <c r="A794" s="100"/>
      <c r="B794" s="101"/>
      <c r="C794" s="101"/>
      <c r="D794" s="101"/>
      <c r="E794" s="101"/>
      <c r="F794" s="101"/>
      <c r="G794" s="101"/>
      <c r="H794" s="82"/>
      <c r="I794" s="103"/>
      <c r="R794" s="82"/>
      <c r="S794" s="90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1"/>
      <c r="DB794" s="91"/>
      <c r="DC794" s="91"/>
      <c r="DD794" s="91"/>
      <c r="DE794" s="91"/>
      <c r="DF794" s="91"/>
      <c r="DG794" s="91"/>
      <c r="DH794" s="91"/>
      <c r="DI794" s="91"/>
      <c r="DJ794" s="91"/>
      <c r="DK794" s="91"/>
      <c r="DL794" s="91"/>
      <c r="DM794" s="91"/>
      <c r="DN794" s="91"/>
      <c r="DO794" s="91"/>
      <c r="DP794" s="91"/>
      <c r="DQ794" s="91"/>
      <c r="DR794" s="91"/>
      <c r="DS794" s="91"/>
      <c r="DT794" s="91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  <c r="EJ794" s="91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91"/>
      <c r="EZ794" s="91"/>
      <c r="FA794" s="91"/>
      <c r="FB794" s="91"/>
      <c r="FC794" s="91"/>
      <c r="FD794" s="91"/>
    </row>
    <row r="795" customFormat="false" ht="12.75" hidden="false" customHeight="false" outlineLevel="0" collapsed="false">
      <c r="A795" s="100"/>
      <c r="B795" s="101"/>
      <c r="C795" s="101"/>
      <c r="D795" s="101"/>
      <c r="E795" s="101"/>
      <c r="F795" s="101"/>
      <c r="G795" s="101"/>
      <c r="H795" s="82"/>
      <c r="I795" s="103"/>
      <c r="R795" s="82"/>
      <c r="S795" s="90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1"/>
      <c r="DB795" s="91"/>
      <c r="DC795" s="91"/>
      <c r="DD795" s="91"/>
      <c r="DE795" s="91"/>
      <c r="DF795" s="91"/>
      <c r="DG795" s="91"/>
      <c r="DH795" s="91"/>
      <c r="DI795" s="91"/>
      <c r="DJ795" s="91"/>
      <c r="DK795" s="91"/>
      <c r="DL795" s="91"/>
      <c r="DM795" s="91"/>
      <c r="DN795" s="91"/>
      <c r="DO795" s="91"/>
      <c r="DP795" s="91"/>
      <c r="DQ795" s="91"/>
      <c r="DR795" s="91"/>
      <c r="DS795" s="91"/>
      <c r="DT795" s="91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  <c r="EJ795" s="9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91"/>
      <c r="EZ795" s="91"/>
      <c r="FA795" s="91"/>
      <c r="FB795" s="91"/>
      <c r="FC795" s="91"/>
      <c r="FD795" s="91"/>
    </row>
    <row r="796" customFormat="false" ht="12.75" hidden="false" customHeight="false" outlineLevel="0" collapsed="false">
      <c r="A796" s="100"/>
      <c r="B796" s="101"/>
      <c r="C796" s="101"/>
      <c r="D796" s="101"/>
      <c r="E796" s="101"/>
      <c r="F796" s="101"/>
      <c r="G796" s="101"/>
      <c r="H796" s="82"/>
      <c r="I796" s="103"/>
      <c r="R796" s="82"/>
      <c r="S796" s="90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1"/>
      <c r="DB796" s="91"/>
      <c r="DC796" s="91"/>
      <c r="DD796" s="91"/>
      <c r="DE796" s="91"/>
      <c r="DF796" s="91"/>
      <c r="DG796" s="91"/>
      <c r="DH796" s="91"/>
      <c r="DI796" s="91"/>
      <c r="DJ796" s="91"/>
      <c r="DK796" s="91"/>
      <c r="DL796" s="91"/>
      <c r="DM796" s="91"/>
      <c r="DN796" s="91"/>
      <c r="DO796" s="91"/>
      <c r="DP796" s="91"/>
      <c r="DQ796" s="91"/>
      <c r="DR796" s="91"/>
      <c r="DS796" s="91"/>
      <c r="DT796" s="91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  <c r="EJ796" s="91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91"/>
      <c r="EZ796" s="91"/>
      <c r="FA796" s="91"/>
      <c r="FB796" s="91"/>
      <c r="FC796" s="91"/>
      <c r="FD796" s="91"/>
    </row>
    <row r="797" customFormat="false" ht="12.75" hidden="false" customHeight="false" outlineLevel="0" collapsed="false">
      <c r="A797" s="100"/>
      <c r="B797" s="101"/>
      <c r="C797" s="101"/>
      <c r="D797" s="101"/>
      <c r="E797" s="101"/>
      <c r="F797" s="101"/>
      <c r="G797" s="101"/>
      <c r="H797" s="82"/>
      <c r="I797" s="103"/>
      <c r="R797" s="82"/>
      <c r="S797" s="90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1"/>
      <c r="DB797" s="91"/>
      <c r="DC797" s="91"/>
      <c r="DD797" s="91"/>
      <c r="DE797" s="91"/>
      <c r="DF797" s="91"/>
      <c r="DG797" s="91"/>
      <c r="DH797" s="91"/>
      <c r="DI797" s="91"/>
      <c r="DJ797" s="91"/>
      <c r="DK797" s="91"/>
      <c r="DL797" s="91"/>
      <c r="DM797" s="91"/>
      <c r="DN797" s="91"/>
      <c r="DO797" s="91"/>
      <c r="DP797" s="91"/>
      <c r="DQ797" s="91"/>
      <c r="DR797" s="91"/>
      <c r="DS797" s="91"/>
      <c r="DT797" s="91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  <c r="EJ797" s="9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91"/>
      <c r="EZ797" s="91"/>
      <c r="FA797" s="91"/>
      <c r="FB797" s="91"/>
      <c r="FC797" s="91"/>
      <c r="FD797" s="91"/>
    </row>
    <row r="798" customFormat="false" ht="12.75" hidden="false" customHeight="false" outlineLevel="0" collapsed="false">
      <c r="A798" s="100"/>
      <c r="B798" s="101"/>
      <c r="C798" s="101"/>
      <c r="D798" s="101"/>
      <c r="E798" s="101"/>
      <c r="F798" s="101"/>
      <c r="G798" s="101"/>
      <c r="H798" s="82"/>
      <c r="I798" s="103"/>
      <c r="R798" s="82"/>
      <c r="S798" s="90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1"/>
      <c r="DB798" s="91"/>
      <c r="DC798" s="91"/>
      <c r="DD798" s="91"/>
      <c r="DE798" s="91"/>
      <c r="DF798" s="91"/>
      <c r="DG798" s="91"/>
      <c r="DH798" s="91"/>
      <c r="DI798" s="91"/>
      <c r="DJ798" s="91"/>
      <c r="DK798" s="91"/>
      <c r="DL798" s="91"/>
      <c r="DM798" s="91"/>
      <c r="DN798" s="91"/>
      <c r="DO798" s="91"/>
      <c r="DP798" s="91"/>
      <c r="DQ798" s="91"/>
      <c r="DR798" s="91"/>
      <c r="DS798" s="91"/>
      <c r="DT798" s="91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  <c r="EJ798" s="91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91"/>
      <c r="EZ798" s="91"/>
      <c r="FA798" s="91"/>
      <c r="FB798" s="91"/>
      <c r="FC798" s="91"/>
      <c r="FD798" s="91"/>
    </row>
    <row r="799" customFormat="false" ht="12.75" hidden="false" customHeight="false" outlineLevel="0" collapsed="false">
      <c r="A799" s="100"/>
      <c r="B799" s="101"/>
      <c r="C799" s="101"/>
      <c r="D799" s="101"/>
      <c r="E799" s="101"/>
      <c r="F799" s="101"/>
      <c r="G799" s="101"/>
      <c r="H799" s="82"/>
      <c r="I799" s="103"/>
      <c r="R799" s="82"/>
      <c r="S799" s="90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1"/>
      <c r="DB799" s="91"/>
      <c r="DC799" s="91"/>
      <c r="DD799" s="91"/>
      <c r="DE799" s="91"/>
      <c r="DF799" s="91"/>
      <c r="DG799" s="91"/>
      <c r="DH799" s="91"/>
      <c r="DI799" s="91"/>
      <c r="DJ799" s="91"/>
      <c r="DK799" s="91"/>
      <c r="DL799" s="91"/>
      <c r="DM799" s="91"/>
      <c r="DN799" s="91"/>
      <c r="DO799" s="91"/>
      <c r="DP799" s="91"/>
      <c r="DQ799" s="91"/>
      <c r="DR799" s="91"/>
      <c r="DS799" s="91"/>
      <c r="DT799" s="91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  <c r="EJ799" s="9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91"/>
      <c r="EZ799" s="91"/>
      <c r="FA799" s="91"/>
      <c r="FB799" s="91"/>
      <c r="FC799" s="91"/>
      <c r="FD799" s="91"/>
    </row>
    <row r="800" customFormat="false" ht="12.75" hidden="false" customHeight="false" outlineLevel="0" collapsed="false">
      <c r="A800" s="100"/>
      <c r="B800" s="101"/>
      <c r="C800" s="101"/>
      <c r="D800" s="101"/>
      <c r="E800" s="101"/>
      <c r="F800" s="101"/>
      <c r="G800" s="101"/>
      <c r="H800" s="82"/>
      <c r="I800" s="103"/>
      <c r="R800" s="82"/>
      <c r="S800" s="90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1"/>
      <c r="DB800" s="91"/>
      <c r="DC800" s="91"/>
      <c r="DD800" s="91"/>
      <c r="DE800" s="91"/>
      <c r="DF800" s="91"/>
      <c r="DG800" s="91"/>
      <c r="DH800" s="91"/>
      <c r="DI800" s="91"/>
      <c r="DJ800" s="91"/>
      <c r="DK800" s="91"/>
      <c r="DL800" s="91"/>
      <c r="DM800" s="91"/>
      <c r="DN800" s="91"/>
      <c r="DO800" s="91"/>
      <c r="DP800" s="91"/>
      <c r="DQ800" s="91"/>
      <c r="DR800" s="91"/>
      <c r="DS800" s="91"/>
      <c r="DT800" s="91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  <c r="EJ800" s="91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91"/>
      <c r="EZ800" s="91"/>
      <c r="FA800" s="91"/>
      <c r="FB800" s="91"/>
      <c r="FC800" s="91"/>
      <c r="FD800" s="91"/>
    </row>
    <row r="801" customFormat="false" ht="12.75" hidden="false" customHeight="false" outlineLevel="0" collapsed="false">
      <c r="A801" s="100"/>
      <c r="B801" s="101"/>
      <c r="C801" s="101"/>
      <c r="D801" s="101"/>
      <c r="E801" s="101"/>
      <c r="F801" s="101"/>
      <c r="G801" s="101"/>
      <c r="H801" s="82"/>
      <c r="I801" s="103"/>
      <c r="R801" s="82"/>
      <c r="S801" s="90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1"/>
      <c r="DB801" s="91"/>
      <c r="DC801" s="91"/>
      <c r="DD801" s="91"/>
      <c r="DE801" s="91"/>
      <c r="DF801" s="91"/>
      <c r="DG801" s="91"/>
      <c r="DH801" s="91"/>
      <c r="DI801" s="91"/>
      <c r="DJ801" s="91"/>
      <c r="DK801" s="91"/>
      <c r="DL801" s="91"/>
      <c r="DM801" s="91"/>
      <c r="DN801" s="91"/>
      <c r="DO801" s="91"/>
      <c r="DP801" s="91"/>
      <c r="DQ801" s="91"/>
      <c r="DR801" s="91"/>
      <c r="DS801" s="91"/>
      <c r="DT801" s="91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  <c r="EJ801" s="91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91"/>
      <c r="EZ801" s="91"/>
      <c r="FA801" s="91"/>
      <c r="FB801" s="91"/>
      <c r="FC801" s="91"/>
      <c r="FD801" s="91"/>
    </row>
    <row r="802" customFormat="false" ht="12.75" hidden="false" customHeight="false" outlineLevel="0" collapsed="false">
      <c r="A802" s="100"/>
      <c r="B802" s="101"/>
      <c r="C802" s="101"/>
      <c r="D802" s="101"/>
      <c r="E802" s="101"/>
      <c r="F802" s="101"/>
      <c r="G802" s="101"/>
      <c r="H802" s="82"/>
      <c r="I802" s="103"/>
      <c r="R802" s="82"/>
      <c r="S802" s="90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1"/>
      <c r="DB802" s="91"/>
      <c r="DC802" s="91"/>
      <c r="DD802" s="91"/>
      <c r="DE802" s="91"/>
      <c r="DF802" s="91"/>
      <c r="DG802" s="91"/>
      <c r="DH802" s="91"/>
      <c r="DI802" s="91"/>
      <c r="DJ802" s="91"/>
      <c r="DK802" s="91"/>
      <c r="DL802" s="91"/>
      <c r="DM802" s="91"/>
      <c r="DN802" s="91"/>
      <c r="DO802" s="91"/>
      <c r="DP802" s="91"/>
      <c r="DQ802" s="91"/>
      <c r="DR802" s="91"/>
      <c r="DS802" s="91"/>
      <c r="DT802" s="91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  <c r="EJ802" s="9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91"/>
      <c r="EZ802" s="91"/>
      <c r="FA802" s="91"/>
      <c r="FB802" s="91"/>
      <c r="FC802" s="91"/>
      <c r="FD802" s="91"/>
    </row>
    <row r="803" customFormat="false" ht="12.75" hidden="false" customHeight="false" outlineLevel="0" collapsed="false">
      <c r="A803" s="100"/>
      <c r="B803" s="101"/>
      <c r="C803" s="101"/>
      <c r="D803" s="101"/>
      <c r="E803" s="101"/>
      <c r="F803" s="101"/>
      <c r="G803" s="101"/>
      <c r="H803" s="82"/>
      <c r="I803" s="103"/>
      <c r="R803" s="82"/>
      <c r="S803" s="90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1"/>
      <c r="DB803" s="91"/>
      <c r="DC803" s="91"/>
      <c r="DD803" s="91"/>
      <c r="DE803" s="91"/>
      <c r="DF803" s="91"/>
      <c r="DG803" s="91"/>
      <c r="DH803" s="91"/>
      <c r="DI803" s="91"/>
      <c r="DJ803" s="91"/>
      <c r="DK803" s="91"/>
      <c r="DL803" s="91"/>
      <c r="DM803" s="91"/>
      <c r="DN803" s="91"/>
      <c r="DO803" s="91"/>
      <c r="DP803" s="91"/>
      <c r="DQ803" s="91"/>
      <c r="DR803" s="91"/>
      <c r="DS803" s="91"/>
      <c r="DT803" s="91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  <c r="EJ803" s="91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91"/>
      <c r="EZ803" s="91"/>
      <c r="FA803" s="91"/>
      <c r="FB803" s="91"/>
      <c r="FC803" s="91"/>
      <c r="FD803" s="91"/>
    </row>
    <row r="804" customFormat="false" ht="12.75" hidden="false" customHeight="false" outlineLevel="0" collapsed="false">
      <c r="A804" s="100"/>
      <c r="B804" s="101"/>
      <c r="C804" s="101"/>
      <c r="D804" s="101"/>
      <c r="E804" s="101"/>
      <c r="F804" s="101"/>
      <c r="G804" s="101"/>
      <c r="H804" s="82"/>
      <c r="I804" s="103"/>
      <c r="R804" s="82"/>
      <c r="S804" s="90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1"/>
      <c r="DB804" s="91"/>
      <c r="DC804" s="91"/>
      <c r="DD804" s="91"/>
      <c r="DE804" s="91"/>
      <c r="DF804" s="91"/>
      <c r="DG804" s="91"/>
      <c r="DH804" s="91"/>
      <c r="DI804" s="91"/>
      <c r="DJ804" s="91"/>
      <c r="DK804" s="91"/>
      <c r="DL804" s="91"/>
      <c r="DM804" s="91"/>
      <c r="DN804" s="91"/>
      <c r="DO804" s="91"/>
      <c r="DP804" s="91"/>
      <c r="DQ804" s="91"/>
      <c r="DR804" s="91"/>
      <c r="DS804" s="91"/>
      <c r="DT804" s="91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  <c r="EJ804" s="9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91"/>
      <c r="EZ804" s="91"/>
      <c r="FA804" s="91"/>
      <c r="FB804" s="91"/>
      <c r="FC804" s="91"/>
      <c r="FD804" s="91"/>
    </row>
    <row r="805" customFormat="false" ht="12.75" hidden="false" customHeight="false" outlineLevel="0" collapsed="false">
      <c r="A805" s="100"/>
      <c r="B805" s="101"/>
      <c r="C805" s="101"/>
      <c r="D805" s="101"/>
      <c r="E805" s="101"/>
      <c r="F805" s="101"/>
      <c r="G805" s="101"/>
      <c r="H805" s="82"/>
      <c r="I805" s="103"/>
      <c r="R805" s="82"/>
      <c r="S805" s="90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1"/>
      <c r="DB805" s="91"/>
      <c r="DC805" s="91"/>
      <c r="DD805" s="91"/>
      <c r="DE805" s="91"/>
      <c r="DF805" s="91"/>
      <c r="DG805" s="91"/>
      <c r="DH805" s="91"/>
      <c r="DI805" s="91"/>
      <c r="DJ805" s="91"/>
      <c r="DK805" s="91"/>
      <c r="DL805" s="91"/>
      <c r="DM805" s="91"/>
      <c r="DN805" s="91"/>
      <c r="DO805" s="91"/>
      <c r="DP805" s="91"/>
      <c r="DQ805" s="91"/>
      <c r="DR805" s="91"/>
      <c r="DS805" s="91"/>
      <c r="DT805" s="91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  <c r="EJ805" s="91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91"/>
      <c r="EZ805" s="91"/>
      <c r="FA805" s="91"/>
      <c r="FB805" s="91"/>
      <c r="FC805" s="91"/>
      <c r="FD805" s="91"/>
    </row>
    <row r="806" customFormat="false" ht="12.75" hidden="false" customHeight="false" outlineLevel="0" collapsed="false">
      <c r="A806" s="100"/>
      <c r="B806" s="101"/>
      <c r="C806" s="101"/>
      <c r="D806" s="101"/>
      <c r="E806" s="101"/>
      <c r="F806" s="101"/>
      <c r="G806" s="101"/>
      <c r="H806" s="82"/>
      <c r="I806" s="103"/>
      <c r="R806" s="82"/>
      <c r="S806" s="90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1"/>
      <c r="DB806" s="91"/>
      <c r="DC806" s="91"/>
      <c r="DD806" s="91"/>
      <c r="DE806" s="91"/>
      <c r="DF806" s="91"/>
      <c r="DG806" s="91"/>
      <c r="DH806" s="91"/>
      <c r="DI806" s="91"/>
      <c r="DJ806" s="91"/>
      <c r="DK806" s="91"/>
      <c r="DL806" s="91"/>
      <c r="DM806" s="91"/>
      <c r="DN806" s="91"/>
      <c r="DO806" s="91"/>
      <c r="DP806" s="91"/>
      <c r="DQ806" s="91"/>
      <c r="DR806" s="91"/>
      <c r="DS806" s="91"/>
      <c r="DT806" s="91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  <c r="EJ806" s="91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91"/>
      <c r="EZ806" s="91"/>
      <c r="FA806" s="91"/>
      <c r="FB806" s="91"/>
      <c r="FC806" s="91"/>
      <c r="FD806" s="91"/>
    </row>
    <row r="807" customFormat="false" ht="12.75" hidden="false" customHeight="false" outlineLevel="0" collapsed="false">
      <c r="A807" s="100"/>
      <c r="B807" s="101"/>
      <c r="C807" s="101"/>
      <c r="D807" s="101"/>
      <c r="E807" s="101"/>
      <c r="F807" s="101"/>
      <c r="G807" s="101"/>
      <c r="H807" s="82"/>
      <c r="I807" s="103"/>
      <c r="R807" s="82"/>
      <c r="S807" s="90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1"/>
      <c r="DB807" s="91"/>
      <c r="DC807" s="91"/>
      <c r="DD807" s="91"/>
      <c r="DE807" s="91"/>
      <c r="DF807" s="91"/>
      <c r="DG807" s="91"/>
      <c r="DH807" s="91"/>
      <c r="DI807" s="91"/>
      <c r="DJ807" s="91"/>
      <c r="DK807" s="91"/>
      <c r="DL807" s="91"/>
      <c r="DM807" s="91"/>
      <c r="DN807" s="91"/>
      <c r="DO807" s="91"/>
      <c r="DP807" s="91"/>
      <c r="DQ807" s="91"/>
      <c r="DR807" s="91"/>
      <c r="DS807" s="91"/>
      <c r="DT807" s="91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  <c r="EJ807" s="9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91"/>
      <c r="EZ807" s="91"/>
      <c r="FA807" s="91"/>
      <c r="FB807" s="91"/>
      <c r="FC807" s="91"/>
      <c r="FD807" s="91"/>
    </row>
    <row r="808" customFormat="false" ht="12.75" hidden="false" customHeight="false" outlineLevel="0" collapsed="false">
      <c r="A808" s="100"/>
      <c r="B808" s="101"/>
      <c r="C808" s="101"/>
      <c r="D808" s="101"/>
      <c r="E808" s="101"/>
      <c r="F808" s="101"/>
      <c r="G808" s="101"/>
      <c r="H808" s="82"/>
      <c r="I808" s="103"/>
      <c r="R808" s="82"/>
      <c r="S808" s="90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1"/>
      <c r="DB808" s="91"/>
      <c r="DC808" s="91"/>
      <c r="DD808" s="91"/>
      <c r="DE808" s="91"/>
      <c r="DF808" s="91"/>
      <c r="DG808" s="91"/>
      <c r="DH808" s="91"/>
      <c r="DI808" s="91"/>
      <c r="DJ808" s="91"/>
      <c r="DK808" s="91"/>
      <c r="DL808" s="91"/>
      <c r="DM808" s="91"/>
      <c r="DN808" s="91"/>
      <c r="DO808" s="91"/>
      <c r="DP808" s="91"/>
      <c r="DQ808" s="91"/>
      <c r="DR808" s="91"/>
      <c r="DS808" s="91"/>
      <c r="DT808" s="91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  <c r="EJ808" s="91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91"/>
      <c r="EZ808" s="91"/>
      <c r="FA808" s="91"/>
      <c r="FB808" s="91"/>
      <c r="FC808" s="91"/>
      <c r="FD808" s="91"/>
    </row>
    <row r="809" customFormat="false" ht="12.75" hidden="false" customHeight="false" outlineLevel="0" collapsed="false">
      <c r="A809" s="100"/>
      <c r="B809" s="101"/>
      <c r="C809" s="101"/>
      <c r="D809" s="101"/>
      <c r="E809" s="101"/>
      <c r="F809" s="101"/>
      <c r="G809" s="101"/>
      <c r="H809" s="82"/>
      <c r="I809" s="103"/>
      <c r="R809" s="82"/>
      <c r="S809" s="90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1"/>
      <c r="DB809" s="91"/>
      <c r="DC809" s="91"/>
      <c r="DD809" s="91"/>
      <c r="DE809" s="91"/>
      <c r="DF809" s="91"/>
      <c r="DG809" s="91"/>
      <c r="DH809" s="91"/>
      <c r="DI809" s="91"/>
      <c r="DJ809" s="91"/>
      <c r="DK809" s="91"/>
      <c r="DL809" s="91"/>
      <c r="DM809" s="91"/>
      <c r="DN809" s="91"/>
      <c r="DO809" s="91"/>
      <c r="DP809" s="91"/>
      <c r="DQ809" s="91"/>
      <c r="DR809" s="91"/>
      <c r="DS809" s="91"/>
      <c r="DT809" s="91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  <c r="EJ809" s="91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91"/>
      <c r="EZ809" s="91"/>
      <c r="FA809" s="91"/>
      <c r="FB809" s="91"/>
      <c r="FC809" s="91"/>
      <c r="FD809" s="91"/>
    </row>
    <row r="810" customFormat="false" ht="12.75" hidden="false" customHeight="false" outlineLevel="0" collapsed="false">
      <c r="A810" s="100"/>
      <c r="B810" s="101"/>
      <c r="C810" s="101"/>
      <c r="D810" s="101"/>
      <c r="E810" s="101"/>
      <c r="F810" s="101"/>
      <c r="G810" s="101"/>
      <c r="H810" s="82"/>
      <c r="I810" s="103"/>
      <c r="R810" s="82"/>
      <c r="S810" s="90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1"/>
      <c r="DB810" s="91"/>
      <c r="DC810" s="91"/>
      <c r="DD810" s="91"/>
      <c r="DE810" s="91"/>
      <c r="DF810" s="91"/>
      <c r="DG810" s="91"/>
      <c r="DH810" s="91"/>
      <c r="DI810" s="91"/>
      <c r="DJ810" s="91"/>
      <c r="DK810" s="91"/>
      <c r="DL810" s="91"/>
      <c r="DM810" s="91"/>
      <c r="DN810" s="91"/>
      <c r="DO810" s="91"/>
      <c r="DP810" s="91"/>
      <c r="DQ810" s="91"/>
      <c r="DR810" s="91"/>
      <c r="DS810" s="91"/>
      <c r="DT810" s="91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  <c r="EJ810" s="9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91"/>
      <c r="EZ810" s="91"/>
      <c r="FA810" s="91"/>
      <c r="FB810" s="91"/>
      <c r="FC810" s="91"/>
      <c r="FD810" s="91"/>
    </row>
    <row r="811" customFormat="false" ht="12.75" hidden="false" customHeight="false" outlineLevel="0" collapsed="false">
      <c r="A811" s="100"/>
      <c r="B811" s="101"/>
      <c r="C811" s="101"/>
      <c r="D811" s="101"/>
      <c r="E811" s="101"/>
      <c r="F811" s="101"/>
      <c r="G811" s="101"/>
      <c r="H811" s="82"/>
      <c r="I811" s="103"/>
      <c r="R811" s="82"/>
      <c r="S811" s="90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1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  <c r="FB811" s="91"/>
      <c r="FC811" s="91"/>
      <c r="FD811" s="91"/>
    </row>
    <row r="812" customFormat="false" ht="12.75" hidden="false" customHeight="false" outlineLevel="0" collapsed="false">
      <c r="A812" s="100"/>
      <c r="B812" s="101"/>
      <c r="C812" s="101"/>
      <c r="D812" s="101"/>
      <c r="E812" s="101"/>
      <c r="F812" s="101"/>
      <c r="G812" s="101"/>
      <c r="H812" s="82"/>
      <c r="I812" s="103"/>
      <c r="R812" s="82"/>
      <c r="S812" s="90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1"/>
      <c r="DB812" s="91"/>
      <c r="DC812" s="91"/>
      <c r="DD812" s="91"/>
      <c r="DE812" s="91"/>
      <c r="DF812" s="91"/>
      <c r="DG812" s="91"/>
      <c r="DH812" s="91"/>
      <c r="DI812" s="91"/>
      <c r="DJ812" s="91"/>
      <c r="DK812" s="91"/>
      <c r="DL812" s="91"/>
      <c r="DM812" s="91"/>
      <c r="DN812" s="91"/>
      <c r="DO812" s="91"/>
      <c r="DP812" s="91"/>
      <c r="DQ812" s="91"/>
      <c r="DR812" s="91"/>
      <c r="DS812" s="91"/>
      <c r="DT812" s="91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  <c r="EJ812" s="91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91"/>
      <c r="EZ812" s="91"/>
      <c r="FA812" s="91"/>
      <c r="FB812" s="91"/>
      <c r="FC812" s="91"/>
      <c r="FD812" s="91"/>
    </row>
    <row r="813" customFormat="false" ht="12.75" hidden="false" customHeight="false" outlineLevel="0" collapsed="false">
      <c r="A813" s="100"/>
      <c r="B813" s="101"/>
      <c r="C813" s="101"/>
      <c r="D813" s="101"/>
      <c r="E813" s="101"/>
      <c r="F813" s="101"/>
      <c r="G813" s="101"/>
      <c r="H813" s="82"/>
      <c r="I813" s="103"/>
      <c r="R813" s="82"/>
      <c r="S813" s="90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1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  <c r="FB813" s="91"/>
      <c r="FC813" s="91"/>
      <c r="FD813" s="91"/>
    </row>
    <row r="814" customFormat="false" ht="12.75" hidden="false" customHeight="false" outlineLevel="0" collapsed="false">
      <c r="A814" s="100"/>
      <c r="B814" s="101"/>
      <c r="C814" s="101"/>
      <c r="D814" s="101"/>
      <c r="E814" s="101"/>
      <c r="F814" s="101"/>
      <c r="G814" s="101"/>
      <c r="H814" s="82"/>
      <c r="I814" s="103"/>
      <c r="R814" s="82"/>
      <c r="S814" s="90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1"/>
      <c r="DB814" s="91"/>
      <c r="DC814" s="91"/>
      <c r="DD814" s="91"/>
      <c r="DE814" s="91"/>
      <c r="DF814" s="91"/>
      <c r="DG814" s="91"/>
      <c r="DH814" s="91"/>
      <c r="DI814" s="91"/>
      <c r="DJ814" s="91"/>
      <c r="DK814" s="91"/>
      <c r="DL814" s="91"/>
      <c r="DM814" s="91"/>
      <c r="DN814" s="91"/>
      <c r="DO814" s="91"/>
      <c r="DP814" s="91"/>
      <c r="DQ814" s="91"/>
      <c r="DR814" s="91"/>
      <c r="DS814" s="91"/>
      <c r="DT814" s="91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  <c r="EJ814" s="91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91"/>
      <c r="EZ814" s="91"/>
      <c r="FA814" s="91"/>
      <c r="FB814" s="91"/>
      <c r="FC814" s="91"/>
      <c r="FD814" s="91"/>
    </row>
    <row r="815" customFormat="false" ht="12.75" hidden="false" customHeight="false" outlineLevel="0" collapsed="false">
      <c r="A815" s="100"/>
      <c r="B815" s="101"/>
      <c r="C815" s="101"/>
      <c r="D815" s="101"/>
      <c r="E815" s="101"/>
      <c r="F815" s="101"/>
      <c r="G815" s="101"/>
      <c r="H815" s="82"/>
      <c r="I815" s="103"/>
      <c r="R815" s="82"/>
      <c r="S815" s="90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1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  <c r="FB815" s="91"/>
      <c r="FC815" s="91"/>
      <c r="FD815" s="91"/>
    </row>
    <row r="816" customFormat="false" ht="12.75" hidden="false" customHeight="false" outlineLevel="0" collapsed="false">
      <c r="A816" s="100"/>
      <c r="B816" s="101"/>
      <c r="C816" s="101"/>
      <c r="D816" s="101"/>
      <c r="E816" s="101"/>
      <c r="F816" s="101"/>
      <c r="G816" s="101"/>
      <c r="H816" s="82"/>
      <c r="I816" s="103"/>
      <c r="R816" s="82"/>
      <c r="S816" s="90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1"/>
      <c r="DB816" s="91"/>
      <c r="DC816" s="91"/>
      <c r="DD816" s="91"/>
      <c r="DE816" s="91"/>
      <c r="DF816" s="91"/>
      <c r="DG816" s="91"/>
      <c r="DH816" s="91"/>
      <c r="DI816" s="91"/>
      <c r="DJ816" s="91"/>
      <c r="DK816" s="91"/>
      <c r="DL816" s="91"/>
      <c r="DM816" s="91"/>
      <c r="DN816" s="91"/>
      <c r="DO816" s="91"/>
      <c r="DP816" s="91"/>
      <c r="DQ816" s="91"/>
      <c r="DR816" s="91"/>
      <c r="DS816" s="91"/>
      <c r="DT816" s="91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  <c r="EJ816" s="9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91"/>
      <c r="EZ816" s="91"/>
      <c r="FA816" s="91"/>
      <c r="FB816" s="91"/>
      <c r="FC816" s="91"/>
      <c r="FD816" s="91"/>
    </row>
    <row r="817" customFormat="false" ht="12.75" hidden="false" customHeight="false" outlineLevel="0" collapsed="false">
      <c r="A817" s="100"/>
      <c r="B817" s="101"/>
      <c r="C817" s="101"/>
      <c r="D817" s="101"/>
      <c r="E817" s="101"/>
      <c r="F817" s="101"/>
      <c r="G817" s="101"/>
      <c r="H817" s="82"/>
      <c r="I817" s="103"/>
      <c r="R817" s="82"/>
      <c r="S817" s="90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1"/>
      <c r="DB817" s="91"/>
      <c r="DC817" s="91"/>
      <c r="DD817" s="91"/>
      <c r="DE817" s="91"/>
      <c r="DF817" s="91"/>
      <c r="DG817" s="91"/>
      <c r="DH817" s="91"/>
      <c r="DI817" s="91"/>
      <c r="DJ817" s="91"/>
      <c r="DK817" s="91"/>
      <c r="DL817" s="91"/>
      <c r="DM817" s="91"/>
      <c r="DN817" s="91"/>
      <c r="DO817" s="91"/>
      <c r="DP817" s="91"/>
      <c r="DQ817" s="91"/>
      <c r="DR817" s="91"/>
      <c r="DS817" s="91"/>
      <c r="DT817" s="91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  <c r="EJ817" s="9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91"/>
      <c r="EZ817" s="91"/>
      <c r="FA817" s="91"/>
      <c r="FB817" s="91"/>
      <c r="FC817" s="91"/>
      <c r="FD817" s="91"/>
    </row>
    <row r="818" customFormat="false" ht="12.75" hidden="false" customHeight="false" outlineLevel="0" collapsed="false">
      <c r="A818" s="100"/>
      <c r="B818" s="101"/>
      <c r="C818" s="101"/>
      <c r="D818" s="101"/>
      <c r="E818" s="101"/>
      <c r="F818" s="101"/>
      <c r="G818" s="101"/>
      <c r="H818" s="82"/>
      <c r="I818" s="103"/>
      <c r="R818" s="82"/>
      <c r="S818" s="90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1"/>
      <c r="DB818" s="91"/>
      <c r="DC818" s="91"/>
      <c r="DD818" s="91"/>
      <c r="DE818" s="91"/>
      <c r="DF818" s="91"/>
      <c r="DG818" s="91"/>
      <c r="DH818" s="91"/>
      <c r="DI818" s="91"/>
      <c r="DJ818" s="91"/>
      <c r="DK818" s="91"/>
      <c r="DL818" s="91"/>
      <c r="DM818" s="91"/>
      <c r="DN818" s="91"/>
      <c r="DO818" s="91"/>
      <c r="DP818" s="91"/>
      <c r="DQ818" s="91"/>
      <c r="DR818" s="91"/>
      <c r="DS818" s="91"/>
      <c r="DT818" s="91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  <c r="EJ818" s="91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91"/>
      <c r="EZ818" s="91"/>
      <c r="FA818" s="91"/>
      <c r="FB818" s="91"/>
      <c r="FC818" s="91"/>
      <c r="FD818" s="91"/>
    </row>
    <row r="819" customFormat="false" ht="12.75" hidden="false" customHeight="false" outlineLevel="0" collapsed="false">
      <c r="A819" s="100"/>
      <c r="B819" s="101"/>
      <c r="C819" s="101"/>
      <c r="D819" s="101"/>
      <c r="E819" s="101"/>
      <c r="F819" s="101"/>
      <c r="G819" s="101"/>
      <c r="H819" s="82"/>
      <c r="I819" s="103"/>
      <c r="R819" s="82"/>
      <c r="S819" s="90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1"/>
      <c r="DB819" s="91"/>
      <c r="DC819" s="91"/>
      <c r="DD819" s="91"/>
      <c r="DE819" s="91"/>
      <c r="DF819" s="91"/>
      <c r="DG819" s="91"/>
      <c r="DH819" s="91"/>
      <c r="DI819" s="91"/>
      <c r="DJ819" s="91"/>
      <c r="DK819" s="91"/>
      <c r="DL819" s="91"/>
      <c r="DM819" s="91"/>
      <c r="DN819" s="91"/>
      <c r="DO819" s="91"/>
      <c r="DP819" s="91"/>
      <c r="DQ819" s="91"/>
      <c r="DR819" s="91"/>
      <c r="DS819" s="91"/>
      <c r="DT819" s="91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  <c r="EJ819" s="9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91"/>
      <c r="EZ819" s="91"/>
      <c r="FA819" s="91"/>
      <c r="FB819" s="91"/>
      <c r="FC819" s="91"/>
      <c r="FD819" s="91"/>
    </row>
    <row r="820" customFormat="false" ht="12.75" hidden="false" customHeight="false" outlineLevel="0" collapsed="false">
      <c r="A820" s="100"/>
      <c r="B820" s="101"/>
      <c r="C820" s="101"/>
      <c r="D820" s="101"/>
      <c r="E820" s="101"/>
      <c r="F820" s="101"/>
      <c r="G820" s="101"/>
      <c r="H820" s="82"/>
      <c r="I820" s="103"/>
      <c r="R820" s="82"/>
      <c r="S820" s="90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1"/>
      <c r="DB820" s="91"/>
      <c r="DC820" s="91"/>
      <c r="DD820" s="91"/>
      <c r="DE820" s="91"/>
      <c r="DF820" s="91"/>
      <c r="DG820" s="91"/>
      <c r="DH820" s="91"/>
      <c r="DI820" s="91"/>
      <c r="DJ820" s="91"/>
      <c r="DK820" s="91"/>
      <c r="DL820" s="91"/>
      <c r="DM820" s="91"/>
      <c r="DN820" s="91"/>
      <c r="DO820" s="91"/>
      <c r="DP820" s="91"/>
      <c r="DQ820" s="91"/>
      <c r="DR820" s="91"/>
      <c r="DS820" s="91"/>
      <c r="DT820" s="91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  <c r="EJ820" s="91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91"/>
      <c r="EZ820" s="91"/>
      <c r="FA820" s="91"/>
      <c r="FB820" s="91"/>
      <c r="FC820" s="91"/>
      <c r="FD820" s="91"/>
    </row>
    <row r="821" customFormat="false" ht="12.75" hidden="false" customHeight="false" outlineLevel="0" collapsed="false">
      <c r="A821" s="100"/>
      <c r="B821" s="101"/>
      <c r="C821" s="101"/>
      <c r="D821" s="101"/>
      <c r="E821" s="101"/>
      <c r="F821" s="101"/>
      <c r="G821" s="101"/>
      <c r="H821" s="82"/>
      <c r="I821" s="103"/>
      <c r="R821" s="82"/>
      <c r="S821" s="90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1"/>
      <c r="DB821" s="91"/>
      <c r="DC821" s="91"/>
      <c r="DD821" s="91"/>
      <c r="DE821" s="91"/>
      <c r="DF821" s="91"/>
      <c r="DG821" s="91"/>
      <c r="DH821" s="91"/>
      <c r="DI821" s="91"/>
      <c r="DJ821" s="91"/>
      <c r="DK821" s="91"/>
      <c r="DL821" s="91"/>
      <c r="DM821" s="91"/>
      <c r="DN821" s="91"/>
      <c r="DO821" s="91"/>
      <c r="DP821" s="91"/>
      <c r="DQ821" s="91"/>
      <c r="DR821" s="91"/>
      <c r="DS821" s="91"/>
      <c r="DT821" s="91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  <c r="EJ821" s="91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91"/>
      <c r="EZ821" s="91"/>
      <c r="FA821" s="91"/>
      <c r="FB821" s="91"/>
      <c r="FC821" s="91"/>
      <c r="FD821" s="91"/>
    </row>
    <row r="822" customFormat="false" ht="12.75" hidden="false" customHeight="false" outlineLevel="0" collapsed="false">
      <c r="A822" s="100"/>
      <c r="B822" s="101"/>
      <c r="C822" s="101"/>
      <c r="D822" s="101"/>
      <c r="E822" s="101"/>
      <c r="F822" s="101"/>
      <c r="G822" s="101"/>
      <c r="H822" s="82"/>
      <c r="I822" s="103"/>
      <c r="R822" s="82"/>
      <c r="S822" s="90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1"/>
      <c r="DB822" s="91"/>
      <c r="DC822" s="91"/>
      <c r="DD822" s="91"/>
      <c r="DE822" s="91"/>
      <c r="DF822" s="91"/>
      <c r="DG822" s="91"/>
      <c r="DH822" s="91"/>
      <c r="DI822" s="91"/>
      <c r="DJ822" s="91"/>
      <c r="DK822" s="91"/>
      <c r="DL822" s="91"/>
      <c r="DM822" s="91"/>
      <c r="DN822" s="91"/>
      <c r="DO822" s="91"/>
      <c r="DP822" s="91"/>
      <c r="DQ822" s="91"/>
      <c r="DR822" s="91"/>
      <c r="DS822" s="91"/>
      <c r="DT822" s="91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  <c r="EJ822" s="91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91"/>
      <c r="EZ822" s="91"/>
      <c r="FA822" s="91"/>
      <c r="FB822" s="91"/>
      <c r="FC822" s="91"/>
      <c r="FD822" s="91"/>
    </row>
    <row r="823" customFormat="false" ht="12.75" hidden="false" customHeight="false" outlineLevel="0" collapsed="false">
      <c r="A823" s="100"/>
      <c r="B823" s="101"/>
      <c r="C823" s="101"/>
      <c r="D823" s="101"/>
      <c r="E823" s="101"/>
      <c r="F823" s="101"/>
      <c r="G823" s="101"/>
      <c r="H823" s="82"/>
      <c r="I823" s="103"/>
      <c r="R823" s="82"/>
      <c r="S823" s="90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1"/>
      <c r="DB823" s="91"/>
      <c r="DC823" s="91"/>
      <c r="DD823" s="91"/>
      <c r="DE823" s="91"/>
      <c r="DF823" s="91"/>
      <c r="DG823" s="91"/>
      <c r="DH823" s="91"/>
      <c r="DI823" s="91"/>
      <c r="DJ823" s="91"/>
      <c r="DK823" s="91"/>
      <c r="DL823" s="91"/>
      <c r="DM823" s="91"/>
      <c r="DN823" s="91"/>
      <c r="DO823" s="91"/>
      <c r="DP823" s="91"/>
      <c r="DQ823" s="91"/>
      <c r="DR823" s="91"/>
      <c r="DS823" s="91"/>
      <c r="DT823" s="91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  <c r="EJ823" s="9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91"/>
      <c r="EZ823" s="91"/>
      <c r="FA823" s="91"/>
      <c r="FB823" s="91"/>
      <c r="FC823" s="91"/>
      <c r="FD823" s="91"/>
    </row>
    <row r="824" customFormat="false" ht="12.75" hidden="false" customHeight="false" outlineLevel="0" collapsed="false">
      <c r="A824" s="100"/>
      <c r="B824" s="101"/>
      <c r="C824" s="101"/>
      <c r="D824" s="101"/>
      <c r="E824" s="101"/>
      <c r="F824" s="101"/>
      <c r="G824" s="101"/>
      <c r="H824" s="82"/>
      <c r="I824" s="103"/>
      <c r="R824" s="82"/>
      <c r="S824" s="90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1"/>
      <c r="DB824" s="91"/>
      <c r="DC824" s="91"/>
      <c r="DD824" s="91"/>
      <c r="DE824" s="91"/>
      <c r="DF824" s="91"/>
      <c r="DG824" s="91"/>
      <c r="DH824" s="91"/>
      <c r="DI824" s="91"/>
      <c r="DJ824" s="91"/>
      <c r="DK824" s="91"/>
      <c r="DL824" s="91"/>
      <c r="DM824" s="91"/>
      <c r="DN824" s="91"/>
      <c r="DO824" s="91"/>
      <c r="DP824" s="91"/>
      <c r="DQ824" s="91"/>
      <c r="DR824" s="91"/>
      <c r="DS824" s="91"/>
      <c r="DT824" s="91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  <c r="EJ824" s="9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91"/>
      <c r="EZ824" s="91"/>
      <c r="FA824" s="91"/>
      <c r="FB824" s="91"/>
      <c r="FC824" s="91"/>
      <c r="FD824" s="91"/>
    </row>
    <row r="825" customFormat="false" ht="12.75" hidden="false" customHeight="false" outlineLevel="0" collapsed="false">
      <c r="A825" s="100"/>
      <c r="B825" s="101"/>
      <c r="C825" s="101"/>
      <c r="D825" s="101"/>
      <c r="E825" s="101"/>
      <c r="F825" s="101"/>
      <c r="G825" s="101"/>
      <c r="H825" s="82"/>
      <c r="I825" s="103"/>
      <c r="R825" s="82"/>
      <c r="S825" s="90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1"/>
      <c r="DB825" s="91"/>
      <c r="DC825" s="91"/>
      <c r="DD825" s="91"/>
      <c r="DE825" s="91"/>
      <c r="DF825" s="91"/>
      <c r="DG825" s="91"/>
      <c r="DH825" s="91"/>
      <c r="DI825" s="91"/>
      <c r="DJ825" s="91"/>
      <c r="DK825" s="91"/>
      <c r="DL825" s="91"/>
      <c r="DM825" s="91"/>
      <c r="DN825" s="91"/>
      <c r="DO825" s="91"/>
      <c r="DP825" s="91"/>
      <c r="DQ825" s="91"/>
      <c r="DR825" s="91"/>
      <c r="DS825" s="91"/>
      <c r="DT825" s="91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  <c r="EJ825" s="91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91"/>
      <c r="EZ825" s="91"/>
      <c r="FA825" s="91"/>
      <c r="FB825" s="91"/>
      <c r="FC825" s="91"/>
      <c r="FD825" s="91"/>
    </row>
    <row r="826" customFormat="false" ht="12.75" hidden="false" customHeight="false" outlineLevel="0" collapsed="false">
      <c r="A826" s="100"/>
      <c r="B826" s="101"/>
      <c r="C826" s="101"/>
      <c r="D826" s="101"/>
      <c r="E826" s="101"/>
      <c r="F826" s="101"/>
      <c r="G826" s="101"/>
      <c r="H826" s="82"/>
      <c r="I826" s="103"/>
      <c r="R826" s="82"/>
      <c r="S826" s="90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1"/>
      <c r="DB826" s="91"/>
      <c r="DC826" s="91"/>
      <c r="DD826" s="91"/>
      <c r="DE826" s="91"/>
      <c r="DF826" s="91"/>
      <c r="DG826" s="91"/>
      <c r="DH826" s="91"/>
      <c r="DI826" s="91"/>
      <c r="DJ826" s="91"/>
      <c r="DK826" s="91"/>
      <c r="DL826" s="91"/>
      <c r="DM826" s="91"/>
      <c r="DN826" s="91"/>
      <c r="DO826" s="91"/>
      <c r="DP826" s="91"/>
      <c r="DQ826" s="91"/>
      <c r="DR826" s="91"/>
      <c r="DS826" s="91"/>
      <c r="DT826" s="91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  <c r="EJ826" s="9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91"/>
      <c r="EZ826" s="91"/>
      <c r="FA826" s="91"/>
      <c r="FB826" s="91"/>
      <c r="FC826" s="91"/>
      <c r="FD826" s="91"/>
    </row>
    <row r="827" customFormat="false" ht="12.75" hidden="false" customHeight="false" outlineLevel="0" collapsed="false">
      <c r="A827" s="100"/>
      <c r="B827" s="101"/>
      <c r="C827" s="101"/>
      <c r="D827" s="101"/>
      <c r="E827" s="101"/>
      <c r="F827" s="101"/>
      <c r="G827" s="101"/>
      <c r="H827" s="82"/>
      <c r="I827" s="103"/>
      <c r="R827" s="82"/>
      <c r="S827" s="90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1"/>
      <c r="DB827" s="91"/>
      <c r="DC827" s="91"/>
      <c r="DD827" s="91"/>
      <c r="DE827" s="91"/>
      <c r="DF827" s="91"/>
      <c r="DG827" s="91"/>
      <c r="DH827" s="91"/>
      <c r="DI827" s="91"/>
      <c r="DJ827" s="91"/>
      <c r="DK827" s="91"/>
      <c r="DL827" s="91"/>
      <c r="DM827" s="91"/>
      <c r="DN827" s="91"/>
      <c r="DO827" s="91"/>
      <c r="DP827" s="91"/>
      <c r="DQ827" s="91"/>
      <c r="DR827" s="91"/>
      <c r="DS827" s="91"/>
      <c r="DT827" s="91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  <c r="EJ827" s="91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91"/>
      <c r="EZ827" s="91"/>
      <c r="FA827" s="91"/>
      <c r="FB827" s="91"/>
      <c r="FC827" s="91"/>
      <c r="FD827" s="91"/>
    </row>
    <row r="828" customFormat="false" ht="12.75" hidden="false" customHeight="false" outlineLevel="0" collapsed="false">
      <c r="A828" s="100"/>
      <c r="B828" s="101"/>
      <c r="C828" s="101"/>
      <c r="D828" s="101"/>
      <c r="E828" s="101"/>
      <c r="F828" s="101"/>
      <c r="G828" s="101"/>
      <c r="H828" s="82"/>
      <c r="I828" s="103"/>
      <c r="R828" s="82"/>
      <c r="S828" s="90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1"/>
      <c r="DB828" s="91"/>
      <c r="DC828" s="91"/>
      <c r="DD828" s="91"/>
      <c r="DE828" s="91"/>
      <c r="DF828" s="91"/>
      <c r="DG828" s="91"/>
      <c r="DH828" s="91"/>
      <c r="DI828" s="91"/>
      <c r="DJ828" s="91"/>
      <c r="DK828" s="91"/>
      <c r="DL828" s="91"/>
      <c r="DM828" s="91"/>
      <c r="DN828" s="91"/>
      <c r="DO828" s="91"/>
      <c r="DP828" s="91"/>
      <c r="DQ828" s="91"/>
      <c r="DR828" s="91"/>
      <c r="DS828" s="91"/>
      <c r="DT828" s="91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  <c r="EJ828" s="91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91"/>
      <c r="EZ828" s="91"/>
      <c r="FA828" s="91"/>
      <c r="FB828" s="91"/>
      <c r="FC828" s="91"/>
      <c r="FD828" s="91"/>
    </row>
    <row r="829" customFormat="false" ht="12.75" hidden="false" customHeight="false" outlineLevel="0" collapsed="false">
      <c r="A829" s="100"/>
      <c r="B829" s="101"/>
      <c r="C829" s="101"/>
      <c r="D829" s="101"/>
      <c r="E829" s="101"/>
      <c r="F829" s="101"/>
      <c r="G829" s="101"/>
      <c r="H829" s="82"/>
      <c r="I829" s="103"/>
      <c r="R829" s="82"/>
      <c r="S829" s="90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1"/>
      <c r="DB829" s="91"/>
      <c r="DC829" s="91"/>
      <c r="DD829" s="91"/>
      <c r="DE829" s="91"/>
      <c r="DF829" s="91"/>
      <c r="DG829" s="91"/>
      <c r="DH829" s="91"/>
      <c r="DI829" s="91"/>
      <c r="DJ829" s="91"/>
      <c r="DK829" s="91"/>
      <c r="DL829" s="91"/>
      <c r="DM829" s="91"/>
      <c r="DN829" s="91"/>
      <c r="DO829" s="91"/>
      <c r="DP829" s="91"/>
      <c r="DQ829" s="91"/>
      <c r="DR829" s="91"/>
      <c r="DS829" s="91"/>
      <c r="DT829" s="91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  <c r="EJ829" s="91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91"/>
      <c r="EZ829" s="91"/>
      <c r="FA829" s="91"/>
      <c r="FB829" s="91"/>
      <c r="FC829" s="91"/>
      <c r="FD829" s="91"/>
    </row>
    <row r="830" customFormat="false" ht="12.75" hidden="false" customHeight="false" outlineLevel="0" collapsed="false">
      <c r="A830" s="100"/>
      <c r="B830" s="101"/>
      <c r="C830" s="101"/>
      <c r="D830" s="101"/>
      <c r="E830" s="101"/>
      <c r="F830" s="101"/>
      <c r="G830" s="101"/>
      <c r="H830" s="82"/>
      <c r="I830" s="103"/>
      <c r="R830" s="82"/>
      <c r="S830" s="90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1"/>
      <c r="DB830" s="91"/>
      <c r="DC830" s="91"/>
      <c r="DD830" s="91"/>
      <c r="DE830" s="91"/>
      <c r="DF830" s="91"/>
      <c r="DG830" s="91"/>
      <c r="DH830" s="91"/>
      <c r="DI830" s="91"/>
      <c r="DJ830" s="91"/>
      <c r="DK830" s="91"/>
      <c r="DL830" s="91"/>
      <c r="DM830" s="91"/>
      <c r="DN830" s="91"/>
      <c r="DO830" s="91"/>
      <c r="DP830" s="91"/>
      <c r="DQ830" s="91"/>
      <c r="DR830" s="91"/>
      <c r="DS830" s="91"/>
      <c r="DT830" s="91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  <c r="EJ830" s="91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91"/>
      <c r="EZ830" s="91"/>
      <c r="FA830" s="91"/>
      <c r="FB830" s="91"/>
      <c r="FC830" s="91"/>
      <c r="FD830" s="91"/>
    </row>
    <row r="831" customFormat="false" ht="12.75" hidden="false" customHeight="false" outlineLevel="0" collapsed="false">
      <c r="A831" s="100"/>
      <c r="B831" s="101"/>
      <c r="C831" s="101"/>
      <c r="D831" s="101"/>
      <c r="E831" s="101"/>
      <c r="F831" s="101"/>
      <c r="G831" s="101"/>
      <c r="H831" s="82"/>
      <c r="I831" s="103"/>
      <c r="R831" s="82"/>
      <c r="S831" s="90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1"/>
      <c r="DB831" s="91"/>
      <c r="DC831" s="91"/>
      <c r="DD831" s="91"/>
      <c r="DE831" s="91"/>
      <c r="DF831" s="91"/>
      <c r="DG831" s="91"/>
      <c r="DH831" s="91"/>
      <c r="DI831" s="91"/>
      <c r="DJ831" s="91"/>
      <c r="DK831" s="91"/>
      <c r="DL831" s="91"/>
      <c r="DM831" s="91"/>
      <c r="DN831" s="91"/>
      <c r="DO831" s="91"/>
      <c r="DP831" s="91"/>
      <c r="DQ831" s="91"/>
      <c r="DR831" s="91"/>
      <c r="DS831" s="91"/>
      <c r="DT831" s="91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  <c r="EJ831" s="9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91"/>
      <c r="EZ831" s="91"/>
      <c r="FA831" s="91"/>
      <c r="FB831" s="91"/>
      <c r="FC831" s="91"/>
      <c r="FD831" s="91"/>
    </row>
    <row r="832" customFormat="false" ht="12.75" hidden="false" customHeight="false" outlineLevel="0" collapsed="false">
      <c r="A832" s="100"/>
      <c r="B832" s="101"/>
      <c r="C832" s="101"/>
      <c r="D832" s="101"/>
      <c r="E832" s="101"/>
      <c r="F832" s="101"/>
      <c r="G832" s="101"/>
      <c r="H832" s="82"/>
      <c r="I832" s="103"/>
      <c r="R832" s="82"/>
      <c r="S832" s="90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1"/>
      <c r="DB832" s="91"/>
      <c r="DC832" s="91"/>
      <c r="DD832" s="91"/>
      <c r="DE832" s="91"/>
      <c r="DF832" s="91"/>
      <c r="DG832" s="91"/>
      <c r="DH832" s="91"/>
      <c r="DI832" s="91"/>
      <c r="DJ832" s="91"/>
      <c r="DK832" s="91"/>
      <c r="DL832" s="91"/>
      <c r="DM832" s="91"/>
      <c r="DN832" s="91"/>
      <c r="DO832" s="91"/>
      <c r="DP832" s="91"/>
      <c r="DQ832" s="91"/>
      <c r="DR832" s="91"/>
      <c r="DS832" s="91"/>
      <c r="DT832" s="91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  <c r="EJ832" s="9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91"/>
      <c r="EZ832" s="91"/>
      <c r="FA832" s="91"/>
      <c r="FB832" s="91"/>
      <c r="FC832" s="91"/>
      <c r="FD832" s="91"/>
    </row>
    <row r="833" customFormat="false" ht="12.75" hidden="false" customHeight="false" outlineLevel="0" collapsed="false">
      <c r="A833" s="100"/>
      <c r="B833" s="101"/>
      <c r="C833" s="101"/>
      <c r="D833" s="101"/>
      <c r="E833" s="101"/>
      <c r="F833" s="101"/>
      <c r="G833" s="101"/>
      <c r="H833" s="82"/>
      <c r="I833" s="103"/>
      <c r="R833" s="82"/>
      <c r="S833" s="90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1"/>
      <c r="DB833" s="91"/>
      <c r="DC833" s="91"/>
      <c r="DD833" s="91"/>
      <c r="DE833" s="91"/>
      <c r="DF833" s="91"/>
      <c r="DG833" s="91"/>
      <c r="DH833" s="91"/>
      <c r="DI833" s="91"/>
      <c r="DJ833" s="91"/>
      <c r="DK833" s="91"/>
      <c r="DL833" s="91"/>
      <c r="DM833" s="91"/>
      <c r="DN833" s="91"/>
      <c r="DO833" s="91"/>
      <c r="DP833" s="91"/>
      <c r="DQ833" s="91"/>
      <c r="DR833" s="91"/>
      <c r="DS833" s="91"/>
      <c r="DT833" s="91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  <c r="EJ833" s="91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91"/>
      <c r="EZ833" s="91"/>
      <c r="FA833" s="91"/>
      <c r="FB833" s="91"/>
      <c r="FC833" s="91"/>
      <c r="FD833" s="91"/>
    </row>
    <row r="834" customFormat="false" ht="12.75" hidden="false" customHeight="false" outlineLevel="0" collapsed="false">
      <c r="A834" s="100"/>
      <c r="B834" s="101"/>
      <c r="C834" s="101"/>
      <c r="D834" s="101"/>
      <c r="E834" s="101"/>
      <c r="F834" s="101"/>
      <c r="G834" s="101"/>
      <c r="H834" s="82"/>
      <c r="I834" s="103"/>
      <c r="R834" s="82"/>
      <c r="S834" s="90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1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  <c r="FB834" s="91"/>
      <c r="FC834" s="91"/>
      <c r="FD834" s="91"/>
    </row>
    <row r="835" customFormat="false" ht="12.75" hidden="false" customHeight="false" outlineLevel="0" collapsed="false">
      <c r="A835" s="100"/>
      <c r="B835" s="101"/>
      <c r="C835" s="101"/>
      <c r="D835" s="101"/>
      <c r="E835" s="101"/>
      <c r="F835" s="101"/>
      <c r="G835" s="101"/>
      <c r="H835" s="82"/>
      <c r="I835" s="103"/>
      <c r="R835" s="82"/>
      <c r="S835" s="90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1"/>
      <c r="DB835" s="91"/>
      <c r="DC835" s="91"/>
      <c r="DD835" s="91"/>
      <c r="DE835" s="91"/>
      <c r="DF835" s="91"/>
      <c r="DG835" s="91"/>
      <c r="DH835" s="91"/>
      <c r="DI835" s="91"/>
      <c r="DJ835" s="91"/>
      <c r="DK835" s="91"/>
      <c r="DL835" s="91"/>
      <c r="DM835" s="91"/>
      <c r="DN835" s="91"/>
      <c r="DO835" s="91"/>
      <c r="DP835" s="91"/>
      <c r="DQ835" s="91"/>
      <c r="DR835" s="91"/>
      <c r="DS835" s="91"/>
      <c r="DT835" s="91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  <c r="EJ835" s="9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91"/>
      <c r="EZ835" s="91"/>
      <c r="FA835" s="91"/>
      <c r="FB835" s="91"/>
      <c r="FC835" s="91"/>
      <c r="FD835" s="91"/>
    </row>
    <row r="836" customFormat="false" ht="12.75" hidden="false" customHeight="false" outlineLevel="0" collapsed="false">
      <c r="A836" s="100"/>
      <c r="B836" s="101"/>
      <c r="C836" s="101"/>
      <c r="D836" s="101"/>
      <c r="E836" s="101"/>
      <c r="F836" s="101"/>
      <c r="G836" s="101"/>
      <c r="H836" s="82"/>
      <c r="I836" s="103"/>
      <c r="R836" s="82"/>
      <c r="S836" s="90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1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  <c r="FB836" s="91"/>
      <c r="FC836" s="91"/>
      <c r="FD836" s="91"/>
    </row>
    <row r="837" customFormat="false" ht="12.75" hidden="false" customHeight="false" outlineLevel="0" collapsed="false">
      <c r="A837" s="100"/>
      <c r="B837" s="101"/>
      <c r="C837" s="101"/>
      <c r="D837" s="101"/>
      <c r="E837" s="101"/>
      <c r="F837" s="101"/>
      <c r="G837" s="101"/>
      <c r="H837" s="82"/>
      <c r="I837" s="103"/>
      <c r="R837" s="82"/>
      <c r="S837" s="90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1"/>
      <c r="DB837" s="91"/>
      <c r="DC837" s="91"/>
      <c r="DD837" s="91"/>
      <c r="DE837" s="91"/>
      <c r="DF837" s="91"/>
      <c r="DG837" s="91"/>
      <c r="DH837" s="91"/>
      <c r="DI837" s="91"/>
      <c r="DJ837" s="91"/>
      <c r="DK837" s="91"/>
      <c r="DL837" s="91"/>
      <c r="DM837" s="91"/>
      <c r="DN837" s="91"/>
      <c r="DO837" s="91"/>
      <c r="DP837" s="91"/>
      <c r="DQ837" s="91"/>
      <c r="DR837" s="91"/>
      <c r="DS837" s="91"/>
      <c r="DT837" s="91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  <c r="EJ837" s="91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91"/>
      <c r="EZ837" s="91"/>
      <c r="FA837" s="91"/>
      <c r="FB837" s="91"/>
      <c r="FC837" s="91"/>
      <c r="FD837" s="91"/>
    </row>
    <row r="838" customFormat="false" ht="12.75" hidden="false" customHeight="false" outlineLevel="0" collapsed="false">
      <c r="A838" s="100"/>
      <c r="B838" s="101"/>
      <c r="C838" s="101"/>
      <c r="D838" s="101"/>
      <c r="E838" s="101"/>
      <c r="F838" s="101"/>
      <c r="G838" s="101"/>
      <c r="H838" s="82"/>
      <c r="I838" s="103"/>
      <c r="R838" s="82"/>
      <c r="S838" s="90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1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  <c r="FB838" s="91"/>
      <c r="FC838" s="91"/>
      <c r="FD838" s="91"/>
    </row>
    <row r="839" customFormat="false" ht="12.75" hidden="false" customHeight="false" outlineLevel="0" collapsed="false">
      <c r="A839" s="100"/>
      <c r="B839" s="101"/>
      <c r="C839" s="101"/>
      <c r="D839" s="101"/>
      <c r="E839" s="101"/>
      <c r="F839" s="101"/>
      <c r="G839" s="101"/>
      <c r="H839" s="82"/>
      <c r="I839" s="103"/>
      <c r="R839" s="82"/>
      <c r="S839" s="90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1"/>
      <c r="DB839" s="91"/>
      <c r="DC839" s="91"/>
      <c r="DD839" s="91"/>
      <c r="DE839" s="91"/>
      <c r="DF839" s="91"/>
      <c r="DG839" s="91"/>
      <c r="DH839" s="91"/>
      <c r="DI839" s="91"/>
      <c r="DJ839" s="91"/>
      <c r="DK839" s="91"/>
      <c r="DL839" s="91"/>
      <c r="DM839" s="91"/>
      <c r="DN839" s="91"/>
      <c r="DO839" s="91"/>
      <c r="DP839" s="91"/>
      <c r="DQ839" s="91"/>
      <c r="DR839" s="91"/>
      <c r="DS839" s="91"/>
      <c r="DT839" s="91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  <c r="EJ839" s="91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91"/>
      <c r="EZ839" s="91"/>
      <c r="FA839" s="91"/>
      <c r="FB839" s="91"/>
      <c r="FC839" s="91"/>
      <c r="FD839" s="91"/>
    </row>
    <row r="840" customFormat="false" ht="12.75" hidden="false" customHeight="false" outlineLevel="0" collapsed="false">
      <c r="A840" s="100"/>
      <c r="B840" s="101"/>
      <c r="C840" s="101"/>
      <c r="D840" s="101"/>
      <c r="E840" s="101"/>
      <c r="F840" s="101"/>
      <c r="G840" s="101"/>
      <c r="H840" s="82"/>
      <c r="I840" s="103"/>
      <c r="R840" s="82"/>
      <c r="S840" s="90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1"/>
      <c r="DB840" s="91"/>
      <c r="DC840" s="91"/>
      <c r="DD840" s="91"/>
      <c r="DE840" s="91"/>
      <c r="DF840" s="91"/>
      <c r="DG840" s="91"/>
      <c r="DH840" s="91"/>
      <c r="DI840" s="91"/>
      <c r="DJ840" s="91"/>
      <c r="DK840" s="91"/>
      <c r="DL840" s="91"/>
      <c r="DM840" s="91"/>
      <c r="DN840" s="91"/>
      <c r="DO840" s="91"/>
      <c r="DP840" s="91"/>
      <c r="DQ840" s="91"/>
      <c r="DR840" s="91"/>
      <c r="DS840" s="91"/>
      <c r="DT840" s="91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  <c r="EJ840" s="9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91"/>
      <c r="EZ840" s="91"/>
      <c r="FA840" s="91"/>
      <c r="FB840" s="91"/>
      <c r="FC840" s="91"/>
      <c r="FD840" s="91"/>
    </row>
    <row r="841" customFormat="false" ht="12.75" hidden="false" customHeight="false" outlineLevel="0" collapsed="false">
      <c r="A841" s="100"/>
      <c r="B841" s="101"/>
      <c r="C841" s="101"/>
      <c r="D841" s="101"/>
      <c r="E841" s="101"/>
      <c r="F841" s="101"/>
      <c r="G841" s="101"/>
      <c r="H841" s="82"/>
      <c r="I841" s="103"/>
      <c r="R841" s="82"/>
      <c r="S841" s="90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1"/>
      <c r="DB841" s="91"/>
      <c r="DC841" s="91"/>
      <c r="DD841" s="91"/>
      <c r="DE841" s="91"/>
      <c r="DF841" s="91"/>
      <c r="DG841" s="91"/>
      <c r="DH841" s="91"/>
      <c r="DI841" s="91"/>
      <c r="DJ841" s="91"/>
      <c r="DK841" s="91"/>
      <c r="DL841" s="91"/>
      <c r="DM841" s="91"/>
      <c r="DN841" s="91"/>
      <c r="DO841" s="91"/>
      <c r="DP841" s="91"/>
      <c r="DQ841" s="91"/>
      <c r="DR841" s="91"/>
      <c r="DS841" s="91"/>
      <c r="DT841" s="91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  <c r="EJ841" s="9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91"/>
      <c r="EZ841" s="91"/>
      <c r="FA841" s="91"/>
      <c r="FB841" s="91"/>
      <c r="FC841" s="91"/>
      <c r="FD841" s="91"/>
    </row>
    <row r="842" customFormat="false" ht="12.75" hidden="false" customHeight="false" outlineLevel="0" collapsed="false">
      <c r="A842" s="100"/>
      <c r="B842" s="101"/>
      <c r="C842" s="101"/>
      <c r="D842" s="101"/>
      <c r="E842" s="101"/>
      <c r="F842" s="101"/>
      <c r="G842" s="101"/>
      <c r="H842" s="82"/>
      <c r="I842" s="103"/>
      <c r="R842" s="82"/>
      <c r="S842" s="90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1"/>
      <c r="DB842" s="91"/>
      <c r="DC842" s="91"/>
      <c r="DD842" s="91"/>
      <c r="DE842" s="91"/>
      <c r="DF842" s="91"/>
      <c r="DG842" s="91"/>
      <c r="DH842" s="91"/>
      <c r="DI842" s="91"/>
      <c r="DJ842" s="91"/>
      <c r="DK842" s="91"/>
      <c r="DL842" s="91"/>
      <c r="DM842" s="91"/>
      <c r="DN842" s="91"/>
      <c r="DO842" s="91"/>
      <c r="DP842" s="91"/>
      <c r="DQ842" s="91"/>
      <c r="DR842" s="91"/>
      <c r="DS842" s="91"/>
      <c r="DT842" s="91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  <c r="EJ842" s="91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91"/>
      <c r="EZ842" s="91"/>
      <c r="FA842" s="91"/>
      <c r="FB842" s="91"/>
      <c r="FC842" s="91"/>
      <c r="FD842" s="91"/>
    </row>
    <row r="843" customFormat="false" ht="12.75" hidden="false" customHeight="false" outlineLevel="0" collapsed="false">
      <c r="A843" s="100"/>
      <c r="B843" s="101"/>
      <c r="C843" s="101"/>
      <c r="D843" s="101"/>
      <c r="E843" s="101"/>
      <c r="F843" s="101"/>
      <c r="G843" s="101"/>
      <c r="H843" s="82"/>
      <c r="I843" s="103"/>
      <c r="R843" s="82"/>
      <c r="S843" s="90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1"/>
      <c r="DB843" s="91"/>
      <c r="DC843" s="91"/>
      <c r="DD843" s="91"/>
      <c r="DE843" s="91"/>
      <c r="DF843" s="91"/>
      <c r="DG843" s="91"/>
      <c r="DH843" s="91"/>
      <c r="DI843" s="91"/>
      <c r="DJ843" s="91"/>
      <c r="DK843" s="91"/>
      <c r="DL843" s="91"/>
      <c r="DM843" s="91"/>
      <c r="DN843" s="91"/>
      <c r="DO843" s="91"/>
      <c r="DP843" s="91"/>
      <c r="DQ843" s="91"/>
      <c r="DR843" s="91"/>
      <c r="DS843" s="91"/>
      <c r="DT843" s="91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  <c r="EJ843" s="9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91"/>
      <c r="EZ843" s="91"/>
      <c r="FA843" s="91"/>
      <c r="FB843" s="91"/>
      <c r="FC843" s="91"/>
      <c r="FD843" s="91"/>
    </row>
    <row r="844" customFormat="false" ht="12.75" hidden="false" customHeight="false" outlineLevel="0" collapsed="false">
      <c r="A844" s="100"/>
      <c r="B844" s="101"/>
      <c r="C844" s="101"/>
      <c r="D844" s="101"/>
      <c r="E844" s="101"/>
      <c r="F844" s="101"/>
      <c r="G844" s="101"/>
      <c r="H844" s="82"/>
      <c r="I844" s="103"/>
      <c r="R844" s="82"/>
      <c r="S844" s="90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1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  <c r="FB844" s="91"/>
      <c r="FC844" s="91"/>
      <c r="FD844" s="91"/>
    </row>
    <row r="845" customFormat="false" ht="12.75" hidden="false" customHeight="false" outlineLevel="0" collapsed="false">
      <c r="A845" s="100"/>
      <c r="B845" s="101"/>
      <c r="C845" s="101"/>
      <c r="D845" s="101"/>
      <c r="E845" s="101"/>
      <c r="F845" s="101"/>
      <c r="G845" s="101"/>
      <c r="H845" s="82"/>
      <c r="I845" s="103"/>
      <c r="R845" s="82"/>
      <c r="S845" s="90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1"/>
      <c r="DB845" s="91"/>
      <c r="DC845" s="91"/>
      <c r="DD845" s="91"/>
      <c r="DE845" s="91"/>
      <c r="DF845" s="91"/>
      <c r="DG845" s="91"/>
      <c r="DH845" s="91"/>
      <c r="DI845" s="91"/>
      <c r="DJ845" s="91"/>
      <c r="DK845" s="91"/>
      <c r="DL845" s="91"/>
      <c r="DM845" s="91"/>
      <c r="DN845" s="91"/>
      <c r="DO845" s="91"/>
      <c r="DP845" s="91"/>
      <c r="DQ845" s="91"/>
      <c r="DR845" s="91"/>
      <c r="DS845" s="91"/>
      <c r="DT845" s="91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  <c r="EJ845" s="91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91"/>
      <c r="EZ845" s="91"/>
      <c r="FA845" s="91"/>
      <c r="FB845" s="91"/>
      <c r="FC845" s="91"/>
      <c r="FD845" s="91"/>
    </row>
    <row r="846" customFormat="false" ht="12.75" hidden="false" customHeight="false" outlineLevel="0" collapsed="false">
      <c r="A846" s="100"/>
      <c r="B846" s="101"/>
      <c r="C846" s="101"/>
      <c r="D846" s="101"/>
      <c r="E846" s="101"/>
      <c r="F846" s="101"/>
      <c r="G846" s="101"/>
      <c r="H846" s="82"/>
      <c r="I846" s="103"/>
      <c r="R846" s="82"/>
      <c r="S846" s="90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1"/>
      <c r="DB846" s="91"/>
      <c r="DC846" s="91"/>
      <c r="DD846" s="91"/>
      <c r="DE846" s="91"/>
      <c r="DF846" s="91"/>
      <c r="DG846" s="91"/>
      <c r="DH846" s="91"/>
      <c r="DI846" s="91"/>
      <c r="DJ846" s="91"/>
      <c r="DK846" s="91"/>
      <c r="DL846" s="91"/>
      <c r="DM846" s="91"/>
      <c r="DN846" s="91"/>
      <c r="DO846" s="91"/>
      <c r="DP846" s="91"/>
      <c r="DQ846" s="91"/>
      <c r="DR846" s="91"/>
      <c r="DS846" s="91"/>
      <c r="DT846" s="91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  <c r="EJ846" s="91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91"/>
      <c r="EZ846" s="91"/>
      <c r="FA846" s="91"/>
      <c r="FB846" s="91"/>
      <c r="FC846" s="91"/>
      <c r="FD846" s="91"/>
    </row>
    <row r="847" customFormat="false" ht="12.75" hidden="false" customHeight="false" outlineLevel="0" collapsed="false">
      <c r="A847" s="100"/>
      <c r="B847" s="101"/>
      <c r="C847" s="101"/>
      <c r="D847" s="101"/>
      <c r="E847" s="101"/>
      <c r="F847" s="101"/>
      <c r="G847" s="101"/>
      <c r="H847" s="82"/>
      <c r="I847" s="103"/>
      <c r="R847" s="82"/>
      <c r="S847" s="90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1"/>
      <c r="DB847" s="91"/>
      <c r="DC847" s="91"/>
      <c r="DD847" s="91"/>
      <c r="DE847" s="91"/>
      <c r="DF847" s="91"/>
      <c r="DG847" s="91"/>
      <c r="DH847" s="91"/>
      <c r="DI847" s="91"/>
      <c r="DJ847" s="91"/>
      <c r="DK847" s="91"/>
      <c r="DL847" s="91"/>
      <c r="DM847" s="91"/>
      <c r="DN847" s="91"/>
      <c r="DO847" s="91"/>
      <c r="DP847" s="91"/>
      <c r="DQ847" s="91"/>
      <c r="DR847" s="91"/>
      <c r="DS847" s="91"/>
      <c r="DT847" s="91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  <c r="EJ847" s="9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91"/>
      <c r="EZ847" s="91"/>
      <c r="FA847" s="91"/>
      <c r="FB847" s="91"/>
      <c r="FC847" s="91"/>
      <c r="FD847" s="91"/>
    </row>
    <row r="848" customFormat="false" ht="12.75" hidden="false" customHeight="false" outlineLevel="0" collapsed="false">
      <c r="A848" s="100"/>
      <c r="B848" s="101"/>
      <c r="C848" s="101"/>
      <c r="D848" s="101"/>
      <c r="E848" s="101"/>
      <c r="F848" s="101"/>
      <c r="G848" s="101"/>
      <c r="H848" s="82"/>
      <c r="I848" s="103"/>
      <c r="R848" s="82"/>
      <c r="S848" s="90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1"/>
      <c r="DB848" s="91"/>
      <c r="DC848" s="91"/>
      <c r="DD848" s="91"/>
      <c r="DE848" s="91"/>
      <c r="DF848" s="91"/>
      <c r="DG848" s="91"/>
      <c r="DH848" s="91"/>
      <c r="DI848" s="91"/>
      <c r="DJ848" s="91"/>
      <c r="DK848" s="91"/>
      <c r="DL848" s="91"/>
      <c r="DM848" s="91"/>
      <c r="DN848" s="91"/>
      <c r="DO848" s="91"/>
      <c r="DP848" s="91"/>
      <c r="DQ848" s="91"/>
      <c r="DR848" s="91"/>
      <c r="DS848" s="91"/>
      <c r="DT848" s="91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  <c r="EJ848" s="9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91"/>
      <c r="EZ848" s="91"/>
      <c r="FA848" s="91"/>
      <c r="FB848" s="91"/>
      <c r="FC848" s="91"/>
      <c r="FD848" s="91"/>
    </row>
    <row r="849" customFormat="false" ht="12.75" hidden="false" customHeight="false" outlineLevel="0" collapsed="false">
      <c r="A849" s="100"/>
      <c r="B849" s="101"/>
      <c r="C849" s="101"/>
      <c r="D849" s="101"/>
      <c r="E849" s="101"/>
      <c r="F849" s="101"/>
      <c r="G849" s="101"/>
      <c r="H849" s="82"/>
      <c r="I849" s="103"/>
      <c r="R849" s="82"/>
      <c r="S849" s="90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1"/>
      <c r="DB849" s="91"/>
      <c r="DC849" s="91"/>
      <c r="DD849" s="91"/>
      <c r="DE849" s="91"/>
      <c r="DF849" s="91"/>
      <c r="DG849" s="91"/>
      <c r="DH849" s="91"/>
      <c r="DI849" s="91"/>
      <c r="DJ849" s="91"/>
      <c r="DK849" s="91"/>
      <c r="DL849" s="91"/>
      <c r="DM849" s="91"/>
      <c r="DN849" s="91"/>
      <c r="DO849" s="91"/>
      <c r="DP849" s="91"/>
      <c r="DQ849" s="91"/>
      <c r="DR849" s="91"/>
      <c r="DS849" s="91"/>
      <c r="DT849" s="91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  <c r="EJ849" s="91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91"/>
      <c r="EZ849" s="91"/>
      <c r="FA849" s="91"/>
      <c r="FB849" s="91"/>
      <c r="FC849" s="91"/>
      <c r="FD849" s="91"/>
    </row>
    <row r="850" customFormat="false" ht="12.75" hidden="false" customHeight="false" outlineLevel="0" collapsed="false">
      <c r="A850" s="100"/>
      <c r="B850" s="101"/>
      <c r="C850" s="101"/>
      <c r="D850" s="101"/>
      <c r="E850" s="101"/>
      <c r="F850" s="101"/>
      <c r="G850" s="101"/>
      <c r="H850" s="82"/>
      <c r="I850" s="103"/>
      <c r="R850" s="82"/>
      <c r="S850" s="90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1"/>
      <c r="DB850" s="91"/>
      <c r="DC850" s="91"/>
      <c r="DD850" s="91"/>
      <c r="DE850" s="91"/>
      <c r="DF850" s="91"/>
      <c r="DG850" s="91"/>
      <c r="DH850" s="91"/>
      <c r="DI850" s="91"/>
      <c r="DJ850" s="91"/>
      <c r="DK850" s="91"/>
      <c r="DL850" s="91"/>
      <c r="DM850" s="91"/>
      <c r="DN850" s="91"/>
      <c r="DO850" s="91"/>
      <c r="DP850" s="91"/>
      <c r="DQ850" s="91"/>
      <c r="DR850" s="91"/>
      <c r="DS850" s="91"/>
      <c r="DT850" s="91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  <c r="EJ850" s="9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91"/>
      <c r="EZ850" s="91"/>
      <c r="FA850" s="91"/>
      <c r="FB850" s="91"/>
      <c r="FC850" s="91"/>
      <c r="FD850" s="91"/>
    </row>
    <row r="851" customFormat="false" ht="12.75" hidden="false" customHeight="false" outlineLevel="0" collapsed="false">
      <c r="A851" s="100"/>
      <c r="B851" s="101"/>
      <c r="C851" s="101"/>
      <c r="D851" s="101"/>
      <c r="E851" s="101"/>
      <c r="F851" s="101"/>
      <c r="G851" s="101"/>
      <c r="H851" s="82"/>
      <c r="I851" s="103"/>
      <c r="R851" s="82"/>
      <c r="S851" s="90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1"/>
      <c r="DB851" s="91"/>
      <c r="DC851" s="91"/>
      <c r="DD851" s="91"/>
      <c r="DE851" s="91"/>
      <c r="DF851" s="91"/>
      <c r="DG851" s="91"/>
      <c r="DH851" s="91"/>
      <c r="DI851" s="91"/>
      <c r="DJ851" s="91"/>
      <c r="DK851" s="91"/>
      <c r="DL851" s="91"/>
      <c r="DM851" s="91"/>
      <c r="DN851" s="91"/>
      <c r="DO851" s="91"/>
      <c r="DP851" s="91"/>
      <c r="DQ851" s="91"/>
      <c r="DR851" s="91"/>
      <c r="DS851" s="91"/>
      <c r="DT851" s="91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  <c r="EJ851" s="91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91"/>
      <c r="EZ851" s="91"/>
      <c r="FA851" s="91"/>
      <c r="FB851" s="91"/>
      <c r="FC851" s="91"/>
      <c r="FD851" s="91"/>
    </row>
    <row r="852" customFormat="false" ht="12.75" hidden="false" customHeight="false" outlineLevel="0" collapsed="false">
      <c r="A852" s="100"/>
      <c r="B852" s="101"/>
      <c r="C852" s="101"/>
      <c r="D852" s="101"/>
      <c r="E852" s="101"/>
      <c r="F852" s="101"/>
      <c r="G852" s="101"/>
      <c r="H852" s="82"/>
      <c r="I852" s="103"/>
      <c r="R852" s="82"/>
      <c r="S852" s="90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1"/>
      <c r="DB852" s="91"/>
      <c r="DC852" s="91"/>
      <c r="DD852" s="91"/>
      <c r="DE852" s="91"/>
      <c r="DF852" s="91"/>
      <c r="DG852" s="91"/>
      <c r="DH852" s="91"/>
      <c r="DI852" s="91"/>
      <c r="DJ852" s="91"/>
      <c r="DK852" s="91"/>
      <c r="DL852" s="91"/>
      <c r="DM852" s="91"/>
      <c r="DN852" s="91"/>
      <c r="DO852" s="91"/>
      <c r="DP852" s="91"/>
      <c r="DQ852" s="91"/>
      <c r="DR852" s="91"/>
      <c r="DS852" s="91"/>
      <c r="DT852" s="91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  <c r="EJ852" s="91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91"/>
      <c r="EZ852" s="91"/>
      <c r="FA852" s="91"/>
      <c r="FB852" s="91"/>
      <c r="FC852" s="91"/>
      <c r="FD852" s="91"/>
    </row>
    <row r="853" customFormat="false" ht="12.75" hidden="false" customHeight="false" outlineLevel="0" collapsed="false">
      <c r="A853" s="100"/>
      <c r="B853" s="101"/>
      <c r="C853" s="101"/>
      <c r="D853" s="101"/>
      <c r="E853" s="101"/>
      <c r="F853" s="101"/>
      <c r="G853" s="101"/>
      <c r="H853" s="82"/>
      <c r="I853" s="103"/>
      <c r="R853" s="82"/>
      <c r="S853" s="90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1"/>
      <c r="DB853" s="91"/>
      <c r="DC853" s="91"/>
      <c r="DD853" s="91"/>
      <c r="DE853" s="91"/>
      <c r="DF853" s="91"/>
      <c r="DG853" s="91"/>
      <c r="DH853" s="91"/>
      <c r="DI853" s="91"/>
      <c r="DJ853" s="91"/>
      <c r="DK853" s="91"/>
      <c r="DL853" s="91"/>
      <c r="DM853" s="91"/>
      <c r="DN853" s="91"/>
      <c r="DO853" s="91"/>
      <c r="DP853" s="91"/>
      <c r="DQ853" s="91"/>
      <c r="DR853" s="91"/>
      <c r="DS853" s="91"/>
      <c r="DT853" s="91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  <c r="EJ853" s="91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91"/>
      <c r="EZ853" s="91"/>
      <c r="FA853" s="91"/>
      <c r="FB853" s="91"/>
      <c r="FC853" s="91"/>
      <c r="FD853" s="91"/>
    </row>
    <row r="854" customFormat="false" ht="12.75" hidden="false" customHeight="false" outlineLevel="0" collapsed="false">
      <c r="A854" s="100"/>
      <c r="B854" s="101"/>
      <c r="C854" s="101"/>
      <c r="D854" s="101"/>
      <c r="E854" s="101"/>
      <c r="F854" s="101"/>
      <c r="G854" s="101"/>
      <c r="H854" s="82"/>
      <c r="I854" s="103"/>
      <c r="R854" s="82"/>
      <c r="S854" s="90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1"/>
      <c r="DB854" s="91"/>
      <c r="DC854" s="91"/>
      <c r="DD854" s="91"/>
      <c r="DE854" s="91"/>
      <c r="DF854" s="91"/>
      <c r="DG854" s="91"/>
      <c r="DH854" s="91"/>
      <c r="DI854" s="91"/>
      <c r="DJ854" s="91"/>
      <c r="DK854" s="91"/>
      <c r="DL854" s="91"/>
      <c r="DM854" s="91"/>
      <c r="DN854" s="91"/>
      <c r="DO854" s="91"/>
      <c r="DP854" s="91"/>
      <c r="DQ854" s="91"/>
      <c r="DR854" s="91"/>
      <c r="DS854" s="91"/>
      <c r="DT854" s="91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  <c r="EJ854" s="9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91"/>
      <c r="EZ854" s="91"/>
      <c r="FA854" s="91"/>
      <c r="FB854" s="91"/>
      <c r="FC854" s="91"/>
      <c r="FD854" s="91"/>
    </row>
    <row r="855" customFormat="false" ht="12.75" hidden="false" customHeight="false" outlineLevel="0" collapsed="false">
      <c r="A855" s="100"/>
      <c r="B855" s="101"/>
      <c r="C855" s="101"/>
      <c r="D855" s="101"/>
      <c r="E855" s="101"/>
      <c r="F855" s="101"/>
      <c r="G855" s="101"/>
      <c r="H855" s="82"/>
      <c r="I855" s="103"/>
      <c r="R855" s="82"/>
      <c r="S855" s="90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1"/>
      <c r="DB855" s="91"/>
      <c r="DC855" s="91"/>
      <c r="DD855" s="91"/>
      <c r="DE855" s="91"/>
      <c r="DF855" s="91"/>
      <c r="DG855" s="91"/>
      <c r="DH855" s="91"/>
      <c r="DI855" s="91"/>
      <c r="DJ855" s="91"/>
      <c r="DK855" s="91"/>
      <c r="DL855" s="91"/>
      <c r="DM855" s="91"/>
      <c r="DN855" s="91"/>
      <c r="DO855" s="91"/>
      <c r="DP855" s="91"/>
      <c r="DQ855" s="91"/>
      <c r="DR855" s="91"/>
      <c r="DS855" s="91"/>
      <c r="DT855" s="91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  <c r="EJ855" s="9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91"/>
      <c r="EZ855" s="91"/>
      <c r="FA855" s="91"/>
      <c r="FB855" s="91"/>
      <c r="FC855" s="91"/>
      <c r="FD855" s="91"/>
    </row>
    <row r="856" customFormat="false" ht="12.75" hidden="false" customHeight="false" outlineLevel="0" collapsed="false">
      <c r="A856" s="100"/>
      <c r="B856" s="101"/>
      <c r="C856" s="101"/>
      <c r="D856" s="101"/>
      <c r="E856" s="101"/>
      <c r="F856" s="101"/>
      <c r="G856" s="101"/>
      <c r="H856" s="82"/>
      <c r="I856" s="103"/>
      <c r="R856" s="82"/>
      <c r="S856" s="90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1"/>
      <c r="DB856" s="91"/>
      <c r="DC856" s="91"/>
      <c r="DD856" s="91"/>
      <c r="DE856" s="91"/>
      <c r="DF856" s="91"/>
      <c r="DG856" s="91"/>
      <c r="DH856" s="91"/>
      <c r="DI856" s="91"/>
      <c r="DJ856" s="91"/>
      <c r="DK856" s="91"/>
      <c r="DL856" s="91"/>
      <c r="DM856" s="91"/>
      <c r="DN856" s="91"/>
      <c r="DO856" s="91"/>
      <c r="DP856" s="91"/>
      <c r="DQ856" s="91"/>
      <c r="DR856" s="91"/>
      <c r="DS856" s="91"/>
      <c r="DT856" s="91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  <c r="EJ856" s="91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91"/>
      <c r="EZ856" s="91"/>
      <c r="FA856" s="91"/>
      <c r="FB856" s="91"/>
      <c r="FC856" s="91"/>
      <c r="FD856" s="91"/>
    </row>
    <row r="857" customFormat="false" ht="12.75" hidden="false" customHeight="false" outlineLevel="0" collapsed="false">
      <c r="A857" s="100"/>
      <c r="B857" s="101"/>
      <c r="C857" s="101"/>
      <c r="D857" s="101"/>
      <c r="E857" s="101"/>
      <c r="F857" s="101"/>
      <c r="G857" s="101"/>
      <c r="H857" s="82"/>
      <c r="I857" s="103"/>
      <c r="R857" s="82"/>
      <c r="S857" s="90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1"/>
      <c r="DB857" s="91"/>
      <c r="DC857" s="91"/>
      <c r="DD857" s="91"/>
      <c r="DE857" s="91"/>
      <c r="DF857" s="91"/>
      <c r="DG857" s="91"/>
      <c r="DH857" s="91"/>
      <c r="DI857" s="91"/>
      <c r="DJ857" s="91"/>
      <c r="DK857" s="91"/>
      <c r="DL857" s="91"/>
      <c r="DM857" s="91"/>
      <c r="DN857" s="91"/>
      <c r="DO857" s="91"/>
      <c r="DP857" s="91"/>
      <c r="DQ857" s="91"/>
      <c r="DR857" s="91"/>
      <c r="DS857" s="91"/>
      <c r="DT857" s="91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  <c r="EJ857" s="91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91"/>
      <c r="EZ857" s="91"/>
      <c r="FA857" s="91"/>
      <c r="FB857" s="91"/>
      <c r="FC857" s="91"/>
      <c r="FD857" s="91"/>
    </row>
    <row r="858" customFormat="false" ht="12.75" hidden="false" customHeight="false" outlineLevel="0" collapsed="false">
      <c r="A858" s="100"/>
      <c r="B858" s="101"/>
      <c r="C858" s="101"/>
      <c r="D858" s="101"/>
      <c r="E858" s="101"/>
      <c r="F858" s="101"/>
      <c r="G858" s="101"/>
      <c r="H858" s="82"/>
      <c r="I858" s="103"/>
      <c r="R858" s="82"/>
      <c r="S858" s="90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1"/>
      <c r="DB858" s="91"/>
      <c r="DC858" s="91"/>
      <c r="DD858" s="91"/>
      <c r="DE858" s="91"/>
      <c r="DF858" s="91"/>
      <c r="DG858" s="91"/>
      <c r="DH858" s="91"/>
      <c r="DI858" s="91"/>
      <c r="DJ858" s="91"/>
      <c r="DK858" s="91"/>
      <c r="DL858" s="91"/>
      <c r="DM858" s="91"/>
      <c r="DN858" s="91"/>
      <c r="DO858" s="91"/>
      <c r="DP858" s="91"/>
      <c r="DQ858" s="91"/>
      <c r="DR858" s="91"/>
      <c r="DS858" s="91"/>
      <c r="DT858" s="91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  <c r="EJ858" s="91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91"/>
      <c r="EZ858" s="91"/>
      <c r="FA858" s="91"/>
      <c r="FB858" s="91"/>
      <c r="FC858" s="91"/>
      <c r="FD858" s="91"/>
    </row>
    <row r="859" customFormat="false" ht="12.75" hidden="false" customHeight="false" outlineLevel="0" collapsed="false">
      <c r="A859" s="100"/>
      <c r="B859" s="101"/>
      <c r="C859" s="101"/>
      <c r="D859" s="101"/>
      <c r="E859" s="101"/>
      <c r="F859" s="101"/>
      <c r="G859" s="101"/>
      <c r="H859" s="82"/>
      <c r="I859" s="103"/>
      <c r="R859" s="82"/>
      <c r="S859" s="90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1"/>
      <c r="DB859" s="91"/>
      <c r="DC859" s="91"/>
      <c r="DD859" s="91"/>
      <c r="DE859" s="91"/>
      <c r="DF859" s="91"/>
      <c r="DG859" s="91"/>
      <c r="DH859" s="91"/>
      <c r="DI859" s="91"/>
      <c r="DJ859" s="91"/>
      <c r="DK859" s="91"/>
      <c r="DL859" s="91"/>
      <c r="DM859" s="91"/>
      <c r="DN859" s="91"/>
      <c r="DO859" s="91"/>
      <c r="DP859" s="91"/>
      <c r="DQ859" s="91"/>
      <c r="DR859" s="91"/>
      <c r="DS859" s="91"/>
      <c r="DT859" s="91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  <c r="EJ859" s="91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91"/>
      <c r="EZ859" s="91"/>
      <c r="FA859" s="91"/>
      <c r="FB859" s="91"/>
      <c r="FC859" s="91"/>
      <c r="FD859" s="91"/>
    </row>
    <row r="860" customFormat="false" ht="12.75" hidden="false" customHeight="false" outlineLevel="0" collapsed="false">
      <c r="A860" s="100"/>
      <c r="B860" s="101"/>
      <c r="C860" s="101"/>
      <c r="D860" s="101"/>
      <c r="E860" s="101"/>
      <c r="F860" s="101"/>
      <c r="G860" s="101"/>
      <c r="H860" s="82"/>
      <c r="I860" s="103"/>
      <c r="R860" s="82"/>
      <c r="S860" s="90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1"/>
      <c r="DB860" s="91"/>
      <c r="DC860" s="91"/>
      <c r="DD860" s="91"/>
      <c r="DE860" s="91"/>
      <c r="DF860" s="91"/>
      <c r="DG860" s="91"/>
      <c r="DH860" s="91"/>
      <c r="DI860" s="91"/>
      <c r="DJ860" s="91"/>
      <c r="DK860" s="91"/>
      <c r="DL860" s="91"/>
      <c r="DM860" s="91"/>
      <c r="DN860" s="91"/>
      <c r="DO860" s="91"/>
      <c r="DP860" s="91"/>
      <c r="DQ860" s="91"/>
      <c r="DR860" s="91"/>
      <c r="DS860" s="91"/>
      <c r="DT860" s="91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  <c r="EJ860" s="9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91"/>
      <c r="EZ860" s="91"/>
      <c r="FA860" s="91"/>
      <c r="FB860" s="91"/>
      <c r="FC860" s="91"/>
      <c r="FD860" s="91"/>
    </row>
    <row r="861" customFormat="false" ht="12.75" hidden="false" customHeight="false" outlineLevel="0" collapsed="false">
      <c r="A861" s="100"/>
      <c r="B861" s="101"/>
      <c r="C861" s="101"/>
      <c r="D861" s="101"/>
      <c r="E861" s="101"/>
      <c r="F861" s="101"/>
      <c r="G861" s="101"/>
      <c r="H861" s="82"/>
      <c r="I861" s="103"/>
      <c r="R861" s="82"/>
      <c r="S861" s="90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1"/>
      <c r="DB861" s="91"/>
      <c r="DC861" s="91"/>
      <c r="DD861" s="91"/>
      <c r="DE861" s="91"/>
      <c r="DF861" s="91"/>
      <c r="DG861" s="91"/>
      <c r="DH861" s="91"/>
      <c r="DI861" s="91"/>
      <c r="DJ861" s="91"/>
      <c r="DK861" s="91"/>
      <c r="DL861" s="91"/>
      <c r="DM861" s="91"/>
      <c r="DN861" s="91"/>
      <c r="DO861" s="91"/>
      <c r="DP861" s="91"/>
      <c r="DQ861" s="91"/>
      <c r="DR861" s="91"/>
      <c r="DS861" s="91"/>
      <c r="DT861" s="91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  <c r="EJ861" s="9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91"/>
      <c r="EZ861" s="91"/>
      <c r="FA861" s="91"/>
      <c r="FB861" s="91"/>
      <c r="FC861" s="91"/>
      <c r="FD861" s="91"/>
    </row>
    <row r="862" customFormat="false" ht="12.75" hidden="false" customHeight="false" outlineLevel="0" collapsed="false">
      <c r="A862" s="100"/>
      <c r="B862" s="101"/>
      <c r="C862" s="101"/>
      <c r="D862" s="101"/>
      <c r="E862" s="101"/>
      <c r="F862" s="101"/>
      <c r="G862" s="101"/>
      <c r="H862" s="82"/>
      <c r="I862" s="103"/>
      <c r="R862" s="82"/>
      <c r="S862" s="90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1"/>
      <c r="DB862" s="91"/>
      <c r="DC862" s="91"/>
      <c r="DD862" s="91"/>
      <c r="DE862" s="91"/>
      <c r="DF862" s="91"/>
      <c r="DG862" s="91"/>
      <c r="DH862" s="91"/>
      <c r="DI862" s="91"/>
      <c r="DJ862" s="91"/>
      <c r="DK862" s="91"/>
      <c r="DL862" s="91"/>
      <c r="DM862" s="91"/>
      <c r="DN862" s="91"/>
      <c r="DO862" s="91"/>
      <c r="DP862" s="91"/>
      <c r="DQ862" s="91"/>
      <c r="DR862" s="91"/>
      <c r="DS862" s="91"/>
      <c r="DT862" s="91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  <c r="EJ862" s="91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91"/>
      <c r="EZ862" s="91"/>
      <c r="FA862" s="91"/>
      <c r="FB862" s="91"/>
      <c r="FC862" s="91"/>
      <c r="FD862" s="91"/>
    </row>
    <row r="863" customFormat="false" ht="12.75" hidden="false" customHeight="false" outlineLevel="0" collapsed="false">
      <c r="A863" s="100"/>
      <c r="B863" s="101"/>
      <c r="C863" s="101"/>
      <c r="D863" s="101"/>
      <c r="E863" s="101"/>
      <c r="F863" s="101"/>
      <c r="G863" s="101"/>
      <c r="H863" s="82"/>
      <c r="I863" s="103"/>
      <c r="R863" s="82"/>
      <c r="S863" s="90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1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  <c r="FB863" s="91"/>
      <c r="FC863" s="91"/>
      <c r="FD863" s="91"/>
    </row>
    <row r="864" customFormat="false" ht="12.75" hidden="false" customHeight="false" outlineLevel="0" collapsed="false">
      <c r="A864" s="100"/>
      <c r="B864" s="101"/>
      <c r="C864" s="101"/>
      <c r="D864" s="101"/>
      <c r="E864" s="101"/>
      <c r="F864" s="101"/>
      <c r="G864" s="101"/>
      <c r="H864" s="82"/>
      <c r="I864" s="103"/>
      <c r="R864" s="82"/>
      <c r="S864" s="90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1"/>
      <c r="DB864" s="91"/>
      <c r="DC864" s="91"/>
      <c r="DD864" s="91"/>
      <c r="DE864" s="91"/>
      <c r="DF864" s="91"/>
      <c r="DG864" s="91"/>
      <c r="DH864" s="91"/>
      <c r="DI864" s="91"/>
      <c r="DJ864" s="91"/>
      <c r="DK864" s="91"/>
      <c r="DL864" s="91"/>
      <c r="DM864" s="91"/>
      <c r="DN864" s="91"/>
      <c r="DO864" s="91"/>
      <c r="DP864" s="91"/>
      <c r="DQ864" s="91"/>
      <c r="DR864" s="91"/>
      <c r="DS864" s="91"/>
      <c r="DT864" s="91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  <c r="EJ864" s="9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91"/>
      <c r="EZ864" s="91"/>
      <c r="FA864" s="91"/>
      <c r="FB864" s="91"/>
      <c r="FC864" s="91"/>
      <c r="FD864" s="91"/>
    </row>
    <row r="865" customFormat="false" ht="12.75" hidden="false" customHeight="false" outlineLevel="0" collapsed="false">
      <c r="A865" s="100"/>
      <c r="B865" s="101"/>
      <c r="C865" s="101"/>
      <c r="D865" s="101"/>
      <c r="E865" s="101"/>
      <c r="F865" s="101"/>
      <c r="G865" s="101"/>
      <c r="H865" s="82"/>
      <c r="I865" s="103"/>
      <c r="R865" s="82"/>
      <c r="S865" s="90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1"/>
      <c r="DB865" s="91"/>
      <c r="DC865" s="91"/>
      <c r="DD865" s="91"/>
      <c r="DE865" s="91"/>
      <c r="DF865" s="91"/>
      <c r="DG865" s="91"/>
      <c r="DH865" s="91"/>
      <c r="DI865" s="91"/>
      <c r="DJ865" s="91"/>
      <c r="DK865" s="91"/>
      <c r="DL865" s="91"/>
      <c r="DM865" s="91"/>
      <c r="DN865" s="91"/>
      <c r="DO865" s="91"/>
      <c r="DP865" s="91"/>
      <c r="DQ865" s="91"/>
      <c r="DR865" s="91"/>
      <c r="DS865" s="91"/>
      <c r="DT865" s="91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  <c r="EJ865" s="91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91"/>
      <c r="EZ865" s="91"/>
      <c r="FA865" s="91"/>
      <c r="FB865" s="91"/>
      <c r="FC865" s="91"/>
      <c r="FD865" s="91"/>
    </row>
    <row r="866" customFormat="false" ht="12.75" hidden="false" customHeight="false" outlineLevel="0" collapsed="false">
      <c r="A866" s="100"/>
      <c r="B866" s="101"/>
      <c r="C866" s="101"/>
      <c r="D866" s="101"/>
      <c r="E866" s="101"/>
      <c r="F866" s="101"/>
      <c r="G866" s="101"/>
      <c r="H866" s="82"/>
      <c r="I866" s="103"/>
      <c r="R866" s="82"/>
      <c r="S866" s="90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1"/>
      <c r="DB866" s="91"/>
      <c r="DC866" s="91"/>
      <c r="DD866" s="91"/>
      <c r="DE866" s="91"/>
      <c r="DF866" s="91"/>
      <c r="DG866" s="91"/>
      <c r="DH866" s="91"/>
      <c r="DI866" s="91"/>
      <c r="DJ866" s="91"/>
      <c r="DK866" s="91"/>
      <c r="DL866" s="91"/>
      <c r="DM866" s="91"/>
      <c r="DN866" s="91"/>
      <c r="DO866" s="91"/>
      <c r="DP866" s="91"/>
      <c r="DQ866" s="91"/>
      <c r="DR866" s="91"/>
      <c r="DS866" s="91"/>
      <c r="DT866" s="91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  <c r="EJ866" s="9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91"/>
      <c r="EZ866" s="91"/>
      <c r="FA866" s="91"/>
      <c r="FB866" s="91"/>
      <c r="FC866" s="91"/>
      <c r="FD866" s="91"/>
    </row>
    <row r="867" customFormat="false" ht="12.75" hidden="false" customHeight="false" outlineLevel="0" collapsed="false">
      <c r="A867" s="100"/>
      <c r="B867" s="101"/>
      <c r="C867" s="101"/>
      <c r="D867" s="101"/>
      <c r="E867" s="101"/>
      <c r="F867" s="101"/>
      <c r="G867" s="101"/>
      <c r="H867" s="82"/>
      <c r="I867" s="103"/>
      <c r="R867" s="82"/>
      <c r="S867" s="90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1"/>
      <c r="DB867" s="91"/>
      <c r="DC867" s="91"/>
      <c r="DD867" s="91"/>
      <c r="DE867" s="91"/>
      <c r="DF867" s="91"/>
      <c r="DG867" s="91"/>
      <c r="DH867" s="91"/>
      <c r="DI867" s="91"/>
      <c r="DJ867" s="91"/>
      <c r="DK867" s="91"/>
      <c r="DL867" s="91"/>
      <c r="DM867" s="91"/>
      <c r="DN867" s="91"/>
      <c r="DO867" s="91"/>
      <c r="DP867" s="91"/>
      <c r="DQ867" s="91"/>
      <c r="DR867" s="91"/>
      <c r="DS867" s="91"/>
      <c r="DT867" s="91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  <c r="EJ867" s="91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91"/>
      <c r="EZ867" s="91"/>
      <c r="FA867" s="91"/>
      <c r="FB867" s="91"/>
      <c r="FC867" s="91"/>
      <c r="FD867" s="91"/>
    </row>
    <row r="868" customFormat="false" ht="12.75" hidden="false" customHeight="false" outlineLevel="0" collapsed="false">
      <c r="A868" s="100"/>
      <c r="B868" s="101"/>
      <c r="C868" s="101"/>
      <c r="D868" s="101"/>
      <c r="E868" s="101"/>
      <c r="F868" s="101"/>
      <c r="G868" s="101"/>
      <c r="H868" s="82"/>
      <c r="I868" s="103"/>
      <c r="R868" s="82"/>
      <c r="S868" s="90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1"/>
      <c r="DB868" s="91"/>
      <c r="DC868" s="91"/>
      <c r="DD868" s="91"/>
      <c r="DE868" s="91"/>
      <c r="DF868" s="91"/>
      <c r="DG868" s="91"/>
      <c r="DH868" s="91"/>
      <c r="DI868" s="91"/>
      <c r="DJ868" s="91"/>
      <c r="DK868" s="91"/>
      <c r="DL868" s="91"/>
      <c r="DM868" s="91"/>
      <c r="DN868" s="91"/>
      <c r="DO868" s="91"/>
      <c r="DP868" s="91"/>
      <c r="DQ868" s="91"/>
      <c r="DR868" s="91"/>
      <c r="DS868" s="91"/>
      <c r="DT868" s="91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  <c r="EJ868" s="9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91"/>
      <c r="EZ868" s="91"/>
      <c r="FA868" s="91"/>
      <c r="FB868" s="91"/>
      <c r="FC868" s="91"/>
      <c r="FD868" s="91"/>
    </row>
    <row r="869" customFormat="false" ht="12.75" hidden="false" customHeight="false" outlineLevel="0" collapsed="false">
      <c r="A869" s="100"/>
      <c r="B869" s="101"/>
      <c r="C869" s="101"/>
      <c r="D869" s="101"/>
      <c r="E869" s="101"/>
      <c r="F869" s="101"/>
      <c r="G869" s="101"/>
      <c r="H869" s="82"/>
      <c r="I869" s="103"/>
      <c r="R869" s="82"/>
      <c r="S869" s="90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1"/>
      <c r="DB869" s="91"/>
      <c r="DC869" s="91"/>
      <c r="DD869" s="91"/>
      <c r="DE869" s="91"/>
      <c r="DF869" s="91"/>
      <c r="DG869" s="91"/>
      <c r="DH869" s="91"/>
      <c r="DI869" s="91"/>
      <c r="DJ869" s="91"/>
      <c r="DK869" s="91"/>
      <c r="DL869" s="91"/>
      <c r="DM869" s="91"/>
      <c r="DN869" s="91"/>
      <c r="DO869" s="91"/>
      <c r="DP869" s="91"/>
      <c r="DQ869" s="91"/>
      <c r="DR869" s="91"/>
      <c r="DS869" s="91"/>
      <c r="DT869" s="91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  <c r="EJ869" s="91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91"/>
      <c r="EZ869" s="91"/>
      <c r="FA869" s="91"/>
      <c r="FB869" s="91"/>
      <c r="FC869" s="91"/>
      <c r="FD869" s="91"/>
    </row>
    <row r="870" customFormat="false" ht="12.75" hidden="false" customHeight="false" outlineLevel="0" collapsed="false">
      <c r="A870" s="100"/>
      <c r="B870" s="101"/>
      <c r="C870" s="101"/>
      <c r="D870" s="101"/>
      <c r="E870" s="101"/>
      <c r="F870" s="101"/>
      <c r="G870" s="101"/>
      <c r="H870" s="82"/>
      <c r="I870" s="103"/>
      <c r="R870" s="82"/>
      <c r="S870" s="90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1"/>
      <c r="DB870" s="91"/>
      <c r="DC870" s="91"/>
      <c r="DD870" s="91"/>
      <c r="DE870" s="91"/>
      <c r="DF870" s="91"/>
      <c r="DG870" s="91"/>
      <c r="DH870" s="91"/>
      <c r="DI870" s="91"/>
      <c r="DJ870" s="91"/>
      <c r="DK870" s="91"/>
      <c r="DL870" s="91"/>
      <c r="DM870" s="91"/>
      <c r="DN870" s="91"/>
      <c r="DO870" s="91"/>
      <c r="DP870" s="91"/>
      <c r="DQ870" s="91"/>
      <c r="DR870" s="91"/>
      <c r="DS870" s="91"/>
      <c r="DT870" s="91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  <c r="EJ870" s="91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91"/>
      <c r="EZ870" s="91"/>
      <c r="FA870" s="91"/>
      <c r="FB870" s="91"/>
      <c r="FC870" s="91"/>
      <c r="FD870" s="91"/>
    </row>
    <row r="871" customFormat="false" ht="12.75" hidden="false" customHeight="false" outlineLevel="0" collapsed="false">
      <c r="A871" s="100"/>
      <c r="B871" s="101"/>
      <c r="C871" s="101"/>
      <c r="D871" s="101"/>
      <c r="E871" s="101"/>
      <c r="F871" s="101"/>
      <c r="G871" s="101"/>
      <c r="H871" s="82"/>
      <c r="I871" s="103"/>
      <c r="R871" s="82"/>
      <c r="S871" s="90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1"/>
      <c r="DB871" s="91"/>
      <c r="DC871" s="91"/>
      <c r="DD871" s="91"/>
      <c r="DE871" s="91"/>
      <c r="DF871" s="91"/>
      <c r="DG871" s="91"/>
      <c r="DH871" s="91"/>
      <c r="DI871" s="91"/>
      <c r="DJ871" s="91"/>
      <c r="DK871" s="91"/>
      <c r="DL871" s="91"/>
      <c r="DM871" s="91"/>
      <c r="DN871" s="91"/>
      <c r="DO871" s="91"/>
      <c r="DP871" s="91"/>
      <c r="DQ871" s="91"/>
      <c r="DR871" s="91"/>
      <c r="DS871" s="91"/>
      <c r="DT871" s="91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  <c r="EJ871" s="9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91"/>
      <c r="EZ871" s="91"/>
      <c r="FA871" s="91"/>
      <c r="FB871" s="91"/>
      <c r="FC871" s="91"/>
      <c r="FD871" s="91"/>
    </row>
    <row r="872" customFormat="false" ht="12.75" hidden="false" customHeight="false" outlineLevel="0" collapsed="false">
      <c r="A872" s="100"/>
      <c r="B872" s="101"/>
      <c r="C872" s="101"/>
      <c r="D872" s="101"/>
      <c r="E872" s="101"/>
      <c r="F872" s="101"/>
      <c r="G872" s="101"/>
      <c r="H872" s="82"/>
      <c r="I872" s="103"/>
      <c r="R872" s="82"/>
      <c r="S872" s="90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1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91"/>
      <c r="EZ872" s="91"/>
      <c r="FA872" s="91"/>
      <c r="FB872" s="91"/>
      <c r="FC872" s="91"/>
      <c r="FD872" s="91"/>
    </row>
    <row r="873" customFormat="false" ht="12.75" hidden="false" customHeight="false" outlineLevel="0" collapsed="false">
      <c r="A873" s="100"/>
      <c r="B873" s="101"/>
      <c r="C873" s="101"/>
      <c r="D873" s="101"/>
      <c r="E873" s="101"/>
      <c r="F873" s="101"/>
      <c r="G873" s="101"/>
      <c r="H873" s="82"/>
      <c r="I873" s="103"/>
      <c r="R873" s="82"/>
      <c r="S873" s="90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1"/>
      <c r="DB873" s="91"/>
      <c r="DC873" s="91"/>
      <c r="DD873" s="91"/>
      <c r="DE873" s="91"/>
      <c r="DF873" s="91"/>
      <c r="DG873" s="91"/>
      <c r="DH873" s="91"/>
      <c r="DI873" s="91"/>
      <c r="DJ873" s="91"/>
      <c r="DK873" s="91"/>
      <c r="DL873" s="91"/>
      <c r="DM873" s="91"/>
      <c r="DN873" s="91"/>
      <c r="DO873" s="91"/>
      <c r="DP873" s="91"/>
      <c r="DQ873" s="91"/>
      <c r="DR873" s="91"/>
      <c r="DS873" s="91"/>
      <c r="DT873" s="91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  <c r="EJ873" s="9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91"/>
      <c r="EZ873" s="91"/>
      <c r="FA873" s="91"/>
      <c r="FB873" s="91"/>
      <c r="FC873" s="91"/>
      <c r="FD873" s="91"/>
    </row>
    <row r="874" customFormat="false" ht="12.75" hidden="false" customHeight="false" outlineLevel="0" collapsed="false">
      <c r="A874" s="100"/>
      <c r="B874" s="101"/>
      <c r="C874" s="101"/>
      <c r="D874" s="101"/>
      <c r="E874" s="101"/>
      <c r="F874" s="101"/>
      <c r="G874" s="101"/>
      <c r="H874" s="82"/>
      <c r="I874" s="103"/>
      <c r="R874" s="82"/>
      <c r="S874" s="90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1"/>
      <c r="DB874" s="91"/>
      <c r="DC874" s="91"/>
      <c r="DD874" s="91"/>
      <c r="DE874" s="91"/>
      <c r="DF874" s="91"/>
      <c r="DG874" s="91"/>
      <c r="DH874" s="91"/>
      <c r="DI874" s="91"/>
      <c r="DJ874" s="91"/>
      <c r="DK874" s="91"/>
      <c r="DL874" s="91"/>
      <c r="DM874" s="91"/>
      <c r="DN874" s="91"/>
      <c r="DO874" s="91"/>
      <c r="DP874" s="91"/>
      <c r="DQ874" s="91"/>
      <c r="DR874" s="91"/>
      <c r="DS874" s="91"/>
      <c r="DT874" s="91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  <c r="EJ874" s="91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91"/>
      <c r="EZ874" s="91"/>
      <c r="FA874" s="91"/>
      <c r="FB874" s="91"/>
      <c r="FC874" s="91"/>
      <c r="FD874" s="91"/>
    </row>
    <row r="875" customFormat="false" ht="12.75" hidden="false" customHeight="false" outlineLevel="0" collapsed="false">
      <c r="A875" s="100"/>
      <c r="B875" s="101"/>
      <c r="C875" s="101"/>
      <c r="D875" s="101"/>
      <c r="E875" s="101"/>
      <c r="F875" s="101"/>
      <c r="G875" s="101"/>
      <c r="H875" s="82"/>
      <c r="I875" s="103"/>
      <c r="R875" s="82"/>
      <c r="S875" s="90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1"/>
      <c r="DB875" s="91"/>
      <c r="DC875" s="91"/>
      <c r="DD875" s="91"/>
      <c r="DE875" s="91"/>
      <c r="DF875" s="91"/>
      <c r="DG875" s="91"/>
      <c r="DH875" s="91"/>
      <c r="DI875" s="91"/>
      <c r="DJ875" s="91"/>
      <c r="DK875" s="91"/>
      <c r="DL875" s="91"/>
      <c r="DM875" s="91"/>
      <c r="DN875" s="91"/>
      <c r="DO875" s="91"/>
      <c r="DP875" s="91"/>
      <c r="DQ875" s="91"/>
      <c r="DR875" s="91"/>
      <c r="DS875" s="91"/>
      <c r="DT875" s="91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  <c r="EJ875" s="91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91"/>
      <c r="EZ875" s="91"/>
      <c r="FA875" s="91"/>
      <c r="FB875" s="91"/>
      <c r="FC875" s="91"/>
      <c r="FD875" s="91"/>
    </row>
    <row r="876" customFormat="false" ht="12.75" hidden="false" customHeight="false" outlineLevel="0" collapsed="false">
      <c r="A876" s="100"/>
      <c r="B876" s="101"/>
      <c r="C876" s="101"/>
      <c r="D876" s="101"/>
      <c r="E876" s="101"/>
      <c r="F876" s="101"/>
      <c r="G876" s="101"/>
      <c r="H876" s="82"/>
      <c r="I876" s="103"/>
      <c r="R876" s="82"/>
      <c r="S876" s="90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1"/>
      <c r="DB876" s="91"/>
      <c r="DC876" s="91"/>
      <c r="DD876" s="91"/>
      <c r="DE876" s="91"/>
      <c r="DF876" s="91"/>
      <c r="DG876" s="91"/>
      <c r="DH876" s="91"/>
      <c r="DI876" s="91"/>
      <c r="DJ876" s="91"/>
      <c r="DK876" s="91"/>
      <c r="DL876" s="91"/>
      <c r="DM876" s="91"/>
      <c r="DN876" s="91"/>
      <c r="DO876" s="91"/>
      <c r="DP876" s="91"/>
      <c r="DQ876" s="91"/>
      <c r="DR876" s="91"/>
      <c r="DS876" s="91"/>
      <c r="DT876" s="91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  <c r="EJ876" s="9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91"/>
      <c r="EZ876" s="91"/>
      <c r="FA876" s="91"/>
      <c r="FB876" s="91"/>
      <c r="FC876" s="91"/>
      <c r="FD876" s="91"/>
    </row>
    <row r="877" customFormat="false" ht="12.75" hidden="false" customHeight="false" outlineLevel="0" collapsed="false">
      <c r="A877" s="100"/>
      <c r="B877" s="101"/>
      <c r="C877" s="101"/>
      <c r="D877" s="101"/>
      <c r="E877" s="101"/>
      <c r="F877" s="101"/>
      <c r="G877" s="101"/>
      <c r="H877" s="82"/>
      <c r="I877" s="103"/>
      <c r="R877" s="82"/>
      <c r="S877" s="90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1"/>
      <c r="DB877" s="91"/>
      <c r="DC877" s="91"/>
      <c r="DD877" s="91"/>
      <c r="DE877" s="91"/>
      <c r="DF877" s="91"/>
      <c r="DG877" s="91"/>
      <c r="DH877" s="91"/>
      <c r="DI877" s="91"/>
      <c r="DJ877" s="91"/>
      <c r="DK877" s="91"/>
      <c r="DL877" s="91"/>
      <c r="DM877" s="91"/>
      <c r="DN877" s="91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  <c r="FB877" s="91"/>
      <c r="FC877" s="91"/>
      <c r="FD877" s="91"/>
    </row>
    <row r="878" customFormat="false" ht="12.75" hidden="false" customHeight="false" outlineLevel="0" collapsed="false">
      <c r="A878" s="100"/>
      <c r="B878" s="101"/>
      <c r="C878" s="101"/>
      <c r="D878" s="101"/>
      <c r="E878" s="101"/>
      <c r="F878" s="101"/>
      <c r="G878" s="101"/>
      <c r="H878" s="82"/>
      <c r="I878" s="103"/>
      <c r="R878" s="82"/>
      <c r="S878" s="90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1"/>
      <c r="DB878" s="91"/>
      <c r="DC878" s="91"/>
      <c r="DD878" s="91"/>
      <c r="DE878" s="91"/>
      <c r="DF878" s="91"/>
      <c r="DG878" s="91"/>
      <c r="DH878" s="91"/>
      <c r="DI878" s="91"/>
      <c r="DJ878" s="91"/>
      <c r="DK878" s="91"/>
      <c r="DL878" s="91"/>
      <c r="DM878" s="91"/>
      <c r="DN878" s="91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  <c r="FB878" s="91"/>
      <c r="FC878" s="91"/>
      <c r="FD878" s="91"/>
    </row>
    <row r="879" customFormat="false" ht="12.75" hidden="false" customHeight="false" outlineLevel="0" collapsed="false">
      <c r="A879" s="100"/>
      <c r="B879" s="101"/>
      <c r="C879" s="101"/>
      <c r="D879" s="101"/>
      <c r="E879" s="101"/>
      <c r="F879" s="101"/>
      <c r="G879" s="101"/>
      <c r="H879" s="82"/>
      <c r="I879" s="103"/>
      <c r="R879" s="82"/>
      <c r="S879" s="90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1"/>
      <c r="DB879" s="91"/>
      <c r="DC879" s="91"/>
      <c r="DD879" s="91"/>
      <c r="DE879" s="91"/>
      <c r="DF879" s="91"/>
      <c r="DG879" s="91"/>
      <c r="DH879" s="91"/>
      <c r="DI879" s="91"/>
      <c r="DJ879" s="91"/>
      <c r="DK879" s="91"/>
      <c r="DL879" s="91"/>
      <c r="DM879" s="91"/>
      <c r="DN879" s="91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  <c r="FB879" s="91"/>
      <c r="FC879" s="91"/>
      <c r="FD879" s="91"/>
    </row>
    <row r="880" customFormat="false" ht="12.75" hidden="false" customHeight="false" outlineLevel="0" collapsed="false">
      <c r="A880" s="100"/>
      <c r="B880" s="101"/>
      <c r="C880" s="101"/>
      <c r="D880" s="101"/>
      <c r="E880" s="101"/>
      <c r="F880" s="101"/>
      <c r="G880" s="101"/>
      <c r="H880" s="82"/>
      <c r="I880" s="103"/>
      <c r="R880" s="82"/>
      <c r="S880" s="90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1"/>
      <c r="DB880" s="91"/>
      <c r="DC880" s="91"/>
      <c r="DD880" s="91"/>
      <c r="DE880" s="91"/>
      <c r="DF880" s="91"/>
      <c r="DG880" s="91"/>
      <c r="DH880" s="91"/>
      <c r="DI880" s="91"/>
      <c r="DJ880" s="91"/>
      <c r="DK880" s="91"/>
      <c r="DL880" s="91"/>
      <c r="DM880" s="91"/>
      <c r="DN880" s="91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  <c r="FB880" s="91"/>
      <c r="FC880" s="91"/>
      <c r="FD880" s="91"/>
    </row>
    <row r="881" customFormat="false" ht="12.75" hidden="false" customHeight="false" outlineLevel="0" collapsed="false">
      <c r="A881" s="100"/>
      <c r="B881" s="101"/>
      <c r="C881" s="101"/>
      <c r="D881" s="101"/>
      <c r="E881" s="101"/>
      <c r="F881" s="101"/>
      <c r="G881" s="101"/>
      <c r="H881" s="82"/>
      <c r="I881" s="103"/>
      <c r="R881" s="82"/>
      <c r="S881" s="90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1"/>
      <c r="DB881" s="91"/>
      <c r="DC881" s="91"/>
      <c r="DD881" s="91"/>
      <c r="DE881" s="91"/>
      <c r="DF881" s="91"/>
      <c r="DG881" s="91"/>
      <c r="DH881" s="91"/>
      <c r="DI881" s="91"/>
      <c r="DJ881" s="91"/>
      <c r="DK881" s="91"/>
      <c r="DL881" s="91"/>
      <c r="DM881" s="91"/>
      <c r="DN881" s="91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  <c r="FB881" s="91"/>
      <c r="FC881" s="91"/>
      <c r="FD881" s="91"/>
    </row>
    <row r="882" customFormat="false" ht="12.75" hidden="false" customHeight="false" outlineLevel="0" collapsed="false">
      <c r="A882" s="100"/>
      <c r="B882" s="101"/>
      <c r="C882" s="101"/>
      <c r="D882" s="101"/>
      <c r="E882" s="101"/>
      <c r="F882" s="101"/>
      <c r="G882" s="101"/>
      <c r="H882" s="82"/>
      <c r="I882" s="103"/>
      <c r="R882" s="82"/>
      <c r="S882" s="90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1"/>
      <c r="DB882" s="91"/>
      <c r="DC882" s="91"/>
      <c r="DD882" s="91"/>
      <c r="DE882" s="91"/>
      <c r="DF882" s="91"/>
      <c r="DG882" s="91"/>
      <c r="DH882" s="91"/>
      <c r="DI882" s="91"/>
      <c r="DJ882" s="91"/>
      <c r="DK882" s="91"/>
      <c r="DL882" s="91"/>
      <c r="DM882" s="91"/>
      <c r="DN882" s="91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  <c r="FB882" s="91"/>
      <c r="FC882" s="91"/>
      <c r="FD882" s="91"/>
    </row>
    <row r="883" customFormat="false" ht="12.75" hidden="false" customHeight="false" outlineLevel="0" collapsed="false">
      <c r="A883" s="100"/>
      <c r="B883" s="101"/>
      <c r="C883" s="101"/>
      <c r="D883" s="101"/>
      <c r="E883" s="101"/>
      <c r="F883" s="101"/>
      <c r="G883" s="101"/>
      <c r="H883" s="82"/>
      <c r="I883" s="103"/>
      <c r="R883" s="82"/>
      <c r="S883" s="90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1"/>
      <c r="DB883" s="91"/>
      <c r="DC883" s="91"/>
      <c r="DD883" s="91"/>
      <c r="DE883" s="91"/>
      <c r="DF883" s="91"/>
      <c r="DG883" s="91"/>
      <c r="DH883" s="91"/>
      <c r="DI883" s="91"/>
      <c r="DJ883" s="91"/>
      <c r="DK883" s="91"/>
      <c r="DL883" s="91"/>
      <c r="DM883" s="91"/>
      <c r="DN883" s="91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  <c r="FB883" s="91"/>
      <c r="FC883" s="91"/>
      <c r="FD883" s="91"/>
    </row>
    <row r="884" customFormat="false" ht="12.75" hidden="false" customHeight="false" outlineLevel="0" collapsed="false">
      <c r="A884" s="100"/>
      <c r="B884" s="101"/>
      <c r="C884" s="101"/>
      <c r="D884" s="101"/>
      <c r="E884" s="101"/>
      <c r="F884" s="101"/>
      <c r="G884" s="101"/>
      <c r="H884" s="82"/>
      <c r="I884" s="103"/>
      <c r="R884" s="82"/>
      <c r="S884" s="90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1"/>
      <c r="DB884" s="91"/>
      <c r="DC884" s="91"/>
      <c r="DD884" s="91"/>
      <c r="DE884" s="91"/>
      <c r="DF884" s="91"/>
      <c r="DG884" s="91"/>
      <c r="DH884" s="91"/>
      <c r="DI884" s="91"/>
      <c r="DJ884" s="91"/>
      <c r="DK884" s="91"/>
      <c r="DL884" s="91"/>
      <c r="DM884" s="91"/>
      <c r="DN884" s="91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  <c r="FB884" s="91"/>
      <c r="FC884" s="91"/>
      <c r="FD884" s="91"/>
    </row>
    <row r="885" customFormat="false" ht="12.75" hidden="false" customHeight="false" outlineLevel="0" collapsed="false">
      <c r="A885" s="100"/>
      <c r="B885" s="101"/>
      <c r="C885" s="101"/>
      <c r="D885" s="101"/>
      <c r="E885" s="101"/>
      <c r="F885" s="101"/>
      <c r="G885" s="101"/>
      <c r="H885" s="82"/>
      <c r="I885" s="103"/>
      <c r="R885" s="82"/>
      <c r="S885" s="90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1"/>
      <c r="DB885" s="91"/>
      <c r="DC885" s="91"/>
      <c r="DD885" s="91"/>
      <c r="DE885" s="91"/>
      <c r="DF885" s="91"/>
      <c r="DG885" s="91"/>
      <c r="DH885" s="91"/>
      <c r="DI885" s="91"/>
      <c r="DJ885" s="91"/>
      <c r="DK885" s="91"/>
      <c r="DL885" s="91"/>
      <c r="DM885" s="91"/>
      <c r="DN885" s="91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  <c r="FB885" s="91"/>
      <c r="FC885" s="91"/>
      <c r="FD885" s="91"/>
    </row>
    <row r="886" customFormat="false" ht="12.75" hidden="false" customHeight="false" outlineLevel="0" collapsed="false">
      <c r="A886" s="100"/>
      <c r="B886" s="101"/>
      <c r="C886" s="101"/>
      <c r="D886" s="101"/>
      <c r="E886" s="101"/>
      <c r="F886" s="101"/>
      <c r="G886" s="101"/>
      <c r="H886" s="82"/>
      <c r="I886" s="103"/>
      <c r="R886" s="82"/>
      <c r="S886" s="90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1"/>
      <c r="DB886" s="91"/>
      <c r="DC886" s="91"/>
      <c r="DD886" s="91"/>
      <c r="DE886" s="91"/>
      <c r="DF886" s="91"/>
      <c r="DG886" s="91"/>
      <c r="DH886" s="91"/>
      <c r="DI886" s="91"/>
      <c r="DJ886" s="91"/>
      <c r="DK886" s="91"/>
      <c r="DL886" s="91"/>
      <c r="DM886" s="91"/>
      <c r="DN886" s="91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  <c r="FB886" s="91"/>
      <c r="FC886" s="91"/>
      <c r="FD886" s="91"/>
    </row>
    <row r="887" customFormat="false" ht="12.75" hidden="false" customHeight="false" outlineLevel="0" collapsed="false">
      <c r="A887" s="100"/>
      <c r="B887" s="101"/>
      <c r="C887" s="101"/>
      <c r="D887" s="101"/>
      <c r="E887" s="101"/>
      <c r="F887" s="101"/>
      <c r="G887" s="101"/>
      <c r="H887" s="82"/>
      <c r="I887" s="103"/>
      <c r="R887" s="82"/>
      <c r="S887" s="90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1"/>
      <c r="DB887" s="91"/>
      <c r="DC887" s="91"/>
      <c r="DD887" s="91"/>
      <c r="DE887" s="91"/>
      <c r="DF887" s="91"/>
      <c r="DG887" s="91"/>
      <c r="DH887" s="91"/>
      <c r="DI887" s="91"/>
      <c r="DJ887" s="91"/>
      <c r="DK887" s="91"/>
      <c r="DL887" s="91"/>
      <c r="DM887" s="91"/>
      <c r="DN887" s="91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  <c r="FB887" s="91"/>
      <c r="FC887" s="91"/>
      <c r="FD887" s="91"/>
    </row>
    <row r="888" customFormat="false" ht="12.75" hidden="false" customHeight="false" outlineLevel="0" collapsed="false">
      <c r="A888" s="100"/>
      <c r="B888" s="101"/>
      <c r="C888" s="101"/>
      <c r="D888" s="101"/>
      <c r="E888" s="101"/>
      <c r="F888" s="101"/>
      <c r="G888" s="101"/>
      <c r="H888" s="82"/>
      <c r="I888" s="103"/>
      <c r="R888" s="82"/>
      <c r="S888" s="90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1"/>
      <c r="DB888" s="91"/>
      <c r="DC888" s="91"/>
      <c r="DD888" s="91"/>
      <c r="DE888" s="91"/>
      <c r="DF888" s="91"/>
      <c r="DG888" s="91"/>
      <c r="DH888" s="91"/>
      <c r="DI888" s="91"/>
      <c r="DJ888" s="91"/>
      <c r="DK888" s="91"/>
      <c r="DL888" s="91"/>
      <c r="DM888" s="91"/>
      <c r="DN888" s="91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  <c r="FB888" s="91"/>
      <c r="FC888" s="91"/>
      <c r="FD888" s="91"/>
    </row>
    <row r="889" customFormat="false" ht="12.75" hidden="false" customHeight="false" outlineLevel="0" collapsed="false">
      <c r="A889" s="100"/>
      <c r="B889" s="101"/>
      <c r="C889" s="101"/>
      <c r="D889" s="101"/>
      <c r="E889" s="101"/>
      <c r="F889" s="101"/>
      <c r="G889" s="101"/>
      <c r="H889" s="82"/>
      <c r="I889" s="103"/>
      <c r="R889" s="82"/>
      <c r="S889" s="90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1"/>
      <c r="DB889" s="91"/>
      <c r="DC889" s="91"/>
      <c r="DD889" s="91"/>
      <c r="DE889" s="91"/>
      <c r="DF889" s="91"/>
      <c r="DG889" s="91"/>
      <c r="DH889" s="91"/>
      <c r="DI889" s="91"/>
      <c r="DJ889" s="91"/>
      <c r="DK889" s="91"/>
      <c r="DL889" s="91"/>
      <c r="DM889" s="91"/>
      <c r="DN889" s="91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  <c r="FB889" s="91"/>
      <c r="FC889" s="91"/>
      <c r="FD889" s="91"/>
    </row>
    <row r="890" customFormat="false" ht="12.75" hidden="false" customHeight="false" outlineLevel="0" collapsed="false">
      <c r="A890" s="100"/>
      <c r="B890" s="101"/>
      <c r="C890" s="101"/>
      <c r="D890" s="101"/>
      <c r="E890" s="101"/>
      <c r="F890" s="101"/>
      <c r="G890" s="101"/>
      <c r="H890" s="82"/>
      <c r="I890" s="103"/>
      <c r="R890" s="82"/>
      <c r="S890" s="90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1"/>
      <c r="DB890" s="91"/>
      <c r="DC890" s="91"/>
      <c r="DD890" s="91"/>
      <c r="DE890" s="91"/>
      <c r="DF890" s="91"/>
      <c r="DG890" s="91"/>
      <c r="DH890" s="91"/>
      <c r="DI890" s="91"/>
      <c r="DJ890" s="91"/>
      <c r="DK890" s="91"/>
      <c r="DL890" s="91"/>
      <c r="DM890" s="91"/>
      <c r="DN890" s="91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  <c r="FB890" s="91"/>
      <c r="FC890" s="91"/>
      <c r="FD890" s="91"/>
    </row>
    <row r="891" customFormat="false" ht="12.75" hidden="false" customHeight="false" outlineLevel="0" collapsed="false">
      <c r="A891" s="100"/>
      <c r="B891" s="101"/>
      <c r="C891" s="101"/>
      <c r="D891" s="101"/>
      <c r="E891" s="101"/>
      <c r="F891" s="101"/>
      <c r="G891" s="101"/>
      <c r="H891" s="82"/>
      <c r="I891" s="103"/>
      <c r="R891" s="82"/>
      <c r="S891" s="90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1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</row>
    <row r="892" customFormat="false" ht="12.75" hidden="false" customHeight="false" outlineLevel="0" collapsed="false">
      <c r="A892" s="100"/>
      <c r="B892" s="101"/>
      <c r="C892" s="101"/>
      <c r="D892" s="101"/>
      <c r="E892" s="101"/>
      <c r="F892" s="101"/>
      <c r="G892" s="101"/>
      <c r="H892" s="82"/>
      <c r="I892" s="103"/>
      <c r="R892" s="82"/>
      <c r="S892" s="90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1"/>
      <c r="DB892" s="91"/>
      <c r="DC892" s="91"/>
      <c r="DD892" s="91"/>
      <c r="DE892" s="91"/>
      <c r="DF892" s="91"/>
      <c r="DG892" s="91"/>
      <c r="DH892" s="91"/>
      <c r="DI892" s="91"/>
      <c r="DJ892" s="91"/>
      <c r="DK892" s="91"/>
      <c r="DL892" s="91"/>
      <c r="DM892" s="91"/>
      <c r="DN892" s="91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  <c r="FB892" s="91"/>
      <c r="FC892" s="91"/>
      <c r="FD892" s="91"/>
    </row>
    <row r="893" customFormat="false" ht="12.75" hidden="false" customHeight="false" outlineLevel="0" collapsed="false">
      <c r="A893" s="100"/>
      <c r="B893" s="101"/>
      <c r="C893" s="101"/>
      <c r="D893" s="101"/>
      <c r="E893" s="101"/>
      <c r="F893" s="101"/>
      <c r="G893" s="101"/>
      <c r="H893" s="82"/>
      <c r="I893" s="103"/>
      <c r="R893" s="82"/>
      <c r="S893" s="90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1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</row>
    <row r="894" customFormat="false" ht="12.75" hidden="false" customHeight="false" outlineLevel="0" collapsed="false">
      <c r="A894" s="100"/>
      <c r="B894" s="101"/>
      <c r="C894" s="101"/>
      <c r="D894" s="101"/>
      <c r="E894" s="101"/>
      <c r="F894" s="101"/>
      <c r="G894" s="101"/>
      <c r="H894" s="82"/>
      <c r="I894" s="103"/>
      <c r="R894" s="82"/>
      <c r="S894" s="90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1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</row>
    <row r="895" customFormat="false" ht="12.75" hidden="false" customHeight="false" outlineLevel="0" collapsed="false">
      <c r="A895" s="100"/>
      <c r="B895" s="101"/>
      <c r="C895" s="101"/>
      <c r="D895" s="101"/>
      <c r="E895" s="101"/>
      <c r="F895" s="101"/>
      <c r="G895" s="101"/>
      <c r="H895" s="82"/>
      <c r="I895" s="103"/>
      <c r="R895" s="82"/>
      <c r="S895" s="90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</row>
    <row r="896" customFormat="false" ht="12.75" hidden="false" customHeight="false" outlineLevel="0" collapsed="false">
      <c r="A896" s="100"/>
      <c r="B896" s="101"/>
      <c r="C896" s="101"/>
      <c r="D896" s="101"/>
      <c r="E896" s="101"/>
      <c r="F896" s="101"/>
      <c r="G896" s="101"/>
      <c r="H896" s="82"/>
      <c r="I896" s="103"/>
      <c r="R896" s="82"/>
      <c r="S896" s="90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1"/>
      <c r="DB896" s="91"/>
      <c r="DC896" s="91"/>
      <c r="DD896" s="91"/>
      <c r="DE896" s="91"/>
      <c r="DF896" s="91"/>
      <c r="DG896" s="91"/>
      <c r="DH896" s="91"/>
      <c r="DI896" s="91"/>
      <c r="DJ896" s="91"/>
      <c r="DK896" s="91"/>
      <c r="DL896" s="91"/>
      <c r="DM896" s="91"/>
      <c r="DN896" s="91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  <c r="FB896" s="91"/>
      <c r="FC896" s="91"/>
      <c r="FD896" s="91"/>
    </row>
    <row r="897" customFormat="false" ht="12.75" hidden="false" customHeight="false" outlineLevel="0" collapsed="false">
      <c r="A897" s="100"/>
      <c r="B897" s="101"/>
      <c r="C897" s="101"/>
      <c r="D897" s="101"/>
      <c r="E897" s="101"/>
      <c r="F897" s="101"/>
      <c r="G897" s="101"/>
      <c r="H897" s="82"/>
      <c r="I897" s="103"/>
      <c r="R897" s="82"/>
      <c r="S897" s="90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1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  <c r="FB897" s="91"/>
      <c r="FC897" s="91"/>
      <c r="FD897" s="91"/>
    </row>
    <row r="898" customFormat="false" ht="12.75" hidden="false" customHeight="false" outlineLevel="0" collapsed="false">
      <c r="A898" s="100"/>
      <c r="B898" s="101"/>
      <c r="C898" s="101"/>
      <c r="D898" s="101"/>
      <c r="E898" s="101"/>
      <c r="F898" s="101"/>
      <c r="G898" s="101"/>
      <c r="H898" s="82"/>
      <c r="I898" s="103"/>
      <c r="R898" s="82"/>
      <c r="S898" s="90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1"/>
      <c r="DB898" s="91"/>
      <c r="DC898" s="91"/>
      <c r="DD898" s="91"/>
      <c r="DE898" s="91"/>
      <c r="DF898" s="91"/>
      <c r="DG898" s="91"/>
      <c r="DH898" s="91"/>
      <c r="DI898" s="91"/>
      <c r="DJ898" s="91"/>
      <c r="DK898" s="91"/>
      <c r="DL898" s="91"/>
      <c r="DM898" s="91"/>
      <c r="DN898" s="91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  <c r="FB898" s="91"/>
      <c r="FC898" s="91"/>
      <c r="FD898" s="91"/>
    </row>
    <row r="899" customFormat="false" ht="12.75" hidden="false" customHeight="false" outlineLevel="0" collapsed="false">
      <c r="A899" s="100"/>
      <c r="B899" s="101"/>
      <c r="C899" s="101"/>
      <c r="D899" s="101"/>
      <c r="E899" s="101"/>
      <c r="F899" s="101"/>
      <c r="G899" s="101"/>
      <c r="H899" s="82"/>
      <c r="I899" s="103"/>
      <c r="R899" s="82"/>
      <c r="S899" s="90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1"/>
      <c r="DB899" s="91"/>
      <c r="DC899" s="91"/>
      <c r="DD899" s="91"/>
      <c r="DE899" s="91"/>
      <c r="DF899" s="91"/>
      <c r="DG899" s="91"/>
      <c r="DH899" s="91"/>
      <c r="DI899" s="91"/>
      <c r="DJ899" s="91"/>
      <c r="DK899" s="91"/>
      <c r="DL899" s="91"/>
      <c r="DM899" s="91"/>
      <c r="DN899" s="91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  <c r="FB899" s="91"/>
      <c r="FC899" s="91"/>
      <c r="FD899" s="91"/>
    </row>
    <row r="900" customFormat="false" ht="12.75" hidden="false" customHeight="false" outlineLevel="0" collapsed="false">
      <c r="A900" s="100"/>
      <c r="B900" s="101"/>
      <c r="C900" s="101"/>
      <c r="D900" s="101"/>
      <c r="E900" s="101"/>
      <c r="F900" s="101"/>
      <c r="G900" s="101"/>
      <c r="H900" s="82"/>
      <c r="I900" s="103"/>
      <c r="R900" s="82"/>
      <c r="S900" s="90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1"/>
      <c r="DB900" s="91"/>
      <c r="DC900" s="91"/>
      <c r="DD900" s="91"/>
      <c r="DE900" s="91"/>
      <c r="DF900" s="91"/>
      <c r="DG900" s="91"/>
      <c r="DH900" s="91"/>
      <c r="DI900" s="91"/>
      <c r="DJ900" s="91"/>
      <c r="DK900" s="91"/>
      <c r="DL900" s="91"/>
      <c r="DM900" s="91"/>
      <c r="DN900" s="91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  <c r="FB900" s="91"/>
      <c r="FC900" s="91"/>
      <c r="FD900" s="91"/>
    </row>
    <row r="901" customFormat="false" ht="12.75" hidden="false" customHeight="false" outlineLevel="0" collapsed="false">
      <c r="A901" s="100"/>
      <c r="B901" s="101"/>
      <c r="C901" s="101"/>
      <c r="D901" s="101"/>
      <c r="E901" s="101"/>
      <c r="F901" s="101"/>
      <c r="G901" s="101"/>
      <c r="H901" s="82"/>
      <c r="I901" s="103"/>
      <c r="R901" s="82"/>
      <c r="S901" s="90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1"/>
      <c r="DB901" s="91"/>
      <c r="DC901" s="91"/>
      <c r="DD901" s="91"/>
      <c r="DE901" s="91"/>
      <c r="DF901" s="91"/>
      <c r="DG901" s="91"/>
      <c r="DH901" s="91"/>
      <c r="DI901" s="91"/>
      <c r="DJ901" s="91"/>
      <c r="DK901" s="91"/>
      <c r="DL901" s="91"/>
      <c r="DM901" s="91"/>
      <c r="DN901" s="91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  <c r="FB901" s="91"/>
      <c r="FC901" s="91"/>
      <c r="FD901" s="91"/>
    </row>
    <row r="902" customFormat="false" ht="12.75" hidden="false" customHeight="false" outlineLevel="0" collapsed="false">
      <c r="A902" s="100"/>
      <c r="B902" s="101"/>
      <c r="C902" s="101"/>
      <c r="D902" s="101"/>
      <c r="E902" s="101"/>
      <c r="F902" s="101"/>
      <c r="G902" s="101"/>
      <c r="H902" s="82"/>
      <c r="I902" s="103"/>
      <c r="R902" s="82"/>
      <c r="S902" s="90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1"/>
      <c r="DB902" s="91"/>
      <c r="DC902" s="91"/>
      <c r="DD902" s="91"/>
      <c r="DE902" s="91"/>
      <c r="DF902" s="91"/>
      <c r="DG902" s="91"/>
      <c r="DH902" s="91"/>
      <c r="DI902" s="91"/>
      <c r="DJ902" s="91"/>
      <c r="DK902" s="91"/>
      <c r="DL902" s="91"/>
      <c r="DM902" s="91"/>
      <c r="DN902" s="91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  <c r="FB902" s="91"/>
      <c r="FC902" s="91"/>
      <c r="FD902" s="91"/>
    </row>
    <row r="903" customFormat="false" ht="12.75" hidden="false" customHeight="false" outlineLevel="0" collapsed="false">
      <c r="A903" s="100"/>
      <c r="B903" s="101"/>
      <c r="C903" s="101"/>
      <c r="D903" s="101"/>
      <c r="E903" s="101"/>
      <c r="F903" s="101"/>
      <c r="G903" s="101"/>
      <c r="H903" s="82"/>
      <c r="I903" s="103"/>
      <c r="R903" s="82"/>
      <c r="S903" s="90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1"/>
      <c r="DB903" s="91"/>
      <c r="DC903" s="91"/>
      <c r="DD903" s="91"/>
      <c r="DE903" s="91"/>
      <c r="DF903" s="91"/>
      <c r="DG903" s="91"/>
      <c r="DH903" s="91"/>
      <c r="DI903" s="91"/>
      <c r="DJ903" s="91"/>
      <c r="DK903" s="91"/>
      <c r="DL903" s="91"/>
      <c r="DM903" s="91"/>
      <c r="DN903" s="91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  <c r="FB903" s="91"/>
      <c r="FC903" s="91"/>
      <c r="FD903" s="91"/>
    </row>
    <row r="904" customFormat="false" ht="12.75" hidden="false" customHeight="false" outlineLevel="0" collapsed="false">
      <c r="A904" s="100"/>
      <c r="B904" s="101"/>
      <c r="C904" s="101"/>
      <c r="D904" s="101"/>
      <c r="E904" s="101"/>
      <c r="F904" s="101"/>
      <c r="G904" s="101"/>
      <c r="H904" s="82"/>
      <c r="I904" s="103"/>
      <c r="R904" s="82"/>
      <c r="S904" s="90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1"/>
      <c r="DB904" s="91"/>
      <c r="DC904" s="91"/>
      <c r="DD904" s="91"/>
      <c r="DE904" s="91"/>
      <c r="DF904" s="91"/>
      <c r="DG904" s="91"/>
      <c r="DH904" s="91"/>
      <c r="DI904" s="91"/>
      <c r="DJ904" s="91"/>
      <c r="DK904" s="91"/>
      <c r="DL904" s="91"/>
      <c r="DM904" s="91"/>
      <c r="DN904" s="91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  <c r="FB904" s="91"/>
      <c r="FC904" s="91"/>
      <c r="FD904" s="91"/>
    </row>
    <row r="905" customFormat="false" ht="12.75" hidden="false" customHeight="false" outlineLevel="0" collapsed="false">
      <c r="A905" s="100"/>
      <c r="B905" s="101"/>
      <c r="C905" s="101"/>
      <c r="D905" s="101"/>
      <c r="E905" s="101"/>
      <c r="F905" s="101"/>
      <c r="G905" s="101"/>
      <c r="H905" s="82"/>
      <c r="I905" s="103"/>
      <c r="R905" s="82"/>
      <c r="S905" s="90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1"/>
      <c r="DB905" s="91"/>
      <c r="DC905" s="91"/>
      <c r="DD905" s="91"/>
      <c r="DE905" s="91"/>
      <c r="DF905" s="91"/>
      <c r="DG905" s="91"/>
      <c r="DH905" s="91"/>
      <c r="DI905" s="91"/>
      <c r="DJ905" s="91"/>
      <c r="DK905" s="91"/>
      <c r="DL905" s="91"/>
      <c r="DM905" s="91"/>
      <c r="DN905" s="91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  <c r="FB905" s="91"/>
      <c r="FC905" s="91"/>
      <c r="FD905" s="91"/>
    </row>
    <row r="906" customFormat="false" ht="12.75" hidden="false" customHeight="false" outlineLevel="0" collapsed="false">
      <c r="A906" s="100"/>
      <c r="B906" s="101"/>
      <c r="C906" s="101"/>
      <c r="D906" s="101"/>
      <c r="E906" s="101"/>
      <c r="F906" s="101"/>
      <c r="G906" s="101"/>
      <c r="H906" s="82"/>
      <c r="I906" s="103"/>
      <c r="R906" s="82"/>
      <c r="S906" s="90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1"/>
      <c r="DB906" s="91"/>
      <c r="DC906" s="91"/>
      <c r="DD906" s="91"/>
      <c r="DE906" s="91"/>
      <c r="DF906" s="91"/>
      <c r="DG906" s="91"/>
      <c r="DH906" s="91"/>
      <c r="DI906" s="91"/>
      <c r="DJ906" s="91"/>
      <c r="DK906" s="91"/>
      <c r="DL906" s="91"/>
      <c r="DM906" s="91"/>
      <c r="DN906" s="91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  <c r="FB906" s="91"/>
      <c r="FC906" s="91"/>
      <c r="FD906" s="91"/>
    </row>
    <row r="907" customFormat="false" ht="12.75" hidden="false" customHeight="false" outlineLevel="0" collapsed="false">
      <c r="A907" s="100"/>
      <c r="B907" s="101"/>
      <c r="C907" s="101"/>
      <c r="D907" s="101"/>
      <c r="E907" s="101"/>
      <c r="F907" s="101"/>
      <c r="G907" s="101"/>
      <c r="H907" s="82"/>
      <c r="I907" s="103"/>
      <c r="R907" s="82"/>
      <c r="S907" s="90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1"/>
      <c r="DB907" s="91"/>
      <c r="DC907" s="91"/>
      <c r="DD907" s="91"/>
      <c r="DE907" s="91"/>
      <c r="DF907" s="91"/>
      <c r="DG907" s="91"/>
      <c r="DH907" s="91"/>
      <c r="DI907" s="91"/>
      <c r="DJ907" s="91"/>
      <c r="DK907" s="91"/>
      <c r="DL907" s="91"/>
      <c r="DM907" s="91"/>
      <c r="DN907" s="91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  <c r="FB907" s="91"/>
      <c r="FC907" s="91"/>
      <c r="FD907" s="91"/>
    </row>
    <row r="908" customFormat="false" ht="12.75" hidden="false" customHeight="false" outlineLevel="0" collapsed="false">
      <c r="A908" s="100"/>
      <c r="B908" s="101"/>
      <c r="C908" s="101"/>
      <c r="D908" s="101"/>
      <c r="E908" s="101"/>
      <c r="F908" s="101"/>
      <c r="G908" s="101"/>
      <c r="H908" s="82"/>
      <c r="I908" s="103"/>
      <c r="R908" s="82"/>
      <c r="S908" s="90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</row>
    <row r="909" customFormat="false" ht="12.75" hidden="false" customHeight="false" outlineLevel="0" collapsed="false">
      <c r="A909" s="100"/>
      <c r="B909" s="101"/>
      <c r="C909" s="101"/>
      <c r="D909" s="101"/>
      <c r="E909" s="101"/>
      <c r="F909" s="101"/>
      <c r="G909" s="101"/>
      <c r="H909" s="82"/>
      <c r="I909" s="103"/>
      <c r="R909" s="82"/>
      <c r="S909" s="90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</row>
    <row r="910" customFormat="false" ht="12.75" hidden="false" customHeight="false" outlineLevel="0" collapsed="false">
      <c r="A910" s="100"/>
      <c r="B910" s="101"/>
      <c r="C910" s="101"/>
      <c r="D910" s="101"/>
      <c r="E910" s="101"/>
      <c r="F910" s="101"/>
      <c r="G910" s="101"/>
      <c r="H910" s="82"/>
      <c r="I910" s="103"/>
      <c r="R910" s="82"/>
      <c r="S910" s="90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</row>
    <row r="911" customFormat="false" ht="12.75" hidden="false" customHeight="false" outlineLevel="0" collapsed="false">
      <c r="A911" s="100"/>
      <c r="B911" s="101"/>
      <c r="C911" s="101"/>
      <c r="D911" s="101"/>
      <c r="E911" s="101"/>
      <c r="F911" s="101"/>
      <c r="G911" s="101"/>
      <c r="H911" s="82"/>
      <c r="I911" s="103"/>
      <c r="R911" s="82"/>
      <c r="S911" s="90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</row>
    <row r="912" customFormat="false" ht="12.75" hidden="false" customHeight="false" outlineLevel="0" collapsed="false">
      <c r="A912" s="100"/>
      <c r="B912" s="101"/>
      <c r="C912" s="101"/>
      <c r="D912" s="101"/>
      <c r="E912" s="101"/>
      <c r="F912" s="101"/>
      <c r="G912" s="101"/>
      <c r="H912" s="82"/>
      <c r="I912" s="103"/>
      <c r="R912" s="82"/>
      <c r="S912" s="90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</row>
    <row r="913" customFormat="false" ht="12.75" hidden="false" customHeight="false" outlineLevel="0" collapsed="false">
      <c r="A913" s="100"/>
      <c r="B913" s="101"/>
      <c r="C913" s="101"/>
      <c r="D913" s="101"/>
      <c r="E913" s="101"/>
      <c r="F913" s="101"/>
      <c r="G913" s="101"/>
      <c r="H913" s="82"/>
      <c r="I913" s="103"/>
      <c r="R913" s="82"/>
      <c r="S913" s="90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</row>
    <row r="914" customFormat="false" ht="12.75" hidden="false" customHeight="false" outlineLevel="0" collapsed="false">
      <c r="A914" s="100"/>
      <c r="B914" s="101"/>
      <c r="C914" s="101"/>
      <c r="D914" s="101"/>
      <c r="E914" s="101"/>
      <c r="F914" s="101"/>
      <c r="G914" s="101"/>
      <c r="H914" s="82"/>
      <c r="I914" s="103"/>
      <c r="R914" s="82"/>
      <c r="S914" s="90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</row>
    <row r="915" customFormat="false" ht="12.75" hidden="false" customHeight="false" outlineLevel="0" collapsed="false">
      <c r="A915" s="100"/>
      <c r="B915" s="101"/>
      <c r="C915" s="101"/>
      <c r="D915" s="101"/>
      <c r="E915" s="101"/>
      <c r="F915" s="101"/>
      <c r="G915" s="101"/>
      <c r="H915" s="82"/>
      <c r="I915" s="103"/>
      <c r="R915" s="82"/>
      <c r="S915" s="90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</row>
    <row r="916" customFormat="false" ht="12.75" hidden="false" customHeight="false" outlineLevel="0" collapsed="false">
      <c r="A916" s="100"/>
      <c r="B916" s="101"/>
      <c r="C916" s="101"/>
      <c r="D916" s="101"/>
      <c r="E916" s="101"/>
      <c r="F916" s="101"/>
      <c r="G916" s="101"/>
      <c r="H916" s="82"/>
      <c r="I916" s="103"/>
      <c r="R916" s="82"/>
      <c r="S916" s="90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</row>
    <row r="917" customFormat="false" ht="12.75" hidden="false" customHeight="false" outlineLevel="0" collapsed="false">
      <c r="A917" s="100"/>
      <c r="B917" s="101"/>
      <c r="C917" s="101"/>
      <c r="D917" s="101"/>
      <c r="E917" s="101"/>
      <c r="F917" s="101"/>
      <c r="G917" s="101"/>
      <c r="H917" s="82"/>
      <c r="I917" s="103"/>
      <c r="R917" s="82"/>
      <c r="S917" s="90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</row>
    <row r="918" customFormat="false" ht="12.75" hidden="false" customHeight="false" outlineLevel="0" collapsed="false">
      <c r="A918" s="100"/>
      <c r="B918" s="101"/>
      <c r="C918" s="101"/>
      <c r="D918" s="101"/>
      <c r="E918" s="101"/>
      <c r="F918" s="101"/>
      <c r="G918" s="101"/>
      <c r="H918" s="82"/>
      <c r="I918" s="103"/>
      <c r="R918" s="82"/>
      <c r="S918" s="90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</row>
    <row r="919" customFormat="false" ht="12.75" hidden="false" customHeight="false" outlineLevel="0" collapsed="false">
      <c r="A919" s="100"/>
      <c r="B919" s="101"/>
      <c r="C919" s="101"/>
      <c r="D919" s="101"/>
      <c r="E919" s="101"/>
      <c r="F919" s="101"/>
      <c r="G919" s="101"/>
      <c r="H919" s="82"/>
      <c r="I919" s="103"/>
      <c r="R919" s="82"/>
      <c r="S919" s="90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</row>
    <row r="920" customFormat="false" ht="12.75" hidden="false" customHeight="false" outlineLevel="0" collapsed="false">
      <c r="A920" s="100"/>
      <c r="B920" s="101"/>
      <c r="C920" s="101"/>
      <c r="D920" s="101"/>
      <c r="E920" s="101"/>
      <c r="F920" s="101"/>
      <c r="G920" s="101"/>
      <c r="H920" s="82"/>
      <c r="I920" s="103"/>
      <c r="R920" s="82"/>
      <c r="S920" s="90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</row>
    <row r="921" customFormat="false" ht="12.75" hidden="false" customHeight="false" outlineLevel="0" collapsed="false">
      <c r="A921" s="100"/>
      <c r="B921" s="101"/>
      <c r="C921" s="101"/>
      <c r="D921" s="101"/>
      <c r="E921" s="101"/>
      <c r="F921" s="101"/>
      <c r="G921" s="101"/>
      <c r="H921" s="82"/>
      <c r="I921" s="103"/>
      <c r="R921" s="82"/>
      <c r="S921" s="90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</row>
    <row r="922" customFormat="false" ht="12.75" hidden="false" customHeight="false" outlineLevel="0" collapsed="false">
      <c r="A922" s="100"/>
      <c r="B922" s="101"/>
      <c r="C922" s="101"/>
      <c r="D922" s="101"/>
      <c r="E922" s="101"/>
      <c r="F922" s="101"/>
      <c r="G922" s="101"/>
      <c r="H922" s="82"/>
      <c r="I922" s="103"/>
      <c r="R922" s="82"/>
      <c r="S922" s="90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</row>
    <row r="923" customFormat="false" ht="12.75" hidden="false" customHeight="false" outlineLevel="0" collapsed="false">
      <c r="A923" s="100"/>
      <c r="B923" s="101"/>
      <c r="C923" s="101"/>
      <c r="D923" s="101"/>
      <c r="E923" s="101"/>
      <c r="F923" s="101"/>
      <c r="G923" s="101"/>
      <c r="H923" s="82"/>
      <c r="I923" s="103"/>
      <c r="R923" s="82"/>
      <c r="S923" s="90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</row>
    <row r="924" customFormat="false" ht="12.75" hidden="false" customHeight="false" outlineLevel="0" collapsed="false">
      <c r="A924" s="100"/>
      <c r="B924" s="101"/>
      <c r="C924" s="101"/>
      <c r="D924" s="101"/>
      <c r="E924" s="101"/>
      <c r="F924" s="101"/>
      <c r="G924" s="101"/>
      <c r="H924" s="82"/>
      <c r="I924" s="103"/>
      <c r="R924" s="82"/>
      <c r="S924" s="90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</row>
    <row r="925" customFormat="false" ht="12.75" hidden="false" customHeight="false" outlineLevel="0" collapsed="false">
      <c r="A925" s="100"/>
      <c r="B925" s="101"/>
      <c r="C925" s="101"/>
      <c r="D925" s="101"/>
      <c r="E925" s="101"/>
      <c r="F925" s="101"/>
      <c r="G925" s="101"/>
      <c r="H925" s="82"/>
      <c r="I925" s="103"/>
      <c r="R925" s="82"/>
      <c r="S925" s="90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</row>
    <row r="926" customFormat="false" ht="12.75" hidden="false" customHeight="false" outlineLevel="0" collapsed="false">
      <c r="A926" s="100"/>
      <c r="B926" s="101"/>
      <c r="C926" s="101"/>
      <c r="D926" s="101"/>
      <c r="E926" s="101"/>
      <c r="F926" s="101"/>
      <c r="G926" s="101"/>
      <c r="H926" s="82"/>
      <c r="I926" s="103"/>
      <c r="R926" s="82"/>
      <c r="S926" s="90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</row>
    <row r="927" customFormat="false" ht="12.75" hidden="false" customHeight="false" outlineLevel="0" collapsed="false">
      <c r="A927" s="100"/>
      <c r="B927" s="101"/>
      <c r="C927" s="101"/>
      <c r="D927" s="101"/>
      <c r="E927" s="101"/>
      <c r="F927" s="101"/>
      <c r="G927" s="101"/>
      <c r="H927" s="82"/>
      <c r="I927" s="103"/>
      <c r="R927" s="82"/>
      <c r="S927" s="90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</row>
    <row r="928" customFormat="false" ht="12.75" hidden="false" customHeight="false" outlineLevel="0" collapsed="false">
      <c r="A928" s="100"/>
      <c r="B928" s="101"/>
      <c r="C928" s="101"/>
      <c r="D928" s="101"/>
      <c r="E928" s="101"/>
      <c r="F928" s="101"/>
      <c r="G928" s="101"/>
      <c r="H928" s="82"/>
      <c r="I928" s="103"/>
      <c r="R928" s="82"/>
      <c r="S928" s="90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</row>
    <row r="929" customFormat="false" ht="12.75" hidden="false" customHeight="false" outlineLevel="0" collapsed="false">
      <c r="A929" s="100"/>
      <c r="B929" s="101"/>
      <c r="C929" s="101"/>
      <c r="D929" s="101"/>
      <c r="E929" s="101"/>
      <c r="F929" s="101"/>
      <c r="G929" s="101"/>
      <c r="H929" s="82"/>
      <c r="I929" s="103"/>
      <c r="R929" s="82"/>
      <c r="S929" s="90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</row>
    <row r="930" customFormat="false" ht="12.75" hidden="false" customHeight="false" outlineLevel="0" collapsed="false">
      <c r="A930" s="100"/>
      <c r="B930" s="101"/>
      <c r="C930" s="101"/>
      <c r="D930" s="101"/>
      <c r="E930" s="101"/>
      <c r="F930" s="101"/>
      <c r="G930" s="101"/>
      <c r="H930" s="82"/>
      <c r="I930" s="103"/>
      <c r="R930" s="82"/>
      <c r="S930" s="90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</row>
    <row r="931" customFormat="false" ht="12.75" hidden="false" customHeight="false" outlineLevel="0" collapsed="false">
      <c r="A931" s="100"/>
      <c r="B931" s="101"/>
      <c r="C931" s="101"/>
      <c r="D931" s="101"/>
      <c r="E931" s="101"/>
      <c r="F931" s="101"/>
      <c r="G931" s="101"/>
      <c r="H931" s="82"/>
      <c r="I931" s="103"/>
      <c r="R931" s="82"/>
      <c r="S931" s="90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</row>
    <row r="932" customFormat="false" ht="12.75" hidden="false" customHeight="false" outlineLevel="0" collapsed="false">
      <c r="A932" s="100"/>
      <c r="B932" s="101"/>
      <c r="C932" s="101"/>
      <c r="D932" s="101"/>
      <c r="E932" s="101"/>
      <c r="F932" s="101"/>
      <c r="G932" s="101"/>
      <c r="H932" s="82"/>
      <c r="I932" s="103"/>
      <c r="R932" s="82"/>
      <c r="S932" s="90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</row>
    <row r="933" customFormat="false" ht="12.75" hidden="false" customHeight="false" outlineLevel="0" collapsed="false">
      <c r="A933" s="100"/>
      <c r="B933" s="101"/>
      <c r="C933" s="101"/>
      <c r="D933" s="101"/>
      <c r="E933" s="101"/>
      <c r="F933" s="101"/>
      <c r="G933" s="101"/>
      <c r="H933" s="82"/>
      <c r="I933" s="103"/>
      <c r="R933" s="82"/>
      <c r="S933" s="90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</row>
    <row r="934" customFormat="false" ht="12.75" hidden="false" customHeight="false" outlineLevel="0" collapsed="false">
      <c r="A934" s="100"/>
      <c r="B934" s="101"/>
      <c r="C934" s="101"/>
      <c r="D934" s="101"/>
      <c r="E934" s="101"/>
      <c r="F934" s="101"/>
      <c r="G934" s="101"/>
      <c r="H934" s="82"/>
      <c r="I934" s="103"/>
      <c r="R934" s="82"/>
      <c r="S934" s="90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1"/>
      <c r="DB934" s="91"/>
      <c r="DC934" s="91"/>
      <c r="DD934" s="91"/>
      <c r="DE934" s="91"/>
      <c r="DF934" s="91"/>
      <c r="DG934" s="91"/>
      <c r="DH934" s="91"/>
      <c r="DI934" s="91"/>
      <c r="DJ934" s="91"/>
      <c r="DK934" s="91"/>
      <c r="DL934" s="91"/>
      <c r="DM934" s="91"/>
      <c r="DN934" s="91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  <c r="FB934" s="91"/>
      <c r="FC934" s="91"/>
      <c r="FD934" s="91"/>
    </row>
    <row r="935" customFormat="false" ht="12.75" hidden="false" customHeight="false" outlineLevel="0" collapsed="false">
      <c r="A935" s="100"/>
      <c r="B935" s="101"/>
      <c r="C935" s="101"/>
      <c r="D935" s="101"/>
      <c r="E935" s="101"/>
      <c r="F935" s="101"/>
      <c r="G935" s="101"/>
      <c r="H935" s="82"/>
      <c r="I935" s="103"/>
      <c r="R935" s="82"/>
      <c r="S935" s="90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1"/>
      <c r="DB935" s="91"/>
      <c r="DC935" s="91"/>
      <c r="DD935" s="91"/>
      <c r="DE935" s="91"/>
      <c r="DF935" s="91"/>
      <c r="DG935" s="91"/>
      <c r="DH935" s="91"/>
      <c r="DI935" s="91"/>
      <c r="DJ935" s="91"/>
      <c r="DK935" s="91"/>
      <c r="DL935" s="91"/>
      <c r="DM935" s="91"/>
      <c r="DN935" s="91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  <c r="FB935" s="91"/>
      <c r="FC935" s="91"/>
      <c r="FD935" s="91"/>
    </row>
    <row r="936" customFormat="false" ht="12.75" hidden="false" customHeight="false" outlineLevel="0" collapsed="false">
      <c r="A936" s="100"/>
      <c r="B936" s="101"/>
      <c r="C936" s="101"/>
      <c r="D936" s="101"/>
      <c r="E936" s="101"/>
      <c r="F936" s="101"/>
      <c r="G936" s="101"/>
      <c r="H936" s="82"/>
      <c r="I936" s="103"/>
      <c r="R936" s="82"/>
      <c r="S936" s="90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1"/>
      <c r="DB936" s="91"/>
      <c r="DC936" s="91"/>
      <c r="DD936" s="91"/>
      <c r="DE936" s="91"/>
      <c r="DF936" s="91"/>
      <c r="DG936" s="91"/>
      <c r="DH936" s="91"/>
      <c r="DI936" s="91"/>
      <c r="DJ936" s="91"/>
      <c r="DK936" s="91"/>
      <c r="DL936" s="91"/>
      <c r="DM936" s="91"/>
      <c r="DN936" s="91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  <c r="FB936" s="91"/>
      <c r="FC936" s="91"/>
      <c r="FD936" s="91"/>
    </row>
    <row r="937" customFormat="false" ht="12.75" hidden="false" customHeight="false" outlineLevel="0" collapsed="false">
      <c r="A937" s="100"/>
      <c r="B937" s="101"/>
      <c r="C937" s="101"/>
      <c r="D937" s="101"/>
      <c r="E937" s="101"/>
      <c r="F937" s="101"/>
      <c r="G937" s="101"/>
      <c r="H937" s="82"/>
      <c r="I937" s="103"/>
      <c r="R937" s="82"/>
      <c r="S937" s="90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1"/>
      <c r="DB937" s="91"/>
      <c r="DC937" s="91"/>
      <c r="DD937" s="91"/>
      <c r="DE937" s="91"/>
      <c r="DF937" s="91"/>
      <c r="DG937" s="91"/>
      <c r="DH937" s="91"/>
      <c r="DI937" s="91"/>
      <c r="DJ937" s="91"/>
      <c r="DK937" s="91"/>
      <c r="DL937" s="91"/>
      <c r="DM937" s="91"/>
      <c r="DN937" s="91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  <c r="FB937" s="91"/>
      <c r="FC937" s="91"/>
      <c r="FD937" s="91"/>
    </row>
    <row r="938" customFormat="false" ht="12.75" hidden="false" customHeight="false" outlineLevel="0" collapsed="false">
      <c r="A938" s="100"/>
      <c r="B938" s="101"/>
      <c r="C938" s="101"/>
      <c r="D938" s="101"/>
      <c r="E938" s="101"/>
      <c r="F938" s="101"/>
      <c r="G938" s="101"/>
      <c r="H938" s="82"/>
      <c r="I938" s="103"/>
      <c r="R938" s="82"/>
      <c r="S938" s="90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1"/>
      <c r="DB938" s="91"/>
      <c r="DC938" s="91"/>
      <c r="DD938" s="91"/>
      <c r="DE938" s="91"/>
      <c r="DF938" s="91"/>
      <c r="DG938" s="91"/>
      <c r="DH938" s="91"/>
      <c r="DI938" s="91"/>
      <c r="DJ938" s="91"/>
      <c r="DK938" s="91"/>
      <c r="DL938" s="91"/>
      <c r="DM938" s="91"/>
      <c r="DN938" s="91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  <c r="FB938" s="91"/>
      <c r="FC938" s="91"/>
      <c r="FD938" s="91"/>
    </row>
    <row r="939" customFormat="false" ht="12.75" hidden="false" customHeight="false" outlineLevel="0" collapsed="false">
      <c r="A939" s="100"/>
      <c r="B939" s="101"/>
      <c r="C939" s="101"/>
      <c r="D939" s="101"/>
      <c r="E939" s="101"/>
      <c r="F939" s="101"/>
      <c r="G939" s="101"/>
      <c r="H939" s="82"/>
      <c r="I939" s="103"/>
      <c r="R939" s="82"/>
      <c r="S939" s="90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1"/>
      <c r="DB939" s="91"/>
      <c r="DC939" s="91"/>
      <c r="DD939" s="91"/>
      <c r="DE939" s="91"/>
      <c r="DF939" s="91"/>
      <c r="DG939" s="91"/>
      <c r="DH939" s="91"/>
      <c r="DI939" s="91"/>
      <c r="DJ939" s="91"/>
      <c r="DK939" s="91"/>
      <c r="DL939" s="91"/>
      <c r="DM939" s="91"/>
      <c r="DN939" s="91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  <c r="FB939" s="91"/>
      <c r="FC939" s="91"/>
      <c r="FD939" s="91"/>
    </row>
    <row r="940" customFormat="false" ht="12.75" hidden="false" customHeight="false" outlineLevel="0" collapsed="false">
      <c r="A940" s="100"/>
      <c r="B940" s="101"/>
      <c r="C940" s="101"/>
      <c r="D940" s="101"/>
      <c r="E940" s="101"/>
      <c r="F940" s="101"/>
      <c r="G940" s="101"/>
      <c r="H940" s="82"/>
      <c r="I940" s="103"/>
      <c r="R940" s="82"/>
      <c r="S940" s="90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1"/>
      <c r="DB940" s="91"/>
      <c r="DC940" s="91"/>
      <c r="DD940" s="91"/>
      <c r="DE940" s="91"/>
      <c r="DF940" s="91"/>
      <c r="DG940" s="91"/>
      <c r="DH940" s="91"/>
      <c r="DI940" s="91"/>
      <c r="DJ940" s="91"/>
      <c r="DK940" s="91"/>
      <c r="DL940" s="91"/>
      <c r="DM940" s="91"/>
      <c r="DN940" s="91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  <c r="FB940" s="91"/>
      <c r="FC940" s="91"/>
      <c r="FD940" s="91"/>
    </row>
    <row r="941" customFormat="false" ht="12.75" hidden="false" customHeight="false" outlineLevel="0" collapsed="false">
      <c r="A941" s="100"/>
      <c r="B941" s="101"/>
      <c r="C941" s="101"/>
      <c r="D941" s="101"/>
      <c r="E941" s="101"/>
      <c r="F941" s="101"/>
      <c r="G941" s="101"/>
      <c r="H941" s="82"/>
      <c r="I941" s="103"/>
      <c r="R941" s="82"/>
      <c r="S941" s="90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1"/>
      <c r="DB941" s="91"/>
      <c r="DC941" s="91"/>
      <c r="DD941" s="91"/>
      <c r="DE941" s="91"/>
      <c r="DF941" s="91"/>
      <c r="DG941" s="91"/>
      <c r="DH941" s="91"/>
      <c r="DI941" s="91"/>
      <c r="DJ941" s="91"/>
      <c r="DK941" s="91"/>
      <c r="DL941" s="91"/>
      <c r="DM941" s="91"/>
      <c r="DN941" s="91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  <c r="FB941" s="91"/>
      <c r="FC941" s="91"/>
      <c r="FD941" s="91"/>
    </row>
    <row r="942" customFormat="false" ht="12.75" hidden="false" customHeight="false" outlineLevel="0" collapsed="false">
      <c r="A942" s="100"/>
      <c r="B942" s="101"/>
      <c r="C942" s="101"/>
      <c r="D942" s="101"/>
      <c r="E942" s="101"/>
      <c r="F942" s="101"/>
      <c r="G942" s="101"/>
      <c r="H942" s="82"/>
      <c r="I942" s="103"/>
      <c r="R942" s="82"/>
      <c r="S942" s="90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1"/>
      <c r="DB942" s="91"/>
      <c r="DC942" s="91"/>
      <c r="DD942" s="91"/>
      <c r="DE942" s="91"/>
      <c r="DF942" s="91"/>
      <c r="DG942" s="91"/>
      <c r="DH942" s="91"/>
      <c r="DI942" s="91"/>
      <c r="DJ942" s="91"/>
      <c r="DK942" s="91"/>
      <c r="DL942" s="91"/>
      <c r="DM942" s="91"/>
      <c r="DN942" s="91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  <c r="FB942" s="91"/>
      <c r="FC942" s="91"/>
      <c r="FD942" s="91"/>
    </row>
    <row r="943" customFormat="false" ht="12.75" hidden="false" customHeight="false" outlineLevel="0" collapsed="false">
      <c r="A943" s="100"/>
      <c r="B943" s="101"/>
      <c r="C943" s="101"/>
      <c r="D943" s="101"/>
      <c r="E943" s="101"/>
      <c r="F943" s="101"/>
      <c r="G943" s="101"/>
      <c r="H943" s="82"/>
      <c r="I943" s="103"/>
      <c r="R943" s="82"/>
      <c r="S943" s="90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1"/>
      <c r="DB943" s="91"/>
      <c r="DC943" s="91"/>
      <c r="DD943" s="91"/>
      <c r="DE943" s="91"/>
      <c r="DF943" s="91"/>
      <c r="DG943" s="91"/>
      <c r="DH943" s="91"/>
      <c r="DI943" s="91"/>
      <c r="DJ943" s="91"/>
      <c r="DK943" s="91"/>
      <c r="DL943" s="91"/>
      <c r="DM943" s="91"/>
      <c r="DN943" s="91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  <c r="FB943" s="91"/>
      <c r="FC943" s="91"/>
      <c r="FD943" s="91"/>
    </row>
    <row r="944" customFormat="false" ht="12.75" hidden="false" customHeight="false" outlineLevel="0" collapsed="false">
      <c r="A944" s="100"/>
      <c r="B944" s="101"/>
      <c r="C944" s="101"/>
      <c r="D944" s="101"/>
      <c r="E944" s="101"/>
      <c r="F944" s="101"/>
      <c r="G944" s="101"/>
      <c r="H944" s="82"/>
      <c r="I944" s="103"/>
      <c r="R944" s="82"/>
      <c r="S944" s="90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1"/>
      <c r="DB944" s="91"/>
      <c r="DC944" s="91"/>
      <c r="DD944" s="91"/>
      <c r="DE944" s="91"/>
      <c r="DF944" s="91"/>
      <c r="DG944" s="91"/>
      <c r="DH944" s="91"/>
      <c r="DI944" s="91"/>
      <c r="DJ944" s="91"/>
      <c r="DK944" s="91"/>
      <c r="DL944" s="91"/>
      <c r="DM944" s="91"/>
      <c r="DN944" s="91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  <c r="FB944" s="91"/>
      <c r="FC944" s="91"/>
      <c r="FD944" s="91"/>
    </row>
    <row r="945" customFormat="false" ht="12.75" hidden="false" customHeight="false" outlineLevel="0" collapsed="false">
      <c r="A945" s="100"/>
      <c r="B945" s="101"/>
      <c r="C945" s="101"/>
      <c r="D945" s="101"/>
      <c r="E945" s="101"/>
      <c r="F945" s="101"/>
      <c r="G945" s="101"/>
      <c r="H945" s="82"/>
      <c r="I945" s="103"/>
      <c r="R945" s="82"/>
      <c r="S945" s="90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1"/>
      <c r="DB945" s="91"/>
      <c r="DC945" s="91"/>
      <c r="DD945" s="91"/>
      <c r="DE945" s="91"/>
      <c r="DF945" s="91"/>
      <c r="DG945" s="91"/>
      <c r="DH945" s="91"/>
      <c r="DI945" s="91"/>
      <c r="DJ945" s="91"/>
      <c r="DK945" s="91"/>
      <c r="DL945" s="91"/>
      <c r="DM945" s="91"/>
      <c r="DN945" s="91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  <c r="FB945" s="91"/>
      <c r="FC945" s="91"/>
      <c r="FD945" s="91"/>
    </row>
    <row r="946" customFormat="false" ht="12.75" hidden="false" customHeight="false" outlineLevel="0" collapsed="false">
      <c r="A946" s="100"/>
      <c r="B946" s="101"/>
      <c r="C946" s="101"/>
      <c r="D946" s="101"/>
      <c r="E946" s="101"/>
      <c r="F946" s="101"/>
      <c r="G946" s="101"/>
      <c r="H946" s="82"/>
      <c r="I946" s="103"/>
      <c r="R946" s="82"/>
      <c r="S946" s="90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1"/>
      <c r="DB946" s="91"/>
      <c r="DC946" s="91"/>
      <c r="DD946" s="91"/>
      <c r="DE946" s="91"/>
      <c r="DF946" s="91"/>
      <c r="DG946" s="91"/>
      <c r="DH946" s="91"/>
      <c r="DI946" s="91"/>
      <c r="DJ946" s="91"/>
      <c r="DK946" s="91"/>
      <c r="DL946" s="91"/>
      <c r="DM946" s="91"/>
      <c r="DN946" s="91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  <c r="FB946" s="91"/>
      <c r="FC946" s="91"/>
      <c r="FD946" s="91"/>
    </row>
    <row r="947" customFormat="false" ht="12.75" hidden="false" customHeight="false" outlineLevel="0" collapsed="false">
      <c r="A947" s="100"/>
      <c r="B947" s="101"/>
      <c r="C947" s="101"/>
      <c r="D947" s="101"/>
      <c r="E947" s="101"/>
      <c r="F947" s="101"/>
      <c r="G947" s="101"/>
      <c r="H947" s="82"/>
      <c r="I947" s="103"/>
      <c r="R947" s="82"/>
      <c r="S947" s="90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1"/>
      <c r="DB947" s="91"/>
      <c r="DC947" s="91"/>
      <c r="DD947" s="91"/>
      <c r="DE947" s="91"/>
      <c r="DF947" s="91"/>
      <c r="DG947" s="91"/>
      <c r="DH947" s="91"/>
      <c r="DI947" s="91"/>
      <c r="DJ947" s="91"/>
      <c r="DK947" s="91"/>
      <c r="DL947" s="91"/>
      <c r="DM947" s="91"/>
      <c r="DN947" s="91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  <c r="FB947" s="91"/>
      <c r="FC947" s="91"/>
      <c r="FD947" s="91"/>
    </row>
    <row r="948" customFormat="false" ht="12.75" hidden="false" customHeight="false" outlineLevel="0" collapsed="false">
      <c r="A948" s="100"/>
      <c r="B948" s="101"/>
      <c r="C948" s="101"/>
      <c r="D948" s="101"/>
      <c r="E948" s="101"/>
      <c r="F948" s="101"/>
      <c r="G948" s="101"/>
      <c r="H948" s="82"/>
      <c r="I948" s="103"/>
      <c r="R948" s="82"/>
      <c r="S948" s="90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1"/>
      <c r="DB948" s="91"/>
      <c r="DC948" s="91"/>
      <c r="DD948" s="91"/>
      <c r="DE948" s="91"/>
      <c r="DF948" s="91"/>
      <c r="DG948" s="91"/>
      <c r="DH948" s="91"/>
      <c r="DI948" s="91"/>
      <c r="DJ948" s="91"/>
      <c r="DK948" s="91"/>
      <c r="DL948" s="91"/>
      <c r="DM948" s="91"/>
      <c r="DN948" s="91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  <c r="FB948" s="91"/>
      <c r="FC948" s="91"/>
      <c r="FD948" s="91"/>
    </row>
    <row r="949" customFormat="false" ht="12.75" hidden="false" customHeight="false" outlineLevel="0" collapsed="false">
      <c r="A949" s="100"/>
      <c r="B949" s="101"/>
      <c r="C949" s="101"/>
      <c r="D949" s="101"/>
      <c r="E949" s="101"/>
      <c r="F949" s="101"/>
      <c r="G949" s="101"/>
      <c r="H949" s="82"/>
      <c r="I949" s="103"/>
      <c r="R949" s="82"/>
      <c r="S949" s="90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1"/>
      <c r="DB949" s="91"/>
      <c r="DC949" s="91"/>
      <c r="DD949" s="91"/>
      <c r="DE949" s="91"/>
      <c r="DF949" s="91"/>
      <c r="DG949" s="91"/>
      <c r="DH949" s="91"/>
      <c r="DI949" s="91"/>
      <c r="DJ949" s="91"/>
      <c r="DK949" s="91"/>
      <c r="DL949" s="91"/>
      <c r="DM949" s="91"/>
      <c r="DN949" s="91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  <c r="FB949" s="91"/>
      <c r="FC949" s="91"/>
      <c r="FD949" s="91"/>
    </row>
    <row r="950" customFormat="false" ht="12.75" hidden="false" customHeight="false" outlineLevel="0" collapsed="false">
      <c r="A950" s="100"/>
      <c r="B950" s="101"/>
      <c r="C950" s="101"/>
      <c r="D950" s="101"/>
      <c r="E950" s="101"/>
      <c r="F950" s="101"/>
      <c r="G950" s="101"/>
      <c r="H950" s="82"/>
      <c r="I950" s="103"/>
      <c r="R950" s="82"/>
      <c r="S950" s="90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1"/>
      <c r="DB950" s="91"/>
      <c r="DC950" s="91"/>
      <c r="DD950" s="91"/>
      <c r="DE950" s="91"/>
      <c r="DF950" s="91"/>
      <c r="DG950" s="91"/>
      <c r="DH950" s="91"/>
      <c r="DI950" s="91"/>
      <c r="DJ950" s="91"/>
      <c r="DK950" s="91"/>
      <c r="DL950" s="91"/>
      <c r="DM950" s="91"/>
      <c r="DN950" s="91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  <c r="FB950" s="91"/>
      <c r="FC950" s="91"/>
      <c r="FD950" s="91"/>
    </row>
    <row r="951" customFormat="false" ht="12.75" hidden="false" customHeight="false" outlineLevel="0" collapsed="false">
      <c r="A951" s="100"/>
      <c r="B951" s="101"/>
      <c r="C951" s="101"/>
      <c r="D951" s="101"/>
      <c r="E951" s="101"/>
      <c r="F951" s="101"/>
      <c r="G951" s="101"/>
      <c r="H951" s="82"/>
      <c r="I951" s="103"/>
      <c r="R951" s="82"/>
      <c r="S951" s="90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1"/>
      <c r="DB951" s="91"/>
      <c r="DC951" s="91"/>
      <c r="DD951" s="91"/>
      <c r="DE951" s="91"/>
      <c r="DF951" s="91"/>
      <c r="DG951" s="91"/>
      <c r="DH951" s="91"/>
      <c r="DI951" s="91"/>
      <c r="DJ951" s="91"/>
      <c r="DK951" s="91"/>
      <c r="DL951" s="91"/>
      <c r="DM951" s="91"/>
      <c r="DN951" s="91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  <c r="FB951" s="91"/>
      <c r="FC951" s="91"/>
      <c r="FD951" s="91"/>
    </row>
    <row r="952" customFormat="false" ht="12.75" hidden="false" customHeight="false" outlineLevel="0" collapsed="false">
      <c r="A952" s="100"/>
      <c r="B952" s="101"/>
      <c r="C952" s="101"/>
      <c r="D952" s="101"/>
      <c r="E952" s="101"/>
      <c r="F952" s="101"/>
      <c r="G952" s="101"/>
      <c r="H952" s="82"/>
      <c r="I952" s="103"/>
      <c r="R952" s="82"/>
      <c r="S952" s="90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1"/>
      <c r="DB952" s="91"/>
      <c r="DC952" s="91"/>
      <c r="DD952" s="91"/>
      <c r="DE952" s="91"/>
      <c r="DF952" s="91"/>
      <c r="DG952" s="91"/>
      <c r="DH952" s="91"/>
      <c r="DI952" s="91"/>
      <c r="DJ952" s="91"/>
      <c r="DK952" s="91"/>
      <c r="DL952" s="91"/>
      <c r="DM952" s="91"/>
      <c r="DN952" s="91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  <c r="FB952" s="91"/>
      <c r="FC952" s="91"/>
      <c r="FD952" s="91"/>
    </row>
    <row r="953" customFormat="false" ht="12.75" hidden="false" customHeight="false" outlineLevel="0" collapsed="false">
      <c r="A953" s="100"/>
      <c r="B953" s="101"/>
      <c r="C953" s="101"/>
      <c r="D953" s="101"/>
      <c r="E953" s="101"/>
      <c r="F953" s="101"/>
      <c r="G953" s="101"/>
      <c r="H953" s="82"/>
      <c r="I953" s="103"/>
      <c r="R953" s="82"/>
      <c r="S953" s="90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1"/>
      <c r="DB953" s="91"/>
      <c r="DC953" s="91"/>
      <c r="DD953" s="91"/>
      <c r="DE953" s="91"/>
      <c r="DF953" s="91"/>
      <c r="DG953" s="91"/>
      <c r="DH953" s="91"/>
      <c r="DI953" s="91"/>
      <c r="DJ953" s="91"/>
      <c r="DK953" s="91"/>
      <c r="DL953" s="91"/>
      <c r="DM953" s="91"/>
      <c r="DN953" s="91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  <c r="FB953" s="91"/>
      <c r="FC953" s="91"/>
      <c r="FD953" s="91"/>
    </row>
    <row r="954" customFormat="false" ht="12.75" hidden="false" customHeight="false" outlineLevel="0" collapsed="false">
      <c r="A954" s="100"/>
      <c r="B954" s="101"/>
      <c r="C954" s="101"/>
      <c r="D954" s="101"/>
      <c r="E954" s="101"/>
      <c r="F954" s="101"/>
      <c r="G954" s="101"/>
      <c r="H954" s="82"/>
      <c r="I954" s="103"/>
      <c r="R954" s="82"/>
      <c r="S954" s="90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1"/>
      <c r="DB954" s="91"/>
      <c r="DC954" s="91"/>
      <c r="DD954" s="91"/>
      <c r="DE954" s="91"/>
      <c r="DF954" s="91"/>
      <c r="DG954" s="91"/>
      <c r="DH954" s="91"/>
      <c r="DI954" s="91"/>
      <c r="DJ954" s="91"/>
      <c r="DK954" s="91"/>
      <c r="DL954" s="91"/>
      <c r="DM954" s="91"/>
      <c r="DN954" s="91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  <c r="FB954" s="91"/>
      <c r="FC954" s="91"/>
      <c r="FD954" s="91"/>
    </row>
    <row r="955" customFormat="false" ht="12.75" hidden="false" customHeight="false" outlineLevel="0" collapsed="false">
      <c r="A955" s="100"/>
      <c r="B955" s="101"/>
      <c r="C955" s="101"/>
      <c r="D955" s="101"/>
      <c r="E955" s="101"/>
      <c r="F955" s="101"/>
      <c r="G955" s="101"/>
      <c r="H955" s="82"/>
      <c r="I955" s="103"/>
      <c r="R955" s="82"/>
      <c r="S955" s="90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1"/>
      <c r="DB955" s="91"/>
      <c r="DC955" s="91"/>
      <c r="DD955" s="91"/>
      <c r="DE955" s="91"/>
      <c r="DF955" s="91"/>
      <c r="DG955" s="91"/>
      <c r="DH955" s="91"/>
      <c r="DI955" s="91"/>
      <c r="DJ955" s="91"/>
      <c r="DK955" s="91"/>
      <c r="DL955" s="91"/>
      <c r="DM955" s="91"/>
      <c r="DN955" s="91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  <c r="FB955" s="91"/>
      <c r="FC955" s="91"/>
      <c r="FD955" s="91"/>
    </row>
    <row r="956" customFormat="false" ht="12.75" hidden="false" customHeight="false" outlineLevel="0" collapsed="false">
      <c r="A956" s="100"/>
      <c r="B956" s="101"/>
      <c r="C956" s="101"/>
      <c r="D956" s="101"/>
      <c r="E956" s="101"/>
      <c r="F956" s="101"/>
      <c r="G956" s="101"/>
      <c r="H956" s="82"/>
      <c r="I956" s="103"/>
      <c r="R956" s="82"/>
      <c r="S956" s="90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1"/>
      <c r="DB956" s="91"/>
      <c r="DC956" s="91"/>
      <c r="DD956" s="91"/>
      <c r="DE956" s="91"/>
      <c r="DF956" s="91"/>
      <c r="DG956" s="91"/>
      <c r="DH956" s="91"/>
      <c r="DI956" s="91"/>
      <c r="DJ956" s="91"/>
      <c r="DK956" s="91"/>
      <c r="DL956" s="91"/>
      <c r="DM956" s="91"/>
      <c r="DN956" s="91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  <c r="FB956" s="91"/>
      <c r="FC956" s="91"/>
      <c r="FD956" s="91"/>
    </row>
    <row r="957" customFormat="false" ht="12.75" hidden="false" customHeight="false" outlineLevel="0" collapsed="false">
      <c r="A957" s="100"/>
      <c r="B957" s="101"/>
      <c r="C957" s="101"/>
      <c r="D957" s="101"/>
      <c r="E957" s="101"/>
      <c r="F957" s="101"/>
      <c r="G957" s="101"/>
      <c r="H957" s="82"/>
      <c r="I957" s="103"/>
      <c r="R957" s="82"/>
      <c r="S957" s="90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1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  <c r="FB957" s="91"/>
      <c r="FC957" s="91"/>
      <c r="FD957" s="91"/>
    </row>
    <row r="958" customFormat="false" ht="12.75" hidden="false" customHeight="false" outlineLevel="0" collapsed="false">
      <c r="A958" s="100"/>
      <c r="B958" s="101"/>
      <c r="C958" s="101"/>
      <c r="D958" s="101"/>
      <c r="E958" s="101"/>
      <c r="F958" s="101"/>
      <c r="G958" s="101"/>
      <c r="H958" s="82"/>
      <c r="I958" s="103"/>
      <c r="R958" s="82"/>
      <c r="S958" s="90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1"/>
      <c r="DB958" s="91"/>
      <c r="DC958" s="91"/>
      <c r="DD958" s="91"/>
      <c r="DE958" s="91"/>
      <c r="DF958" s="91"/>
      <c r="DG958" s="91"/>
      <c r="DH958" s="91"/>
      <c r="DI958" s="91"/>
      <c r="DJ958" s="91"/>
      <c r="DK958" s="91"/>
      <c r="DL958" s="91"/>
      <c r="DM958" s="91"/>
      <c r="DN958" s="91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  <c r="FB958" s="91"/>
      <c r="FC958" s="91"/>
      <c r="FD958" s="91"/>
    </row>
    <row r="959" customFormat="false" ht="12.75" hidden="false" customHeight="false" outlineLevel="0" collapsed="false">
      <c r="A959" s="100"/>
      <c r="B959" s="101"/>
      <c r="C959" s="101"/>
      <c r="D959" s="101"/>
      <c r="E959" s="101"/>
      <c r="F959" s="101"/>
      <c r="G959" s="101"/>
      <c r="H959" s="82"/>
      <c r="I959" s="103"/>
      <c r="R959" s="82"/>
      <c r="S959" s="90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1"/>
      <c r="DB959" s="91"/>
      <c r="DC959" s="91"/>
      <c r="DD959" s="91"/>
      <c r="DE959" s="91"/>
      <c r="DF959" s="91"/>
      <c r="DG959" s="91"/>
      <c r="DH959" s="91"/>
      <c r="DI959" s="91"/>
      <c r="DJ959" s="91"/>
      <c r="DK959" s="91"/>
      <c r="DL959" s="91"/>
      <c r="DM959" s="91"/>
      <c r="DN959" s="91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  <c r="FB959" s="91"/>
      <c r="FC959" s="91"/>
      <c r="FD959" s="91"/>
    </row>
    <row r="960" customFormat="false" ht="12.75" hidden="false" customHeight="false" outlineLevel="0" collapsed="false">
      <c r="A960" s="100"/>
      <c r="B960" s="101"/>
      <c r="C960" s="101"/>
      <c r="D960" s="101"/>
      <c r="E960" s="101"/>
      <c r="F960" s="101"/>
      <c r="G960" s="101"/>
      <c r="H960" s="82"/>
      <c r="I960" s="103"/>
      <c r="R960" s="82"/>
      <c r="S960" s="90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1"/>
      <c r="DB960" s="91"/>
      <c r="DC960" s="91"/>
      <c r="DD960" s="91"/>
      <c r="DE960" s="91"/>
      <c r="DF960" s="91"/>
      <c r="DG960" s="91"/>
      <c r="DH960" s="91"/>
      <c r="DI960" s="91"/>
      <c r="DJ960" s="91"/>
      <c r="DK960" s="91"/>
      <c r="DL960" s="91"/>
      <c r="DM960" s="91"/>
      <c r="DN960" s="91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  <c r="FB960" s="91"/>
      <c r="FC960" s="91"/>
      <c r="FD960" s="91"/>
    </row>
    <row r="961" customFormat="false" ht="12.75" hidden="false" customHeight="false" outlineLevel="0" collapsed="false">
      <c r="A961" s="100"/>
      <c r="B961" s="101"/>
      <c r="C961" s="101"/>
      <c r="D961" s="101"/>
      <c r="E961" s="101"/>
      <c r="F961" s="101"/>
      <c r="G961" s="101"/>
      <c r="H961" s="82"/>
      <c r="I961" s="103"/>
      <c r="R961" s="82"/>
      <c r="S961" s="90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1"/>
      <c r="DB961" s="91"/>
      <c r="DC961" s="91"/>
      <c r="DD961" s="91"/>
      <c r="DE961" s="91"/>
      <c r="DF961" s="91"/>
      <c r="DG961" s="91"/>
      <c r="DH961" s="91"/>
      <c r="DI961" s="91"/>
      <c r="DJ961" s="91"/>
      <c r="DK961" s="91"/>
      <c r="DL961" s="91"/>
      <c r="DM961" s="91"/>
      <c r="DN961" s="91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  <c r="FB961" s="91"/>
      <c r="FC961" s="91"/>
      <c r="FD961" s="91"/>
    </row>
    <row r="962" customFormat="false" ht="12.75" hidden="false" customHeight="false" outlineLevel="0" collapsed="false">
      <c r="A962" s="100"/>
      <c r="B962" s="101"/>
      <c r="C962" s="101"/>
      <c r="D962" s="101"/>
      <c r="E962" s="101"/>
      <c r="F962" s="101"/>
      <c r="G962" s="101"/>
      <c r="H962" s="82"/>
      <c r="I962" s="103"/>
      <c r="R962" s="82"/>
      <c r="S962" s="90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1"/>
      <c r="DB962" s="91"/>
      <c r="DC962" s="91"/>
      <c r="DD962" s="91"/>
      <c r="DE962" s="91"/>
      <c r="DF962" s="91"/>
      <c r="DG962" s="91"/>
      <c r="DH962" s="91"/>
      <c r="DI962" s="91"/>
      <c r="DJ962" s="91"/>
      <c r="DK962" s="91"/>
      <c r="DL962" s="91"/>
      <c r="DM962" s="91"/>
      <c r="DN962" s="91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  <c r="FB962" s="91"/>
      <c r="FC962" s="91"/>
      <c r="FD962" s="91"/>
    </row>
    <row r="963" customFormat="false" ht="12.75" hidden="false" customHeight="false" outlineLevel="0" collapsed="false">
      <c r="A963" s="100"/>
      <c r="B963" s="101"/>
      <c r="C963" s="101"/>
      <c r="D963" s="101"/>
      <c r="E963" s="101"/>
      <c r="F963" s="101"/>
      <c r="G963" s="101"/>
      <c r="H963" s="82"/>
      <c r="I963" s="103"/>
      <c r="R963" s="82"/>
      <c r="S963" s="90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1"/>
      <c r="DB963" s="91"/>
      <c r="DC963" s="91"/>
      <c r="DD963" s="91"/>
      <c r="DE963" s="91"/>
      <c r="DF963" s="91"/>
      <c r="DG963" s="91"/>
      <c r="DH963" s="91"/>
      <c r="DI963" s="91"/>
      <c r="DJ963" s="91"/>
      <c r="DK963" s="91"/>
      <c r="DL963" s="91"/>
      <c r="DM963" s="91"/>
      <c r="DN963" s="91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  <c r="FB963" s="91"/>
      <c r="FC963" s="91"/>
      <c r="FD963" s="91"/>
    </row>
    <row r="964" customFormat="false" ht="12.75" hidden="false" customHeight="false" outlineLevel="0" collapsed="false">
      <c r="A964" s="100"/>
      <c r="B964" s="101"/>
      <c r="C964" s="101"/>
      <c r="D964" s="101"/>
      <c r="E964" s="101"/>
      <c r="F964" s="101"/>
      <c r="G964" s="101"/>
      <c r="H964" s="82"/>
      <c r="I964" s="103"/>
      <c r="R964" s="82"/>
      <c r="S964" s="90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1"/>
      <c r="DB964" s="91"/>
      <c r="DC964" s="91"/>
      <c r="DD964" s="91"/>
      <c r="DE964" s="91"/>
      <c r="DF964" s="91"/>
      <c r="DG964" s="91"/>
      <c r="DH964" s="91"/>
      <c r="DI964" s="91"/>
      <c r="DJ964" s="91"/>
      <c r="DK964" s="91"/>
      <c r="DL964" s="91"/>
      <c r="DM964" s="91"/>
      <c r="DN964" s="91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  <c r="FB964" s="91"/>
      <c r="FC964" s="91"/>
      <c r="FD964" s="91"/>
    </row>
    <row r="965" customFormat="false" ht="12.75" hidden="false" customHeight="false" outlineLevel="0" collapsed="false">
      <c r="A965" s="100"/>
      <c r="B965" s="101"/>
      <c r="C965" s="101"/>
      <c r="D965" s="101"/>
      <c r="E965" s="101"/>
      <c r="F965" s="101"/>
      <c r="G965" s="101"/>
      <c r="H965" s="82"/>
      <c r="I965" s="103"/>
      <c r="R965" s="82"/>
      <c r="S965" s="90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1"/>
      <c r="DB965" s="91"/>
      <c r="DC965" s="91"/>
      <c r="DD965" s="91"/>
      <c r="DE965" s="91"/>
      <c r="DF965" s="91"/>
      <c r="DG965" s="91"/>
      <c r="DH965" s="91"/>
      <c r="DI965" s="91"/>
      <c r="DJ965" s="91"/>
      <c r="DK965" s="91"/>
      <c r="DL965" s="91"/>
      <c r="DM965" s="91"/>
      <c r="DN965" s="91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  <c r="FB965" s="91"/>
      <c r="FC965" s="91"/>
      <c r="FD965" s="91"/>
    </row>
    <row r="966" customFormat="false" ht="12.75" hidden="false" customHeight="false" outlineLevel="0" collapsed="false">
      <c r="A966" s="100"/>
      <c r="B966" s="101"/>
      <c r="C966" s="101"/>
      <c r="D966" s="101"/>
      <c r="E966" s="101"/>
      <c r="F966" s="101"/>
      <c r="G966" s="101"/>
      <c r="H966" s="82"/>
      <c r="I966" s="103"/>
      <c r="R966" s="82"/>
      <c r="S966" s="90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1"/>
      <c r="DB966" s="91"/>
      <c r="DC966" s="91"/>
      <c r="DD966" s="91"/>
      <c r="DE966" s="91"/>
      <c r="DF966" s="91"/>
      <c r="DG966" s="91"/>
      <c r="DH966" s="91"/>
      <c r="DI966" s="91"/>
      <c r="DJ966" s="91"/>
      <c r="DK966" s="91"/>
      <c r="DL966" s="91"/>
      <c r="DM966" s="91"/>
      <c r="DN966" s="91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  <c r="FB966" s="91"/>
      <c r="FC966" s="91"/>
      <c r="FD966" s="91"/>
    </row>
    <row r="967" customFormat="false" ht="12.75" hidden="false" customHeight="false" outlineLevel="0" collapsed="false">
      <c r="A967" s="100"/>
      <c r="B967" s="101"/>
      <c r="C967" s="101"/>
      <c r="D967" s="101"/>
      <c r="E967" s="101"/>
      <c r="F967" s="101"/>
      <c r="G967" s="101"/>
      <c r="H967" s="82"/>
      <c r="I967" s="103"/>
      <c r="R967" s="82"/>
      <c r="S967" s="90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1"/>
      <c r="DB967" s="91"/>
      <c r="DC967" s="91"/>
      <c r="DD967" s="91"/>
      <c r="DE967" s="91"/>
      <c r="DF967" s="91"/>
      <c r="DG967" s="91"/>
      <c r="DH967" s="91"/>
      <c r="DI967" s="91"/>
      <c r="DJ967" s="91"/>
      <c r="DK967" s="91"/>
      <c r="DL967" s="91"/>
      <c r="DM967" s="91"/>
      <c r="DN967" s="91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  <c r="FB967" s="91"/>
      <c r="FC967" s="91"/>
      <c r="FD967" s="91"/>
    </row>
    <row r="968" customFormat="false" ht="12.75" hidden="false" customHeight="false" outlineLevel="0" collapsed="false">
      <c r="A968" s="100"/>
      <c r="B968" s="101"/>
      <c r="C968" s="101"/>
      <c r="D968" s="101"/>
      <c r="E968" s="101"/>
      <c r="F968" s="101"/>
      <c r="G968" s="101"/>
      <c r="H968" s="82"/>
      <c r="I968" s="103"/>
      <c r="R968" s="82"/>
      <c r="S968" s="90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1"/>
      <c r="DB968" s="91"/>
      <c r="DC968" s="91"/>
      <c r="DD968" s="91"/>
      <c r="DE968" s="91"/>
      <c r="DF968" s="91"/>
      <c r="DG968" s="91"/>
      <c r="DH968" s="91"/>
      <c r="DI968" s="91"/>
      <c r="DJ968" s="91"/>
      <c r="DK968" s="91"/>
      <c r="DL968" s="91"/>
      <c r="DM968" s="91"/>
      <c r="DN968" s="91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  <c r="FB968" s="91"/>
      <c r="FC968" s="91"/>
      <c r="FD968" s="91"/>
    </row>
    <row r="969" customFormat="false" ht="12.75" hidden="false" customHeight="false" outlineLevel="0" collapsed="false">
      <c r="A969" s="100"/>
      <c r="B969" s="101"/>
      <c r="C969" s="101"/>
      <c r="D969" s="101"/>
      <c r="E969" s="101"/>
      <c r="F969" s="101"/>
      <c r="G969" s="101"/>
      <c r="H969" s="82"/>
      <c r="I969" s="103"/>
      <c r="R969" s="82"/>
      <c r="S969" s="90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1"/>
      <c r="DB969" s="91"/>
      <c r="DC969" s="91"/>
      <c r="DD969" s="91"/>
      <c r="DE969" s="91"/>
      <c r="DF969" s="91"/>
      <c r="DG969" s="91"/>
      <c r="DH969" s="91"/>
      <c r="DI969" s="91"/>
      <c r="DJ969" s="91"/>
      <c r="DK969" s="91"/>
      <c r="DL969" s="91"/>
      <c r="DM969" s="91"/>
      <c r="DN969" s="91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  <c r="FB969" s="91"/>
      <c r="FC969" s="91"/>
      <c r="FD969" s="91"/>
    </row>
    <row r="970" customFormat="false" ht="12.75" hidden="false" customHeight="false" outlineLevel="0" collapsed="false">
      <c r="A970" s="100"/>
      <c r="B970" s="101"/>
      <c r="C970" s="101"/>
      <c r="D970" s="101"/>
      <c r="E970" s="101"/>
      <c r="F970" s="101"/>
      <c r="G970" s="101"/>
      <c r="H970" s="82"/>
      <c r="I970" s="103"/>
      <c r="R970" s="82"/>
      <c r="S970" s="90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1"/>
      <c r="DB970" s="91"/>
      <c r="DC970" s="91"/>
      <c r="DD970" s="91"/>
      <c r="DE970" s="91"/>
      <c r="DF970" s="91"/>
      <c r="DG970" s="91"/>
      <c r="DH970" s="91"/>
      <c r="DI970" s="91"/>
      <c r="DJ970" s="91"/>
      <c r="DK970" s="91"/>
      <c r="DL970" s="91"/>
      <c r="DM970" s="91"/>
      <c r="DN970" s="91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  <c r="FB970" s="91"/>
      <c r="FC970" s="91"/>
      <c r="FD970" s="91"/>
    </row>
    <row r="971" customFormat="false" ht="12.75" hidden="false" customHeight="false" outlineLevel="0" collapsed="false">
      <c r="A971" s="100"/>
      <c r="B971" s="101"/>
      <c r="C971" s="101"/>
      <c r="D971" s="101"/>
      <c r="E971" s="101"/>
      <c r="F971" s="101"/>
      <c r="G971" s="101"/>
      <c r="H971" s="82"/>
      <c r="I971" s="103"/>
      <c r="R971" s="82"/>
      <c r="S971" s="90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1"/>
      <c r="DB971" s="91"/>
      <c r="DC971" s="91"/>
      <c r="DD971" s="91"/>
      <c r="DE971" s="91"/>
      <c r="DF971" s="91"/>
      <c r="DG971" s="91"/>
      <c r="DH971" s="91"/>
      <c r="DI971" s="91"/>
      <c r="DJ971" s="91"/>
      <c r="DK971" s="91"/>
      <c r="DL971" s="91"/>
      <c r="DM971" s="91"/>
      <c r="DN971" s="91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  <c r="FB971" s="91"/>
      <c r="FC971" s="91"/>
      <c r="FD971" s="91"/>
    </row>
    <row r="972" customFormat="false" ht="12.75" hidden="false" customHeight="false" outlineLevel="0" collapsed="false">
      <c r="A972" s="100"/>
      <c r="B972" s="101"/>
      <c r="C972" s="101"/>
      <c r="D972" s="101"/>
      <c r="E972" s="101"/>
      <c r="F972" s="101"/>
      <c r="G972" s="101"/>
      <c r="H972" s="82"/>
      <c r="I972" s="103"/>
      <c r="R972" s="82"/>
      <c r="S972" s="90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1"/>
      <c r="DB972" s="91"/>
      <c r="DC972" s="91"/>
      <c r="DD972" s="91"/>
      <c r="DE972" s="91"/>
      <c r="DF972" s="91"/>
      <c r="DG972" s="91"/>
      <c r="DH972" s="91"/>
      <c r="DI972" s="91"/>
      <c r="DJ972" s="91"/>
      <c r="DK972" s="91"/>
      <c r="DL972" s="91"/>
      <c r="DM972" s="91"/>
      <c r="DN972" s="91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  <c r="FB972" s="91"/>
      <c r="FC972" s="91"/>
      <c r="FD972" s="91"/>
    </row>
    <row r="973" customFormat="false" ht="12.75" hidden="false" customHeight="false" outlineLevel="0" collapsed="false">
      <c r="A973" s="100"/>
      <c r="B973" s="101"/>
      <c r="C973" s="101"/>
      <c r="D973" s="101"/>
      <c r="E973" s="101"/>
      <c r="F973" s="101"/>
      <c r="G973" s="101"/>
      <c r="H973" s="82"/>
      <c r="I973" s="103"/>
      <c r="R973" s="82"/>
      <c r="S973" s="90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1"/>
      <c r="DB973" s="91"/>
      <c r="DC973" s="91"/>
      <c r="DD973" s="91"/>
      <c r="DE973" s="91"/>
      <c r="DF973" s="91"/>
      <c r="DG973" s="91"/>
      <c r="DH973" s="91"/>
      <c r="DI973" s="91"/>
      <c r="DJ973" s="91"/>
      <c r="DK973" s="91"/>
      <c r="DL973" s="91"/>
      <c r="DM973" s="91"/>
      <c r="DN973" s="91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  <c r="FB973" s="91"/>
      <c r="FC973" s="91"/>
      <c r="FD973" s="91"/>
    </row>
    <row r="974" customFormat="false" ht="12.75" hidden="false" customHeight="false" outlineLevel="0" collapsed="false">
      <c r="A974" s="100"/>
      <c r="B974" s="101"/>
      <c r="C974" s="101"/>
      <c r="D974" s="101"/>
      <c r="E974" s="101"/>
      <c r="F974" s="101"/>
      <c r="G974" s="101"/>
      <c r="H974" s="82"/>
      <c r="I974" s="103"/>
      <c r="R974" s="82"/>
      <c r="S974" s="90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1"/>
      <c r="DB974" s="91"/>
      <c r="DC974" s="91"/>
      <c r="DD974" s="91"/>
      <c r="DE974" s="91"/>
      <c r="DF974" s="91"/>
      <c r="DG974" s="91"/>
      <c r="DH974" s="91"/>
      <c r="DI974" s="91"/>
      <c r="DJ974" s="91"/>
      <c r="DK974" s="91"/>
      <c r="DL974" s="91"/>
      <c r="DM974" s="91"/>
      <c r="DN974" s="91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  <c r="FB974" s="91"/>
      <c r="FC974" s="91"/>
      <c r="FD974" s="91"/>
    </row>
    <row r="975" customFormat="false" ht="12.75" hidden="false" customHeight="false" outlineLevel="0" collapsed="false">
      <c r="A975" s="100"/>
      <c r="B975" s="101"/>
      <c r="C975" s="101"/>
      <c r="D975" s="101"/>
      <c r="E975" s="101"/>
      <c r="F975" s="101"/>
      <c r="G975" s="101"/>
      <c r="H975" s="82"/>
      <c r="I975" s="103"/>
      <c r="R975" s="82"/>
      <c r="S975" s="90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1"/>
      <c r="DB975" s="91"/>
      <c r="DC975" s="91"/>
      <c r="DD975" s="91"/>
      <c r="DE975" s="91"/>
      <c r="DF975" s="91"/>
      <c r="DG975" s="91"/>
      <c r="DH975" s="91"/>
      <c r="DI975" s="91"/>
      <c r="DJ975" s="91"/>
      <c r="DK975" s="91"/>
      <c r="DL975" s="91"/>
      <c r="DM975" s="91"/>
      <c r="DN975" s="91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  <c r="FB975" s="91"/>
      <c r="FC975" s="91"/>
      <c r="FD975" s="91"/>
    </row>
    <row r="976" customFormat="false" ht="12.75" hidden="false" customHeight="false" outlineLevel="0" collapsed="false">
      <c r="A976" s="100"/>
      <c r="B976" s="101"/>
      <c r="C976" s="101"/>
      <c r="D976" s="101"/>
      <c r="E976" s="101"/>
      <c r="F976" s="101"/>
      <c r="G976" s="101"/>
      <c r="H976" s="82"/>
      <c r="I976" s="103"/>
      <c r="R976" s="82"/>
      <c r="S976" s="90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1"/>
      <c r="DB976" s="91"/>
      <c r="DC976" s="91"/>
      <c r="DD976" s="91"/>
      <c r="DE976" s="91"/>
      <c r="DF976" s="91"/>
      <c r="DG976" s="91"/>
      <c r="DH976" s="91"/>
      <c r="DI976" s="91"/>
      <c r="DJ976" s="91"/>
      <c r="DK976" s="91"/>
      <c r="DL976" s="91"/>
      <c r="DM976" s="91"/>
      <c r="DN976" s="91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  <c r="FB976" s="91"/>
      <c r="FC976" s="91"/>
      <c r="FD976" s="91"/>
    </row>
    <row r="977" customFormat="false" ht="12.75" hidden="false" customHeight="false" outlineLevel="0" collapsed="false">
      <c r="A977" s="100"/>
      <c r="B977" s="101"/>
      <c r="C977" s="101"/>
      <c r="D977" s="101"/>
      <c r="E977" s="101"/>
      <c r="F977" s="101"/>
      <c r="G977" s="101"/>
      <c r="H977" s="82"/>
      <c r="I977" s="103"/>
      <c r="R977" s="82"/>
      <c r="S977" s="90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1"/>
      <c r="DB977" s="91"/>
      <c r="DC977" s="91"/>
      <c r="DD977" s="91"/>
      <c r="DE977" s="91"/>
      <c r="DF977" s="91"/>
      <c r="DG977" s="91"/>
      <c r="DH977" s="91"/>
      <c r="DI977" s="91"/>
      <c r="DJ977" s="91"/>
      <c r="DK977" s="91"/>
      <c r="DL977" s="91"/>
      <c r="DM977" s="91"/>
      <c r="DN977" s="91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  <c r="FB977" s="91"/>
      <c r="FC977" s="91"/>
      <c r="FD977" s="91"/>
    </row>
    <row r="978" customFormat="false" ht="12.75" hidden="false" customHeight="false" outlineLevel="0" collapsed="false">
      <c r="A978" s="100"/>
      <c r="B978" s="101"/>
      <c r="C978" s="101"/>
      <c r="D978" s="101"/>
      <c r="E978" s="101"/>
      <c r="F978" s="101"/>
      <c r="G978" s="101"/>
      <c r="H978" s="82"/>
      <c r="I978" s="103"/>
      <c r="R978" s="82"/>
      <c r="S978" s="90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1"/>
      <c r="DB978" s="91"/>
      <c r="DC978" s="91"/>
      <c r="DD978" s="91"/>
      <c r="DE978" s="91"/>
      <c r="DF978" s="91"/>
      <c r="DG978" s="91"/>
      <c r="DH978" s="91"/>
      <c r="DI978" s="91"/>
      <c r="DJ978" s="91"/>
      <c r="DK978" s="91"/>
      <c r="DL978" s="91"/>
      <c r="DM978" s="91"/>
      <c r="DN978" s="91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  <c r="FB978" s="91"/>
      <c r="FC978" s="91"/>
      <c r="FD978" s="91"/>
    </row>
    <row r="979" customFormat="false" ht="12.75" hidden="false" customHeight="false" outlineLevel="0" collapsed="false">
      <c r="A979" s="100"/>
      <c r="B979" s="101"/>
      <c r="C979" s="101"/>
      <c r="D979" s="101"/>
      <c r="E979" s="101"/>
      <c r="F979" s="101"/>
      <c r="G979" s="101"/>
      <c r="H979" s="82"/>
      <c r="I979" s="103"/>
      <c r="R979" s="82"/>
      <c r="S979" s="90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1"/>
      <c r="DB979" s="91"/>
      <c r="DC979" s="91"/>
      <c r="DD979" s="91"/>
      <c r="DE979" s="91"/>
      <c r="DF979" s="91"/>
      <c r="DG979" s="91"/>
      <c r="DH979" s="91"/>
      <c r="DI979" s="91"/>
      <c r="DJ979" s="91"/>
      <c r="DK979" s="91"/>
      <c r="DL979" s="91"/>
      <c r="DM979" s="91"/>
      <c r="DN979" s="91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  <c r="FB979" s="91"/>
      <c r="FC979" s="91"/>
      <c r="FD979" s="91"/>
    </row>
    <row r="980" customFormat="false" ht="12.75" hidden="false" customHeight="false" outlineLevel="0" collapsed="false">
      <c r="A980" s="100"/>
      <c r="B980" s="101"/>
      <c r="C980" s="101"/>
      <c r="D980" s="101"/>
      <c r="E980" s="101"/>
      <c r="F980" s="101"/>
      <c r="G980" s="101"/>
      <c r="H980" s="82"/>
      <c r="I980" s="103"/>
      <c r="R980" s="82"/>
      <c r="S980" s="90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1"/>
      <c r="DB980" s="91"/>
      <c r="DC980" s="91"/>
      <c r="DD980" s="91"/>
      <c r="DE980" s="91"/>
      <c r="DF980" s="91"/>
      <c r="DG980" s="91"/>
      <c r="DH980" s="91"/>
      <c r="DI980" s="91"/>
      <c r="DJ980" s="91"/>
      <c r="DK980" s="91"/>
      <c r="DL980" s="91"/>
      <c r="DM980" s="91"/>
      <c r="DN980" s="91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  <c r="FB980" s="91"/>
      <c r="FC980" s="91"/>
      <c r="FD980" s="91"/>
    </row>
    <row r="981" customFormat="false" ht="12.75" hidden="false" customHeight="false" outlineLevel="0" collapsed="false">
      <c r="A981" s="100"/>
      <c r="B981" s="101"/>
      <c r="C981" s="101"/>
      <c r="D981" s="101"/>
      <c r="E981" s="101"/>
      <c r="F981" s="101"/>
      <c r="G981" s="101"/>
      <c r="H981" s="82"/>
      <c r="I981" s="103"/>
      <c r="R981" s="82"/>
      <c r="S981" s="90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1"/>
      <c r="DB981" s="91"/>
      <c r="DC981" s="91"/>
      <c r="DD981" s="91"/>
      <c r="DE981" s="91"/>
      <c r="DF981" s="91"/>
      <c r="DG981" s="91"/>
      <c r="DH981" s="91"/>
      <c r="DI981" s="91"/>
      <c r="DJ981" s="91"/>
      <c r="DK981" s="91"/>
      <c r="DL981" s="91"/>
      <c r="DM981" s="91"/>
      <c r="DN981" s="91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  <c r="FB981" s="91"/>
      <c r="FC981" s="91"/>
      <c r="FD981" s="91"/>
    </row>
    <row r="982" customFormat="false" ht="12.75" hidden="false" customHeight="false" outlineLevel="0" collapsed="false">
      <c r="A982" s="100"/>
      <c r="B982" s="101"/>
      <c r="C982" s="101"/>
      <c r="D982" s="101"/>
      <c r="E982" s="101"/>
      <c r="F982" s="101"/>
      <c r="G982" s="101"/>
      <c r="H982" s="82"/>
      <c r="I982" s="103"/>
      <c r="R982" s="82"/>
      <c r="S982" s="90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1"/>
      <c r="DB982" s="91"/>
      <c r="DC982" s="91"/>
      <c r="DD982" s="91"/>
      <c r="DE982" s="91"/>
      <c r="DF982" s="91"/>
      <c r="DG982" s="91"/>
      <c r="DH982" s="91"/>
      <c r="DI982" s="91"/>
      <c r="DJ982" s="91"/>
      <c r="DK982" s="91"/>
      <c r="DL982" s="91"/>
      <c r="DM982" s="91"/>
      <c r="DN982" s="91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  <c r="FB982" s="91"/>
      <c r="FC982" s="91"/>
      <c r="FD982" s="91"/>
    </row>
    <row r="983" customFormat="false" ht="12.75" hidden="false" customHeight="false" outlineLevel="0" collapsed="false">
      <c r="A983" s="100"/>
      <c r="B983" s="101"/>
      <c r="C983" s="101"/>
      <c r="D983" s="101"/>
      <c r="E983" s="101"/>
      <c r="F983" s="101"/>
      <c r="G983" s="101"/>
      <c r="H983" s="82"/>
      <c r="I983" s="103"/>
      <c r="R983" s="82"/>
      <c r="S983" s="90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1"/>
      <c r="DB983" s="91"/>
      <c r="DC983" s="91"/>
      <c r="DD983" s="91"/>
      <c r="DE983" s="91"/>
      <c r="DF983" s="91"/>
      <c r="DG983" s="91"/>
      <c r="DH983" s="91"/>
      <c r="DI983" s="91"/>
      <c r="DJ983" s="91"/>
      <c r="DK983" s="91"/>
      <c r="DL983" s="91"/>
      <c r="DM983" s="91"/>
      <c r="DN983" s="91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  <c r="FB983" s="91"/>
      <c r="FC983" s="91"/>
      <c r="FD983" s="91"/>
    </row>
    <row r="984" customFormat="false" ht="12.75" hidden="false" customHeight="false" outlineLevel="0" collapsed="false">
      <c r="A984" s="100"/>
      <c r="B984" s="101"/>
      <c r="C984" s="101"/>
      <c r="D984" s="101"/>
      <c r="E984" s="101"/>
      <c r="F984" s="101"/>
      <c r="G984" s="101"/>
      <c r="H984" s="82"/>
      <c r="I984" s="103"/>
      <c r="R984" s="82"/>
      <c r="S984" s="90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1"/>
      <c r="DB984" s="91"/>
      <c r="DC984" s="91"/>
      <c r="DD984" s="91"/>
      <c r="DE984" s="91"/>
      <c r="DF984" s="91"/>
      <c r="DG984" s="91"/>
      <c r="DH984" s="91"/>
      <c r="DI984" s="91"/>
      <c r="DJ984" s="91"/>
      <c r="DK984" s="91"/>
      <c r="DL984" s="91"/>
      <c r="DM984" s="91"/>
      <c r="DN984" s="91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  <c r="FB984" s="91"/>
      <c r="FC984" s="91"/>
      <c r="FD984" s="91"/>
    </row>
    <row r="985" customFormat="false" ht="12.75" hidden="false" customHeight="false" outlineLevel="0" collapsed="false">
      <c r="A985" s="100"/>
      <c r="B985" s="101"/>
      <c r="C985" s="101"/>
      <c r="D985" s="101"/>
      <c r="E985" s="101"/>
      <c r="F985" s="101"/>
      <c r="G985" s="101"/>
      <c r="H985" s="82"/>
      <c r="I985" s="103"/>
      <c r="R985" s="82"/>
      <c r="S985" s="90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1"/>
      <c r="DB985" s="91"/>
      <c r="DC985" s="91"/>
      <c r="DD985" s="91"/>
      <c r="DE985" s="91"/>
      <c r="DF985" s="91"/>
      <c r="DG985" s="91"/>
      <c r="DH985" s="91"/>
      <c r="DI985" s="91"/>
      <c r="DJ985" s="91"/>
      <c r="DK985" s="91"/>
      <c r="DL985" s="91"/>
      <c r="DM985" s="91"/>
      <c r="DN985" s="91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  <c r="FB985" s="91"/>
      <c r="FC985" s="91"/>
      <c r="FD985" s="91"/>
    </row>
    <row r="986" customFormat="false" ht="12.75" hidden="false" customHeight="false" outlineLevel="0" collapsed="false">
      <c r="A986" s="100"/>
      <c r="B986" s="101"/>
      <c r="C986" s="101"/>
      <c r="D986" s="101"/>
      <c r="E986" s="101"/>
      <c r="F986" s="101"/>
      <c r="G986" s="101"/>
      <c r="H986" s="82"/>
      <c r="I986" s="103"/>
      <c r="R986" s="82"/>
      <c r="S986" s="90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1"/>
      <c r="DB986" s="91"/>
      <c r="DC986" s="91"/>
      <c r="DD986" s="91"/>
      <c r="DE986" s="91"/>
      <c r="DF986" s="91"/>
      <c r="DG986" s="91"/>
      <c r="DH986" s="91"/>
      <c r="DI986" s="91"/>
      <c r="DJ986" s="91"/>
      <c r="DK986" s="91"/>
      <c r="DL986" s="91"/>
      <c r="DM986" s="91"/>
      <c r="DN986" s="91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  <c r="FB986" s="91"/>
      <c r="FC986" s="91"/>
      <c r="FD986" s="91"/>
    </row>
    <row r="987" customFormat="false" ht="12.75" hidden="false" customHeight="false" outlineLevel="0" collapsed="false">
      <c r="A987" s="100"/>
      <c r="B987" s="101"/>
      <c r="C987" s="101"/>
      <c r="D987" s="101"/>
      <c r="E987" s="101"/>
      <c r="F987" s="101"/>
      <c r="G987" s="101"/>
      <c r="H987" s="82"/>
      <c r="I987" s="103"/>
      <c r="R987" s="82"/>
      <c r="S987" s="90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1"/>
      <c r="DB987" s="91"/>
      <c r="DC987" s="91"/>
      <c r="DD987" s="91"/>
      <c r="DE987" s="91"/>
      <c r="DF987" s="91"/>
      <c r="DG987" s="91"/>
      <c r="DH987" s="91"/>
      <c r="DI987" s="91"/>
      <c r="DJ987" s="91"/>
      <c r="DK987" s="91"/>
      <c r="DL987" s="91"/>
      <c r="DM987" s="91"/>
      <c r="DN987" s="91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  <c r="FB987" s="91"/>
      <c r="FC987" s="91"/>
      <c r="FD987" s="91"/>
    </row>
    <row r="988" customFormat="false" ht="12.75" hidden="false" customHeight="false" outlineLevel="0" collapsed="false">
      <c r="A988" s="100"/>
      <c r="B988" s="101"/>
      <c r="C988" s="101"/>
      <c r="D988" s="101"/>
      <c r="E988" s="101"/>
      <c r="F988" s="101"/>
      <c r="G988" s="101"/>
      <c r="H988" s="82"/>
      <c r="I988" s="103"/>
      <c r="R988" s="82"/>
      <c r="S988" s="90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1"/>
      <c r="DB988" s="91"/>
      <c r="DC988" s="91"/>
      <c r="DD988" s="91"/>
      <c r="DE988" s="91"/>
      <c r="DF988" s="91"/>
      <c r="DG988" s="91"/>
      <c r="DH988" s="91"/>
      <c r="DI988" s="91"/>
      <c r="DJ988" s="91"/>
      <c r="DK988" s="91"/>
      <c r="DL988" s="91"/>
      <c r="DM988" s="91"/>
      <c r="DN988" s="91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  <c r="FB988" s="91"/>
      <c r="FC988" s="91"/>
      <c r="FD988" s="91"/>
    </row>
    <row r="989" customFormat="false" ht="12.75" hidden="false" customHeight="false" outlineLevel="0" collapsed="false">
      <c r="A989" s="100"/>
      <c r="B989" s="101"/>
      <c r="C989" s="101"/>
      <c r="D989" s="101"/>
      <c r="E989" s="101"/>
      <c r="F989" s="101"/>
      <c r="G989" s="101"/>
      <c r="H989" s="82"/>
      <c r="I989" s="103"/>
      <c r="R989" s="82"/>
      <c r="S989" s="90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1"/>
      <c r="DB989" s="91"/>
      <c r="DC989" s="91"/>
      <c r="DD989" s="91"/>
      <c r="DE989" s="91"/>
      <c r="DF989" s="91"/>
      <c r="DG989" s="91"/>
      <c r="DH989" s="91"/>
      <c r="DI989" s="91"/>
      <c r="DJ989" s="91"/>
      <c r="DK989" s="91"/>
      <c r="DL989" s="91"/>
      <c r="DM989" s="91"/>
      <c r="DN989" s="91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  <c r="FB989" s="91"/>
      <c r="FC989" s="91"/>
      <c r="FD989" s="91"/>
    </row>
    <row r="990" customFormat="false" ht="12.75" hidden="false" customHeight="false" outlineLevel="0" collapsed="false">
      <c r="A990" s="100"/>
      <c r="B990" s="101"/>
      <c r="C990" s="101"/>
      <c r="D990" s="101"/>
      <c r="E990" s="101"/>
      <c r="F990" s="101"/>
      <c r="G990" s="101"/>
      <c r="H990" s="82"/>
      <c r="I990" s="103"/>
      <c r="R990" s="82"/>
      <c r="S990" s="90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1"/>
      <c r="DB990" s="91"/>
      <c r="DC990" s="91"/>
      <c r="DD990" s="91"/>
      <c r="DE990" s="91"/>
      <c r="DF990" s="91"/>
      <c r="DG990" s="91"/>
      <c r="DH990" s="91"/>
      <c r="DI990" s="91"/>
      <c r="DJ990" s="91"/>
      <c r="DK990" s="91"/>
      <c r="DL990" s="91"/>
      <c r="DM990" s="91"/>
      <c r="DN990" s="91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  <c r="FB990" s="91"/>
      <c r="FC990" s="91"/>
      <c r="FD990" s="91"/>
    </row>
    <row r="991" customFormat="false" ht="12.75" hidden="false" customHeight="false" outlineLevel="0" collapsed="false">
      <c r="A991" s="100"/>
      <c r="B991" s="101"/>
      <c r="C991" s="101"/>
      <c r="D991" s="101"/>
      <c r="E991" s="101"/>
      <c r="F991" s="101"/>
      <c r="G991" s="101"/>
      <c r="H991" s="82"/>
      <c r="I991" s="103"/>
      <c r="R991" s="82"/>
      <c r="S991" s="90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1"/>
      <c r="DB991" s="91"/>
      <c r="DC991" s="91"/>
      <c r="DD991" s="91"/>
      <c r="DE991" s="91"/>
      <c r="DF991" s="91"/>
      <c r="DG991" s="91"/>
      <c r="DH991" s="91"/>
      <c r="DI991" s="91"/>
      <c r="DJ991" s="91"/>
      <c r="DK991" s="91"/>
      <c r="DL991" s="91"/>
      <c r="DM991" s="91"/>
      <c r="DN991" s="91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  <c r="FB991" s="91"/>
      <c r="FC991" s="91"/>
      <c r="FD991" s="91"/>
    </row>
    <row r="992" customFormat="false" ht="12.75" hidden="false" customHeight="false" outlineLevel="0" collapsed="false">
      <c r="A992" s="100"/>
      <c r="B992" s="101"/>
      <c r="C992" s="101"/>
      <c r="D992" s="101"/>
      <c r="E992" s="101"/>
      <c r="F992" s="101"/>
      <c r="G992" s="101"/>
      <c r="H992" s="82"/>
      <c r="I992" s="103"/>
      <c r="R992" s="82"/>
      <c r="S992" s="90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1"/>
      <c r="DB992" s="91"/>
      <c r="DC992" s="91"/>
      <c r="DD992" s="91"/>
      <c r="DE992" s="91"/>
      <c r="DF992" s="91"/>
      <c r="DG992" s="91"/>
      <c r="DH992" s="91"/>
      <c r="DI992" s="91"/>
      <c r="DJ992" s="91"/>
      <c r="DK992" s="91"/>
      <c r="DL992" s="91"/>
      <c r="DM992" s="91"/>
      <c r="DN992" s="91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  <c r="FB992" s="91"/>
      <c r="FC992" s="91"/>
      <c r="FD992" s="91"/>
    </row>
    <row r="993" customFormat="false" ht="12.75" hidden="false" customHeight="false" outlineLevel="0" collapsed="false">
      <c r="A993" s="100"/>
      <c r="B993" s="101"/>
      <c r="C993" s="101"/>
      <c r="D993" s="101"/>
      <c r="E993" s="101"/>
      <c r="F993" s="101"/>
      <c r="G993" s="101"/>
      <c r="H993" s="82"/>
      <c r="I993" s="103"/>
      <c r="R993" s="82"/>
      <c r="S993" s="90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1"/>
      <c r="DB993" s="91"/>
      <c r="DC993" s="91"/>
      <c r="DD993" s="91"/>
      <c r="DE993" s="91"/>
      <c r="DF993" s="91"/>
      <c r="DG993" s="91"/>
      <c r="DH993" s="91"/>
      <c r="DI993" s="91"/>
      <c r="DJ993" s="91"/>
      <c r="DK993" s="91"/>
      <c r="DL993" s="91"/>
      <c r="DM993" s="91"/>
      <c r="DN993" s="91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  <c r="FB993" s="91"/>
      <c r="FC993" s="91"/>
      <c r="FD993" s="91"/>
    </row>
    <row r="994" customFormat="false" ht="12.75" hidden="false" customHeight="false" outlineLevel="0" collapsed="false">
      <c r="A994" s="100"/>
      <c r="B994" s="101"/>
      <c r="C994" s="101"/>
      <c r="D994" s="101"/>
      <c r="E994" s="101"/>
      <c r="F994" s="101"/>
      <c r="G994" s="101"/>
      <c r="H994" s="82"/>
      <c r="I994" s="103"/>
      <c r="R994" s="82"/>
      <c r="S994" s="90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1"/>
      <c r="DB994" s="91"/>
      <c r="DC994" s="91"/>
      <c r="DD994" s="91"/>
      <c r="DE994" s="91"/>
      <c r="DF994" s="91"/>
      <c r="DG994" s="91"/>
      <c r="DH994" s="91"/>
      <c r="DI994" s="91"/>
      <c r="DJ994" s="91"/>
      <c r="DK994" s="91"/>
      <c r="DL994" s="91"/>
      <c r="DM994" s="91"/>
      <c r="DN994" s="91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  <c r="FB994" s="91"/>
      <c r="FC994" s="91"/>
      <c r="FD994" s="91"/>
    </row>
    <row r="995" customFormat="false" ht="12.75" hidden="false" customHeight="false" outlineLevel="0" collapsed="false">
      <c r="A995" s="100"/>
      <c r="B995" s="101"/>
      <c r="C995" s="101"/>
      <c r="D995" s="101"/>
      <c r="E995" s="101"/>
      <c r="F995" s="101"/>
      <c r="G995" s="101"/>
      <c r="H995" s="82"/>
      <c r="I995" s="103"/>
      <c r="R995" s="82"/>
      <c r="S995" s="90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1"/>
      <c r="DB995" s="91"/>
      <c r="DC995" s="91"/>
      <c r="DD995" s="91"/>
      <c r="DE995" s="91"/>
      <c r="DF995" s="91"/>
      <c r="DG995" s="91"/>
      <c r="DH995" s="91"/>
      <c r="DI995" s="91"/>
      <c r="DJ995" s="91"/>
      <c r="DK995" s="91"/>
      <c r="DL995" s="91"/>
      <c r="DM995" s="91"/>
      <c r="DN995" s="91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  <c r="FB995" s="91"/>
      <c r="FC995" s="91"/>
      <c r="FD995" s="91"/>
    </row>
    <row r="996" customFormat="false" ht="12.75" hidden="false" customHeight="false" outlineLevel="0" collapsed="false">
      <c r="A996" s="100"/>
      <c r="B996" s="101"/>
      <c r="C996" s="101"/>
      <c r="D996" s="101"/>
      <c r="E996" s="101"/>
      <c r="F996" s="101"/>
      <c r="G996" s="101"/>
      <c r="H996" s="82"/>
      <c r="I996" s="103"/>
      <c r="R996" s="82"/>
      <c r="S996" s="90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1"/>
      <c r="DB996" s="91"/>
      <c r="DC996" s="91"/>
      <c r="DD996" s="91"/>
      <c r="DE996" s="91"/>
      <c r="DF996" s="91"/>
      <c r="DG996" s="91"/>
      <c r="DH996" s="91"/>
      <c r="DI996" s="91"/>
      <c r="DJ996" s="91"/>
      <c r="DK996" s="91"/>
      <c r="DL996" s="91"/>
      <c r="DM996" s="91"/>
      <c r="DN996" s="91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  <c r="FB996" s="91"/>
      <c r="FC996" s="91"/>
      <c r="FD996" s="91"/>
    </row>
    <row r="997" customFormat="false" ht="12.75" hidden="false" customHeight="false" outlineLevel="0" collapsed="false">
      <c r="A997" s="100"/>
      <c r="B997" s="101"/>
      <c r="C997" s="101"/>
      <c r="D997" s="101"/>
      <c r="E997" s="101"/>
      <c r="F997" s="101"/>
      <c r="G997" s="101"/>
      <c r="H997" s="82"/>
      <c r="I997" s="103"/>
      <c r="R997" s="82"/>
      <c r="S997" s="90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1"/>
      <c r="DB997" s="91"/>
      <c r="DC997" s="91"/>
      <c r="DD997" s="91"/>
      <c r="DE997" s="91"/>
      <c r="DF997" s="91"/>
      <c r="DG997" s="91"/>
      <c r="DH997" s="91"/>
      <c r="DI997" s="91"/>
      <c r="DJ997" s="91"/>
      <c r="DK997" s="91"/>
      <c r="DL997" s="91"/>
      <c r="DM997" s="91"/>
      <c r="DN997" s="91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  <c r="FB997" s="91"/>
      <c r="FC997" s="91"/>
      <c r="FD997" s="91"/>
    </row>
    <row r="998" customFormat="false" ht="12.75" hidden="false" customHeight="false" outlineLevel="0" collapsed="false">
      <c r="A998" s="100"/>
      <c r="B998" s="101"/>
      <c r="C998" s="101"/>
      <c r="D998" s="101"/>
      <c r="E998" s="101"/>
      <c r="F998" s="101"/>
      <c r="G998" s="101"/>
      <c r="H998" s="82"/>
      <c r="I998" s="103"/>
      <c r="R998" s="82"/>
      <c r="S998" s="90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1"/>
      <c r="DB998" s="91"/>
      <c r="DC998" s="91"/>
      <c r="DD998" s="91"/>
      <c r="DE998" s="91"/>
      <c r="DF998" s="91"/>
      <c r="DG998" s="91"/>
      <c r="DH998" s="91"/>
      <c r="DI998" s="91"/>
      <c r="DJ998" s="91"/>
      <c r="DK998" s="91"/>
      <c r="DL998" s="91"/>
      <c r="DM998" s="91"/>
      <c r="DN998" s="91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  <c r="FB998" s="91"/>
      <c r="FC998" s="91"/>
      <c r="FD998" s="91"/>
    </row>
    <row r="999" customFormat="false" ht="12.75" hidden="false" customHeight="false" outlineLevel="0" collapsed="false">
      <c r="A999" s="100"/>
      <c r="B999" s="101"/>
      <c r="C999" s="101"/>
      <c r="D999" s="101"/>
      <c r="E999" s="101"/>
      <c r="F999" s="101"/>
      <c r="G999" s="101"/>
      <c r="H999" s="82"/>
      <c r="I999" s="103"/>
      <c r="R999" s="82"/>
      <c r="S999" s="90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1"/>
      <c r="DB999" s="91"/>
      <c r="DC999" s="91"/>
      <c r="DD999" s="91"/>
      <c r="DE999" s="91"/>
      <c r="DF999" s="91"/>
      <c r="DG999" s="91"/>
      <c r="DH999" s="91"/>
      <c r="DI999" s="91"/>
      <c r="DJ999" s="91"/>
      <c r="DK999" s="91"/>
      <c r="DL999" s="91"/>
      <c r="DM999" s="91"/>
      <c r="DN999" s="91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  <c r="FB999" s="91"/>
      <c r="FC999" s="91"/>
      <c r="FD999" s="91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O5" activeCellId="0" sqref="O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5" width="9.7"/>
    <col collapsed="false" customWidth="true" hidden="false" outlineLevel="0" max="18" min="2" style="81" width="7.7"/>
  </cols>
  <sheetData>
    <row r="1" customFormat="false" ht="16.5" hidden="false" customHeight="false" outlineLevel="0" collapsed="false">
      <c r="A1" s="88" t="s">
        <v>170</v>
      </c>
      <c r="B1" s="88"/>
      <c r="C1" s="88"/>
      <c r="D1" s="88"/>
      <c r="E1" s="88"/>
      <c r="F1" s="88"/>
      <c r="G1" s="88"/>
      <c r="H1" s="88"/>
      <c r="I1" s="89" t="s">
        <v>171</v>
      </c>
      <c r="J1" s="89"/>
      <c r="K1" s="89"/>
      <c r="L1" s="89"/>
      <c r="M1" s="89"/>
      <c r="N1" s="89"/>
      <c r="O1" s="89"/>
      <c r="P1" s="89"/>
      <c r="Q1" s="89"/>
      <c r="R1" s="89"/>
    </row>
    <row r="2" customFormat="false" ht="12.75" hidden="false" customHeight="false" outlineLevel="0" collapsed="false">
      <c r="A2" s="92" t="s">
        <v>172</v>
      </c>
      <c r="B2" s="92" t="s">
        <v>173</v>
      </c>
      <c r="C2" s="92"/>
      <c r="D2" s="92"/>
      <c r="E2" s="92" t="s">
        <v>174</v>
      </c>
      <c r="F2" s="92" t="s">
        <v>175</v>
      </c>
      <c r="G2" s="92" t="s">
        <v>176</v>
      </c>
      <c r="H2" s="92" t="s">
        <v>176</v>
      </c>
      <c r="I2" s="93" t="s">
        <v>177</v>
      </c>
      <c r="J2" s="94"/>
      <c r="K2" s="77" t="s">
        <v>169</v>
      </c>
      <c r="L2" s="77"/>
      <c r="M2" s="77"/>
      <c r="N2" s="77"/>
      <c r="O2" s="77"/>
      <c r="P2" s="77"/>
      <c r="Q2" s="77"/>
      <c r="R2" s="77"/>
      <c r="S2" s="0" t="n">
        <v>-0.3</v>
      </c>
      <c r="T2" s="0" t="n">
        <v>-0.2</v>
      </c>
      <c r="U2" s="0" t="n">
        <v>-0.1</v>
      </c>
      <c r="V2" s="0" t="n">
        <v>-0.05</v>
      </c>
      <c r="W2" s="0" t="n">
        <v>0.05</v>
      </c>
      <c r="X2" s="0" t="n">
        <v>0.1</v>
      </c>
      <c r="Y2" s="0" t="n">
        <v>0.2</v>
      </c>
      <c r="Z2" s="0" t="n">
        <v>0.3</v>
      </c>
    </row>
    <row r="3" customFormat="false" ht="13.5" hidden="false" customHeight="false" outlineLevel="0" collapsed="false">
      <c r="A3" s="95" t="s">
        <v>178</v>
      </c>
      <c r="B3" s="96" t="s">
        <v>179</v>
      </c>
      <c r="C3" s="96" t="s">
        <v>180</v>
      </c>
      <c r="D3" s="96" t="s">
        <v>181</v>
      </c>
      <c r="E3" s="96" t="s">
        <v>182</v>
      </c>
      <c r="F3" s="96" t="s">
        <v>174</v>
      </c>
      <c r="G3" s="96" t="s">
        <v>183</v>
      </c>
      <c r="H3" s="97" t="s">
        <v>184</v>
      </c>
      <c r="I3" s="98" t="s">
        <v>182</v>
      </c>
      <c r="J3" s="96" t="s">
        <v>185</v>
      </c>
      <c r="K3" s="78" t="n">
        <v>-0.3</v>
      </c>
      <c r="L3" s="79" t="n">
        <v>-0.2</v>
      </c>
      <c r="M3" s="79" t="n">
        <v>-0.1</v>
      </c>
      <c r="N3" s="79" t="n">
        <v>-0.05</v>
      </c>
      <c r="O3" s="79" t="n">
        <v>0.05</v>
      </c>
      <c r="P3" s="79" t="n">
        <v>0.1</v>
      </c>
      <c r="Q3" s="79" t="n">
        <v>0.2</v>
      </c>
      <c r="R3" s="80" t="n">
        <v>0.3</v>
      </c>
    </row>
    <row r="4" customFormat="false" ht="12.75" hidden="false" customHeight="false" outlineLevel="0" collapsed="false">
      <c r="A4" s="100" t="n">
        <v>36678</v>
      </c>
      <c r="B4" s="101" t="n">
        <v>0</v>
      </c>
      <c r="C4" s="101" t="n">
        <v>0</v>
      </c>
      <c r="D4" s="101" t="n">
        <v>0</v>
      </c>
      <c r="E4" s="101" t="n">
        <v>0</v>
      </c>
      <c r="F4" s="101" t="n">
        <v>0</v>
      </c>
      <c r="G4" s="101" t="n">
        <v>0</v>
      </c>
      <c r="H4" s="102" t="n">
        <v>0</v>
      </c>
      <c r="I4" s="103" t="n">
        <v>0</v>
      </c>
      <c r="J4" s="81" t="n">
        <v>0</v>
      </c>
      <c r="K4" s="81" t="n">
        <v>0</v>
      </c>
      <c r="L4" s="81" t="n">
        <v>0</v>
      </c>
      <c r="M4" s="81" t="n">
        <v>0</v>
      </c>
      <c r="N4" s="81" t="n">
        <v>0</v>
      </c>
      <c r="O4" s="81" t="n">
        <v>0</v>
      </c>
      <c r="P4" s="81" t="n">
        <v>0</v>
      </c>
      <c r="Q4" s="81" t="n">
        <v>0</v>
      </c>
      <c r="R4" s="82" t="n">
        <v>0</v>
      </c>
    </row>
    <row r="5" customFormat="false" ht="12.75" hidden="false" customHeight="false" outlineLevel="0" collapsed="false">
      <c r="A5" s="100" t="n">
        <v>36708</v>
      </c>
      <c r="B5" s="101" t="n">
        <v>44.96940192</v>
      </c>
      <c r="C5" s="101" t="n">
        <v>0</v>
      </c>
      <c r="D5" s="101" t="n">
        <v>-868.886433</v>
      </c>
      <c r="E5" s="101" t="n">
        <v>913.85583492</v>
      </c>
      <c r="F5" s="101" t="n">
        <v>913.85583492</v>
      </c>
      <c r="G5" s="101" t="n">
        <v>0</v>
      </c>
      <c r="H5" s="82" t="n">
        <v>0</v>
      </c>
      <c r="I5" s="103" t="n">
        <v>-2.0419130018</v>
      </c>
      <c r="J5" s="81" t="n">
        <v>2.77442384</v>
      </c>
      <c r="K5" s="81" t="n">
        <v>-110.59318575</v>
      </c>
      <c r="L5" s="81" t="n">
        <v>-70.33198736</v>
      </c>
      <c r="M5" s="81" t="n">
        <v>-33.40140936</v>
      </c>
      <c r="N5" s="81" t="n">
        <v>-16.25311554</v>
      </c>
      <c r="O5" s="81" t="n">
        <v>15.36059248</v>
      </c>
      <c r="P5" s="81" t="n">
        <v>29.83919448</v>
      </c>
      <c r="Q5" s="81" t="n">
        <v>56.2278202</v>
      </c>
      <c r="R5" s="82" t="n">
        <v>79.4003698</v>
      </c>
    </row>
    <row r="6" customFormat="false" ht="12.75" hidden="false" customHeight="false" outlineLevel="0" collapsed="false">
      <c r="A6" s="100" t="n">
        <v>36739</v>
      </c>
      <c r="B6" s="101" t="n">
        <v>43.25244404</v>
      </c>
      <c r="C6" s="101" t="n">
        <v>0</v>
      </c>
      <c r="D6" s="101" t="n">
        <v>-84.72776473</v>
      </c>
      <c r="E6" s="101" t="n">
        <v>127.98020877</v>
      </c>
      <c r="F6" s="101" t="n">
        <v>127.98020877</v>
      </c>
      <c r="G6" s="101" t="n">
        <v>0</v>
      </c>
      <c r="H6" s="82" t="n">
        <v>0</v>
      </c>
      <c r="I6" s="103" t="n">
        <v>3.1253040726</v>
      </c>
      <c r="J6" s="81" t="n">
        <v>-1.56870798</v>
      </c>
      <c r="K6" s="81" t="n">
        <v>81.42442313</v>
      </c>
      <c r="L6" s="81" t="n">
        <v>50.27724854</v>
      </c>
      <c r="M6" s="81" t="n">
        <v>23.20453878</v>
      </c>
      <c r="N6" s="81" t="n">
        <v>11.13490945</v>
      </c>
      <c r="O6" s="81" t="n">
        <v>-10.23761027</v>
      </c>
      <c r="P6" s="81" t="n">
        <v>-19.61872687</v>
      </c>
      <c r="Q6" s="81" t="n">
        <v>-35.98626635</v>
      </c>
      <c r="R6" s="82" t="n">
        <v>-49.46496526</v>
      </c>
    </row>
    <row r="7" customFormat="false" ht="12.75" hidden="false" customHeight="false" outlineLevel="0" collapsed="false">
      <c r="A7" s="100" t="n">
        <v>36770</v>
      </c>
      <c r="B7" s="101" t="n">
        <v>-11.76931858</v>
      </c>
      <c r="C7" s="101" t="n">
        <v>0</v>
      </c>
      <c r="D7" s="101" t="n">
        <v>-306.54395966</v>
      </c>
      <c r="E7" s="101" t="n">
        <v>294.77464108</v>
      </c>
      <c r="F7" s="101" t="n">
        <v>294.77464108</v>
      </c>
      <c r="G7" s="101" t="n">
        <v>0</v>
      </c>
      <c r="H7" s="82" t="n">
        <v>0</v>
      </c>
      <c r="I7" s="103" t="n">
        <v>2.1296852492</v>
      </c>
      <c r="J7" s="81" t="n">
        <v>-0.60629228</v>
      </c>
      <c r="K7" s="81" t="n">
        <v>52.42478138</v>
      </c>
      <c r="L7" s="81" t="n">
        <v>32.89274573</v>
      </c>
      <c r="M7" s="81" t="n">
        <v>15.454717</v>
      </c>
      <c r="N7" s="81" t="n">
        <v>7.48721269</v>
      </c>
      <c r="O7" s="81" t="n">
        <v>-7.02389882</v>
      </c>
      <c r="P7" s="81" t="n">
        <v>-13.60229828</v>
      </c>
      <c r="Q7" s="81" t="n">
        <v>-25.49677897</v>
      </c>
      <c r="R7" s="82" t="n">
        <v>-35.83487517</v>
      </c>
    </row>
    <row r="8" customFormat="false" ht="12.75" hidden="false" customHeight="false" outlineLevel="0" collapsed="false">
      <c r="A8" s="100" t="n">
        <v>36800</v>
      </c>
      <c r="B8" s="101" t="n">
        <v>17.07944945</v>
      </c>
      <c r="C8" s="101" t="n">
        <v>0</v>
      </c>
      <c r="D8" s="101" t="n">
        <v>-376.9414456</v>
      </c>
      <c r="E8" s="101" t="n">
        <v>394.02089505</v>
      </c>
      <c r="F8" s="101" t="n">
        <v>394.02089505</v>
      </c>
      <c r="G8" s="101" t="n">
        <v>0</v>
      </c>
      <c r="H8" s="82" t="n">
        <v>0</v>
      </c>
      <c r="I8" s="103" t="n">
        <v>0.6216555947</v>
      </c>
      <c r="J8" s="81" t="n">
        <v>-0.05363906</v>
      </c>
      <c r="K8" s="81" t="n">
        <v>2.95067463</v>
      </c>
      <c r="L8" s="81" t="n">
        <v>1.48149087</v>
      </c>
      <c r="M8" s="81" t="n">
        <v>0.51425574</v>
      </c>
      <c r="N8" s="81" t="n">
        <v>0.20363539</v>
      </c>
      <c r="O8" s="81" t="n">
        <v>-0.10307636</v>
      </c>
      <c r="P8" s="81" t="n">
        <v>-0.1120812</v>
      </c>
      <c r="Q8" s="81" t="n">
        <v>0.1261854</v>
      </c>
      <c r="R8" s="82" t="n">
        <v>0.66360232</v>
      </c>
    </row>
    <row r="9" customFormat="false" ht="12.75" hidden="false" customHeight="false" outlineLevel="0" collapsed="false">
      <c r="A9" s="100" t="n">
        <v>36831</v>
      </c>
      <c r="B9" s="101" t="n">
        <v>83.87209937</v>
      </c>
      <c r="C9" s="101" t="n">
        <v>0</v>
      </c>
      <c r="D9" s="101" t="n">
        <v>-439.8770037</v>
      </c>
      <c r="E9" s="101" t="n">
        <v>523.74910307</v>
      </c>
      <c r="F9" s="101" t="n">
        <v>523.74910307</v>
      </c>
      <c r="G9" s="101" t="n">
        <v>0</v>
      </c>
      <c r="H9" s="82" t="n">
        <v>0</v>
      </c>
      <c r="I9" s="103" t="n">
        <v>0.9000275804</v>
      </c>
      <c r="J9" s="81" t="n">
        <v>-0.07430126</v>
      </c>
      <c r="K9" s="81" t="n">
        <v>-41.03856059</v>
      </c>
      <c r="L9" s="81" t="n">
        <v>-27.04067425</v>
      </c>
      <c r="M9" s="81" t="n">
        <v>-13.35071875</v>
      </c>
      <c r="N9" s="81" t="n">
        <v>-6.6311096</v>
      </c>
      <c r="O9" s="81" t="n">
        <v>6.53904632</v>
      </c>
      <c r="P9" s="81" t="n">
        <v>12.98285801</v>
      </c>
      <c r="Q9" s="81" t="n">
        <v>25.57269703</v>
      </c>
      <c r="R9" s="82" t="n">
        <v>37.74735131</v>
      </c>
    </row>
    <row r="10" customFormat="false" ht="12.75" hidden="false" customHeight="false" outlineLevel="0" collapsed="false">
      <c r="A10" s="100" t="n">
        <v>36861</v>
      </c>
      <c r="B10" s="101" t="n">
        <v>-21.05154702</v>
      </c>
      <c r="C10" s="101" t="n">
        <v>0</v>
      </c>
      <c r="D10" s="101" t="n">
        <v>-264.93244454</v>
      </c>
      <c r="E10" s="101" t="n">
        <v>243.88089752</v>
      </c>
      <c r="F10" s="101" t="n">
        <v>243.88089752</v>
      </c>
      <c r="G10" s="101" t="n">
        <v>0</v>
      </c>
      <c r="H10" s="82" t="n">
        <v>0</v>
      </c>
      <c r="I10" s="103" t="n">
        <v>1.2280342848</v>
      </c>
      <c r="J10" s="81" t="n">
        <v>-0.14971976</v>
      </c>
      <c r="K10" s="81" t="n">
        <v>-8.05516717</v>
      </c>
      <c r="L10" s="81" t="n">
        <v>-5.53043717</v>
      </c>
      <c r="M10" s="81" t="n">
        <v>-2.84072455</v>
      </c>
      <c r="N10" s="81" t="n">
        <v>-1.43813925</v>
      </c>
      <c r="O10" s="81" t="n">
        <v>1.47112346</v>
      </c>
      <c r="P10" s="81" t="n">
        <v>2.97251543</v>
      </c>
      <c r="Q10" s="81" t="n">
        <v>6.05483263</v>
      </c>
      <c r="R10" s="82" t="n">
        <v>9.22417528</v>
      </c>
    </row>
    <row r="11" customFormat="false" ht="12.75" hidden="false" customHeight="false" outlineLevel="0" collapsed="false">
      <c r="A11" s="100" t="n">
        <v>36892</v>
      </c>
      <c r="B11" s="101" t="n">
        <v>32.5668357</v>
      </c>
      <c r="C11" s="101" t="n">
        <v>0</v>
      </c>
      <c r="D11" s="101" t="n">
        <v>-155.67907047</v>
      </c>
      <c r="E11" s="101" t="n">
        <v>188.24590617</v>
      </c>
      <c r="F11" s="101" t="n">
        <v>188.24590617</v>
      </c>
      <c r="G11" s="101" t="n">
        <v>0</v>
      </c>
      <c r="H11" s="82" t="n">
        <v>0</v>
      </c>
      <c r="I11" s="103" t="n">
        <v>1.1738156858</v>
      </c>
      <c r="J11" s="81" t="n">
        <v>-0.12905122</v>
      </c>
      <c r="K11" s="81" t="n">
        <v>-3.45758342</v>
      </c>
      <c r="L11" s="81" t="n">
        <v>-2.54870236</v>
      </c>
      <c r="M11" s="81" t="n">
        <v>-1.39531167</v>
      </c>
      <c r="N11" s="81" t="n">
        <v>-0.72713326</v>
      </c>
      <c r="O11" s="81" t="n">
        <v>0.78373012</v>
      </c>
      <c r="P11" s="81" t="n">
        <v>1.62120665</v>
      </c>
      <c r="Q11" s="81" t="n">
        <v>3.44428859</v>
      </c>
      <c r="R11" s="82" t="n">
        <v>5.44122261</v>
      </c>
    </row>
    <row r="12" customFormat="false" ht="12.75" hidden="false" customHeight="false" outlineLevel="0" collapsed="false">
      <c r="A12" s="100" t="n">
        <v>36923</v>
      </c>
      <c r="B12" s="101" t="n">
        <v>-65.37211241</v>
      </c>
      <c r="C12" s="101" t="n">
        <v>0</v>
      </c>
      <c r="D12" s="101" t="n">
        <v>-193.38915996</v>
      </c>
      <c r="E12" s="101" t="n">
        <v>128.01704755</v>
      </c>
      <c r="F12" s="101" t="n">
        <v>128.01704755</v>
      </c>
      <c r="G12" s="101" t="n">
        <v>0</v>
      </c>
      <c r="H12" s="82" t="n">
        <v>0</v>
      </c>
      <c r="I12" s="103" t="n">
        <v>-0.38183583</v>
      </c>
      <c r="J12" s="81" t="n">
        <v>0.07236752</v>
      </c>
      <c r="K12" s="81" t="n">
        <v>7.85300081</v>
      </c>
      <c r="L12" s="81" t="n">
        <v>5.08409664</v>
      </c>
      <c r="M12" s="81" t="n">
        <v>2.46465856</v>
      </c>
      <c r="N12" s="81" t="n">
        <v>1.21317034</v>
      </c>
      <c r="O12" s="81" t="n">
        <v>-1.17584562</v>
      </c>
      <c r="P12" s="81" t="n">
        <v>-2.31600959</v>
      </c>
      <c r="Q12" s="81" t="n">
        <v>-4.49763149</v>
      </c>
      <c r="R12" s="82" t="n">
        <v>-6.56357055</v>
      </c>
    </row>
    <row r="13" customFormat="false" ht="12.75" hidden="false" customHeight="false" outlineLevel="0" collapsed="false">
      <c r="A13" s="100" t="n">
        <v>36951</v>
      </c>
      <c r="B13" s="101" t="n">
        <v>-39.74867927</v>
      </c>
      <c r="C13" s="101" t="n">
        <v>0</v>
      </c>
      <c r="D13" s="101" t="n">
        <v>-200.35305858</v>
      </c>
      <c r="E13" s="101" t="n">
        <v>160.60437931</v>
      </c>
      <c r="F13" s="101" t="n">
        <v>160.60437931</v>
      </c>
      <c r="G13" s="101" t="n">
        <v>0</v>
      </c>
      <c r="H13" s="82" t="n">
        <v>0</v>
      </c>
      <c r="I13" s="103" t="n">
        <v>1.535403441</v>
      </c>
      <c r="J13" s="81" t="n">
        <v>-0.12487591</v>
      </c>
      <c r="K13" s="81" t="n">
        <v>0.86475387</v>
      </c>
      <c r="L13" s="81" t="n">
        <v>0.21921684</v>
      </c>
      <c r="M13" s="81" t="n">
        <v>-0.06917576</v>
      </c>
      <c r="N13" s="81" t="n">
        <v>-0.07864374</v>
      </c>
      <c r="O13" s="81" t="n">
        <v>0.1641166</v>
      </c>
      <c r="P13" s="81" t="n">
        <v>0.41065728</v>
      </c>
      <c r="Q13" s="81" t="n">
        <v>1.13713966</v>
      </c>
      <c r="R13" s="82" t="n">
        <v>2.14896677</v>
      </c>
    </row>
    <row r="14" customFormat="false" ht="12.75" hidden="false" customHeight="false" outlineLevel="0" collapsed="false">
      <c r="A14" s="100" t="n">
        <v>36982</v>
      </c>
      <c r="B14" s="101" t="n">
        <v>15.40501019</v>
      </c>
      <c r="C14" s="101" t="n">
        <v>0</v>
      </c>
      <c r="D14" s="101" t="n">
        <v>9.15933194</v>
      </c>
      <c r="E14" s="101" t="n">
        <v>6.24567825</v>
      </c>
      <c r="F14" s="101" t="n">
        <v>6.24567825</v>
      </c>
      <c r="G14" s="101" t="n">
        <v>0</v>
      </c>
      <c r="H14" s="82" t="n">
        <v>0</v>
      </c>
      <c r="I14" s="103" t="n">
        <v>-0.1984406671</v>
      </c>
      <c r="J14" s="81" t="n">
        <v>0.00622663</v>
      </c>
      <c r="K14" s="81" t="n">
        <v>-0.49599964</v>
      </c>
      <c r="L14" s="81" t="n">
        <v>-0.28658715</v>
      </c>
      <c r="M14" s="81" t="n">
        <v>-0.12915887</v>
      </c>
      <c r="N14" s="81" t="n">
        <v>-0.0621612</v>
      </c>
      <c r="O14" s="81" t="n">
        <v>0.0589279</v>
      </c>
      <c r="P14" s="81" t="n">
        <v>0.11581057</v>
      </c>
      <c r="Q14" s="81" t="n">
        <v>0.22653435</v>
      </c>
      <c r="R14" s="82" t="n">
        <v>0.33597811</v>
      </c>
    </row>
    <row r="15" customFormat="false" ht="12.75" hidden="false" customHeight="false" outlineLevel="0" collapsed="false">
      <c r="A15" s="100" t="n">
        <v>37012</v>
      </c>
      <c r="B15" s="101" t="n">
        <v>17.78578327</v>
      </c>
      <c r="C15" s="101" t="n">
        <v>0</v>
      </c>
      <c r="D15" s="101" t="n">
        <v>9.06043596</v>
      </c>
      <c r="E15" s="101" t="n">
        <v>8.72534731</v>
      </c>
      <c r="F15" s="101" t="n">
        <v>8.72534731</v>
      </c>
      <c r="G15" s="101" t="n">
        <v>0</v>
      </c>
      <c r="H15" s="82" t="n">
        <v>0</v>
      </c>
      <c r="I15" s="103" t="n">
        <v>-0.2673220965</v>
      </c>
      <c r="J15" s="81" t="n">
        <v>0.00581183</v>
      </c>
      <c r="K15" s="81" t="n">
        <v>-1.02845286</v>
      </c>
      <c r="L15" s="81" t="n">
        <v>-0.57946365</v>
      </c>
      <c r="M15" s="81" t="n">
        <v>-0.2486807</v>
      </c>
      <c r="N15" s="81" t="n">
        <v>-0.11575547</v>
      </c>
      <c r="O15" s="81" t="n">
        <v>0.10145385</v>
      </c>
      <c r="P15" s="81" t="n">
        <v>0.19101933</v>
      </c>
      <c r="Q15" s="81" t="n">
        <v>0.34214799</v>
      </c>
      <c r="R15" s="82" t="n">
        <v>0.46551019</v>
      </c>
    </row>
    <row r="16" customFormat="false" ht="12.75" hidden="false" customHeight="false" outlineLevel="0" collapsed="false">
      <c r="A16" s="100" t="n">
        <v>37043</v>
      </c>
      <c r="B16" s="101" t="n">
        <v>13.63212454</v>
      </c>
      <c r="C16" s="101" t="n">
        <v>0</v>
      </c>
      <c r="D16" s="101" t="n">
        <v>9.25734112</v>
      </c>
      <c r="E16" s="101" t="n">
        <v>4.37478342</v>
      </c>
      <c r="F16" s="101" t="n">
        <v>4.37478342</v>
      </c>
      <c r="G16" s="101" t="n">
        <v>0</v>
      </c>
      <c r="H16" s="82" t="n">
        <v>0</v>
      </c>
      <c r="I16" s="103" t="n">
        <v>-0.214138281</v>
      </c>
      <c r="J16" s="81" t="n">
        <v>0.00012068</v>
      </c>
      <c r="K16" s="81" t="n">
        <v>-0.23368331</v>
      </c>
      <c r="L16" s="81" t="n">
        <v>-0.08177169</v>
      </c>
      <c r="M16" s="81" t="n">
        <v>-0.01412213</v>
      </c>
      <c r="N16" s="81" t="n">
        <v>-0.00175008</v>
      </c>
      <c r="O16" s="81" t="n">
        <v>-0.00666516</v>
      </c>
      <c r="P16" s="81" t="n">
        <v>-0.01983574</v>
      </c>
      <c r="Q16" s="81" t="n">
        <v>-0.05974645</v>
      </c>
      <c r="R16" s="82" t="n">
        <v>-0.11054504</v>
      </c>
    </row>
    <row r="17" customFormat="false" ht="12.75" hidden="false" customHeight="false" outlineLevel="0" collapsed="false">
      <c r="A17" s="100" t="n">
        <v>37073</v>
      </c>
      <c r="B17" s="101" t="n">
        <v>9.69561285</v>
      </c>
      <c r="C17" s="101" t="n">
        <v>0</v>
      </c>
      <c r="D17" s="101" t="n">
        <v>31.16888267</v>
      </c>
      <c r="E17" s="101" t="n">
        <v>-21.47326982</v>
      </c>
      <c r="F17" s="101" t="n">
        <v>-21.47326982</v>
      </c>
      <c r="G17" s="101" t="n">
        <v>0</v>
      </c>
      <c r="H17" s="82" t="n">
        <v>0</v>
      </c>
      <c r="I17" s="103" t="n">
        <v>-0.2111024072</v>
      </c>
      <c r="J17" s="81" t="n">
        <v>-0.00672339</v>
      </c>
      <c r="K17" s="81" t="n">
        <v>0.15092533</v>
      </c>
      <c r="L17" s="81" t="n">
        <v>0.16057028</v>
      </c>
      <c r="M17" s="81" t="n">
        <v>0.10001768</v>
      </c>
      <c r="N17" s="81" t="n">
        <v>0.05359033</v>
      </c>
      <c r="O17" s="81" t="n">
        <v>-0.05857702</v>
      </c>
      <c r="P17" s="81" t="n">
        <v>-0.12033787</v>
      </c>
      <c r="Q17" s="81" t="n">
        <v>-0.24800217</v>
      </c>
      <c r="R17" s="82" t="n">
        <v>-0.37501482</v>
      </c>
    </row>
    <row r="18" customFormat="false" ht="12.75" hidden="false" customHeight="false" outlineLevel="0" collapsed="false">
      <c r="A18" s="100" t="n">
        <v>37104</v>
      </c>
      <c r="B18" s="101" t="n">
        <v>4.16611024</v>
      </c>
      <c r="C18" s="101" t="n">
        <v>0</v>
      </c>
      <c r="D18" s="101" t="n">
        <v>52.45602947</v>
      </c>
      <c r="E18" s="101" t="n">
        <v>-48.28991923</v>
      </c>
      <c r="F18" s="101" t="n">
        <v>-48.28991923</v>
      </c>
      <c r="G18" s="101" t="n">
        <v>0</v>
      </c>
      <c r="H18" s="82" t="n">
        <v>0</v>
      </c>
      <c r="I18" s="103" t="n">
        <v>-0.1943048731</v>
      </c>
      <c r="J18" s="81" t="n">
        <v>-0.0137297</v>
      </c>
      <c r="K18" s="81" t="n">
        <v>0.81200641</v>
      </c>
      <c r="L18" s="81" t="n">
        <v>0.57524561</v>
      </c>
      <c r="M18" s="81" t="n">
        <v>0.29509014</v>
      </c>
      <c r="N18" s="81" t="n">
        <v>0.14817291</v>
      </c>
      <c r="O18" s="81" t="n">
        <v>-0.14744894</v>
      </c>
      <c r="P18" s="81" t="n">
        <v>-0.29264208</v>
      </c>
      <c r="Q18" s="81" t="n">
        <v>-0.57197881</v>
      </c>
      <c r="R18" s="82" t="n">
        <v>-0.83229757</v>
      </c>
    </row>
    <row r="19" customFormat="false" ht="12.75" hidden="false" customHeight="false" outlineLevel="0" collapsed="false">
      <c r="A19" s="100" t="n">
        <v>37135</v>
      </c>
      <c r="B19" s="101" t="n">
        <v>1.93211176</v>
      </c>
      <c r="C19" s="101" t="n">
        <v>0</v>
      </c>
      <c r="D19" s="101" t="n">
        <v>54.12381101</v>
      </c>
      <c r="E19" s="101" t="n">
        <v>-52.19169925</v>
      </c>
      <c r="F19" s="101" t="n">
        <v>-52.19169925</v>
      </c>
      <c r="G19" s="101" t="n">
        <v>0</v>
      </c>
      <c r="H19" s="82" t="n">
        <v>0</v>
      </c>
      <c r="I19" s="103" t="n">
        <v>-0.2150484837</v>
      </c>
      <c r="J19" s="81" t="n">
        <v>-0.01406181</v>
      </c>
      <c r="K19" s="81" t="n">
        <v>1.04403901</v>
      </c>
      <c r="L19" s="81" t="n">
        <v>0.72192543</v>
      </c>
      <c r="M19" s="81" t="n">
        <v>0.36537463</v>
      </c>
      <c r="N19" s="81" t="n">
        <v>0.18265025</v>
      </c>
      <c r="O19" s="81" t="n">
        <v>-0.18081143</v>
      </c>
      <c r="P19" s="81" t="n">
        <v>-0.35843874</v>
      </c>
      <c r="Q19" s="81" t="n">
        <v>-0.70047276</v>
      </c>
      <c r="R19" s="82" t="n">
        <v>-1.02138074</v>
      </c>
    </row>
    <row r="20" customFormat="false" ht="12.75" hidden="false" customHeight="false" outlineLevel="0" collapsed="false">
      <c r="A20" s="100" t="n">
        <v>37165</v>
      </c>
      <c r="B20" s="101" t="n">
        <v>8.03542862</v>
      </c>
      <c r="C20" s="101" t="n">
        <v>0</v>
      </c>
      <c r="D20" s="101" t="n">
        <v>60.68953858</v>
      </c>
      <c r="E20" s="101" t="n">
        <v>-52.65410996</v>
      </c>
      <c r="F20" s="101" t="n">
        <v>-52.65410996</v>
      </c>
      <c r="G20" s="101" t="n">
        <v>0</v>
      </c>
      <c r="H20" s="82" t="n">
        <v>0</v>
      </c>
      <c r="I20" s="103" t="n">
        <v>-0.1875513271</v>
      </c>
      <c r="J20" s="81" t="n">
        <v>-0.01609468</v>
      </c>
      <c r="K20" s="81" t="n">
        <v>0.88421742</v>
      </c>
      <c r="L20" s="81" t="n">
        <v>0.60066146</v>
      </c>
      <c r="M20" s="81" t="n">
        <v>0.29865128</v>
      </c>
      <c r="N20" s="81" t="n">
        <v>0.14791146</v>
      </c>
      <c r="O20" s="81" t="n">
        <v>-0.14368257</v>
      </c>
      <c r="P20" s="81" t="n">
        <v>-0.28214599</v>
      </c>
      <c r="Q20" s="81" t="n">
        <v>-0.5411291</v>
      </c>
      <c r="R20" s="82" t="n">
        <v>-0.77480117</v>
      </c>
    </row>
    <row r="21" customFormat="false" ht="12.75" hidden="false" customHeight="false" outlineLevel="0" collapsed="false">
      <c r="A21" s="100" t="n">
        <v>37196</v>
      </c>
      <c r="B21" s="101" t="n">
        <v>2.86880701</v>
      </c>
      <c r="C21" s="101" t="n">
        <v>0</v>
      </c>
      <c r="D21" s="101" t="n">
        <v>90.25409296</v>
      </c>
      <c r="E21" s="101" t="n">
        <v>-87.38528595</v>
      </c>
      <c r="F21" s="101" t="n">
        <v>-87.38528595</v>
      </c>
      <c r="G21" s="101" t="n">
        <v>0</v>
      </c>
      <c r="H21" s="82" t="n">
        <v>0</v>
      </c>
      <c r="I21" s="103" t="n">
        <v>-0.3786879941</v>
      </c>
      <c r="J21" s="81" t="n">
        <v>-0.01712254</v>
      </c>
      <c r="K21" s="81" t="n">
        <v>3.26685174</v>
      </c>
      <c r="L21" s="81" t="n">
        <v>2.15740378</v>
      </c>
      <c r="M21" s="81" t="n">
        <v>1.05957754</v>
      </c>
      <c r="N21" s="81" t="n">
        <v>0.52378231</v>
      </c>
      <c r="O21" s="81" t="n">
        <v>-0.51006085</v>
      </c>
      <c r="P21" s="81" t="n">
        <v>-1.00519464</v>
      </c>
      <c r="Q21" s="81" t="n">
        <v>-1.94778034</v>
      </c>
      <c r="R21" s="82" t="n">
        <v>-2.82487672</v>
      </c>
    </row>
    <row r="22" customFormat="false" ht="12.75" hidden="false" customHeight="false" outlineLevel="0" collapsed="false">
      <c r="A22" s="100" t="n">
        <v>37226</v>
      </c>
      <c r="B22" s="101" t="n">
        <v>0.54349632</v>
      </c>
      <c r="C22" s="101" t="n">
        <v>0</v>
      </c>
      <c r="D22" s="101" t="n">
        <v>91.33745159</v>
      </c>
      <c r="E22" s="101" t="n">
        <v>-90.79395527</v>
      </c>
      <c r="F22" s="101" t="n">
        <v>-90.79395527</v>
      </c>
      <c r="G22" s="101" t="n">
        <v>0</v>
      </c>
      <c r="H22" s="82" t="n">
        <v>0</v>
      </c>
      <c r="I22" s="103" t="n">
        <v>-0.3553674553</v>
      </c>
      <c r="J22" s="81" t="n">
        <v>-0.01965309</v>
      </c>
      <c r="K22" s="81" t="n">
        <v>3.44924835</v>
      </c>
      <c r="L22" s="81" t="n">
        <v>2.25428645</v>
      </c>
      <c r="M22" s="81" t="n">
        <v>1.09749589</v>
      </c>
      <c r="N22" s="81" t="n">
        <v>0.54043938</v>
      </c>
      <c r="O22" s="81" t="n">
        <v>-0.52270794</v>
      </c>
      <c r="P22" s="81" t="n">
        <v>-1.02700152</v>
      </c>
      <c r="Q22" s="81" t="n">
        <v>-1.97934146</v>
      </c>
      <c r="R22" s="82" t="n">
        <v>-2.85782024</v>
      </c>
    </row>
    <row r="23" customFormat="false" ht="12.75" hidden="false" customHeight="false" outlineLevel="0" collapsed="false">
      <c r="A23" s="100" t="n">
        <v>37257</v>
      </c>
      <c r="B23" s="101" t="n">
        <v>10.038179</v>
      </c>
      <c r="C23" s="101" t="n">
        <v>0</v>
      </c>
      <c r="D23" s="101" t="n">
        <v>47.73351843</v>
      </c>
      <c r="E23" s="101" t="n">
        <v>-37.69533943</v>
      </c>
      <c r="F23" s="101" t="n">
        <v>-37.69533943</v>
      </c>
      <c r="G23" s="101" t="n">
        <v>0</v>
      </c>
      <c r="H23" s="82" t="n">
        <v>0</v>
      </c>
      <c r="I23" s="103" t="n">
        <v>-0.0842264888</v>
      </c>
      <c r="J23" s="81" t="n">
        <v>-0.00468251</v>
      </c>
      <c r="K23" s="81" t="n">
        <v>-0.20653243</v>
      </c>
      <c r="L23" s="81" t="n">
        <v>-0.11537529</v>
      </c>
      <c r="M23" s="81" t="n">
        <v>-0.04859288</v>
      </c>
      <c r="N23" s="81" t="n">
        <v>-0.02235871</v>
      </c>
      <c r="O23" s="81" t="n">
        <v>0.01906589</v>
      </c>
      <c r="P23" s="81" t="n">
        <v>0.03535504</v>
      </c>
      <c r="Q23" s="81" t="n">
        <v>0.06136967</v>
      </c>
      <c r="R23" s="82" t="n">
        <v>0.08105563</v>
      </c>
    </row>
    <row r="24" customFormat="false" ht="12.75" hidden="false" customHeight="false" outlineLevel="0" collapsed="false">
      <c r="A24" s="100" t="n">
        <v>37288</v>
      </c>
      <c r="B24" s="101" t="n">
        <v>6.82913251</v>
      </c>
      <c r="C24" s="101" t="n">
        <v>0</v>
      </c>
      <c r="D24" s="101" t="n">
        <v>42.49655741</v>
      </c>
      <c r="E24" s="101" t="n">
        <v>-35.6674249</v>
      </c>
      <c r="F24" s="101" t="n">
        <v>-35.6674249</v>
      </c>
      <c r="G24" s="101" t="n">
        <v>0</v>
      </c>
      <c r="H24" s="82" t="n">
        <v>0</v>
      </c>
      <c r="I24" s="103" t="n">
        <v>-0.0972674621</v>
      </c>
      <c r="J24" s="81" t="n">
        <v>-0.00412195</v>
      </c>
      <c r="K24" s="81" t="n">
        <v>0.08399652</v>
      </c>
      <c r="L24" s="81" t="n">
        <v>0.07695557</v>
      </c>
      <c r="M24" s="81" t="n">
        <v>0.04658906</v>
      </c>
      <c r="N24" s="81" t="n">
        <v>0.0249353</v>
      </c>
      <c r="O24" s="81" t="n">
        <v>-0.02756021</v>
      </c>
      <c r="P24" s="81" t="n">
        <v>-0.05715831</v>
      </c>
      <c r="Q24" s="81" t="n">
        <v>-0.12044083</v>
      </c>
      <c r="R24" s="82" t="n">
        <v>-0.18639951</v>
      </c>
    </row>
    <row r="25" customFormat="false" ht="12.75" hidden="false" customHeight="false" outlineLevel="0" collapsed="false">
      <c r="A25" s="100" t="n">
        <v>37316</v>
      </c>
      <c r="B25" s="101" t="n">
        <v>6.73513972</v>
      </c>
      <c r="C25" s="101" t="n">
        <v>0</v>
      </c>
      <c r="D25" s="101" t="n">
        <v>42.14322702</v>
      </c>
      <c r="E25" s="101" t="n">
        <v>-35.4080873</v>
      </c>
      <c r="F25" s="101" t="n">
        <v>-35.4080873</v>
      </c>
      <c r="G25" s="101" t="n">
        <v>0</v>
      </c>
      <c r="H25" s="82" t="n">
        <v>0</v>
      </c>
      <c r="I25" s="103" t="n">
        <v>-0.0956727349</v>
      </c>
      <c r="J25" s="81" t="n">
        <v>-0.00438669</v>
      </c>
      <c r="K25" s="81" t="n">
        <v>-0.67834937</v>
      </c>
      <c r="L25" s="81" t="n">
        <v>-0.40905213</v>
      </c>
      <c r="M25" s="81" t="n">
        <v>-0.18652773</v>
      </c>
      <c r="N25" s="81" t="n">
        <v>-0.0892727</v>
      </c>
      <c r="O25" s="81" t="n">
        <v>0.08235469</v>
      </c>
      <c r="P25" s="81" t="n">
        <v>0.15876834</v>
      </c>
      <c r="Q25" s="81" t="n">
        <v>0.29713691</v>
      </c>
      <c r="R25" s="82" t="n">
        <v>0.42083087</v>
      </c>
    </row>
    <row r="26" customFormat="false" ht="12.75" hidden="false" customHeight="false" outlineLevel="0" collapsed="false">
      <c r="A26" s="100" t="n">
        <v>37347</v>
      </c>
      <c r="B26" s="101" t="n">
        <v>6.94905475</v>
      </c>
      <c r="C26" s="101" t="n">
        <v>0</v>
      </c>
      <c r="D26" s="101" t="n">
        <v>13.25869131</v>
      </c>
      <c r="E26" s="101" t="n">
        <v>-6.30963656</v>
      </c>
      <c r="F26" s="101" t="n">
        <v>-6.30963656</v>
      </c>
      <c r="G26" s="101" t="n">
        <v>0</v>
      </c>
      <c r="H26" s="82" t="n">
        <v>0</v>
      </c>
      <c r="I26" s="103" t="n">
        <v>0.3972216389</v>
      </c>
      <c r="J26" s="81" t="n">
        <v>-0.00900926</v>
      </c>
      <c r="K26" s="81" t="n">
        <v>-2.28525342</v>
      </c>
      <c r="L26" s="81" t="n">
        <v>-1.54549504</v>
      </c>
      <c r="M26" s="81" t="n">
        <v>-0.78153379</v>
      </c>
      <c r="N26" s="81" t="n">
        <v>-0.39253545</v>
      </c>
      <c r="O26" s="81" t="n">
        <v>0.39521363</v>
      </c>
      <c r="P26" s="81" t="n">
        <v>0.79225821</v>
      </c>
      <c r="Q26" s="81" t="n">
        <v>1.58836315</v>
      </c>
      <c r="R26" s="82" t="n">
        <v>2.38076648</v>
      </c>
    </row>
    <row r="27" customFormat="false" ht="12.75" hidden="false" customHeight="false" outlineLevel="0" collapsed="false">
      <c r="A27" s="100" t="n">
        <v>37377</v>
      </c>
      <c r="B27" s="101" t="n">
        <v>5.90688809</v>
      </c>
      <c r="C27" s="101" t="n">
        <v>0</v>
      </c>
      <c r="D27" s="101" t="n">
        <v>14.05751069</v>
      </c>
      <c r="E27" s="101" t="n">
        <v>-8.1506226</v>
      </c>
      <c r="F27" s="101" t="n">
        <v>-8.1506226</v>
      </c>
      <c r="G27" s="101" t="n">
        <v>0</v>
      </c>
      <c r="H27" s="82" t="n">
        <v>0</v>
      </c>
      <c r="I27" s="103" t="n">
        <v>0.4252493565</v>
      </c>
      <c r="J27" s="81" t="n">
        <v>-0.00949857</v>
      </c>
      <c r="K27" s="81" t="n">
        <v>-2.08001384</v>
      </c>
      <c r="L27" s="81" t="n">
        <v>-1.41492575</v>
      </c>
      <c r="M27" s="81" t="n">
        <v>-0.71979539</v>
      </c>
      <c r="N27" s="81" t="n">
        <v>-0.36258467</v>
      </c>
      <c r="O27" s="81" t="n">
        <v>0.36713327</v>
      </c>
      <c r="P27" s="81" t="n">
        <v>0.73798046</v>
      </c>
      <c r="Q27" s="81" t="n">
        <v>1.48750261</v>
      </c>
      <c r="R27" s="82" t="n">
        <v>2.24154612</v>
      </c>
    </row>
    <row r="28" customFormat="false" ht="12.75" hidden="false" customHeight="false" outlineLevel="0" collapsed="false">
      <c r="A28" s="100" t="n">
        <v>37408</v>
      </c>
      <c r="B28" s="101" t="n">
        <v>4.9066791</v>
      </c>
      <c r="C28" s="101" t="n">
        <v>0</v>
      </c>
      <c r="D28" s="101" t="n">
        <v>12.6131767</v>
      </c>
      <c r="E28" s="101" t="n">
        <v>-7.7064976</v>
      </c>
      <c r="F28" s="101" t="n">
        <v>-7.7064976</v>
      </c>
      <c r="G28" s="101" t="n">
        <v>0</v>
      </c>
      <c r="H28" s="82" t="n">
        <v>0</v>
      </c>
      <c r="I28" s="103" t="n">
        <v>0.4235912116</v>
      </c>
      <c r="J28" s="81" t="n">
        <v>-0.00890706</v>
      </c>
      <c r="K28" s="81" t="n">
        <v>-1.92347903</v>
      </c>
      <c r="L28" s="81" t="n">
        <v>-1.31086699</v>
      </c>
      <c r="M28" s="81" t="n">
        <v>-0.66812838</v>
      </c>
      <c r="N28" s="81" t="n">
        <v>-0.33686992</v>
      </c>
      <c r="O28" s="81" t="n">
        <v>0.34170928</v>
      </c>
      <c r="P28" s="81" t="n">
        <v>0.68747286</v>
      </c>
      <c r="Q28" s="81" t="n">
        <v>1.3880275</v>
      </c>
      <c r="R28" s="82" t="n">
        <v>2.09525562</v>
      </c>
    </row>
    <row r="29" customFormat="false" ht="12.75" hidden="false" customHeight="false" outlineLevel="0" collapsed="false">
      <c r="A29" s="100" t="n">
        <v>37438</v>
      </c>
      <c r="B29" s="101" t="n">
        <v>5.32769829</v>
      </c>
      <c r="C29" s="101" t="n">
        <v>0</v>
      </c>
      <c r="D29" s="101" t="n">
        <v>13.58223371</v>
      </c>
      <c r="E29" s="101" t="n">
        <v>-8.25453542</v>
      </c>
      <c r="F29" s="101" t="n">
        <v>-8.25453542</v>
      </c>
      <c r="G29" s="101" t="n">
        <v>0</v>
      </c>
      <c r="H29" s="82" t="n">
        <v>0</v>
      </c>
      <c r="I29" s="103" t="n">
        <v>0.4226138018</v>
      </c>
      <c r="J29" s="81" t="n">
        <v>-0.00869903</v>
      </c>
      <c r="K29" s="81" t="n">
        <v>-2.08280633</v>
      </c>
      <c r="L29" s="81" t="n">
        <v>-1.40921569</v>
      </c>
      <c r="M29" s="81" t="n">
        <v>-0.7137717</v>
      </c>
      <c r="N29" s="81" t="n">
        <v>-0.35887647</v>
      </c>
      <c r="O29" s="81" t="n">
        <v>0.36221332</v>
      </c>
      <c r="P29" s="81" t="n">
        <v>0.72709912</v>
      </c>
      <c r="Q29" s="81" t="n">
        <v>1.46220083</v>
      </c>
      <c r="R29" s="82" t="n">
        <v>2.19977603</v>
      </c>
    </row>
    <row r="30" customFormat="false" ht="12.75" hidden="false" customHeight="false" outlineLevel="0" collapsed="false">
      <c r="A30" s="100" t="n">
        <v>37469</v>
      </c>
      <c r="B30" s="101" t="n">
        <v>5.29089856</v>
      </c>
      <c r="C30" s="101" t="n">
        <v>0</v>
      </c>
      <c r="D30" s="101" t="n">
        <v>13.5162548</v>
      </c>
      <c r="E30" s="101" t="n">
        <v>-8.22535624</v>
      </c>
      <c r="F30" s="101" t="n">
        <v>-8.22535624</v>
      </c>
      <c r="G30" s="101" t="n">
        <v>0</v>
      </c>
      <c r="H30" s="82" t="n">
        <v>0</v>
      </c>
      <c r="I30" s="103" t="n">
        <v>0.4076112312</v>
      </c>
      <c r="J30" s="81" t="n">
        <v>-0.00816581</v>
      </c>
      <c r="K30" s="81" t="n">
        <v>-2.14432807</v>
      </c>
      <c r="L30" s="81" t="n">
        <v>-1.44197585</v>
      </c>
      <c r="M30" s="81" t="n">
        <v>-0.72632824</v>
      </c>
      <c r="N30" s="81" t="n">
        <v>-0.36426329</v>
      </c>
      <c r="O30" s="81" t="n">
        <v>0.36594988</v>
      </c>
      <c r="P30" s="81" t="n">
        <v>0.73305557</v>
      </c>
      <c r="Q30" s="81" t="n">
        <v>1.46857363</v>
      </c>
      <c r="R30" s="82" t="n">
        <v>2.2020047</v>
      </c>
    </row>
    <row r="31" customFormat="false" ht="12.75" hidden="false" customHeight="false" outlineLevel="0" collapsed="false">
      <c r="A31" s="100" t="n">
        <v>37500</v>
      </c>
      <c r="B31" s="101" t="n">
        <v>4.8587856</v>
      </c>
      <c r="C31" s="101" t="n">
        <v>0</v>
      </c>
      <c r="D31" s="101" t="n">
        <v>11.99264038</v>
      </c>
      <c r="E31" s="101" t="n">
        <v>-7.13385478</v>
      </c>
      <c r="F31" s="101" t="n">
        <v>-7.13385478</v>
      </c>
      <c r="G31" s="101" t="n">
        <v>0</v>
      </c>
      <c r="H31" s="82" t="n">
        <v>0</v>
      </c>
      <c r="I31" s="103" t="n">
        <v>0.4050302002</v>
      </c>
      <c r="J31" s="81" t="n">
        <v>-0.00767762</v>
      </c>
      <c r="K31" s="81" t="n">
        <v>-1.82826004</v>
      </c>
      <c r="L31" s="81" t="n">
        <v>-1.23645454</v>
      </c>
      <c r="M31" s="81" t="n">
        <v>-0.62607238</v>
      </c>
      <c r="N31" s="81" t="n">
        <v>-0.31475111</v>
      </c>
      <c r="O31" s="81" t="n">
        <v>0.31765444</v>
      </c>
      <c r="P31" s="81" t="n">
        <v>0.63767031</v>
      </c>
      <c r="Q31" s="81" t="n">
        <v>1.2825939</v>
      </c>
      <c r="R31" s="82" t="n">
        <v>1.9301916</v>
      </c>
    </row>
    <row r="32" customFormat="false" ht="12.75" hidden="false" customHeight="false" outlineLevel="0" collapsed="false">
      <c r="A32" s="100" t="n">
        <v>37530</v>
      </c>
      <c r="B32" s="101" t="n">
        <v>5.84280114</v>
      </c>
      <c r="C32" s="101" t="n">
        <v>0</v>
      </c>
      <c r="D32" s="101" t="n">
        <v>13.08546968</v>
      </c>
      <c r="E32" s="101" t="n">
        <v>-7.24266854</v>
      </c>
      <c r="F32" s="101" t="n">
        <v>-7.24266854</v>
      </c>
      <c r="G32" s="101" t="n">
        <v>0</v>
      </c>
      <c r="H32" s="82" t="n">
        <v>0</v>
      </c>
      <c r="I32" s="103" t="n">
        <v>0.4065769043</v>
      </c>
      <c r="J32" s="81" t="n">
        <v>-0.00751585</v>
      </c>
      <c r="K32" s="81" t="n">
        <v>-1.82159008</v>
      </c>
      <c r="L32" s="81" t="n">
        <v>-1.2312413</v>
      </c>
      <c r="M32" s="81" t="n">
        <v>-0.62299073</v>
      </c>
      <c r="N32" s="81" t="n">
        <v>-0.31309751</v>
      </c>
      <c r="O32" s="81" t="n">
        <v>0.31579184</v>
      </c>
      <c r="P32" s="81" t="n">
        <v>0.63375592</v>
      </c>
      <c r="Q32" s="81" t="n">
        <v>1.27409947</v>
      </c>
      <c r="R32" s="82" t="n">
        <v>1.91635443</v>
      </c>
    </row>
    <row r="33" customFormat="false" ht="12.75" hidden="false" customHeight="false" outlineLevel="0" collapsed="false">
      <c r="A33" s="100" t="n">
        <v>37561</v>
      </c>
      <c r="B33" s="101" t="n">
        <v>11.3762746</v>
      </c>
      <c r="C33" s="101" t="n">
        <v>0</v>
      </c>
      <c r="D33" s="101" t="n">
        <v>21.19439058</v>
      </c>
      <c r="E33" s="101" t="n">
        <v>-9.81811598</v>
      </c>
      <c r="F33" s="101" t="n">
        <v>-9.81811598</v>
      </c>
      <c r="G33" s="101" t="n">
        <v>0</v>
      </c>
      <c r="H33" s="82" t="n">
        <v>0</v>
      </c>
      <c r="I33" s="103" t="n">
        <v>0.1150187828</v>
      </c>
      <c r="J33" s="81" t="n">
        <v>-0.00345727</v>
      </c>
      <c r="K33" s="81" t="n">
        <v>-3.54785471</v>
      </c>
      <c r="L33" s="81" t="n">
        <v>-2.30028726</v>
      </c>
      <c r="M33" s="81" t="n">
        <v>-1.1190594</v>
      </c>
      <c r="N33" s="81" t="n">
        <v>-0.55199746</v>
      </c>
      <c r="O33" s="81" t="n">
        <v>0.53737393</v>
      </c>
      <c r="P33" s="81" t="n">
        <v>1.06052481</v>
      </c>
      <c r="Q33" s="81" t="n">
        <v>2.06489189</v>
      </c>
      <c r="R33" s="82" t="n">
        <v>3.01555099</v>
      </c>
    </row>
    <row r="34" customFormat="false" ht="12.75" hidden="false" customHeight="false" outlineLevel="0" collapsed="false">
      <c r="A34" s="100" t="n">
        <v>37591</v>
      </c>
      <c r="B34" s="101" t="n">
        <v>-20.57521489</v>
      </c>
      <c r="C34" s="101" t="n">
        <v>0</v>
      </c>
      <c r="D34" s="101" t="n">
        <v>22.51935779</v>
      </c>
      <c r="E34" s="101" t="n">
        <v>-43.09457268</v>
      </c>
      <c r="F34" s="101" t="n">
        <v>-43.09457268</v>
      </c>
      <c r="G34" s="101" t="n">
        <v>0</v>
      </c>
      <c r="H34" s="82" t="n">
        <v>0</v>
      </c>
      <c r="I34" s="103" t="n">
        <v>0.2087662155</v>
      </c>
      <c r="J34" s="81" t="n">
        <v>-0.01165256</v>
      </c>
      <c r="K34" s="81" t="n">
        <v>10.1302816</v>
      </c>
      <c r="L34" s="81" t="n">
        <v>6.55118393</v>
      </c>
      <c r="M34" s="81" t="n">
        <v>3.17349745</v>
      </c>
      <c r="N34" s="81" t="n">
        <v>1.56120784</v>
      </c>
      <c r="O34" s="81" t="n">
        <v>-1.51053436</v>
      </c>
      <c r="P34" s="81" t="n">
        <v>-2.97073471</v>
      </c>
      <c r="Q34" s="81" t="n">
        <v>-5.74217759</v>
      </c>
      <c r="R34" s="82" t="n">
        <v>-8.31968076</v>
      </c>
    </row>
    <row r="35" customFormat="false" ht="12.75" hidden="false" customHeight="false" outlineLevel="0" collapsed="false">
      <c r="A35" s="100" t="n">
        <v>37622</v>
      </c>
      <c r="B35" s="101" t="n">
        <v>-0.68776975</v>
      </c>
      <c r="C35" s="101" t="n">
        <v>0</v>
      </c>
      <c r="D35" s="101" t="n">
        <v>-3.22858916</v>
      </c>
      <c r="E35" s="101" t="n">
        <v>2.54081941</v>
      </c>
      <c r="F35" s="101" t="n">
        <v>2.54081941</v>
      </c>
      <c r="G35" s="101" t="n">
        <v>0</v>
      </c>
      <c r="H35" s="82" t="n">
        <v>0</v>
      </c>
      <c r="I35" s="103" t="n">
        <v>-0.233126156</v>
      </c>
      <c r="J35" s="81" t="n">
        <v>0.00433892</v>
      </c>
      <c r="K35" s="81" t="n">
        <v>0.00664792</v>
      </c>
      <c r="L35" s="81" t="n">
        <v>0.04869245</v>
      </c>
      <c r="M35" s="81" t="n">
        <v>0.04379095</v>
      </c>
      <c r="N35" s="81" t="n">
        <v>0.02629684</v>
      </c>
      <c r="O35" s="81" t="n">
        <v>-0.03426094</v>
      </c>
      <c r="P35" s="81" t="n">
        <v>-0.07570774</v>
      </c>
      <c r="Q35" s="81" t="n">
        <v>-0.17732724</v>
      </c>
      <c r="R35" s="82" t="n">
        <v>-0.29970959</v>
      </c>
    </row>
    <row r="36" customFormat="false" ht="12.75" hidden="false" customHeight="false" outlineLevel="0" collapsed="false">
      <c r="A36" s="100" t="n">
        <v>37653</v>
      </c>
      <c r="B36" s="101" t="n">
        <v>-2.08161653</v>
      </c>
      <c r="C36" s="101" t="n">
        <v>0</v>
      </c>
      <c r="D36" s="101" t="n">
        <v>-4.63566285</v>
      </c>
      <c r="E36" s="101" t="n">
        <v>2.55404632</v>
      </c>
      <c r="F36" s="101" t="n">
        <v>2.55404632</v>
      </c>
      <c r="G36" s="101" t="n">
        <v>0</v>
      </c>
      <c r="H36" s="82" t="n">
        <v>0</v>
      </c>
      <c r="I36" s="103" t="n">
        <v>-0.2331968352</v>
      </c>
      <c r="J36" s="81" t="n">
        <v>0.00407728</v>
      </c>
      <c r="K36" s="81" t="n">
        <v>-0.09799707</v>
      </c>
      <c r="L36" s="81" t="n">
        <v>-0.01566375</v>
      </c>
      <c r="M36" s="81" t="n">
        <v>0.01403444</v>
      </c>
      <c r="N36" s="81" t="n">
        <v>0.01197499</v>
      </c>
      <c r="O36" s="81" t="n">
        <v>-0.02096165</v>
      </c>
      <c r="P36" s="81" t="n">
        <v>-0.0500479</v>
      </c>
      <c r="Q36" s="81" t="n">
        <v>-0.12945626</v>
      </c>
      <c r="R36" s="82" t="n">
        <v>-0.23252057</v>
      </c>
    </row>
    <row r="37" customFormat="false" ht="12.75" hidden="false" customHeight="false" outlineLevel="0" collapsed="false">
      <c r="A37" s="100" t="n">
        <v>37681</v>
      </c>
      <c r="B37" s="101" t="n">
        <v>-31.86620755</v>
      </c>
      <c r="C37" s="101" t="n">
        <v>0</v>
      </c>
      <c r="D37" s="101" t="n">
        <v>-5.32845479</v>
      </c>
      <c r="E37" s="101" t="n">
        <v>-26.53775276</v>
      </c>
      <c r="F37" s="101" t="n">
        <v>-26.53775276</v>
      </c>
      <c r="G37" s="101" t="n">
        <v>0</v>
      </c>
      <c r="H37" s="82" t="n">
        <v>0</v>
      </c>
      <c r="I37" s="103" t="n">
        <v>-0.1290321488</v>
      </c>
      <c r="J37" s="81" t="n">
        <v>-0.00346072</v>
      </c>
      <c r="K37" s="81" t="n">
        <v>13.50008872</v>
      </c>
      <c r="L37" s="81" t="n">
        <v>8.77483953</v>
      </c>
      <c r="M37" s="81" t="n">
        <v>4.27080882</v>
      </c>
      <c r="N37" s="81" t="n">
        <v>2.10574959</v>
      </c>
      <c r="O37" s="81" t="n">
        <v>-2.04583274</v>
      </c>
      <c r="P37" s="81" t="n">
        <v>-4.03142392</v>
      </c>
      <c r="Q37" s="81" t="n">
        <v>-7.82182979</v>
      </c>
      <c r="R37" s="82" t="n">
        <v>-11.37324794</v>
      </c>
    </row>
    <row r="38" customFormat="false" ht="12.75" hidden="false" customHeight="false" outlineLevel="0" collapsed="false">
      <c r="A38" s="100" t="n">
        <v>37712</v>
      </c>
      <c r="B38" s="101" t="n">
        <v>-0.54440486</v>
      </c>
      <c r="C38" s="101" t="n">
        <v>0</v>
      </c>
      <c r="D38" s="101" t="n">
        <v>-5.25427423</v>
      </c>
      <c r="E38" s="101" t="n">
        <v>4.70986937</v>
      </c>
      <c r="F38" s="101" t="n">
        <v>4.70986937</v>
      </c>
      <c r="G38" s="101" t="n">
        <v>0</v>
      </c>
      <c r="H38" s="82" t="n">
        <v>0</v>
      </c>
      <c r="I38" s="103" t="n">
        <v>-0.2651852129</v>
      </c>
      <c r="J38" s="81" t="n">
        <v>0.00424539</v>
      </c>
      <c r="K38" s="81" t="n">
        <v>-0.63279506</v>
      </c>
      <c r="L38" s="81" t="n">
        <v>-0.32855644</v>
      </c>
      <c r="M38" s="81" t="n">
        <v>-0.12382284</v>
      </c>
      <c r="N38" s="81" t="n">
        <v>-0.05285312</v>
      </c>
      <c r="O38" s="81" t="n">
        <v>0.03664271</v>
      </c>
      <c r="P38" s="81" t="n">
        <v>0.05882749</v>
      </c>
      <c r="Q38" s="81" t="n">
        <v>0.06566665</v>
      </c>
      <c r="R38" s="82" t="n">
        <v>0.03196039</v>
      </c>
    </row>
    <row r="39" customFormat="false" ht="12.75" hidden="false" customHeight="false" outlineLevel="0" collapsed="false">
      <c r="A39" s="100" t="n">
        <v>37742</v>
      </c>
      <c r="B39" s="101" t="n">
        <v>-0.55484171</v>
      </c>
      <c r="C39" s="101" t="n">
        <v>0</v>
      </c>
      <c r="D39" s="101" t="n">
        <v>-5.42310941</v>
      </c>
      <c r="E39" s="101" t="n">
        <v>4.8682677</v>
      </c>
      <c r="F39" s="101" t="n">
        <v>4.8682677</v>
      </c>
      <c r="G39" s="101" t="n">
        <v>0</v>
      </c>
      <c r="H39" s="82" t="n">
        <v>0</v>
      </c>
      <c r="I39" s="103" t="n">
        <v>-0.2837615113</v>
      </c>
      <c r="J39" s="81" t="n">
        <v>0.00437354</v>
      </c>
      <c r="K39" s="81" t="n">
        <v>-0.72035302</v>
      </c>
      <c r="L39" s="81" t="n">
        <v>-0.38118587</v>
      </c>
      <c r="M39" s="81" t="n">
        <v>-0.14743666</v>
      </c>
      <c r="N39" s="81" t="n">
        <v>-0.064019</v>
      </c>
      <c r="O39" s="81" t="n">
        <v>0.04659716</v>
      </c>
      <c r="P39" s="81" t="n">
        <v>0.07759416</v>
      </c>
      <c r="Q39" s="81" t="n">
        <v>0.09891917</v>
      </c>
      <c r="R39" s="82" t="n">
        <v>0.07583271</v>
      </c>
    </row>
    <row r="40" customFormat="false" ht="12.75" hidden="false" customHeight="false" outlineLevel="0" collapsed="false">
      <c r="A40" s="100" t="n">
        <v>37773</v>
      </c>
      <c r="B40" s="101" t="n">
        <v>-0.79389968</v>
      </c>
      <c r="C40" s="101" t="n">
        <v>0</v>
      </c>
      <c r="D40" s="101" t="n">
        <v>-5.34045809</v>
      </c>
      <c r="E40" s="101" t="n">
        <v>4.54655841</v>
      </c>
      <c r="F40" s="101" t="n">
        <v>4.54655841</v>
      </c>
      <c r="G40" s="101" t="n">
        <v>0</v>
      </c>
      <c r="H40" s="82" t="n">
        <v>0</v>
      </c>
      <c r="I40" s="103" t="n">
        <v>-0.2798907358</v>
      </c>
      <c r="J40" s="81" t="n">
        <v>0.00415938</v>
      </c>
      <c r="K40" s="81" t="n">
        <v>-0.74343297</v>
      </c>
      <c r="L40" s="81" t="n">
        <v>-0.39971192</v>
      </c>
      <c r="M40" s="81" t="n">
        <v>-0.15792562</v>
      </c>
      <c r="N40" s="81" t="n">
        <v>-0.0695137</v>
      </c>
      <c r="O40" s="81" t="n">
        <v>0.0524951</v>
      </c>
      <c r="P40" s="81" t="n">
        <v>0.08970721</v>
      </c>
      <c r="Q40" s="81" t="n">
        <v>0.12413617</v>
      </c>
      <c r="R40" s="82" t="n">
        <v>0.11466579</v>
      </c>
    </row>
    <row r="41" customFormat="false" ht="12.75" hidden="false" customHeight="false" outlineLevel="0" collapsed="false">
      <c r="A41" s="100" t="n">
        <v>37803</v>
      </c>
      <c r="B41" s="101" t="n">
        <v>-1.06269703</v>
      </c>
      <c r="C41" s="101" t="n">
        <v>0</v>
      </c>
      <c r="D41" s="101" t="n">
        <v>-5.6868479</v>
      </c>
      <c r="E41" s="101" t="n">
        <v>4.62415087</v>
      </c>
      <c r="F41" s="101" t="n">
        <v>4.62415087</v>
      </c>
      <c r="G41" s="101" t="n">
        <v>0</v>
      </c>
      <c r="H41" s="82" t="n">
        <v>0</v>
      </c>
      <c r="I41" s="103" t="n">
        <v>-0.2795443346</v>
      </c>
      <c r="J41" s="81" t="n">
        <v>0.00409561</v>
      </c>
      <c r="K41" s="81" t="n">
        <v>-0.65493552</v>
      </c>
      <c r="L41" s="81" t="n">
        <v>-0.34771358</v>
      </c>
      <c r="M41" s="81" t="n">
        <v>-0.13503621</v>
      </c>
      <c r="N41" s="81" t="n">
        <v>-0.05877649</v>
      </c>
      <c r="O41" s="81" t="n">
        <v>0.04304166</v>
      </c>
      <c r="P41" s="81" t="n">
        <v>0.07184897</v>
      </c>
      <c r="Q41" s="81" t="n">
        <v>0.0924767</v>
      </c>
      <c r="R41" s="82" t="n">
        <v>0.07274538</v>
      </c>
    </row>
    <row r="42" customFormat="false" ht="12.75" hidden="false" customHeight="false" outlineLevel="0" collapsed="false">
      <c r="A42" s="100" t="n">
        <v>37834</v>
      </c>
      <c r="B42" s="101" t="n">
        <v>-1.07912018</v>
      </c>
      <c r="C42" s="101" t="n">
        <v>0</v>
      </c>
      <c r="D42" s="101" t="n">
        <v>-5.56094967</v>
      </c>
      <c r="E42" s="101" t="n">
        <v>4.48182949</v>
      </c>
      <c r="F42" s="101" t="n">
        <v>4.48182949</v>
      </c>
      <c r="G42" s="101" t="n">
        <v>0</v>
      </c>
      <c r="H42" s="82" t="n">
        <v>0</v>
      </c>
      <c r="I42" s="103" t="n">
        <v>-0.2821009136</v>
      </c>
      <c r="J42" s="81" t="n">
        <v>0.00399651</v>
      </c>
      <c r="K42" s="81" t="n">
        <v>-0.68320925</v>
      </c>
      <c r="L42" s="81" t="n">
        <v>-0.36751007</v>
      </c>
      <c r="M42" s="81" t="n">
        <v>-0.14523356</v>
      </c>
      <c r="N42" s="81" t="n">
        <v>-0.0639221</v>
      </c>
      <c r="O42" s="81" t="n">
        <v>0.04823448</v>
      </c>
      <c r="P42" s="81" t="n">
        <v>0.08223168</v>
      </c>
      <c r="Q42" s="81" t="n">
        <v>0.11316823</v>
      </c>
      <c r="R42" s="82" t="n">
        <v>0.1034361</v>
      </c>
    </row>
    <row r="43" customFormat="false" ht="12.75" hidden="false" customHeight="false" outlineLevel="0" collapsed="false">
      <c r="A43" s="100" t="n">
        <v>37865</v>
      </c>
      <c r="B43" s="101" t="n">
        <v>-1.35634553</v>
      </c>
      <c r="C43" s="101" t="n">
        <v>0</v>
      </c>
      <c r="D43" s="101" t="n">
        <v>-5.58505216</v>
      </c>
      <c r="E43" s="101" t="n">
        <v>4.22870663</v>
      </c>
      <c r="F43" s="101" t="n">
        <v>4.22870663</v>
      </c>
      <c r="G43" s="101" t="n">
        <v>0</v>
      </c>
      <c r="H43" s="82" t="n">
        <v>0</v>
      </c>
      <c r="I43" s="103" t="n">
        <v>-0.2753382175</v>
      </c>
      <c r="J43" s="81" t="n">
        <v>0.00379016</v>
      </c>
      <c r="K43" s="81" t="n">
        <v>-0.69120585</v>
      </c>
      <c r="L43" s="81" t="n">
        <v>-0.37590767</v>
      </c>
      <c r="M43" s="81" t="n">
        <v>-0.15067583</v>
      </c>
      <c r="N43" s="81" t="n">
        <v>-0.06690636</v>
      </c>
      <c r="O43" s="81" t="n">
        <v>0.05166149</v>
      </c>
      <c r="P43" s="81" t="n">
        <v>0.08947831</v>
      </c>
      <c r="Q43" s="81" t="n">
        <v>0.12889418</v>
      </c>
      <c r="R43" s="82" t="n">
        <v>0.12842369</v>
      </c>
    </row>
    <row r="44" customFormat="false" ht="12.75" hidden="false" customHeight="false" outlineLevel="0" collapsed="false">
      <c r="A44" s="100" t="n">
        <v>37895</v>
      </c>
      <c r="B44" s="101" t="n">
        <v>-0.63700946</v>
      </c>
      <c r="C44" s="101" t="n">
        <v>0</v>
      </c>
      <c r="D44" s="101" t="n">
        <v>-4.80877349</v>
      </c>
      <c r="E44" s="101" t="n">
        <v>4.17176403</v>
      </c>
      <c r="F44" s="101" t="n">
        <v>4.17176403</v>
      </c>
      <c r="G44" s="101" t="n">
        <v>0</v>
      </c>
      <c r="H44" s="82" t="n">
        <v>0</v>
      </c>
      <c r="I44" s="103" t="n">
        <v>-0.276923365</v>
      </c>
      <c r="J44" s="81" t="n">
        <v>0.0037254</v>
      </c>
      <c r="K44" s="81" t="n">
        <v>-0.67801605</v>
      </c>
      <c r="L44" s="81" t="n">
        <v>-0.36942044</v>
      </c>
      <c r="M44" s="81" t="n">
        <v>-0.14843837</v>
      </c>
      <c r="N44" s="81" t="n">
        <v>-0.06601299</v>
      </c>
      <c r="O44" s="81" t="n">
        <v>0.05116192</v>
      </c>
      <c r="P44" s="81" t="n">
        <v>0.08876287</v>
      </c>
      <c r="Q44" s="81" t="n">
        <v>0.12893147</v>
      </c>
      <c r="R44" s="82" t="n">
        <v>0.13017225</v>
      </c>
    </row>
    <row r="45" customFormat="false" ht="12.75" hidden="false" customHeight="false" outlineLevel="0" collapsed="false">
      <c r="A45" s="100" t="n">
        <v>37926</v>
      </c>
      <c r="B45" s="101" t="n">
        <v>-2.65140403</v>
      </c>
      <c r="C45" s="101" t="n">
        <v>0</v>
      </c>
      <c r="D45" s="101" t="n">
        <v>-6.2346553</v>
      </c>
      <c r="E45" s="101" t="n">
        <v>3.58325127</v>
      </c>
      <c r="F45" s="101" t="n">
        <v>3.58325127</v>
      </c>
      <c r="G45" s="101" t="n">
        <v>0</v>
      </c>
      <c r="H45" s="82" t="n">
        <v>0</v>
      </c>
      <c r="I45" s="103" t="n">
        <v>-0.2482836222</v>
      </c>
      <c r="J45" s="81" t="n">
        <v>0.0032692</v>
      </c>
      <c r="K45" s="81" t="n">
        <v>-0.64459069</v>
      </c>
      <c r="L45" s="81" t="n">
        <v>-0.35931145</v>
      </c>
      <c r="M45" s="81" t="n">
        <v>-0.14844908</v>
      </c>
      <c r="N45" s="81" t="n">
        <v>-0.06706441</v>
      </c>
      <c r="O45" s="81" t="n">
        <v>0.05413235</v>
      </c>
      <c r="P45" s="81" t="n">
        <v>0.09654929</v>
      </c>
      <c r="Q45" s="81" t="n">
        <v>0.15051775</v>
      </c>
      <c r="R45" s="82" t="n">
        <v>0.16967567</v>
      </c>
    </row>
    <row r="46" customFormat="false" ht="12.75" hidden="false" customHeight="false" outlineLevel="0" collapsed="false">
      <c r="A46" s="100" t="n">
        <v>37956</v>
      </c>
      <c r="B46" s="101" t="n">
        <v>-5.07118516</v>
      </c>
      <c r="C46" s="101" t="n">
        <v>0</v>
      </c>
      <c r="D46" s="101" t="n">
        <v>-3.6173739</v>
      </c>
      <c r="E46" s="101" t="n">
        <v>-1.45381126</v>
      </c>
      <c r="F46" s="101" t="n">
        <v>-1.45381126</v>
      </c>
      <c r="G46" s="101" t="n">
        <v>0</v>
      </c>
      <c r="H46" s="82" t="n">
        <v>0</v>
      </c>
      <c r="I46" s="103" t="n">
        <v>-0.3073838273</v>
      </c>
      <c r="J46" s="81" t="n">
        <v>0.00277478</v>
      </c>
      <c r="K46" s="81" t="n">
        <v>-0.08666957</v>
      </c>
      <c r="L46" s="81" t="n">
        <v>0.00184989</v>
      </c>
      <c r="M46" s="81" t="n">
        <v>0.02700927</v>
      </c>
      <c r="N46" s="81" t="n">
        <v>0.01937665</v>
      </c>
      <c r="O46" s="81" t="n">
        <v>-0.02997243</v>
      </c>
      <c r="P46" s="81" t="n">
        <v>-0.06947698</v>
      </c>
      <c r="Q46" s="81" t="n">
        <v>-0.17322306</v>
      </c>
      <c r="R46" s="82" t="n">
        <v>-0.30424524</v>
      </c>
    </row>
    <row r="47" customFormat="false" ht="12.75" hidden="false" customHeight="false" outlineLevel="0" collapsed="false">
      <c r="A47" s="100" t="n">
        <v>37987</v>
      </c>
      <c r="B47" s="101" t="n">
        <v>1.47424247</v>
      </c>
      <c r="C47" s="101" t="n">
        <v>0</v>
      </c>
      <c r="D47" s="101" t="n">
        <v>2.93958142</v>
      </c>
      <c r="E47" s="101" t="n">
        <v>-1.46533895</v>
      </c>
      <c r="F47" s="101" t="n">
        <v>-1.46533895</v>
      </c>
      <c r="G47" s="101" t="n">
        <v>0</v>
      </c>
      <c r="H47" s="82" t="n">
        <v>0</v>
      </c>
      <c r="I47" s="103" t="n">
        <v>-0.2812005302</v>
      </c>
      <c r="J47" s="81" t="n">
        <v>0.00249968</v>
      </c>
      <c r="K47" s="81" t="n">
        <v>0.01888143</v>
      </c>
      <c r="L47" s="81" t="n">
        <v>0.05756311</v>
      </c>
      <c r="M47" s="81" t="n">
        <v>0.04849813</v>
      </c>
      <c r="N47" s="81" t="n">
        <v>0.02870503</v>
      </c>
      <c r="O47" s="81" t="n">
        <v>-0.03675647</v>
      </c>
      <c r="P47" s="81" t="n">
        <v>-0.08076773</v>
      </c>
      <c r="Q47" s="81" t="n">
        <v>-0.1876645</v>
      </c>
      <c r="R47" s="82" t="n">
        <v>-0.3154503</v>
      </c>
    </row>
    <row r="48" customFormat="false" ht="12.75" hidden="false" customHeight="false" outlineLevel="0" collapsed="false">
      <c r="A48" s="100" t="n">
        <v>38018</v>
      </c>
      <c r="B48" s="101" t="n">
        <v>0.89531053</v>
      </c>
      <c r="C48" s="101" t="n">
        <v>0</v>
      </c>
      <c r="D48" s="101" t="n">
        <v>2.16555961</v>
      </c>
      <c r="E48" s="101" t="n">
        <v>-1.27024908</v>
      </c>
      <c r="F48" s="101" t="n">
        <v>-1.27024908</v>
      </c>
      <c r="G48" s="101" t="n">
        <v>0</v>
      </c>
      <c r="H48" s="82" t="n">
        <v>0</v>
      </c>
      <c r="I48" s="103" t="n">
        <v>-0.285205404</v>
      </c>
      <c r="J48" s="81" t="n">
        <v>0.00245007</v>
      </c>
      <c r="K48" s="81" t="n">
        <v>-0.14225707</v>
      </c>
      <c r="L48" s="81" t="n">
        <v>-0.04177941</v>
      </c>
      <c r="M48" s="81" t="n">
        <v>0.00241652</v>
      </c>
      <c r="N48" s="81" t="n">
        <v>0.00649705</v>
      </c>
      <c r="O48" s="81" t="n">
        <v>-0.0160985</v>
      </c>
      <c r="P48" s="81" t="n">
        <v>-0.0408925</v>
      </c>
      <c r="Q48" s="81" t="n">
        <v>-0.11327127</v>
      </c>
      <c r="R48" s="82" t="n">
        <v>-0.2111475</v>
      </c>
    </row>
    <row r="49" customFormat="false" ht="12.75" hidden="false" customHeight="false" outlineLevel="0" collapsed="false">
      <c r="A49" s="100" t="n">
        <v>38047</v>
      </c>
      <c r="B49" s="101" t="n">
        <v>-0.08008817</v>
      </c>
      <c r="C49" s="101" t="n">
        <v>0</v>
      </c>
      <c r="D49" s="101" t="n">
        <v>0.60726563</v>
      </c>
      <c r="E49" s="101" t="n">
        <v>-0.6873538</v>
      </c>
      <c r="F49" s="101" t="n">
        <v>-0.6873538</v>
      </c>
      <c r="G49" s="101" t="n">
        <v>0</v>
      </c>
      <c r="H49" s="82" t="n">
        <v>0</v>
      </c>
      <c r="I49" s="103" t="n">
        <v>-0.2735183881</v>
      </c>
      <c r="J49" s="81" t="n">
        <v>0.00237716</v>
      </c>
      <c r="K49" s="81" t="n">
        <v>-0.63134697</v>
      </c>
      <c r="L49" s="81" t="n">
        <v>-0.35065392</v>
      </c>
      <c r="M49" s="81" t="n">
        <v>-0.14417459</v>
      </c>
      <c r="N49" s="81" t="n">
        <v>-0.06493882</v>
      </c>
      <c r="O49" s="81" t="n">
        <v>0.05203304</v>
      </c>
      <c r="P49" s="81" t="n">
        <v>0.09235403</v>
      </c>
      <c r="Q49" s="81" t="n">
        <v>0.14211399</v>
      </c>
      <c r="R49" s="82" t="n">
        <v>0.15700382</v>
      </c>
    </row>
    <row r="50" customFormat="false" ht="12.75" hidden="false" customHeight="false" outlineLevel="0" collapsed="false">
      <c r="A50" s="100" t="n">
        <v>38078</v>
      </c>
      <c r="B50" s="101" t="n">
        <v>-2.08124428</v>
      </c>
      <c r="C50" s="101" t="n">
        <v>0</v>
      </c>
      <c r="D50" s="101" t="n">
        <v>-5.83894581</v>
      </c>
      <c r="E50" s="101" t="n">
        <v>3.75770153</v>
      </c>
      <c r="F50" s="101" t="n">
        <v>3.75770153</v>
      </c>
      <c r="G50" s="101" t="n">
        <v>0</v>
      </c>
      <c r="H50" s="82" t="n">
        <v>0</v>
      </c>
      <c r="I50" s="103" t="n">
        <v>-0.0946646292</v>
      </c>
      <c r="J50" s="81" t="n">
        <v>0.00166469</v>
      </c>
      <c r="K50" s="81" t="n">
        <v>1.21931381</v>
      </c>
      <c r="L50" s="81" t="n">
        <v>0.8090916</v>
      </c>
      <c r="M50" s="81" t="n">
        <v>0.40095725</v>
      </c>
      <c r="N50" s="81" t="n">
        <v>0.19931923</v>
      </c>
      <c r="O50" s="81" t="n">
        <v>-0.19657369</v>
      </c>
      <c r="P50" s="81" t="n">
        <v>-0.39004445</v>
      </c>
      <c r="Q50" s="81" t="n">
        <v>-0.766551</v>
      </c>
      <c r="R50" s="82" t="n">
        <v>-1.12810191</v>
      </c>
    </row>
    <row r="51" customFormat="false" ht="12.75" hidden="false" customHeight="false" outlineLevel="0" collapsed="false">
      <c r="A51" s="100" t="n">
        <v>38108</v>
      </c>
      <c r="B51" s="101" t="n">
        <v>-1.64671031</v>
      </c>
      <c r="C51" s="101" t="n">
        <v>0</v>
      </c>
      <c r="D51" s="101" t="n">
        <v>-5.77620903</v>
      </c>
      <c r="E51" s="101" t="n">
        <v>4.12949872</v>
      </c>
      <c r="F51" s="101" t="n">
        <v>4.12949872</v>
      </c>
      <c r="G51" s="101" t="n">
        <v>0</v>
      </c>
      <c r="H51" s="82" t="n">
        <v>0</v>
      </c>
      <c r="I51" s="103" t="n">
        <v>-0.1097614556</v>
      </c>
      <c r="J51" s="81" t="n">
        <v>0.00183619</v>
      </c>
      <c r="K51" s="81" t="n">
        <v>1.23958241</v>
      </c>
      <c r="L51" s="81" t="n">
        <v>0.82443178</v>
      </c>
      <c r="M51" s="81" t="n">
        <v>0.40946052</v>
      </c>
      <c r="N51" s="81" t="n">
        <v>0.20376374</v>
      </c>
      <c r="O51" s="81" t="n">
        <v>-0.20137331</v>
      </c>
      <c r="P51" s="81" t="n">
        <v>-0.39996817</v>
      </c>
      <c r="Q51" s="81" t="n">
        <v>-0.78757713</v>
      </c>
      <c r="R51" s="82" t="n">
        <v>-1.1611413</v>
      </c>
    </row>
    <row r="52" customFormat="false" ht="12.75" hidden="false" customHeight="false" outlineLevel="0" collapsed="false">
      <c r="A52" s="100" t="n">
        <v>38139</v>
      </c>
      <c r="B52" s="101" t="n">
        <v>-1.83566977</v>
      </c>
      <c r="C52" s="101" t="n">
        <v>0</v>
      </c>
      <c r="D52" s="101" t="n">
        <v>-5.75907169</v>
      </c>
      <c r="E52" s="101" t="n">
        <v>3.92340192</v>
      </c>
      <c r="F52" s="101" t="n">
        <v>3.92340192</v>
      </c>
      <c r="G52" s="101" t="n">
        <v>0</v>
      </c>
      <c r="H52" s="82" t="n">
        <v>0</v>
      </c>
      <c r="I52" s="103" t="n">
        <v>-0.1118235776</v>
      </c>
      <c r="J52" s="81" t="n">
        <v>0.00178124</v>
      </c>
      <c r="K52" s="81" t="n">
        <v>1.15870576</v>
      </c>
      <c r="L52" s="81" t="n">
        <v>0.77198962</v>
      </c>
      <c r="M52" s="81" t="n">
        <v>0.38402384</v>
      </c>
      <c r="N52" s="81" t="n">
        <v>0.19124698</v>
      </c>
      <c r="O52" s="81" t="n">
        <v>-0.18926519</v>
      </c>
      <c r="P52" s="81" t="n">
        <v>-0.37616255</v>
      </c>
      <c r="Q52" s="81" t="n">
        <v>-0.74160087</v>
      </c>
      <c r="R52" s="82" t="n">
        <v>-1.09458769</v>
      </c>
    </row>
    <row r="53" customFormat="false" ht="12.75" hidden="false" customHeight="false" outlineLevel="0" collapsed="false">
      <c r="A53" s="100" t="n">
        <v>38169</v>
      </c>
      <c r="B53" s="101" t="n">
        <v>-2.18577783</v>
      </c>
      <c r="C53" s="101" t="n">
        <v>0</v>
      </c>
      <c r="D53" s="101" t="n">
        <v>-6.00399395</v>
      </c>
      <c r="E53" s="101" t="n">
        <v>3.81821612</v>
      </c>
      <c r="F53" s="101" t="n">
        <v>3.81821612</v>
      </c>
      <c r="G53" s="101" t="n">
        <v>0</v>
      </c>
      <c r="H53" s="82" t="n">
        <v>0</v>
      </c>
      <c r="I53" s="103" t="n">
        <v>-0.1071160392</v>
      </c>
      <c r="J53" s="81" t="n">
        <v>0.00170787</v>
      </c>
      <c r="K53" s="81" t="n">
        <v>1.17465172</v>
      </c>
      <c r="L53" s="81" t="n">
        <v>0.78035784</v>
      </c>
      <c r="M53" s="81" t="n">
        <v>0.38726414</v>
      </c>
      <c r="N53" s="81" t="n">
        <v>0.19266243</v>
      </c>
      <c r="O53" s="81" t="n">
        <v>-0.19032629</v>
      </c>
      <c r="P53" s="81" t="n">
        <v>-0.37797977</v>
      </c>
      <c r="Q53" s="81" t="n">
        <v>-0.74421355</v>
      </c>
      <c r="R53" s="82" t="n">
        <v>-1.09767561</v>
      </c>
    </row>
    <row r="54" customFormat="false" ht="12.75" hidden="false" customHeight="false" outlineLevel="0" collapsed="false">
      <c r="A54" s="100" t="n">
        <v>38200</v>
      </c>
      <c r="B54" s="101" t="n">
        <v>-2.09254548</v>
      </c>
      <c r="C54" s="101" t="n">
        <v>0</v>
      </c>
      <c r="D54" s="101" t="n">
        <v>-5.87498493</v>
      </c>
      <c r="E54" s="101" t="n">
        <v>3.78243945</v>
      </c>
      <c r="F54" s="101" t="n">
        <v>3.78243945</v>
      </c>
      <c r="G54" s="101" t="n">
        <v>0</v>
      </c>
      <c r="H54" s="82" t="n">
        <v>0</v>
      </c>
      <c r="I54" s="103" t="n">
        <v>-0.1103506018</v>
      </c>
      <c r="J54" s="81" t="n">
        <v>0.00170153</v>
      </c>
      <c r="K54" s="81" t="n">
        <v>1.15269195</v>
      </c>
      <c r="L54" s="81" t="n">
        <v>0.76624982</v>
      </c>
      <c r="M54" s="81" t="n">
        <v>0.38049548</v>
      </c>
      <c r="N54" s="81" t="n">
        <v>0.18935157</v>
      </c>
      <c r="O54" s="81" t="n">
        <v>-0.18716405</v>
      </c>
      <c r="P54" s="81" t="n">
        <v>-0.37180395</v>
      </c>
      <c r="Q54" s="81" t="n">
        <v>-0.73245167</v>
      </c>
      <c r="R54" s="82" t="n">
        <v>-1.0808805</v>
      </c>
    </row>
    <row r="55" customFormat="false" ht="12.75" hidden="false" customHeight="false" outlineLevel="0" collapsed="false">
      <c r="A55" s="100" t="n">
        <v>38231</v>
      </c>
      <c r="B55" s="101" t="n">
        <v>-2.08120679</v>
      </c>
      <c r="C55" s="101" t="n">
        <v>0</v>
      </c>
      <c r="D55" s="101" t="n">
        <v>-5.74617855</v>
      </c>
      <c r="E55" s="101" t="n">
        <v>3.66497176</v>
      </c>
      <c r="F55" s="101" t="n">
        <v>3.66497176</v>
      </c>
      <c r="G55" s="101" t="n">
        <v>0</v>
      </c>
      <c r="H55" s="82" t="n">
        <v>0</v>
      </c>
      <c r="I55" s="103" t="n">
        <v>-0.1102872884</v>
      </c>
      <c r="J55" s="81" t="n">
        <v>0.00165053</v>
      </c>
      <c r="K55" s="81" t="n">
        <v>1.10162951</v>
      </c>
      <c r="L55" s="81" t="n">
        <v>0.73275955</v>
      </c>
      <c r="M55" s="81" t="n">
        <v>0.36408038</v>
      </c>
      <c r="N55" s="81" t="n">
        <v>0.18123423</v>
      </c>
      <c r="O55" s="81" t="n">
        <v>-0.17923837</v>
      </c>
      <c r="P55" s="81" t="n">
        <v>-0.35615256</v>
      </c>
      <c r="Q55" s="81" t="n">
        <v>-0.70195771</v>
      </c>
      <c r="R55" s="82" t="n">
        <v>-1.03632703</v>
      </c>
    </row>
    <row r="56" customFormat="false" ht="12.75" hidden="false" customHeight="false" outlineLevel="0" collapsed="false">
      <c r="A56" s="100" t="n">
        <v>38261</v>
      </c>
      <c r="B56" s="101" t="n">
        <v>-2.01343285</v>
      </c>
      <c r="C56" s="101" t="n">
        <v>0</v>
      </c>
      <c r="D56" s="101" t="n">
        <v>-5.50925546</v>
      </c>
      <c r="E56" s="101" t="n">
        <v>3.49582261</v>
      </c>
      <c r="F56" s="101" t="n">
        <v>3.49582261</v>
      </c>
      <c r="G56" s="101" t="n">
        <v>0</v>
      </c>
      <c r="H56" s="82" t="n">
        <v>0</v>
      </c>
      <c r="I56" s="103" t="n">
        <v>-0.1050207761</v>
      </c>
      <c r="J56" s="81" t="n">
        <v>0.00156486</v>
      </c>
      <c r="K56" s="81" t="n">
        <v>1.12390592</v>
      </c>
      <c r="L56" s="81" t="n">
        <v>0.74591974</v>
      </c>
      <c r="M56" s="81" t="n">
        <v>0.36989298</v>
      </c>
      <c r="N56" s="81" t="n">
        <v>0.18396228</v>
      </c>
      <c r="O56" s="81" t="n">
        <v>-0.18163521</v>
      </c>
      <c r="P56" s="81" t="n">
        <v>-0.36063904</v>
      </c>
      <c r="Q56" s="81" t="n">
        <v>-0.70984271</v>
      </c>
      <c r="R56" s="82" t="n">
        <v>-1.04654675</v>
      </c>
    </row>
    <row r="57" customFormat="false" ht="12.75" hidden="false" customHeight="false" outlineLevel="0" collapsed="false">
      <c r="A57" s="100" t="n">
        <v>38292</v>
      </c>
      <c r="B57" s="101" t="n">
        <v>-2.72331045</v>
      </c>
      <c r="C57" s="101" t="n">
        <v>0</v>
      </c>
      <c r="D57" s="101" t="n">
        <v>-5.25140191</v>
      </c>
      <c r="E57" s="101" t="n">
        <v>2.52809146</v>
      </c>
      <c r="F57" s="101" t="n">
        <v>2.52809146</v>
      </c>
      <c r="G57" s="101" t="n">
        <v>0</v>
      </c>
      <c r="H57" s="82" t="n">
        <v>0</v>
      </c>
      <c r="I57" s="103" t="n">
        <v>-0.0758062474</v>
      </c>
      <c r="J57" s="81" t="n">
        <v>0.00117703</v>
      </c>
      <c r="K57" s="81" t="n">
        <v>0.89249348</v>
      </c>
      <c r="L57" s="81" t="n">
        <v>0.59250476</v>
      </c>
      <c r="M57" s="81" t="n">
        <v>0.2940235</v>
      </c>
      <c r="N57" s="81" t="n">
        <v>0.14629962</v>
      </c>
      <c r="O57" s="81" t="n">
        <v>-0.14461747</v>
      </c>
      <c r="P57" s="81" t="n">
        <v>-0.28737244</v>
      </c>
      <c r="Q57" s="81" t="n">
        <v>-0.56691405</v>
      </c>
      <c r="R57" s="82" t="n">
        <v>-0.83713861</v>
      </c>
    </row>
    <row r="58" customFormat="false" ht="12.75" hidden="false" customHeight="false" outlineLevel="0" collapsed="false">
      <c r="A58" s="100" t="n">
        <v>38322</v>
      </c>
      <c r="B58" s="101" t="n">
        <v>-1.73452149</v>
      </c>
      <c r="C58" s="101" t="n">
        <v>0</v>
      </c>
      <c r="D58" s="101" t="n">
        <v>-3.58009506</v>
      </c>
      <c r="E58" s="101" t="n">
        <v>1.84557357</v>
      </c>
      <c r="F58" s="101" t="n">
        <v>1.84557357</v>
      </c>
      <c r="G58" s="101" t="n">
        <v>0</v>
      </c>
      <c r="H58" s="82" t="n">
        <v>0</v>
      </c>
      <c r="I58" s="103" t="n">
        <v>-0.1380978993</v>
      </c>
      <c r="J58" s="81" t="n">
        <v>0.00142606</v>
      </c>
      <c r="K58" s="81" t="n">
        <v>1.15080987</v>
      </c>
      <c r="L58" s="81" t="n">
        <v>0.76427247</v>
      </c>
      <c r="M58" s="81" t="n">
        <v>0.37980897</v>
      </c>
      <c r="N58" s="81" t="n">
        <v>0.18921691</v>
      </c>
      <c r="O58" s="81" t="n">
        <v>-0.18768247</v>
      </c>
      <c r="P58" s="81" t="n">
        <v>-0.3735037</v>
      </c>
      <c r="Q58" s="81" t="n">
        <v>-0.73875157</v>
      </c>
      <c r="R58" s="82" t="n">
        <v>-1.09460611</v>
      </c>
    </row>
    <row r="59" customFormat="false" ht="12.75" hidden="false" customHeight="false" outlineLevel="0" collapsed="false">
      <c r="A59" s="100" t="n">
        <v>38353</v>
      </c>
      <c r="B59" s="101" t="n">
        <v>0.18312266</v>
      </c>
      <c r="C59" s="101" t="n">
        <v>0</v>
      </c>
      <c r="D59" s="101" t="n">
        <v>-1.18911852</v>
      </c>
      <c r="E59" s="101" t="n">
        <v>1.37224118</v>
      </c>
      <c r="F59" s="101" t="n">
        <v>1.37224118</v>
      </c>
      <c r="G59" s="101" t="n">
        <v>0</v>
      </c>
      <c r="H59" s="82" t="n">
        <v>0</v>
      </c>
      <c r="I59" s="103" t="n">
        <v>-0.118011333</v>
      </c>
      <c r="J59" s="81" t="n">
        <v>0.00119257</v>
      </c>
      <c r="K59" s="81" t="n">
        <v>1.02799588</v>
      </c>
      <c r="L59" s="81" t="n">
        <v>0.6801581</v>
      </c>
      <c r="M59" s="81" t="n">
        <v>0.33687182</v>
      </c>
      <c r="N59" s="81" t="n">
        <v>0.16755663</v>
      </c>
      <c r="O59" s="81" t="n">
        <v>-0.16567652</v>
      </c>
      <c r="P59" s="81" t="n">
        <v>-0.32936937</v>
      </c>
      <c r="Q59" s="81" t="n">
        <v>-0.6504693</v>
      </c>
      <c r="R59" s="82" t="n">
        <v>-0.96276662</v>
      </c>
    </row>
    <row r="60" customFormat="false" ht="12.75" hidden="false" customHeight="false" outlineLevel="0" collapsed="false">
      <c r="A60" s="100" t="n">
        <v>38384</v>
      </c>
      <c r="B60" s="101" t="n">
        <v>0.36365343</v>
      </c>
      <c r="C60" s="101" t="n">
        <v>0</v>
      </c>
      <c r="D60" s="101" t="n">
        <v>-1.25709213</v>
      </c>
      <c r="E60" s="101" t="n">
        <v>1.62074556</v>
      </c>
      <c r="F60" s="101" t="n">
        <v>1.62074556</v>
      </c>
      <c r="G60" s="101" t="n">
        <v>0</v>
      </c>
      <c r="H60" s="82" t="n">
        <v>0</v>
      </c>
      <c r="I60" s="103" t="n">
        <v>-0.1163284504</v>
      </c>
      <c r="J60" s="81" t="n">
        <v>0.00118871</v>
      </c>
      <c r="K60" s="81" t="n">
        <v>0.95256965</v>
      </c>
      <c r="L60" s="81" t="n">
        <v>0.63175427</v>
      </c>
      <c r="M60" s="81" t="n">
        <v>0.31375247</v>
      </c>
      <c r="N60" s="81" t="n">
        <v>0.15625081</v>
      </c>
      <c r="O60" s="81" t="n">
        <v>-0.15474145</v>
      </c>
      <c r="P60" s="81" t="n">
        <v>-0.30784166</v>
      </c>
      <c r="Q60" s="81" t="n">
        <v>-0.60868878</v>
      </c>
      <c r="R60" s="82" t="n">
        <v>-0.90184322</v>
      </c>
    </row>
    <row r="61" customFormat="false" ht="12.75" hidden="false" customHeight="false" outlineLevel="0" collapsed="false">
      <c r="A61" s="100" t="n">
        <v>38412</v>
      </c>
      <c r="B61" s="101" t="n">
        <v>-0.65016259</v>
      </c>
      <c r="C61" s="101" t="n">
        <v>0</v>
      </c>
      <c r="D61" s="101" t="n">
        <v>-3.34779559</v>
      </c>
      <c r="E61" s="101" t="n">
        <v>2.697633</v>
      </c>
      <c r="F61" s="101" t="n">
        <v>2.697633</v>
      </c>
      <c r="G61" s="101" t="n">
        <v>0</v>
      </c>
      <c r="H61" s="82" t="n">
        <v>0</v>
      </c>
      <c r="I61" s="103" t="n">
        <v>-0.0832432649</v>
      </c>
      <c r="J61" s="81" t="n">
        <v>0.00120808</v>
      </c>
      <c r="K61" s="81" t="n">
        <v>0.89417041</v>
      </c>
      <c r="L61" s="81" t="n">
        <v>0.59195764</v>
      </c>
      <c r="M61" s="81" t="n">
        <v>0.29305879</v>
      </c>
      <c r="N61" s="81" t="n">
        <v>0.14566844</v>
      </c>
      <c r="O61" s="81" t="n">
        <v>-0.14378015</v>
      </c>
      <c r="P61" s="81" t="n">
        <v>-0.28561039</v>
      </c>
      <c r="Q61" s="81" t="n">
        <v>-0.56253853</v>
      </c>
      <c r="R61" s="82" t="n">
        <v>-0.8295997</v>
      </c>
    </row>
    <row r="62" customFormat="false" ht="12.75" hidden="false" customHeight="false" outlineLevel="0" collapsed="false">
      <c r="A62" s="100" t="n">
        <v>38443</v>
      </c>
      <c r="B62" s="101" t="n">
        <v>0.91206054</v>
      </c>
      <c r="C62" s="101" t="n">
        <v>0</v>
      </c>
      <c r="D62" s="101" t="n">
        <v>-2.46276399</v>
      </c>
      <c r="E62" s="101" t="n">
        <v>3.37482453</v>
      </c>
      <c r="F62" s="101" t="n">
        <v>3.37482453</v>
      </c>
      <c r="G62" s="101" t="n">
        <v>0</v>
      </c>
      <c r="H62" s="82" t="n">
        <v>0</v>
      </c>
      <c r="I62" s="103" t="n">
        <v>-0.0977508309</v>
      </c>
      <c r="J62" s="81" t="n">
        <v>0.00137549</v>
      </c>
      <c r="K62" s="81" t="n">
        <v>1.01182237</v>
      </c>
      <c r="L62" s="81" t="n">
        <v>0.67113744</v>
      </c>
      <c r="M62" s="81" t="n">
        <v>0.33262736</v>
      </c>
      <c r="N62" s="81" t="n">
        <v>0.16538676</v>
      </c>
      <c r="O62" s="81" t="n">
        <v>-0.16322018</v>
      </c>
      <c r="P62" s="81" t="n">
        <v>-0.32401081</v>
      </c>
      <c r="Q62" s="81" t="n">
        <v>-0.63747081</v>
      </c>
      <c r="R62" s="82" t="n">
        <v>-0.93908859</v>
      </c>
    </row>
    <row r="63" customFormat="false" ht="12.75" hidden="false" customHeight="false" outlineLevel="0" collapsed="false">
      <c r="A63" s="100" t="n">
        <v>38473</v>
      </c>
      <c r="B63" s="101" t="n">
        <v>0.92642295</v>
      </c>
      <c r="C63" s="101" t="n">
        <v>0</v>
      </c>
      <c r="D63" s="101" t="n">
        <v>-2.7919381</v>
      </c>
      <c r="E63" s="101" t="n">
        <v>3.71836105</v>
      </c>
      <c r="F63" s="101" t="n">
        <v>3.71836105</v>
      </c>
      <c r="G63" s="101" t="n">
        <v>0</v>
      </c>
      <c r="H63" s="82" t="n">
        <v>0</v>
      </c>
      <c r="I63" s="103" t="n">
        <v>-0.1078999801</v>
      </c>
      <c r="J63" s="81" t="n">
        <v>0.00148947</v>
      </c>
      <c r="K63" s="81" t="n">
        <v>1.04750026</v>
      </c>
      <c r="L63" s="81" t="n">
        <v>0.69570315</v>
      </c>
      <c r="M63" s="81" t="n">
        <v>0.34521679</v>
      </c>
      <c r="N63" s="81" t="n">
        <v>0.17174428</v>
      </c>
      <c r="O63" s="81" t="n">
        <v>-0.16967889</v>
      </c>
      <c r="P63" s="81" t="n">
        <v>-0.33700751</v>
      </c>
      <c r="Q63" s="81" t="n">
        <v>-0.66370426</v>
      </c>
      <c r="R63" s="82" t="n">
        <v>-0.97866362</v>
      </c>
    </row>
    <row r="64" customFormat="false" ht="12.75" hidden="false" customHeight="false" outlineLevel="0" collapsed="false">
      <c r="A64" s="100" t="n">
        <v>38504</v>
      </c>
      <c r="B64" s="101" t="n">
        <v>0.96128285</v>
      </c>
      <c r="C64" s="101" t="n">
        <v>0</v>
      </c>
      <c r="D64" s="101" t="n">
        <v>-2.57504337</v>
      </c>
      <c r="E64" s="101" t="n">
        <v>3.53632622</v>
      </c>
      <c r="F64" s="101" t="n">
        <v>3.53632622</v>
      </c>
      <c r="G64" s="101" t="n">
        <v>0</v>
      </c>
      <c r="H64" s="82" t="n">
        <v>0</v>
      </c>
      <c r="I64" s="103" t="n">
        <v>-0.1081801648</v>
      </c>
      <c r="J64" s="81" t="n">
        <v>0.00143415</v>
      </c>
      <c r="K64" s="81" t="n">
        <v>0.9853806</v>
      </c>
      <c r="L64" s="81" t="n">
        <v>0.65538505</v>
      </c>
      <c r="M64" s="81" t="n">
        <v>0.32562269</v>
      </c>
      <c r="N64" s="81" t="n">
        <v>0.16209017</v>
      </c>
      <c r="O64" s="81" t="n">
        <v>-0.16031156</v>
      </c>
      <c r="P64" s="81" t="n">
        <v>-0.31855879</v>
      </c>
      <c r="Q64" s="81" t="n">
        <v>-0.62794004</v>
      </c>
      <c r="R64" s="82" t="n">
        <v>-0.92668506</v>
      </c>
    </row>
    <row r="65" customFormat="false" ht="12.75" hidden="false" customHeight="false" outlineLevel="0" collapsed="false">
      <c r="A65" s="100" t="n">
        <v>38534</v>
      </c>
      <c r="B65" s="101" t="n">
        <v>0.52427912</v>
      </c>
      <c r="C65" s="101" t="n">
        <v>0</v>
      </c>
      <c r="D65" s="101" t="n">
        <v>-2.92130547</v>
      </c>
      <c r="E65" s="101" t="n">
        <v>3.44558459</v>
      </c>
      <c r="F65" s="101" t="n">
        <v>3.44558459</v>
      </c>
      <c r="G65" s="101" t="n">
        <v>0</v>
      </c>
      <c r="H65" s="82" t="n">
        <v>0</v>
      </c>
      <c r="I65" s="103" t="n">
        <v>-0.1047774057</v>
      </c>
      <c r="J65" s="81" t="n">
        <v>0.00138983</v>
      </c>
      <c r="K65" s="81" t="n">
        <v>0.99403499</v>
      </c>
      <c r="L65" s="81" t="n">
        <v>0.65955344</v>
      </c>
      <c r="M65" s="81" t="n">
        <v>0.32705635</v>
      </c>
      <c r="N65" s="81" t="n">
        <v>0.16266903</v>
      </c>
      <c r="O65" s="81" t="n">
        <v>-0.16065726</v>
      </c>
      <c r="P65" s="81" t="n">
        <v>-0.31905488</v>
      </c>
      <c r="Q65" s="81" t="n">
        <v>-0.62828077</v>
      </c>
      <c r="R65" s="82" t="n">
        <v>-0.92643734</v>
      </c>
    </row>
    <row r="66" customFormat="false" ht="12.75" hidden="false" customHeight="false" outlineLevel="0" collapsed="false">
      <c r="A66" s="100" t="n">
        <v>38565</v>
      </c>
      <c r="B66" s="101" t="n">
        <v>0.49713091</v>
      </c>
      <c r="C66" s="101" t="n">
        <v>0</v>
      </c>
      <c r="D66" s="101" t="n">
        <v>-2.91980736</v>
      </c>
      <c r="E66" s="101" t="n">
        <v>3.41693827</v>
      </c>
      <c r="F66" s="101" t="n">
        <v>3.41693827</v>
      </c>
      <c r="G66" s="101" t="n">
        <v>0</v>
      </c>
      <c r="H66" s="82" t="n">
        <v>0</v>
      </c>
      <c r="I66" s="103" t="n">
        <v>-0.1072689308</v>
      </c>
      <c r="J66" s="81" t="n">
        <v>0.00138463</v>
      </c>
      <c r="K66" s="81" t="n">
        <v>0.97825296</v>
      </c>
      <c r="L66" s="81" t="n">
        <v>0.64943384</v>
      </c>
      <c r="M66" s="81" t="n">
        <v>0.32220589</v>
      </c>
      <c r="N66" s="81" t="n">
        <v>0.16029684</v>
      </c>
      <c r="O66" s="81" t="n">
        <v>-0.15839113</v>
      </c>
      <c r="P66" s="81" t="n">
        <v>-0.31462781</v>
      </c>
      <c r="Q66" s="81" t="n">
        <v>-0.61983965</v>
      </c>
      <c r="R66" s="82" t="n">
        <v>-0.9143747</v>
      </c>
    </row>
    <row r="67" customFormat="false" ht="12.75" hidden="false" customHeight="false" outlineLevel="0" collapsed="false">
      <c r="A67" s="100" t="n">
        <v>38596</v>
      </c>
      <c r="B67" s="101" t="n">
        <v>-1.28998664</v>
      </c>
      <c r="C67" s="101" t="n">
        <v>0</v>
      </c>
      <c r="D67" s="101" t="n">
        <v>-1.614819</v>
      </c>
      <c r="E67" s="101" t="n">
        <v>0.32483236</v>
      </c>
      <c r="F67" s="101" t="n">
        <v>0.32483236</v>
      </c>
      <c r="G67" s="101" t="n">
        <v>0</v>
      </c>
      <c r="H67" s="82" t="n">
        <v>0</v>
      </c>
      <c r="I67" s="103" t="n">
        <v>-0.0737013237</v>
      </c>
      <c r="J67" s="81" t="n">
        <v>0.00045182</v>
      </c>
      <c r="K67" s="81" t="n">
        <v>0.14183756</v>
      </c>
      <c r="L67" s="81" t="n">
        <v>0.09940842</v>
      </c>
      <c r="M67" s="81" t="n">
        <v>0.05210684</v>
      </c>
      <c r="N67" s="81" t="n">
        <v>0.02664556</v>
      </c>
      <c r="O67" s="81" t="n">
        <v>-0.02780514</v>
      </c>
      <c r="P67" s="81" t="n">
        <v>-0.05673978</v>
      </c>
      <c r="Q67" s="81" t="n">
        <v>-0.11785342</v>
      </c>
      <c r="R67" s="82" t="n">
        <v>-0.18301003</v>
      </c>
    </row>
    <row r="68" customFormat="false" ht="12.75" hidden="false" customHeight="false" outlineLevel="0" collapsed="false">
      <c r="A68" s="100" t="n">
        <v>38626</v>
      </c>
      <c r="B68" s="101" t="n">
        <v>-1.23250169</v>
      </c>
      <c r="C68" s="101" t="n">
        <v>0</v>
      </c>
      <c r="D68" s="101" t="n">
        <v>-1.39790146</v>
      </c>
      <c r="E68" s="101" t="n">
        <v>0.16539977</v>
      </c>
      <c r="F68" s="101" t="n">
        <v>0.16539977</v>
      </c>
      <c r="G68" s="101" t="n">
        <v>0</v>
      </c>
      <c r="H68" s="82" t="n">
        <v>0</v>
      </c>
      <c r="I68" s="103" t="n">
        <v>-0.0711513537</v>
      </c>
      <c r="J68" s="81" t="n">
        <v>0.00039982</v>
      </c>
      <c r="K68" s="81" t="n">
        <v>0.1587754</v>
      </c>
      <c r="L68" s="81" t="n">
        <v>0.10996044</v>
      </c>
      <c r="M68" s="81" t="n">
        <v>0.05700805</v>
      </c>
      <c r="N68" s="81" t="n">
        <v>0.02900231</v>
      </c>
      <c r="O68" s="81" t="n">
        <v>-0.02997523</v>
      </c>
      <c r="P68" s="81" t="n">
        <v>-0.06089533</v>
      </c>
      <c r="Q68" s="81" t="n">
        <v>-0.12543843</v>
      </c>
      <c r="R68" s="82" t="n">
        <v>-0.19334619</v>
      </c>
    </row>
    <row r="69" customFormat="false" ht="12.75" hidden="false" customHeight="false" outlineLevel="0" collapsed="false">
      <c r="A69" s="100" t="n">
        <v>38657</v>
      </c>
      <c r="B69" s="101" t="n">
        <v>-1.43396831</v>
      </c>
      <c r="C69" s="101" t="n">
        <v>0</v>
      </c>
      <c r="D69" s="101" t="n">
        <v>-1.51782753</v>
      </c>
      <c r="E69" s="101" t="n">
        <v>0.08385922</v>
      </c>
      <c r="F69" s="101" t="n">
        <v>0.08385922</v>
      </c>
      <c r="G69" s="101" t="n">
        <v>0</v>
      </c>
      <c r="H69" s="82" t="n">
        <v>0</v>
      </c>
      <c r="I69" s="103" t="n">
        <v>-0.0718075351</v>
      </c>
      <c r="J69" s="81" t="n">
        <v>0.00038294</v>
      </c>
      <c r="K69" s="81" t="n">
        <v>0.16445197</v>
      </c>
      <c r="L69" s="81" t="n">
        <v>0.11339188</v>
      </c>
      <c r="M69" s="81" t="n">
        <v>0.0585195</v>
      </c>
      <c r="N69" s="81" t="n">
        <v>0.02970256</v>
      </c>
      <c r="O69" s="81" t="n">
        <v>-0.03055732</v>
      </c>
      <c r="P69" s="81" t="n">
        <v>-0.06193533</v>
      </c>
      <c r="Q69" s="81" t="n">
        <v>-0.12700232</v>
      </c>
      <c r="R69" s="82" t="n">
        <v>-0.19519474</v>
      </c>
    </row>
    <row r="70" customFormat="false" ht="12.75" hidden="false" customHeight="false" outlineLevel="0" collapsed="false">
      <c r="A70" s="100" t="n">
        <v>38687</v>
      </c>
      <c r="B70" s="101" t="n">
        <v>-1.41331331</v>
      </c>
      <c r="C70" s="101" t="n">
        <v>0</v>
      </c>
      <c r="D70" s="101" t="n">
        <v>-0.86564319</v>
      </c>
      <c r="E70" s="101" t="n">
        <v>-0.54767012</v>
      </c>
      <c r="F70" s="101" t="n">
        <v>-0.54767012</v>
      </c>
      <c r="G70" s="101" t="n">
        <v>0</v>
      </c>
      <c r="H70" s="82" t="n">
        <v>0</v>
      </c>
      <c r="I70" s="103" t="n">
        <v>-0.1386333237</v>
      </c>
      <c r="J70" s="81" t="n">
        <v>0.00058857</v>
      </c>
      <c r="K70" s="81" t="n">
        <v>0.34498661</v>
      </c>
      <c r="L70" s="81" t="n">
        <v>0.23614995</v>
      </c>
      <c r="M70" s="81" t="n">
        <v>0.12098158</v>
      </c>
      <c r="N70" s="81" t="n">
        <v>0.0611827</v>
      </c>
      <c r="O70" s="81" t="n">
        <v>-0.06249334</v>
      </c>
      <c r="P70" s="81" t="n">
        <v>-0.12623161</v>
      </c>
      <c r="Q70" s="81" t="n">
        <v>-0.25745874</v>
      </c>
      <c r="R70" s="82" t="n">
        <v>-0.3928497</v>
      </c>
    </row>
    <row r="71" customFormat="false" ht="12.75" hidden="false" customHeight="false" outlineLevel="0" collapsed="false">
      <c r="A71" s="100" t="n">
        <v>38718</v>
      </c>
      <c r="B71" s="101" t="n">
        <v>-1.58232548</v>
      </c>
      <c r="C71" s="101" t="n">
        <v>0</v>
      </c>
      <c r="D71" s="101" t="n">
        <v>-0.97330039</v>
      </c>
      <c r="E71" s="101" t="n">
        <v>-0.60902509</v>
      </c>
      <c r="F71" s="101" t="n">
        <v>-0.60902509</v>
      </c>
      <c r="G71" s="101" t="n">
        <v>0</v>
      </c>
      <c r="H71" s="82" t="n">
        <v>0</v>
      </c>
      <c r="I71" s="103" t="n">
        <v>-0.1397433923</v>
      </c>
      <c r="J71" s="81" t="n">
        <v>0.00058215</v>
      </c>
      <c r="K71" s="81" t="n">
        <v>0.32862388</v>
      </c>
      <c r="L71" s="81" t="n">
        <v>0.22437972</v>
      </c>
      <c r="M71" s="81" t="n">
        <v>0.11478404</v>
      </c>
      <c r="N71" s="81" t="n">
        <v>0.05800143</v>
      </c>
      <c r="O71" s="81" t="n">
        <v>-0.05907926</v>
      </c>
      <c r="P71" s="81" t="n">
        <v>-0.11917683</v>
      </c>
      <c r="Q71" s="81" t="n">
        <v>-0.24217662</v>
      </c>
      <c r="R71" s="82" t="n">
        <v>-0.36849441</v>
      </c>
    </row>
    <row r="72" customFormat="false" ht="12.75" hidden="false" customHeight="false" outlineLevel="0" collapsed="false">
      <c r="A72" s="100" t="n">
        <v>38749</v>
      </c>
      <c r="B72" s="101" t="n">
        <v>-1.13791533</v>
      </c>
      <c r="C72" s="101" t="n">
        <v>0</v>
      </c>
      <c r="D72" s="101" t="n">
        <v>-0.75015264</v>
      </c>
      <c r="E72" s="101" t="n">
        <v>-0.38776269</v>
      </c>
      <c r="F72" s="101" t="n">
        <v>-0.38776269</v>
      </c>
      <c r="G72" s="101" t="n">
        <v>0</v>
      </c>
      <c r="H72" s="82" t="n">
        <v>0</v>
      </c>
      <c r="I72" s="103" t="n">
        <v>-0.1229210844</v>
      </c>
      <c r="J72" s="81" t="n">
        <v>0.00051783</v>
      </c>
      <c r="K72" s="81" t="n">
        <v>0.27626635</v>
      </c>
      <c r="L72" s="81" t="n">
        <v>0.18946487</v>
      </c>
      <c r="M72" s="81" t="n">
        <v>0.09724435</v>
      </c>
      <c r="N72" s="81" t="n">
        <v>0.04922335</v>
      </c>
      <c r="O72" s="81" t="n">
        <v>-0.05045221</v>
      </c>
      <c r="P72" s="81" t="n">
        <v>-0.10211225</v>
      </c>
      <c r="Q72" s="81" t="n">
        <v>-0.20853035</v>
      </c>
      <c r="R72" s="82" t="n">
        <v>-0.31865197</v>
      </c>
    </row>
    <row r="73" customFormat="false" ht="12.75" hidden="false" customHeight="false" outlineLevel="0" collapsed="false">
      <c r="A73" s="100" t="n">
        <v>38777</v>
      </c>
      <c r="B73" s="101" t="n">
        <v>-1.33614462</v>
      </c>
      <c r="C73" s="101" t="n">
        <v>0</v>
      </c>
      <c r="D73" s="101" t="n">
        <v>-1.72853446</v>
      </c>
      <c r="E73" s="101" t="n">
        <v>0.39238984</v>
      </c>
      <c r="F73" s="101" t="n">
        <v>0.39238984</v>
      </c>
      <c r="G73" s="101" t="n">
        <v>0</v>
      </c>
      <c r="H73" s="82" t="n">
        <v>0</v>
      </c>
      <c r="I73" s="103" t="n">
        <v>-0.073184466</v>
      </c>
      <c r="J73" s="81" t="n">
        <v>0.00036001</v>
      </c>
      <c r="K73" s="81" t="n">
        <v>0.05349494</v>
      </c>
      <c r="L73" s="81" t="n">
        <v>0.04238027</v>
      </c>
      <c r="M73" s="81" t="n">
        <v>0.02461675</v>
      </c>
      <c r="N73" s="81" t="n">
        <v>0.01317084</v>
      </c>
      <c r="O73" s="81" t="n">
        <v>-0.01489448</v>
      </c>
      <c r="P73" s="81" t="n">
        <v>-0.03150189</v>
      </c>
      <c r="Q73" s="81" t="n">
        <v>-0.06976914</v>
      </c>
      <c r="R73" s="82" t="n">
        <v>-0.11459423</v>
      </c>
    </row>
    <row r="74" customFormat="false" ht="12.75" hidden="false" customHeight="false" outlineLevel="0" collapsed="false">
      <c r="A74" s="100" t="n">
        <v>38808</v>
      </c>
      <c r="B74" s="101" t="n">
        <v>-0.88750576</v>
      </c>
      <c r="C74" s="101" t="n">
        <v>0</v>
      </c>
      <c r="D74" s="101" t="n">
        <v>-1.29010733</v>
      </c>
      <c r="E74" s="101" t="n">
        <v>0.40260157</v>
      </c>
      <c r="F74" s="101" t="n">
        <v>0.40260157</v>
      </c>
      <c r="G74" s="101" t="n">
        <v>0</v>
      </c>
      <c r="H74" s="82" t="n">
        <v>0</v>
      </c>
      <c r="I74" s="103" t="n">
        <v>-0.0488222742</v>
      </c>
      <c r="J74" s="81" t="n">
        <v>0.00026474</v>
      </c>
      <c r="K74" s="81" t="n">
        <v>0.0564625</v>
      </c>
      <c r="L74" s="81" t="n">
        <v>0.04103884</v>
      </c>
      <c r="M74" s="81" t="n">
        <v>0.02247068</v>
      </c>
      <c r="N74" s="81" t="n">
        <v>0.01176341</v>
      </c>
      <c r="O74" s="81" t="n">
        <v>-0.01288594</v>
      </c>
      <c r="P74" s="81" t="n">
        <v>-0.02694952</v>
      </c>
      <c r="Q74" s="81" t="n">
        <v>-0.05877652</v>
      </c>
      <c r="R74" s="82" t="n">
        <v>-0.09571287</v>
      </c>
    </row>
    <row r="75" customFormat="false" ht="12.75" hidden="false" customHeight="false" outlineLevel="0" collapsed="false">
      <c r="A75" s="100" t="n">
        <v>38838</v>
      </c>
      <c r="B75" s="101" t="n">
        <v>-0.81201325</v>
      </c>
      <c r="C75" s="101" t="n">
        <v>0</v>
      </c>
      <c r="D75" s="101" t="n">
        <v>-1.40005185</v>
      </c>
      <c r="E75" s="101" t="n">
        <v>0.5880386</v>
      </c>
      <c r="F75" s="101" t="n">
        <v>0.5880386</v>
      </c>
      <c r="G75" s="101" t="n">
        <v>0</v>
      </c>
      <c r="H75" s="82" t="n">
        <v>0</v>
      </c>
      <c r="I75" s="103" t="n">
        <v>-0.0510613303</v>
      </c>
      <c r="J75" s="81" t="n">
        <v>0.00030883</v>
      </c>
      <c r="K75" s="81" t="n">
        <v>0.05584579</v>
      </c>
      <c r="L75" s="81" t="n">
        <v>0.04049561</v>
      </c>
      <c r="M75" s="81" t="n">
        <v>0.02220858</v>
      </c>
      <c r="N75" s="81" t="n">
        <v>0.01164738</v>
      </c>
      <c r="O75" s="81" t="n">
        <v>-0.01282189</v>
      </c>
      <c r="P75" s="81" t="n">
        <v>-0.02689296</v>
      </c>
      <c r="Q75" s="81" t="n">
        <v>-0.05901483</v>
      </c>
      <c r="R75" s="82" t="n">
        <v>-0.09670418</v>
      </c>
    </row>
    <row r="76" customFormat="false" ht="12.75" hidden="false" customHeight="false" outlineLevel="0" collapsed="false">
      <c r="A76" s="100" t="n">
        <v>38869</v>
      </c>
      <c r="B76" s="101" t="n">
        <v>-0.76780387</v>
      </c>
      <c r="C76" s="101" t="n">
        <v>0</v>
      </c>
      <c r="D76" s="101" t="n">
        <v>-1.29421924</v>
      </c>
      <c r="E76" s="101" t="n">
        <v>0.52641537</v>
      </c>
      <c r="F76" s="101" t="n">
        <v>0.52641537</v>
      </c>
      <c r="G76" s="101" t="n">
        <v>0</v>
      </c>
      <c r="H76" s="82" t="n">
        <v>0</v>
      </c>
      <c r="I76" s="103" t="n">
        <v>-0.053341855</v>
      </c>
      <c r="J76" s="81" t="n">
        <v>0.00030188</v>
      </c>
      <c r="K76" s="81" t="n">
        <v>0.03638374</v>
      </c>
      <c r="L76" s="81" t="n">
        <v>0.02845553</v>
      </c>
      <c r="M76" s="81" t="n">
        <v>0.01658888</v>
      </c>
      <c r="N76" s="81" t="n">
        <v>0.00892582</v>
      </c>
      <c r="O76" s="81" t="n">
        <v>-0.01025509</v>
      </c>
      <c r="P76" s="81" t="n">
        <v>-0.02189377</v>
      </c>
      <c r="Q76" s="81" t="n">
        <v>-0.04948003</v>
      </c>
      <c r="R76" s="82" t="n">
        <v>-0.0829644</v>
      </c>
    </row>
    <row r="77" customFormat="false" ht="12.75" hidden="false" customHeight="false" outlineLevel="0" collapsed="false">
      <c r="A77" s="100" t="n">
        <v>38899</v>
      </c>
      <c r="B77" s="101" t="n">
        <v>-1.09864573</v>
      </c>
      <c r="C77" s="101" t="n">
        <v>0</v>
      </c>
      <c r="D77" s="101" t="n">
        <v>-1.61658151</v>
      </c>
      <c r="E77" s="101" t="n">
        <v>0.51793578</v>
      </c>
      <c r="F77" s="101" t="n">
        <v>0.51793578</v>
      </c>
      <c r="G77" s="101" t="n">
        <v>0</v>
      </c>
      <c r="H77" s="82" t="n">
        <v>0</v>
      </c>
      <c r="I77" s="103" t="n">
        <v>-0.061068541</v>
      </c>
      <c r="J77" s="81" t="n">
        <v>0.00032503</v>
      </c>
      <c r="K77" s="81" t="n">
        <v>0.04465975</v>
      </c>
      <c r="L77" s="81" t="n">
        <v>0.03459906</v>
      </c>
      <c r="M77" s="81" t="n">
        <v>0.01992929</v>
      </c>
      <c r="N77" s="81" t="n">
        <v>0.01065492</v>
      </c>
      <c r="O77" s="81" t="n">
        <v>-0.01208582</v>
      </c>
      <c r="P77" s="81" t="n">
        <v>-0.02564119</v>
      </c>
      <c r="Q77" s="81" t="n">
        <v>-0.05725931</v>
      </c>
      <c r="R77" s="82" t="n">
        <v>-0.09494823</v>
      </c>
    </row>
    <row r="78" customFormat="false" ht="12.75" hidden="false" customHeight="false" outlineLevel="0" collapsed="false">
      <c r="A78" s="100" t="n">
        <v>38930</v>
      </c>
      <c r="B78" s="101" t="n">
        <v>-1.1099618</v>
      </c>
      <c r="C78" s="101" t="n">
        <v>0</v>
      </c>
      <c r="D78" s="101" t="n">
        <v>-1.6163432</v>
      </c>
      <c r="E78" s="101" t="n">
        <v>0.5063814</v>
      </c>
      <c r="F78" s="101" t="n">
        <v>0.5063814</v>
      </c>
      <c r="G78" s="101" t="n">
        <v>0</v>
      </c>
      <c r="H78" s="82" t="n">
        <v>0</v>
      </c>
      <c r="I78" s="103" t="n">
        <v>-0.061422531</v>
      </c>
      <c r="J78" s="81" t="n">
        <v>0.00032111</v>
      </c>
      <c r="K78" s="81" t="n">
        <v>0.04522123</v>
      </c>
      <c r="L78" s="81" t="n">
        <v>0.03498885</v>
      </c>
      <c r="M78" s="81" t="n">
        <v>0.0201197</v>
      </c>
      <c r="N78" s="81" t="n">
        <v>0.01074694</v>
      </c>
      <c r="O78" s="81" t="n">
        <v>-0.01216785</v>
      </c>
      <c r="P78" s="81" t="n">
        <v>-0.025792</v>
      </c>
      <c r="Q78" s="81" t="n">
        <v>-0.05749687</v>
      </c>
      <c r="R78" s="82" t="n">
        <v>-0.09519016</v>
      </c>
    </row>
    <row r="79" customFormat="false" ht="12.75" hidden="false" customHeight="false" outlineLevel="0" collapsed="false">
      <c r="A79" s="100" t="n">
        <v>38961</v>
      </c>
      <c r="B79" s="101" t="n">
        <v>-1.43568297</v>
      </c>
      <c r="C79" s="101" t="n">
        <v>0</v>
      </c>
      <c r="D79" s="101" t="n">
        <v>-1.93241524</v>
      </c>
      <c r="E79" s="101" t="n">
        <v>0.49673227</v>
      </c>
      <c r="F79" s="101" t="n">
        <v>0.49673227</v>
      </c>
      <c r="G79" s="101" t="n">
        <v>0</v>
      </c>
      <c r="H79" s="82" t="n">
        <v>0</v>
      </c>
      <c r="I79" s="103" t="n">
        <v>-0.0572706209</v>
      </c>
      <c r="J79" s="81" t="n">
        <v>0.00030153</v>
      </c>
      <c r="K79" s="81" t="n">
        <v>0.05239451</v>
      </c>
      <c r="L79" s="81" t="n">
        <v>0.03910174</v>
      </c>
      <c r="M79" s="81" t="n">
        <v>0.02184686</v>
      </c>
      <c r="N79" s="81" t="n">
        <v>0.01152952</v>
      </c>
      <c r="O79" s="81" t="n">
        <v>-0.01279164</v>
      </c>
      <c r="P79" s="81" t="n">
        <v>-0.02688445</v>
      </c>
      <c r="Q79" s="81" t="n">
        <v>-0.05907752</v>
      </c>
      <c r="R79" s="82" t="n">
        <v>-0.09669053</v>
      </c>
    </row>
    <row r="80" customFormat="false" ht="12.75" hidden="false" customHeight="false" outlineLevel="0" collapsed="false">
      <c r="A80" s="100" t="n">
        <v>38991</v>
      </c>
      <c r="B80" s="101" t="n">
        <v>-1.15740802</v>
      </c>
      <c r="C80" s="101" t="n">
        <v>0</v>
      </c>
      <c r="D80" s="101" t="n">
        <v>-1.50902584</v>
      </c>
      <c r="E80" s="101" t="n">
        <v>0.35161782</v>
      </c>
      <c r="F80" s="101" t="n">
        <v>0.35161782</v>
      </c>
      <c r="G80" s="101" t="n">
        <v>0</v>
      </c>
      <c r="H80" s="82" t="n">
        <v>0</v>
      </c>
      <c r="I80" s="103" t="n">
        <v>-0.0566734409</v>
      </c>
      <c r="J80" s="81" t="n">
        <v>0.00026706</v>
      </c>
      <c r="K80" s="81" t="n">
        <v>0.06988167</v>
      </c>
      <c r="L80" s="81" t="n">
        <v>0.05042803</v>
      </c>
      <c r="M80" s="81" t="n">
        <v>0.02730163</v>
      </c>
      <c r="N80" s="81" t="n">
        <v>0.01419798</v>
      </c>
      <c r="O80" s="81" t="n">
        <v>-0.01533097</v>
      </c>
      <c r="P80" s="81" t="n">
        <v>-0.03182435</v>
      </c>
      <c r="Q80" s="81" t="n">
        <v>-0.06837279</v>
      </c>
      <c r="R80" s="82" t="n">
        <v>-0.10971358</v>
      </c>
    </row>
    <row r="81" customFormat="false" ht="12.75" hidden="false" customHeight="false" outlineLevel="0" collapsed="false">
      <c r="A81" s="100" t="n">
        <v>39022</v>
      </c>
      <c r="B81" s="101" t="n">
        <v>-1.0814004</v>
      </c>
      <c r="C81" s="101" t="n">
        <v>0</v>
      </c>
      <c r="D81" s="101" t="n">
        <v>-1.39241887</v>
      </c>
      <c r="E81" s="101" t="n">
        <v>0.31101847</v>
      </c>
      <c r="F81" s="101" t="n">
        <v>0.31101847</v>
      </c>
      <c r="G81" s="101" t="n">
        <v>0</v>
      </c>
      <c r="H81" s="82" t="n">
        <v>0</v>
      </c>
      <c r="I81" s="103" t="n">
        <v>-0.0602209094</v>
      </c>
      <c r="J81" s="81" t="n">
        <v>0.00026835</v>
      </c>
      <c r="K81" s="81" t="n">
        <v>0.07664972</v>
      </c>
      <c r="L81" s="81" t="n">
        <v>0.0551162</v>
      </c>
      <c r="M81" s="81" t="n">
        <v>0.02968628</v>
      </c>
      <c r="N81" s="81" t="n">
        <v>0.015392</v>
      </c>
      <c r="O81" s="81" t="n">
        <v>-0.01651254</v>
      </c>
      <c r="P81" s="81" t="n">
        <v>-0.03416032</v>
      </c>
      <c r="Q81" s="81" t="n">
        <v>-0.07288256</v>
      </c>
      <c r="R81" s="82" t="n">
        <v>-0.11613935</v>
      </c>
    </row>
    <row r="82" customFormat="false" ht="12.75" hidden="false" customHeight="false" outlineLevel="0" collapsed="false">
      <c r="A82" s="100" t="n">
        <v>39052</v>
      </c>
      <c r="B82" s="101" t="n">
        <v>-0.27837925</v>
      </c>
      <c r="C82" s="101" t="n">
        <v>0</v>
      </c>
      <c r="D82" s="101" t="n">
        <v>-0.3097202</v>
      </c>
      <c r="E82" s="101" t="n">
        <v>0.03134095</v>
      </c>
      <c r="F82" s="101" t="n">
        <v>0.03134095</v>
      </c>
      <c r="G82" s="101" t="n">
        <v>0</v>
      </c>
      <c r="H82" s="82" t="n">
        <v>0</v>
      </c>
      <c r="I82" s="103" t="n">
        <v>-0.1237089913</v>
      </c>
      <c r="J82" s="81" t="n">
        <v>0.00042012</v>
      </c>
      <c r="K82" s="81" t="n">
        <v>0.19000522</v>
      </c>
      <c r="L82" s="81" t="n">
        <v>0.13444183</v>
      </c>
      <c r="M82" s="81" t="n">
        <v>0.07116226</v>
      </c>
      <c r="N82" s="81" t="n">
        <v>0.03657012</v>
      </c>
      <c r="O82" s="81" t="n">
        <v>-0.03854278</v>
      </c>
      <c r="P82" s="81" t="n">
        <v>-0.0790436</v>
      </c>
      <c r="Q82" s="81" t="n">
        <v>-0.16581769</v>
      </c>
      <c r="R82" s="82" t="n">
        <v>-0.26004175</v>
      </c>
    </row>
    <row r="83" customFormat="false" ht="12.75" hidden="false" customHeight="false" outlineLevel="0" collapsed="false">
      <c r="A83" s="100" t="n">
        <v>39083</v>
      </c>
      <c r="B83" s="101" t="n">
        <v>-0.08744554</v>
      </c>
      <c r="C83" s="101" t="n">
        <v>0</v>
      </c>
      <c r="D83" s="101" t="n">
        <v>-0.10644988</v>
      </c>
      <c r="E83" s="101" t="n">
        <v>0.01900434</v>
      </c>
      <c r="F83" s="101" t="n">
        <v>0.01900434</v>
      </c>
      <c r="G83" s="101" t="n">
        <v>0</v>
      </c>
      <c r="H83" s="82" t="n">
        <v>0</v>
      </c>
      <c r="I83" s="103" t="n">
        <v>-0.1300196553</v>
      </c>
      <c r="J83" s="81" t="n">
        <v>0.00043351</v>
      </c>
      <c r="K83" s="81" t="n">
        <v>0.18480358</v>
      </c>
      <c r="L83" s="81" t="n">
        <v>0.13053316</v>
      </c>
      <c r="M83" s="81" t="n">
        <v>0.06891726</v>
      </c>
      <c r="N83" s="81" t="n">
        <v>0.03536381</v>
      </c>
      <c r="O83" s="81" t="n">
        <v>-0.0371506</v>
      </c>
      <c r="P83" s="81" t="n">
        <v>-0.07605807</v>
      </c>
      <c r="Q83" s="81" t="n">
        <v>-0.15913366</v>
      </c>
      <c r="R83" s="82" t="n">
        <v>-0.24916046</v>
      </c>
    </row>
    <row r="84" customFormat="false" ht="12.75" hidden="false" customHeight="false" outlineLevel="0" collapsed="false">
      <c r="A84" s="100" t="n">
        <v>39114</v>
      </c>
      <c r="B84" s="101" t="n">
        <v>0.27314518</v>
      </c>
      <c r="C84" s="101" t="n">
        <v>0</v>
      </c>
      <c r="D84" s="101" t="n">
        <v>0.20008818</v>
      </c>
      <c r="E84" s="101" t="n">
        <v>0.073057</v>
      </c>
      <c r="F84" s="101" t="n">
        <v>0.073057</v>
      </c>
      <c r="G84" s="101" t="n">
        <v>0</v>
      </c>
      <c r="H84" s="82" t="n">
        <v>0</v>
      </c>
      <c r="I84" s="103" t="n">
        <v>-0.1080856738</v>
      </c>
      <c r="J84" s="81" t="n">
        <v>0.00036729</v>
      </c>
      <c r="K84" s="81" t="n">
        <v>0.15120784</v>
      </c>
      <c r="L84" s="81" t="n">
        <v>0.10714105</v>
      </c>
      <c r="M84" s="81" t="n">
        <v>0.05676697</v>
      </c>
      <c r="N84" s="81" t="n">
        <v>0.0291832</v>
      </c>
      <c r="O84" s="81" t="n">
        <v>-0.03077509</v>
      </c>
      <c r="P84" s="81" t="n">
        <v>-0.06312802</v>
      </c>
      <c r="Q84" s="81" t="n">
        <v>-0.13248128</v>
      </c>
      <c r="R84" s="82" t="n">
        <v>-0.2079324</v>
      </c>
    </row>
    <row r="85" customFormat="false" ht="12.75" hidden="false" customHeight="false" outlineLevel="0" collapsed="false">
      <c r="A85" s="100" t="n">
        <v>39142</v>
      </c>
      <c r="B85" s="101" t="n">
        <v>-0.12061475</v>
      </c>
      <c r="C85" s="101" t="n">
        <v>0</v>
      </c>
      <c r="D85" s="101" t="n">
        <v>-0.42712645</v>
      </c>
      <c r="E85" s="101" t="n">
        <v>0.3065117</v>
      </c>
      <c r="F85" s="101" t="n">
        <v>0.3065117</v>
      </c>
      <c r="G85" s="101" t="n">
        <v>0</v>
      </c>
      <c r="H85" s="82" t="n">
        <v>0</v>
      </c>
      <c r="I85" s="103" t="n">
        <v>-0.0633964918</v>
      </c>
      <c r="J85" s="81" t="n">
        <v>0.00026765</v>
      </c>
      <c r="K85" s="81" t="n">
        <v>0.05273891</v>
      </c>
      <c r="L85" s="81" t="n">
        <v>0.03975441</v>
      </c>
      <c r="M85" s="81" t="n">
        <v>0.02222553</v>
      </c>
      <c r="N85" s="81" t="n">
        <v>0.01170514</v>
      </c>
      <c r="O85" s="81" t="n">
        <v>-0.01289265</v>
      </c>
      <c r="P85" s="81" t="n">
        <v>-0.02696975</v>
      </c>
      <c r="Q85" s="81" t="n">
        <v>-0.05863832</v>
      </c>
      <c r="R85" s="82" t="n">
        <v>-0.09487972</v>
      </c>
    </row>
    <row r="86" customFormat="false" ht="12.75" hidden="false" customHeight="false" outlineLevel="0" collapsed="false">
      <c r="A86" s="100" t="n">
        <v>39173</v>
      </c>
      <c r="B86" s="101" t="n">
        <v>0.50617645</v>
      </c>
      <c r="C86" s="101" t="n">
        <v>0</v>
      </c>
      <c r="D86" s="101" t="n">
        <v>0.17854355</v>
      </c>
      <c r="E86" s="101" t="n">
        <v>0.3276329</v>
      </c>
      <c r="F86" s="101" t="n">
        <v>0.3276329</v>
      </c>
      <c r="G86" s="101" t="n">
        <v>0</v>
      </c>
      <c r="H86" s="82" t="n">
        <v>0</v>
      </c>
      <c r="I86" s="103" t="n">
        <v>-0.0438754852</v>
      </c>
      <c r="J86" s="81" t="n">
        <v>0.00020703</v>
      </c>
      <c r="K86" s="81" t="n">
        <v>0.06359648</v>
      </c>
      <c r="L86" s="81" t="n">
        <v>0.0446114</v>
      </c>
      <c r="M86" s="81" t="n">
        <v>0.02357375</v>
      </c>
      <c r="N86" s="81" t="n">
        <v>0.01212981</v>
      </c>
      <c r="O86" s="81" t="n">
        <v>-0.01285905</v>
      </c>
      <c r="P86" s="81" t="n">
        <v>-0.02648403</v>
      </c>
      <c r="Q86" s="81" t="n">
        <v>-0.05614613</v>
      </c>
      <c r="R86" s="82" t="n">
        <v>-0.08915421</v>
      </c>
    </row>
    <row r="87" customFormat="false" ht="12.75" hidden="false" customHeight="false" outlineLevel="0" collapsed="false">
      <c r="A87" s="100" t="n">
        <v>39203</v>
      </c>
      <c r="B87" s="101" t="n">
        <v>0.55578533</v>
      </c>
      <c r="C87" s="101" t="n">
        <v>0</v>
      </c>
      <c r="D87" s="101" t="n">
        <v>0.06877559</v>
      </c>
      <c r="E87" s="101" t="n">
        <v>0.48700974</v>
      </c>
      <c r="F87" s="101" t="n">
        <v>0.48700974</v>
      </c>
      <c r="G87" s="101" t="n">
        <v>0</v>
      </c>
      <c r="H87" s="82" t="n">
        <v>0</v>
      </c>
      <c r="I87" s="103" t="n">
        <v>-0.0454076011</v>
      </c>
      <c r="J87" s="81" t="n">
        <v>0.00024313</v>
      </c>
      <c r="K87" s="81" t="n">
        <v>0.0673055</v>
      </c>
      <c r="L87" s="81" t="n">
        <v>0.04687069</v>
      </c>
      <c r="M87" s="81" t="n">
        <v>0.02464632</v>
      </c>
      <c r="N87" s="81" t="n">
        <v>0.01266026</v>
      </c>
      <c r="O87" s="81" t="n">
        <v>-0.01339275</v>
      </c>
      <c r="P87" s="81" t="n">
        <v>-0.02756808</v>
      </c>
      <c r="Q87" s="81" t="n">
        <v>-0.05842754</v>
      </c>
      <c r="R87" s="82" t="n">
        <v>-0.09282508</v>
      </c>
    </row>
    <row r="88" customFormat="false" ht="12.75" hidden="false" customHeight="false" outlineLevel="0" collapsed="false">
      <c r="A88" s="100" t="n">
        <v>39234</v>
      </c>
      <c r="B88" s="101" t="n">
        <v>0.49247329</v>
      </c>
      <c r="C88" s="101" t="n">
        <v>0</v>
      </c>
      <c r="D88" s="101" t="n">
        <v>0.06558774</v>
      </c>
      <c r="E88" s="101" t="n">
        <v>0.42688555</v>
      </c>
      <c r="F88" s="101" t="n">
        <v>0.42688555</v>
      </c>
      <c r="G88" s="101" t="n">
        <v>0</v>
      </c>
      <c r="H88" s="82" t="n">
        <v>0</v>
      </c>
      <c r="I88" s="103" t="n">
        <v>-0.0475637472</v>
      </c>
      <c r="J88" s="81" t="n">
        <v>0.00023564</v>
      </c>
      <c r="K88" s="81" t="n">
        <v>0.04799547</v>
      </c>
      <c r="L88" s="81" t="n">
        <v>0.03480556</v>
      </c>
      <c r="M88" s="81" t="n">
        <v>0.01897031</v>
      </c>
      <c r="N88" s="81" t="n">
        <v>0.00990293</v>
      </c>
      <c r="O88" s="81" t="n">
        <v>-0.01078088</v>
      </c>
      <c r="P88" s="81" t="n">
        <v>-0.02247488</v>
      </c>
      <c r="Q88" s="81" t="n">
        <v>-0.04870799</v>
      </c>
      <c r="R88" s="82" t="n">
        <v>-0.07884489</v>
      </c>
    </row>
    <row r="89" customFormat="false" ht="12.75" hidden="false" customHeight="false" outlineLevel="0" collapsed="false">
      <c r="A89" s="100" t="n">
        <v>39264</v>
      </c>
      <c r="B89" s="101" t="n">
        <v>0.18292121</v>
      </c>
      <c r="C89" s="101" t="n">
        <v>0</v>
      </c>
      <c r="D89" s="101" t="n">
        <v>-0.2348048</v>
      </c>
      <c r="E89" s="101" t="n">
        <v>0.41772601</v>
      </c>
      <c r="F89" s="101" t="n">
        <v>0.41772601</v>
      </c>
      <c r="G89" s="101" t="n">
        <v>0</v>
      </c>
      <c r="H89" s="82" t="n">
        <v>0</v>
      </c>
      <c r="I89" s="103" t="n">
        <v>-0.0538900598</v>
      </c>
      <c r="J89" s="81" t="n">
        <v>0.0002516</v>
      </c>
      <c r="K89" s="81" t="n">
        <v>0.05313481</v>
      </c>
      <c r="L89" s="81" t="n">
        <v>0.03866578</v>
      </c>
      <c r="M89" s="81" t="n">
        <v>0.02109139</v>
      </c>
      <c r="N89" s="81" t="n">
        <v>0.01100634</v>
      </c>
      <c r="O89" s="81" t="n">
        <v>-0.01196059</v>
      </c>
      <c r="P89" s="81" t="n">
        <v>-0.02490129</v>
      </c>
      <c r="Q89" s="81" t="n">
        <v>-0.05379331</v>
      </c>
      <c r="R89" s="82" t="n">
        <v>-0.08675443</v>
      </c>
    </row>
    <row r="90" customFormat="false" ht="12.75" hidden="false" customHeight="false" outlineLevel="0" collapsed="false">
      <c r="A90" s="100" t="n">
        <v>39295</v>
      </c>
      <c r="B90" s="101" t="n">
        <v>0.17686309</v>
      </c>
      <c r="C90" s="101" t="n">
        <v>0</v>
      </c>
      <c r="D90" s="101" t="n">
        <v>-0.23612965</v>
      </c>
      <c r="E90" s="101" t="n">
        <v>0.41299274</v>
      </c>
      <c r="F90" s="101" t="n">
        <v>0.41299274</v>
      </c>
      <c r="G90" s="101" t="n">
        <v>0</v>
      </c>
      <c r="H90" s="82" t="n">
        <v>0</v>
      </c>
      <c r="I90" s="103" t="n">
        <v>-0.0538349134</v>
      </c>
      <c r="J90" s="81" t="n">
        <v>0.00024855</v>
      </c>
      <c r="K90" s="81" t="n">
        <v>0.0556652</v>
      </c>
      <c r="L90" s="81" t="n">
        <v>0.04026393</v>
      </c>
      <c r="M90" s="81" t="n">
        <v>0.0218424</v>
      </c>
      <c r="N90" s="81" t="n">
        <v>0.01136926</v>
      </c>
      <c r="O90" s="81" t="n">
        <v>-0.01229729</v>
      </c>
      <c r="P90" s="81" t="n">
        <v>-0.02554776</v>
      </c>
      <c r="Q90" s="81" t="n">
        <v>-0.05497609</v>
      </c>
      <c r="R90" s="82" t="n">
        <v>-0.08836026</v>
      </c>
    </row>
    <row r="91" customFormat="false" ht="12.75" hidden="false" customHeight="false" outlineLevel="0" collapsed="false">
      <c r="A91" s="100" t="n">
        <v>39326</v>
      </c>
      <c r="B91" s="101" t="n">
        <v>0.19031176</v>
      </c>
      <c r="C91" s="101" t="n">
        <v>0</v>
      </c>
      <c r="D91" s="101" t="n">
        <v>-0.2374294</v>
      </c>
      <c r="E91" s="101" t="n">
        <v>0.42774116</v>
      </c>
      <c r="F91" s="101" t="n">
        <v>0.42774116</v>
      </c>
      <c r="G91" s="101" t="n">
        <v>0</v>
      </c>
      <c r="H91" s="82" t="n">
        <v>0</v>
      </c>
      <c r="I91" s="103" t="n">
        <v>-0.0487425964</v>
      </c>
      <c r="J91" s="81" t="n">
        <v>0.00023424</v>
      </c>
      <c r="K91" s="81" t="n">
        <v>0.07067652</v>
      </c>
      <c r="L91" s="81" t="n">
        <v>0.04935863</v>
      </c>
      <c r="M91" s="81" t="n">
        <v>0.02595354</v>
      </c>
      <c r="N91" s="81" t="n">
        <v>0.01331966</v>
      </c>
      <c r="O91" s="81" t="n">
        <v>-0.0140453</v>
      </c>
      <c r="P91" s="81" t="n">
        <v>-0.0288493</v>
      </c>
      <c r="Q91" s="81" t="n">
        <v>-0.06083271</v>
      </c>
      <c r="R91" s="82" t="n">
        <v>-0.09608813</v>
      </c>
    </row>
    <row r="92" customFormat="false" ht="12.75" hidden="false" customHeight="false" outlineLevel="0" collapsed="false">
      <c r="A92" s="100" t="n">
        <v>39356</v>
      </c>
      <c r="B92" s="101" t="n">
        <v>0.25779551</v>
      </c>
      <c r="C92" s="101" t="n">
        <v>0</v>
      </c>
      <c r="D92" s="101" t="n">
        <v>-0.02654745</v>
      </c>
      <c r="E92" s="101" t="n">
        <v>0.28434296</v>
      </c>
      <c r="F92" s="101" t="n">
        <v>0.28434296</v>
      </c>
      <c r="G92" s="101" t="n">
        <v>0</v>
      </c>
      <c r="H92" s="82" t="n">
        <v>0</v>
      </c>
      <c r="I92" s="103" t="n">
        <v>-0.0505261183</v>
      </c>
      <c r="J92" s="81" t="n">
        <v>0.0002084</v>
      </c>
      <c r="K92" s="81" t="n">
        <v>0.07107829</v>
      </c>
      <c r="L92" s="81" t="n">
        <v>0.04996108</v>
      </c>
      <c r="M92" s="81" t="n">
        <v>0.02637747</v>
      </c>
      <c r="N92" s="81" t="n">
        <v>0.01355468</v>
      </c>
      <c r="O92" s="81" t="n">
        <v>-0.01431275</v>
      </c>
      <c r="P92" s="81" t="n">
        <v>-0.02940411</v>
      </c>
      <c r="Q92" s="81" t="n">
        <v>-0.06197842</v>
      </c>
      <c r="R92" s="82" t="n">
        <v>-0.09778492</v>
      </c>
    </row>
    <row r="93" customFormat="false" ht="12.75" hidden="false" customHeight="false" outlineLevel="0" collapsed="false">
      <c r="A93" s="100" t="n">
        <v>39387</v>
      </c>
      <c r="B93" s="101" t="n">
        <v>0.03847826</v>
      </c>
      <c r="C93" s="101" t="n">
        <v>0</v>
      </c>
      <c r="D93" s="101" t="n">
        <v>-0.21187951</v>
      </c>
      <c r="E93" s="101" t="n">
        <v>0.25035777</v>
      </c>
      <c r="F93" s="101" t="n">
        <v>0.25035777</v>
      </c>
      <c r="G93" s="101" t="n">
        <v>0</v>
      </c>
      <c r="H93" s="82" t="n">
        <v>0</v>
      </c>
      <c r="I93" s="103" t="n">
        <v>-0.0528889239</v>
      </c>
      <c r="J93" s="81" t="n">
        <v>0.00020658</v>
      </c>
      <c r="K93" s="81" t="n">
        <v>0.07448899</v>
      </c>
      <c r="L93" s="81" t="n">
        <v>0.05232983</v>
      </c>
      <c r="M93" s="81" t="n">
        <v>0.02758177</v>
      </c>
      <c r="N93" s="81" t="n">
        <v>0.01415691</v>
      </c>
      <c r="O93" s="81" t="n">
        <v>-0.01490593</v>
      </c>
      <c r="P93" s="81" t="n">
        <v>-0.03057281</v>
      </c>
      <c r="Q93" s="81" t="n">
        <v>-0.06421378</v>
      </c>
      <c r="R93" s="82" t="n">
        <v>-0.10092846</v>
      </c>
    </row>
    <row r="94" customFormat="false" ht="12.75" hidden="false" customHeight="false" outlineLevel="0" collapsed="false">
      <c r="A94" s="100" t="n">
        <v>39417</v>
      </c>
      <c r="B94" s="101" t="n">
        <v>-0.00111056</v>
      </c>
      <c r="C94" s="101" t="n">
        <v>0</v>
      </c>
      <c r="D94" s="101" t="n">
        <v>0.00057639</v>
      </c>
      <c r="E94" s="101" t="n">
        <v>-0.00168695</v>
      </c>
      <c r="F94" s="101" t="n">
        <v>-0.00168695</v>
      </c>
      <c r="G94" s="101" t="n">
        <v>0</v>
      </c>
      <c r="H94" s="82" t="n">
        <v>0</v>
      </c>
      <c r="I94" s="103" t="n">
        <v>-0.1110336769</v>
      </c>
      <c r="J94" s="81" t="n">
        <v>0.00032126</v>
      </c>
      <c r="K94" s="81" t="n">
        <v>0.16802045</v>
      </c>
      <c r="L94" s="81" t="n">
        <v>0.11755718</v>
      </c>
      <c r="M94" s="81" t="n">
        <v>0.06158681</v>
      </c>
      <c r="N94" s="81" t="n">
        <v>0.03149806</v>
      </c>
      <c r="O94" s="81" t="n">
        <v>-0.03290464</v>
      </c>
      <c r="P94" s="81" t="n">
        <v>-0.06720731</v>
      </c>
      <c r="Q94" s="81" t="n">
        <v>-0.13994535</v>
      </c>
      <c r="R94" s="82" t="n">
        <v>-0.21804247</v>
      </c>
    </row>
    <row r="95" customFormat="false" ht="12.75" hidden="false" customHeight="false" outlineLevel="0" collapsed="false">
      <c r="A95" s="100" t="n">
        <v>39448</v>
      </c>
      <c r="B95" s="101" t="n">
        <v>0.01409448</v>
      </c>
      <c r="C95" s="101" t="n">
        <v>0</v>
      </c>
      <c r="D95" s="101" t="n">
        <v>-0.42337928</v>
      </c>
      <c r="E95" s="101" t="n">
        <v>0.43747376</v>
      </c>
      <c r="F95" s="101" t="n">
        <v>0.43747376</v>
      </c>
      <c r="G95" s="101" t="n">
        <v>0</v>
      </c>
      <c r="H95" s="82" t="n">
        <v>0</v>
      </c>
      <c r="I95" s="103" t="n">
        <v>-0.0158548633</v>
      </c>
      <c r="J95" s="81" t="n">
        <v>0.00013607</v>
      </c>
      <c r="K95" s="81" t="n">
        <v>2.52E-006</v>
      </c>
      <c r="L95" s="81" t="n">
        <v>0.00096657</v>
      </c>
      <c r="M95" s="81" t="n">
        <v>0.00098057</v>
      </c>
      <c r="N95" s="81" t="n">
        <v>0.00061588</v>
      </c>
      <c r="O95" s="81" t="n">
        <v>-0.00086702</v>
      </c>
      <c r="P95" s="81" t="n">
        <v>-0.00198315</v>
      </c>
      <c r="Q95" s="81" t="n">
        <v>-0.00494633</v>
      </c>
      <c r="R95" s="82" t="n">
        <v>-0.008974</v>
      </c>
    </row>
    <row r="96" customFormat="false" ht="12.75" hidden="false" customHeight="false" outlineLevel="0" collapsed="false">
      <c r="A96" s="100" t="n">
        <v>39479</v>
      </c>
      <c r="B96" s="101" t="n">
        <v>0.09234987</v>
      </c>
      <c r="C96" s="101" t="n">
        <v>0</v>
      </c>
      <c r="D96" s="101" t="n">
        <v>-0.31726754</v>
      </c>
      <c r="E96" s="101" t="n">
        <v>0.40961741</v>
      </c>
      <c r="F96" s="101" t="n">
        <v>0.40961741</v>
      </c>
      <c r="G96" s="101" t="n">
        <v>0</v>
      </c>
      <c r="H96" s="82" t="n">
        <v>0</v>
      </c>
      <c r="I96" s="103" t="n">
        <v>-0.0123956532</v>
      </c>
      <c r="J96" s="81" t="n">
        <v>0.00011991</v>
      </c>
      <c r="K96" s="81" t="n">
        <v>-0.00045874</v>
      </c>
      <c r="L96" s="81" t="n">
        <v>0.00042275</v>
      </c>
      <c r="M96" s="81" t="n">
        <v>0.00060528</v>
      </c>
      <c r="N96" s="81" t="n">
        <v>0.00040506</v>
      </c>
      <c r="O96" s="81" t="n">
        <v>-0.00061486</v>
      </c>
      <c r="P96" s="81" t="n">
        <v>-0.00144238</v>
      </c>
      <c r="Q96" s="81" t="n">
        <v>-0.00373719</v>
      </c>
      <c r="R96" s="82" t="n">
        <v>-0.00687122</v>
      </c>
    </row>
    <row r="97" customFormat="false" ht="12.75" hidden="false" customHeight="false" outlineLevel="0" collapsed="false">
      <c r="A97" s="100" t="n">
        <v>39508</v>
      </c>
      <c r="B97" s="101" t="n">
        <v>-0.1185658</v>
      </c>
      <c r="C97" s="101" t="n">
        <v>0</v>
      </c>
      <c r="D97" s="101" t="n">
        <v>-0.52847939</v>
      </c>
      <c r="E97" s="101" t="n">
        <v>0.40991359</v>
      </c>
      <c r="F97" s="101" t="n">
        <v>0.40991359</v>
      </c>
      <c r="G97" s="101" t="n">
        <v>0</v>
      </c>
      <c r="H97" s="82" t="n">
        <v>0</v>
      </c>
      <c r="I97" s="103" t="n">
        <v>-0.0127882837</v>
      </c>
      <c r="J97" s="81" t="n">
        <v>0.00012066</v>
      </c>
      <c r="K97" s="81" t="n">
        <v>-0.01488726</v>
      </c>
      <c r="L97" s="81" t="n">
        <v>-0.00880346</v>
      </c>
      <c r="M97" s="81" t="n">
        <v>-0.00381012</v>
      </c>
      <c r="N97" s="81" t="n">
        <v>-0.00175313</v>
      </c>
      <c r="O97" s="81" t="n">
        <v>0.00144442</v>
      </c>
      <c r="P97" s="81" t="n">
        <v>0.00257769</v>
      </c>
      <c r="Q97" s="81" t="n">
        <v>0.00391153</v>
      </c>
      <c r="R97" s="82" t="n">
        <v>0.00402216</v>
      </c>
    </row>
    <row r="98" customFormat="false" ht="12.75" hidden="false" customHeight="false" outlineLevel="0" collapsed="false">
      <c r="A98" s="100" t="n">
        <v>39539</v>
      </c>
      <c r="B98" s="101" t="n">
        <v>-0.0102154</v>
      </c>
      <c r="C98" s="101" t="n">
        <v>0</v>
      </c>
      <c r="D98" s="101" t="n">
        <v>-0.42244641</v>
      </c>
      <c r="E98" s="101" t="n">
        <v>0.41223101</v>
      </c>
      <c r="F98" s="101" t="n">
        <v>0.41223101</v>
      </c>
      <c r="G98" s="101" t="n">
        <v>0</v>
      </c>
      <c r="H98" s="82" t="n">
        <v>0</v>
      </c>
      <c r="I98" s="103" t="n">
        <v>-0.0013067193</v>
      </c>
      <c r="J98" s="81" t="n">
        <v>8.859E-005</v>
      </c>
      <c r="K98" s="81" t="n">
        <v>0.00672301</v>
      </c>
      <c r="L98" s="81" t="n">
        <v>0.00390566</v>
      </c>
      <c r="M98" s="81" t="n">
        <v>0.00176421</v>
      </c>
      <c r="N98" s="81" t="n">
        <v>0.00085174</v>
      </c>
      <c r="O98" s="81" t="n">
        <v>-0.00082094</v>
      </c>
      <c r="P98" s="81" t="n">
        <v>-0.00163802</v>
      </c>
      <c r="Q98" s="81" t="n">
        <v>-0.00335441</v>
      </c>
      <c r="R98" s="82" t="n">
        <v>-0.00530985</v>
      </c>
    </row>
    <row r="99" customFormat="false" ht="12.75" hidden="false" customHeight="false" outlineLevel="0" collapsed="false">
      <c r="A99" s="100" t="n">
        <v>39569</v>
      </c>
      <c r="B99" s="101" t="n">
        <v>-0.08004317</v>
      </c>
      <c r="C99" s="101" t="n">
        <v>0</v>
      </c>
      <c r="D99" s="101" t="n">
        <v>-0.63318359</v>
      </c>
      <c r="E99" s="101" t="n">
        <v>0.55314042</v>
      </c>
      <c r="F99" s="101" t="n">
        <v>0.55314042</v>
      </c>
      <c r="G99" s="101" t="n">
        <v>0</v>
      </c>
      <c r="H99" s="82" t="n">
        <v>0</v>
      </c>
      <c r="I99" s="103" t="n">
        <v>-0.0014554375</v>
      </c>
      <c r="J99" s="81" t="n">
        <v>0.00011795</v>
      </c>
      <c r="K99" s="81" t="n">
        <v>0.01135182</v>
      </c>
      <c r="L99" s="81" t="n">
        <v>0.0067038</v>
      </c>
      <c r="M99" s="81" t="n">
        <v>0.0030531</v>
      </c>
      <c r="N99" s="81" t="n">
        <v>0.00147444</v>
      </c>
      <c r="O99" s="81" t="n">
        <v>-0.00141063</v>
      </c>
      <c r="P99" s="81" t="n">
        <v>-0.00279398</v>
      </c>
      <c r="Q99" s="81" t="n">
        <v>-0.00560674</v>
      </c>
      <c r="R99" s="82" t="n">
        <v>-0.0086587</v>
      </c>
    </row>
    <row r="100" customFormat="false" ht="12.75" hidden="false" customHeight="false" outlineLevel="0" collapsed="false">
      <c r="A100" s="100" t="n">
        <v>39600</v>
      </c>
      <c r="B100" s="101" t="n">
        <v>-0.03237551</v>
      </c>
      <c r="C100" s="101" t="n">
        <v>0</v>
      </c>
      <c r="D100" s="101" t="n">
        <v>-0.52708287</v>
      </c>
      <c r="E100" s="101" t="n">
        <v>0.49470736</v>
      </c>
      <c r="F100" s="101" t="n">
        <v>0.49470736</v>
      </c>
      <c r="G100" s="101" t="n">
        <v>0</v>
      </c>
      <c r="H100" s="82" t="n">
        <v>0</v>
      </c>
      <c r="I100" s="103" t="n">
        <v>-0.0042158476</v>
      </c>
      <c r="J100" s="81" t="n">
        <v>0.00011339</v>
      </c>
      <c r="K100" s="81" t="n">
        <v>-0.0058262</v>
      </c>
      <c r="L100" s="81" t="n">
        <v>-0.00398338</v>
      </c>
      <c r="M100" s="81" t="n">
        <v>-0.00194013</v>
      </c>
      <c r="N100" s="81" t="n">
        <v>-0.00094034</v>
      </c>
      <c r="O100" s="81" t="n">
        <v>0.00085147</v>
      </c>
      <c r="P100" s="81" t="n">
        <v>0.00158798</v>
      </c>
      <c r="Q100" s="81" t="n">
        <v>0.00262745</v>
      </c>
      <c r="R100" s="82" t="n">
        <v>0.00297124</v>
      </c>
    </row>
    <row r="101" customFormat="false" ht="12.75" hidden="false" customHeight="false" outlineLevel="0" collapsed="false">
      <c r="A101" s="100" t="n">
        <v>39630</v>
      </c>
      <c r="B101" s="101" t="n">
        <v>-0.12902812</v>
      </c>
      <c r="C101" s="101" t="n">
        <v>0</v>
      </c>
      <c r="D101" s="101" t="n">
        <v>-0.63214731</v>
      </c>
      <c r="E101" s="101" t="n">
        <v>0.50311919</v>
      </c>
      <c r="F101" s="101" t="n">
        <v>0.50311919</v>
      </c>
      <c r="G101" s="101" t="n">
        <v>0</v>
      </c>
      <c r="H101" s="82" t="n">
        <v>0</v>
      </c>
      <c r="I101" s="103" t="n">
        <v>-0.0062769227</v>
      </c>
      <c r="J101" s="81" t="n">
        <v>0.00012061</v>
      </c>
      <c r="K101" s="81" t="n">
        <v>-0.00777732</v>
      </c>
      <c r="L101" s="81" t="n">
        <v>-0.00503426</v>
      </c>
      <c r="M101" s="81" t="n">
        <v>-0.00235272</v>
      </c>
      <c r="N101" s="81" t="n">
        <v>-0.00112068</v>
      </c>
      <c r="O101" s="81" t="n">
        <v>0.00098427</v>
      </c>
      <c r="P101" s="81" t="n">
        <v>0.00181031</v>
      </c>
      <c r="Q101" s="81" t="n">
        <v>0.0029154</v>
      </c>
      <c r="R101" s="82" t="n">
        <v>0.00319897</v>
      </c>
    </row>
    <row r="102" customFormat="false" ht="12.75" hidden="false" customHeight="false" outlineLevel="0" collapsed="false">
      <c r="A102" s="100" t="n">
        <v>39661</v>
      </c>
      <c r="B102" s="101" t="n">
        <v>-0.130468</v>
      </c>
      <c r="C102" s="101" t="n">
        <v>0</v>
      </c>
      <c r="D102" s="101" t="n">
        <v>-0.63154149</v>
      </c>
      <c r="E102" s="101" t="n">
        <v>0.50107349</v>
      </c>
      <c r="F102" s="101" t="n">
        <v>0.50107349</v>
      </c>
      <c r="G102" s="101" t="n">
        <v>0</v>
      </c>
      <c r="H102" s="82" t="n">
        <v>0</v>
      </c>
      <c r="I102" s="103" t="n">
        <v>-0.0061063226</v>
      </c>
      <c r="J102" s="81" t="n">
        <v>0.00011953</v>
      </c>
      <c r="K102" s="81" t="n">
        <v>-0.006039</v>
      </c>
      <c r="L102" s="81" t="n">
        <v>-0.00392362</v>
      </c>
      <c r="M102" s="81" t="n">
        <v>-0.00182278</v>
      </c>
      <c r="N102" s="81" t="n">
        <v>-0.00086223</v>
      </c>
      <c r="O102" s="81" t="n">
        <v>0.00073915</v>
      </c>
      <c r="P102" s="81" t="n">
        <v>0.00133355</v>
      </c>
      <c r="Q102" s="81" t="n">
        <v>0.00201625</v>
      </c>
      <c r="R102" s="82" t="n">
        <v>0.00193187</v>
      </c>
    </row>
    <row r="103" customFormat="false" ht="12.75" hidden="false" customHeight="false" outlineLevel="0" collapsed="false">
      <c r="A103" s="100" t="n">
        <v>39692</v>
      </c>
      <c r="B103" s="101" t="n">
        <v>-0.01176793</v>
      </c>
      <c r="C103" s="101" t="n">
        <v>0</v>
      </c>
      <c r="D103" s="101" t="n">
        <v>-0.52567546</v>
      </c>
      <c r="E103" s="101" t="n">
        <v>0.51390753</v>
      </c>
      <c r="F103" s="101" t="n">
        <v>0.51390753</v>
      </c>
      <c r="G103" s="101" t="n">
        <v>0</v>
      </c>
      <c r="H103" s="82" t="n">
        <v>0</v>
      </c>
      <c r="I103" s="103" t="n">
        <v>-0.0032633922</v>
      </c>
      <c r="J103" s="81" t="n">
        <v>0.00011448</v>
      </c>
      <c r="K103" s="81" t="n">
        <v>0.00970754</v>
      </c>
      <c r="L103" s="81" t="n">
        <v>0.00592802</v>
      </c>
      <c r="M103" s="81" t="n">
        <v>0.00279717</v>
      </c>
      <c r="N103" s="81" t="n">
        <v>0.00137449</v>
      </c>
      <c r="O103" s="81" t="n">
        <v>-0.00135741</v>
      </c>
      <c r="P103" s="81" t="n">
        <v>-0.00272566</v>
      </c>
      <c r="Q103" s="81" t="n">
        <v>-0.00559109</v>
      </c>
      <c r="R103" s="82" t="n">
        <v>-0.00876012</v>
      </c>
    </row>
    <row r="104" customFormat="false" ht="12.75" hidden="false" customHeight="false" outlineLevel="0" collapsed="false">
      <c r="A104" s="100" t="n">
        <v>39722</v>
      </c>
      <c r="B104" s="101" t="n">
        <v>-0.02216998</v>
      </c>
      <c r="C104" s="101" t="n">
        <v>0</v>
      </c>
      <c r="D104" s="101" t="n">
        <v>-0.42036229</v>
      </c>
      <c r="E104" s="101" t="n">
        <v>0.39819231</v>
      </c>
      <c r="F104" s="101" t="n">
        <v>0.39819231</v>
      </c>
      <c r="G104" s="101" t="n">
        <v>0</v>
      </c>
      <c r="H104" s="82" t="n">
        <v>0</v>
      </c>
      <c r="I104" s="103" t="n">
        <v>-0.0033219119</v>
      </c>
      <c r="J104" s="81" t="n">
        <v>9.071E-005</v>
      </c>
      <c r="K104" s="81" t="n">
        <v>0.00474882</v>
      </c>
      <c r="L104" s="81" t="n">
        <v>0.00290205</v>
      </c>
      <c r="M104" s="81" t="n">
        <v>0.00139457</v>
      </c>
      <c r="N104" s="81" t="n">
        <v>0.00069571</v>
      </c>
      <c r="O104" s="81" t="n">
        <v>-0.0007145</v>
      </c>
      <c r="P104" s="81" t="n">
        <v>-0.00146734</v>
      </c>
      <c r="Q104" s="81" t="n">
        <v>-0.00315451</v>
      </c>
      <c r="R104" s="82" t="n">
        <v>-0.00517292</v>
      </c>
    </row>
    <row r="105" customFormat="false" ht="12.75" hidden="false" customHeight="false" outlineLevel="0" collapsed="false">
      <c r="A105" s="100" t="n">
        <v>39753</v>
      </c>
      <c r="B105" s="101" t="n">
        <v>0.06592315</v>
      </c>
      <c r="C105" s="101" t="n">
        <v>0</v>
      </c>
      <c r="D105" s="101" t="n">
        <v>-0.31487728</v>
      </c>
      <c r="E105" s="101" t="n">
        <v>0.38080043</v>
      </c>
      <c r="F105" s="101" t="n">
        <v>0.38080043</v>
      </c>
      <c r="G105" s="101" t="n">
        <v>0</v>
      </c>
      <c r="H105" s="82" t="n">
        <v>0</v>
      </c>
      <c r="I105" s="103" t="n">
        <v>-0.0041594096</v>
      </c>
      <c r="J105" s="81" t="n">
        <v>8.925E-005</v>
      </c>
      <c r="K105" s="81" t="n">
        <v>0.00457079</v>
      </c>
      <c r="L105" s="81" t="n">
        <v>0.00292457</v>
      </c>
      <c r="M105" s="81" t="n">
        <v>0.00146479</v>
      </c>
      <c r="N105" s="81" t="n">
        <v>0.00074347</v>
      </c>
      <c r="O105" s="81" t="n">
        <v>-0.00078352</v>
      </c>
      <c r="P105" s="81" t="n">
        <v>-0.00162284</v>
      </c>
      <c r="Q105" s="81" t="n">
        <v>-0.00352131</v>
      </c>
      <c r="R105" s="82" t="n">
        <v>-0.00578099</v>
      </c>
    </row>
    <row r="106" customFormat="false" ht="12.75" hidden="false" customHeight="false" outlineLevel="0" collapsed="false">
      <c r="A106" s="100" t="n">
        <v>39783</v>
      </c>
      <c r="B106" s="101" t="n">
        <v>0.07055559</v>
      </c>
      <c r="C106" s="101" t="n">
        <v>0</v>
      </c>
      <c r="D106" s="101" t="n">
        <v>-0.31471289</v>
      </c>
      <c r="E106" s="101" t="n">
        <v>0.38526848</v>
      </c>
      <c r="F106" s="101" t="n">
        <v>0.38526848</v>
      </c>
      <c r="G106" s="101" t="n">
        <v>0</v>
      </c>
      <c r="H106" s="82" t="n">
        <v>0</v>
      </c>
      <c r="I106" s="103" t="n">
        <v>-0.0065774653</v>
      </c>
      <c r="J106" s="81" t="n">
        <v>9.632E-005</v>
      </c>
      <c r="K106" s="81" t="n">
        <v>0.00324647</v>
      </c>
      <c r="L106" s="81" t="n">
        <v>0.00228247</v>
      </c>
      <c r="M106" s="81" t="n">
        <v>0.00124967</v>
      </c>
      <c r="N106" s="81" t="n">
        <v>0.00065978</v>
      </c>
      <c r="O106" s="81" t="n">
        <v>-0.0007427</v>
      </c>
      <c r="P106" s="81" t="n">
        <v>-0.00157932</v>
      </c>
      <c r="Q106" s="81" t="n">
        <v>-0.0035693</v>
      </c>
      <c r="R106" s="82" t="n">
        <v>-0.00602289</v>
      </c>
    </row>
    <row r="107" customFormat="false" ht="12.75" hidden="false" customHeight="false" outlineLevel="0" collapsed="false">
      <c r="A107" s="100" t="n">
        <v>39814</v>
      </c>
      <c r="B107" s="101" t="n">
        <v>0.05653015</v>
      </c>
      <c r="C107" s="101" t="n">
        <v>0</v>
      </c>
      <c r="D107" s="101" t="n">
        <v>-0.31442354</v>
      </c>
      <c r="E107" s="101" t="n">
        <v>0.37095369</v>
      </c>
      <c r="F107" s="101" t="n">
        <v>0.37095369</v>
      </c>
      <c r="G107" s="101" t="n">
        <v>0</v>
      </c>
      <c r="H107" s="82" t="n">
        <v>0</v>
      </c>
      <c r="I107" s="103" t="n">
        <v>-0.0116183993</v>
      </c>
      <c r="J107" s="81" t="n">
        <v>0.00010604</v>
      </c>
      <c r="K107" s="81" t="n">
        <v>0.00241918</v>
      </c>
      <c r="L107" s="81" t="n">
        <v>0.00213618</v>
      </c>
      <c r="M107" s="81" t="n">
        <v>0.00134561</v>
      </c>
      <c r="N107" s="81" t="n">
        <v>0.00074419</v>
      </c>
      <c r="O107" s="81" t="n">
        <v>-0.00088927</v>
      </c>
      <c r="P107" s="81" t="n">
        <v>-0.00192469</v>
      </c>
      <c r="Q107" s="81" t="n">
        <v>-0.00443255</v>
      </c>
      <c r="R107" s="82" t="n">
        <v>-0.00751104</v>
      </c>
    </row>
    <row r="108" customFormat="false" ht="12.75" hidden="false" customHeight="false" outlineLevel="0" collapsed="false">
      <c r="A108" s="100" t="n">
        <v>39845</v>
      </c>
      <c r="B108" s="101" t="n">
        <v>0.02478514</v>
      </c>
      <c r="C108" s="101" t="n">
        <v>0</v>
      </c>
      <c r="D108" s="101" t="n">
        <v>-0.31412607</v>
      </c>
      <c r="E108" s="101" t="n">
        <v>0.33891121</v>
      </c>
      <c r="F108" s="101" t="n">
        <v>0.33891121</v>
      </c>
      <c r="G108" s="101" t="n">
        <v>0</v>
      </c>
      <c r="H108" s="82" t="n">
        <v>0</v>
      </c>
      <c r="I108" s="103" t="n">
        <v>-0.0084446626</v>
      </c>
      <c r="J108" s="81" t="n">
        <v>9.114E-005</v>
      </c>
      <c r="K108" s="81" t="n">
        <v>0.00351642</v>
      </c>
      <c r="L108" s="81" t="n">
        <v>0.00264948</v>
      </c>
      <c r="M108" s="81" t="n">
        <v>0.00150256</v>
      </c>
      <c r="N108" s="81" t="n">
        <v>0.00079946</v>
      </c>
      <c r="O108" s="81" t="n">
        <v>-0.00090152</v>
      </c>
      <c r="P108" s="81" t="n">
        <v>-0.00190938</v>
      </c>
      <c r="Q108" s="81" t="n">
        <v>-0.00425522</v>
      </c>
      <c r="R108" s="82" t="n">
        <v>-0.00704897</v>
      </c>
    </row>
    <row r="109" customFormat="false" ht="12.75" hidden="false" customHeight="false" outlineLevel="0" collapsed="false">
      <c r="A109" s="100" t="n">
        <v>39873</v>
      </c>
      <c r="B109" s="101" t="n">
        <v>0.0323157</v>
      </c>
      <c r="C109" s="101" t="n">
        <v>0</v>
      </c>
      <c r="D109" s="101" t="n">
        <v>-0.31400843</v>
      </c>
      <c r="E109" s="101" t="n">
        <v>0.34632413</v>
      </c>
      <c r="F109" s="101" t="n">
        <v>0.34632413</v>
      </c>
      <c r="G109" s="101" t="n">
        <v>0</v>
      </c>
      <c r="H109" s="82" t="n">
        <v>0</v>
      </c>
      <c r="I109" s="103" t="n">
        <v>-0.0095663982</v>
      </c>
      <c r="J109" s="81" t="n">
        <v>9.524E-005</v>
      </c>
      <c r="K109" s="81" t="n">
        <v>-0.00906282</v>
      </c>
      <c r="L109" s="81" t="n">
        <v>-0.00536031</v>
      </c>
      <c r="M109" s="81" t="n">
        <v>-0.00231653</v>
      </c>
      <c r="N109" s="81" t="n">
        <v>-0.00106417</v>
      </c>
      <c r="O109" s="81" t="n">
        <v>0.00087156</v>
      </c>
      <c r="P109" s="81" t="n">
        <v>0.0015476</v>
      </c>
      <c r="Q109" s="81" t="n">
        <v>0.00230815</v>
      </c>
      <c r="R109" s="82" t="n">
        <v>0.00228354</v>
      </c>
    </row>
    <row r="110" customFormat="false" ht="12.75" hidden="false" customHeight="false" outlineLevel="0" collapsed="false">
      <c r="A110" s="100" t="n">
        <v>39904</v>
      </c>
      <c r="B110" s="101" t="n">
        <v>-0.06245041</v>
      </c>
      <c r="C110" s="101" t="n">
        <v>0</v>
      </c>
      <c r="D110" s="101" t="n">
        <v>-0.41839932</v>
      </c>
      <c r="E110" s="101" t="n">
        <v>0.35594891</v>
      </c>
      <c r="F110" s="101" t="n">
        <v>0.35594891</v>
      </c>
      <c r="G110" s="101" t="n">
        <v>0</v>
      </c>
      <c r="H110" s="82" t="n">
        <v>0</v>
      </c>
      <c r="I110" s="103" t="n">
        <v>-0.0004086431</v>
      </c>
      <c r="J110" s="81" t="n">
        <v>7.423E-005</v>
      </c>
      <c r="K110" s="81" t="n">
        <v>0.00980746</v>
      </c>
      <c r="L110" s="81" t="n">
        <v>0.00598808</v>
      </c>
      <c r="M110" s="81" t="n">
        <v>0.0027884</v>
      </c>
      <c r="N110" s="81" t="n">
        <v>0.00135458</v>
      </c>
      <c r="O110" s="81" t="n">
        <v>-0.00129652</v>
      </c>
      <c r="P110" s="81" t="n">
        <v>-0.00255424</v>
      </c>
      <c r="Q110" s="81" t="n">
        <v>-0.00502119</v>
      </c>
      <c r="R110" s="82" t="n">
        <v>-0.00751942</v>
      </c>
    </row>
    <row r="111" customFormat="false" ht="12.75" hidden="false" customHeight="false" outlineLevel="0" collapsed="false">
      <c r="A111" s="100" t="n">
        <v>39934</v>
      </c>
      <c r="B111" s="101" t="n">
        <v>0.05985941</v>
      </c>
      <c r="C111" s="101" t="n">
        <v>0</v>
      </c>
      <c r="D111" s="101" t="n">
        <v>-0.41808805</v>
      </c>
      <c r="E111" s="101" t="n">
        <v>0.47794746</v>
      </c>
      <c r="F111" s="101" t="n">
        <v>0.47794746</v>
      </c>
      <c r="G111" s="101" t="n">
        <v>0</v>
      </c>
      <c r="H111" s="82" t="n">
        <v>0</v>
      </c>
      <c r="I111" s="103" t="n">
        <v>-0.0003801653</v>
      </c>
      <c r="J111" s="81" t="n">
        <v>9.922E-005</v>
      </c>
      <c r="K111" s="81" t="n">
        <v>0.01491295</v>
      </c>
      <c r="L111" s="81" t="n">
        <v>0.00914145</v>
      </c>
      <c r="M111" s="81" t="n">
        <v>0.0042637</v>
      </c>
      <c r="N111" s="81" t="n">
        <v>0.00207099</v>
      </c>
      <c r="O111" s="81" t="n">
        <v>-0.00197787</v>
      </c>
      <c r="P111" s="81" t="n">
        <v>-0.00388872</v>
      </c>
      <c r="Q111" s="81" t="n">
        <v>-0.00760188</v>
      </c>
      <c r="R111" s="82" t="n">
        <v>-0.0113017</v>
      </c>
    </row>
    <row r="112" customFormat="false" ht="12.75" hidden="false" customHeight="false" outlineLevel="0" collapsed="false">
      <c r="A112" s="100" t="n">
        <v>39965</v>
      </c>
      <c r="B112" s="101" t="n">
        <v>0.00673478</v>
      </c>
      <c r="C112" s="101" t="n">
        <v>0</v>
      </c>
      <c r="D112" s="101" t="n">
        <v>-0.41768273</v>
      </c>
      <c r="E112" s="101" t="n">
        <v>0.42441751</v>
      </c>
      <c r="F112" s="101" t="n">
        <v>0.42441751</v>
      </c>
      <c r="G112" s="101" t="n">
        <v>0</v>
      </c>
      <c r="H112" s="82" t="n">
        <v>0</v>
      </c>
      <c r="I112" s="103" t="n">
        <v>-0.002868173</v>
      </c>
      <c r="J112" s="81" t="n">
        <v>9.422E-005</v>
      </c>
      <c r="K112" s="81" t="n">
        <v>-0.00010639</v>
      </c>
      <c r="L112" s="81" t="n">
        <v>-0.0002591</v>
      </c>
      <c r="M112" s="81" t="n">
        <v>-0.00015412</v>
      </c>
      <c r="N112" s="81" t="n">
        <v>-7.158E-005</v>
      </c>
      <c r="O112" s="81" t="n">
        <v>4.011E-005</v>
      </c>
      <c r="P112" s="81" t="n">
        <v>3.038E-005</v>
      </c>
      <c r="Q112" s="81" t="n">
        <v>-0.00020194</v>
      </c>
      <c r="R112" s="82" t="n">
        <v>-0.00080443</v>
      </c>
    </row>
    <row r="113" customFormat="false" ht="12.75" hidden="false" customHeight="false" outlineLevel="0" collapsed="false">
      <c r="A113" s="100" t="n">
        <v>39995</v>
      </c>
      <c r="B113" s="101" t="n">
        <v>0.01313381</v>
      </c>
      <c r="C113" s="101" t="n">
        <v>0</v>
      </c>
      <c r="D113" s="101" t="n">
        <v>-0.41735009</v>
      </c>
      <c r="E113" s="101" t="n">
        <v>0.4304839</v>
      </c>
      <c r="F113" s="101" t="n">
        <v>0.4304839</v>
      </c>
      <c r="G113" s="101" t="n">
        <v>0</v>
      </c>
      <c r="H113" s="82" t="n">
        <v>0</v>
      </c>
      <c r="I113" s="103" t="n">
        <v>-0.0044879816</v>
      </c>
      <c r="J113" s="81" t="n">
        <v>9.933E-005</v>
      </c>
      <c r="K113" s="81" t="n">
        <v>-0.00192766</v>
      </c>
      <c r="L113" s="81" t="n">
        <v>-0.00129325</v>
      </c>
      <c r="M113" s="81" t="n">
        <v>-0.00058932</v>
      </c>
      <c r="N113" s="81" t="n">
        <v>-0.00027021</v>
      </c>
      <c r="O113" s="81" t="n">
        <v>0.00020372</v>
      </c>
      <c r="P113" s="81" t="n">
        <v>0.00032538</v>
      </c>
      <c r="Q113" s="81" t="n">
        <v>0.00027007</v>
      </c>
      <c r="R113" s="82" t="n">
        <v>-0.00025296</v>
      </c>
    </row>
    <row r="114" customFormat="false" ht="12.75" hidden="false" customHeight="false" outlineLevel="0" collapsed="false">
      <c r="A114" s="100" t="n">
        <v>40026</v>
      </c>
      <c r="B114" s="101" t="n">
        <v>0.01208467</v>
      </c>
      <c r="C114" s="101" t="n">
        <v>0</v>
      </c>
      <c r="D114" s="101" t="n">
        <v>-0.41702593</v>
      </c>
      <c r="E114" s="101" t="n">
        <v>0.4291106</v>
      </c>
      <c r="F114" s="101" t="n">
        <v>0.4291106</v>
      </c>
      <c r="G114" s="101" t="n">
        <v>0</v>
      </c>
      <c r="H114" s="82" t="n">
        <v>0</v>
      </c>
      <c r="I114" s="103" t="n">
        <v>-0.0043531871</v>
      </c>
      <c r="J114" s="81" t="n">
        <v>9.861E-005</v>
      </c>
      <c r="K114" s="81" t="n">
        <v>-0.00059604</v>
      </c>
      <c r="L114" s="81" t="n">
        <v>-0.00044161</v>
      </c>
      <c r="M114" s="81" t="n">
        <v>-0.0001821</v>
      </c>
      <c r="N114" s="81" t="n">
        <v>-7.132E-005</v>
      </c>
      <c r="O114" s="81" t="n">
        <v>1.438E-005</v>
      </c>
      <c r="P114" s="81" t="n">
        <v>-4.369E-005</v>
      </c>
      <c r="Q114" s="81" t="n">
        <v>-0.00042967</v>
      </c>
      <c r="R114" s="82" t="n">
        <v>-0.00124525</v>
      </c>
    </row>
    <row r="115" customFormat="false" ht="12.75" hidden="false" customHeight="false" outlineLevel="0" collapsed="false">
      <c r="A115" s="100" t="n">
        <v>40057</v>
      </c>
      <c r="B115" s="101" t="n">
        <v>0.02682045</v>
      </c>
      <c r="C115" s="101" t="n">
        <v>0</v>
      </c>
      <c r="D115" s="101" t="n">
        <v>-0.41663959</v>
      </c>
      <c r="E115" s="101" t="n">
        <v>0.44346004</v>
      </c>
      <c r="F115" s="101" t="n">
        <v>0.44346004</v>
      </c>
      <c r="G115" s="101" t="n">
        <v>0</v>
      </c>
      <c r="H115" s="82" t="n">
        <v>0</v>
      </c>
      <c r="I115" s="103" t="n">
        <v>-0.0018926154</v>
      </c>
      <c r="J115" s="81" t="n">
        <v>9.565E-005</v>
      </c>
      <c r="K115" s="81" t="n">
        <v>0.01265234</v>
      </c>
      <c r="L115" s="81" t="n">
        <v>0.00788243</v>
      </c>
      <c r="M115" s="81" t="n">
        <v>0.00373942</v>
      </c>
      <c r="N115" s="81" t="n">
        <v>0.00183183</v>
      </c>
      <c r="O115" s="81" t="n">
        <v>-0.0017785</v>
      </c>
      <c r="P115" s="81" t="n">
        <v>-0.00352403</v>
      </c>
      <c r="Q115" s="81" t="n">
        <v>-0.00698742</v>
      </c>
      <c r="R115" s="82" t="n">
        <v>-0.01051392</v>
      </c>
    </row>
    <row r="116" customFormat="false" ht="12.75" hidden="false" customHeight="false" outlineLevel="0" collapsed="false">
      <c r="A116" s="100" t="n">
        <v>40087</v>
      </c>
      <c r="B116" s="101" t="n">
        <v>0.03081296</v>
      </c>
      <c r="C116" s="101" t="n">
        <v>0</v>
      </c>
      <c r="D116" s="101" t="n">
        <v>-0.31214327</v>
      </c>
      <c r="E116" s="101" t="n">
        <v>0.34295623</v>
      </c>
      <c r="F116" s="101" t="n">
        <v>0.34295623</v>
      </c>
      <c r="G116" s="101" t="n">
        <v>0</v>
      </c>
      <c r="H116" s="82" t="n">
        <v>0</v>
      </c>
      <c r="I116" s="103" t="n">
        <v>-0.0020981086</v>
      </c>
      <c r="J116" s="81" t="n">
        <v>7.542E-005</v>
      </c>
      <c r="K116" s="81" t="n">
        <v>0.00744943</v>
      </c>
      <c r="L116" s="81" t="n">
        <v>0.00465678</v>
      </c>
      <c r="M116" s="81" t="n">
        <v>0.00222713</v>
      </c>
      <c r="N116" s="81" t="n">
        <v>0.0010972</v>
      </c>
      <c r="O116" s="81" t="n">
        <v>-0.00108036</v>
      </c>
      <c r="P116" s="81" t="n">
        <v>-0.00215816</v>
      </c>
      <c r="Q116" s="81" t="n">
        <v>-0.00435564</v>
      </c>
      <c r="R116" s="82" t="n">
        <v>-0.00667744</v>
      </c>
    </row>
    <row r="117" customFormat="false" ht="12.75" hidden="false" customHeight="false" outlineLevel="0" collapsed="false">
      <c r="A117" s="100" t="n">
        <v>40118</v>
      </c>
      <c r="B117" s="101" t="n">
        <v>0.01641537</v>
      </c>
      <c r="C117" s="101" t="n">
        <v>0</v>
      </c>
      <c r="D117" s="101" t="n">
        <v>-0.31192591</v>
      </c>
      <c r="E117" s="101" t="n">
        <v>0.32834128</v>
      </c>
      <c r="F117" s="101" t="n">
        <v>0.32834128</v>
      </c>
      <c r="G117" s="101" t="n">
        <v>0</v>
      </c>
      <c r="H117" s="82" t="n">
        <v>0</v>
      </c>
      <c r="I117" s="103" t="n">
        <v>-0.0026345584</v>
      </c>
      <c r="J117" s="81" t="n">
        <v>7.364E-005</v>
      </c>
      <c r="K117" s="81" t="n">
        <v>0.0070784</v>
      </c>
      <c r="L117" s="81" t="n">
        <v>0.00450481</v>
      </c>
      <c r="M117" s="81" t="n">
        <v>0.00219161</v>
      </c>
      <c r="N117" s="81" t="n">
        <v>0.00108827</v>
      </c>
      <c r="O117" s="81" t="n">
        <v>-0.00108657</v>
      </c>
      <c r="P117" s="81" t="n">
        <v>-0.00218344</v>
      </c>
      <c r="Q117" s="81" t="n">
        <v>-0.0044488</v>
      </c>
      <c r="R117" s="82" t="n">
        <v>-0.00686504</v>
      </c>
    </row>
    <row r="118" customFormat="false" ht="12.75" hidden="false" customHeight="false" outlineLevel="0" collapsed="false">
      <c r="A118" s="100" t="n">
        <v>40148</v>
      </c>
      <c r="B118" s="101" t="n">
        <v>0.02064092</v>
      </c>
      <c r="C118" s="101" t="n">
        <v>0</v>
      </c>
      <c r="D118" s="101" t="n">
        <v>-0.31176174</v>
      </c>
      <c r="E118" s="101" t="n">
        <v>0.33240266</v>
      </c>
      <c r="F118" s="101" t="n">
        <v>0.33240266</v>
      </c>
      <c r="G118" s="101" t="n">
        <v>0</v>
      </c>
      <c r="H118" s="82" t="n">
        <v>0</v>
      </c>
      <c r="I118" s="103" t="n">
        <v>-0.0043449717</v>
      </c>
      <c r="J118" s="81" t="n">
        <v>7.821E-005</v>
      </c>
      <c r="K118" s="81" t="n">
        <v>0.0040913</v>
      </c>
      <c r="L118" s="81" t="n">
        <v>0.00269629</v>
      </c>
      <c r="M118" s="81" t="n">
        <v>0.00137322</v>
      </c>
      <c r="N118" s="81" t="n">
        <v>0.00069948</v>
      </c>
      <c r="O118" s="81" t="n">
        <v>-0.00073651</v>
      </c>
      <c r="P118" s="81" t="n">
        <v>-0.00151994</v>
      </c>
      <c r="Q118" s="81" t="n">
        <v>-0.00326011</v>
      </c>
      <c r="R118" s="82" t="n">
        <v>-0.00527355</v>
      </c>
    </row>
    <row r="119" customFormat="false" ht="12.75" hidden="false" customHeight="false" outlineLevel="0" collapsed="false">
      <c r="A119" s="100" t="n">
        <v>40179</v>
      </c>
      <c r="B119" s="101" t="n">
        <v>0.01369344</v>
      </c>
      <c r="C119" s="101" t="n">
        <v>0</v>
      </c>
      <c r="D119" s="101" t="n">
        <v>-0.30999184</v>
      </c>
      <c r="E119" s="101" t="n">
        <v>0.32368528</v>
      </c>
      <c r="F119" s="101" t="n">
        <v>0.32368528</v>
      </c>
      <c r="G119" s="101" t="n">
        <v>0</v>
      </c>
      <c r="H119" s="82" t="n">
        <v>0</v>
      </c>
      <c r="I119" s="103" t="n">
        <v>-0.0092772067</v>
      </c>
      <c r="J119" s="81" t="n">
        <v>8.672E-005</v>
      </c>
      <c r="K119" s="81" t="n">
        <v>-4.159E-005</v>
      </c>
      <c r="L119" s="81" t="n">
        <v>0.00035507</v>
      </c>
      <c r="M119" s="81" t="n">
        <v>0.00038772</v>
      </c>
      <c r="N119" s="81" t="n">
        <v>0.00024912</v>
      </c>
      <c r="O119" s="81" t="n">
        <v>-0.00036355</v>
      </c>
      <c r="P119" s="81" t="n">
        <v>-0.00084436</v>
      </c>
      <c r="Q119" s="81" t="n">
        <v>-0.00216414</v>
      </c>
      <c r="R119" s="82" t="n">
        <v>-0.00396326</v>
      </c>
    </row>
    <row r="120" customFormat="false" ht="12.75" hidden="false" customHeight="false" outlineLevel="0" collapsed="false">
      <c r="A120" s="100" t="n">
        <v>40210</v>
      </c>
      <c r="B120" s="101" t="n">
        <v>-0.01585218</v>
      </c>
      <c r="C120" s="101" t="n">
        <v>0</v>
      </c>
      <c r="D120" s="101" t="n">
        <v>-0.31118462</v>
      </c>
      <c r="E120" s="101" t="n">
        <v>0.29533244</v>
      </c>
      <c r="F120" s="101" t="n">
        <v>0.29533244</v>
      </c>
      <c r="G120" s="101" t="n">
        <v>0</v>
      </c>
      <c r="H120" s="82" t="n">
        <v>0</v>
      </c>
      <c r="I120" s="103" t="n">
        <v>-0.0064213733</v>
      </c>
      <c r="J120" s="81" t="n">
        <v>7.458E-005</v>
      </c>
      <c r="K120" s="81" t="n">
        <v>0.00136247</v>
      </c>
      <c r="L120" s="81" t="n">
        <v>0.00110165</v>
      </c>
      <c r="M120" s="81" t="n">
        <v>0.00067346</v>
      </c>
      <c r="N120" s="81" t="n">
        <v>0.00037141</v>
      </c>
      <c r="O120" s="81" t="n">
        <v>-0.00044732</v>
      </c>
      <c r="P120" s="81" t="n">
        <v>-0.00097587</v>
      </c>
      <c r="Q120" s="81" t="n">
        <v>-0.00229285</v>
      </c>
      <c r="R120" s="82" t="n">
        <v>-0.00397368</v>
      </c>
    </row>
    <row r="121" customFormat="false" ht="12.75" hidden="false" customHeight="false" outlineLevel="0" collapsed="false">
      <c r="A121" s="100" t="n">
        <v>40238</v>
      </c>
      <c r="B121" s="101" t="n">
        <v>-0.01925512</v>
      </c>
      <c r="C121" s="101" t="n">
        <v>0</v>
      </c>
      <c r="D121" s="101" t="n">
        <v>-0.31106985</v>
      </c>
      <c r="E121" s="101" t="n">
        <v>0.29181473</v>
      </c>
      <c r="F121" s="101" t="n">
        <v>0.29181473</v>
      </c>
      <c r="G121" s="101" t="n">
        <v>0</v>
      </c>
      <c r="H121" s="82" t="n">
        <v>0</v>
      </c>
      <c r="I121" s="103" t="n">
        <v>-0.007490995</v>
      </c>
      <c r="J121" s="81" t="n">
        <v>7.598E-005</v>
      </c>
      <c r="K121" s="81" t="n">
        <v>-0.01208094</v>
      </c>
      <c r="L121" s="81" t="n">
        <v>-0.00750027</v>
      </c>
      <c r="M121" s="81" t="n">
        <v>-0.00344883</v>
      </c>
      <c r="N121" s="81" t="n">
        <v>-0.00164547</v>
      </c>
      <c r="O121" s="81" t="n">
        <v>0.00148206</v>
      </c>
      <c r="P121" s="81" t="n">
        <v>0.00279652</v>
      </c>
      <c r="Q121" s="81" t="n">
        <v>0.00491191</v>
      </c>
      <c r="R121" s="82" t="n">
        <v>0.00633531</v>
      </c>
    </row>
    <row r="122" customFormat="false" ht="12.75" hidden="false" customHeight="false" outlineLevel="0" collapsed="false">
      <c r="A122" s="100" t="n">
        <v>40269</v>
      </c>
      <c r="B122" s="101" t="n">
        <v>-0.10747802</v>
      </c>
      <c r="C122" s="101" t="n">
        <v>0</v>
      </c>
      <c r="D122" s="101" t="n">
        <v>-0.4144944</v>
      </c>
      <c r="E122" s="101" t="n">
        <v>0.30701638</v>
      </c>
      <c r="F122" s="101" t="n">
        <v>0.30701638</v>
      </c>
      <c r="G122" s="101" t="n">
        <v>0</v>
      </c>
      <c r="H122" s="82" t="n">
        <v>0</v>
      </c>
      <c r="I122" s="103" t="n">
        <v>0.001381166</v>
      </c>
      <c r="J122" s="81" t="n">
        <v>6.014E-005</v>
      </c>
      <c r="K122" s="81" t="n">
        <v>0.00767575</v>
      </c>
      <c r="L122" s="81" t="n">
        <v>0.00454738</v>
      </c>
      <c r="M122" s="81" t="n">
        <v>0.00205084</v>
      </c>
      <c r="N122" s="81" t="n">
        <v>0.00098033</v>
      </c>
      <c r="O122" s="81" t="n">
        <v>-0.00090943</v>
      </c>
      <c r="P122" s="81" t="n">
        <v>-0.00176564</v>
      </c>
      <c r="Q122" s="81" t="n">
        <v>-0.00338168</v>
      </c>
      <c r="R122" s="82" t="n">
        <v>-0.00496023</v>
      </c>
    </row>
    <row r="123" customFormat="false" ht="12.75" hidden="false" customHeight="false" outlineLevel="0" collapsed="false">
      <c r="A123" s="100" t="n">
        <v>40299</v>
      </c>
      <c r="B123" s="101" t="n">
        <v>-0.00178805</v>
      </c>
      <c r="C123" s="101" t="n">
        <v>0</v>
      </c>
      <c r="D123" s="101" t="n">
        <v>-0.41425105</v>
      </c>
      <c r="E123" s="101" t="n">
        <v>0.412463</v>
      </c>
      <c r="F123" s="101" t="n">
        <v>0.412463</v>
      </c>
      <c r="G123" s="101" t="n">
        <v>0</v>
      </c>
      <c r="H123" s="82" t="n">
        <v>0</v>
      </c>
      <c r="I123" s="103" t="n">
        <v>0.0019965197</v>
      </c>
      <c r="J123" s="81" t="n">
        <v>8.051E-005</v>
      </c>
      <c r="K123" s="81" t="n">
        <v>0.0117863</v>
      </c>
      <c r="L123" s="81" t="n">
        <v>0.00704117</v>
      </c>
      <c r="M123" s="81" t="n">
        <v>0.00319587</v>
      </c>
      <c r="N123" s="81" t="n">
        <v>0.00153109</v>
      </c>
      <c r="O123" s="81" t="n">
        <v>-0.00142345</v>
      </c>
      <c r="P123" s="81" t="n">
        <v>-0.00276328</v>
      </c>
      <c r="Q123" s="81" t="n">
        <v>-0.00527817</v>
      </c>
      <c r="R123" s="82" t="n">
        <v>-0.00769775</v>
      </c>
    </row>
    <row r="124" customFormat="false" ht="12.75" hidden="false" customHeight="false" outlineLevel="0" collapsed="false">
      <c r="A124" s="100" t="n">
        <v>40330</v>
      </c>
      <c r="B124" s="101" t="n">
        <v>-0.04795631</v>
      </c>
      <c r="C124" s="101" t="n">
        <v>0</v>
      </c>
      <c r="D124" s="101" t="n">
        <v>-0.41386588</v>
      </c>
      <c r="E124" s="101" t="n">
        <v>0.36590957</v>
      </c>
      <c r="F124" s="101" t="n">
        <v>0.36590957</v>
      </c>
      <c r="G124" s="101" t="n">
        <v>0</v>
      </c>
      <c r="H124" s="82" t="n">
        <v>0</v>
      </c>
      <c r="I124" s="103" t="n">
        <v>-0.0005631385</v>
      </c>
      <c r="J124" s="81" t="n">
        <v>7.628E-005</v>
      </c>
      <c r="K124" s="81" t="n">
        <v>-0.00121357</v>
      </c>
      <c r="L124" s="81" t="n">
        <v>-0.00109313</v>
      </c>
      <c r="M124" s="81" t="n">
        <v>-0.00062559</v>
      </c>
      <c r="N124" s="81" t="n">
        <v>-0.00032188</v>
      </c>
      <c r="O124" s="81" t="n">
        <v>0.00032099</v>
      </c>
      <c r="P124" s="81" t="n">
        <v>0.00062372</v>
      </c>
      <c r="Q124" s="81" t="n">
        <v>0.0011135</v>
      </c>
      <c r="R124" s="82" t="n">
        <v>0.00136338</v>
      </c>
    </row>
    <row r="125" customFormat="false" ht="12.75" hidden="false" customHeight="false" outlineLevel="0" collapsed="false">
      <c r="A125" s="100" t="n">
        <v>40360</v>
      </c>
      <c r="B125" s="101" t="n">
        <v>-0.04230299</v>
      </c>
      <c r="C125" s="101" t="n">
        <v>0</v>
      </c>
      <c r="D125" s="101" t="n">
        <v>-0.41352515</v>
      </c>
      <c r="E125" s="101" t="n">
        <v>0.37122216</v>
      </c>
      <c r="F125" s="101" t="n">
        <v>0.37122216</v>
      </c>
      <c r="G125" s="101" t="n">
        <v>0</v>
      </c>
      <c r="H125" s="82" t="n">
        <v>0</v>
      </c>
      <c r="I125" s="103" t="n">
        <v>-0.0020528194</v>
      </c>
      <c r="J125" s="81" t="n">
        <v>8.046E-005</v>
      </c>
      <c r="K125" s="81" t="n">
        <v>-0.00298494</v>
      </c>
      <c r="L125" s="81" t="n">
        <v>-0.00211597</v>
      </c>
      <c r="M125" s="81" t="n">
        <v>-0.00106465</v>
      </c>
      <c r="N125" s="81" t="n">
        <v>-0.00052455</v>
      </c>
      <c r="O125" s="81" t="n">
        <v>0.00049234</v>
      </c>
      <c r="P125" s="81" t="n">
        <v>0.00093744</v>
      </c>
      <c r="Q125" s="81" t="n">
        <v>0.00163393</v>
      </c>
      <c r="R125" s="82" t="n">
        <v>0.00200058</v>
      </c>
    </row>
    <row r="126" customFormat="false" ht="12.75" hidden="false" customHeight="false" outlineLevel="0" collapsed="false">
      <c r="A126" s="100" t="n">
        <v>40391</v>
      </c>
      <c r="B126" s="101" t="n">
        <v>-0.04276207</v>
      </c>
      <c r="C126" s="101" t="n">
        <v>0</v>
      </c>
      <c r="D126" s="101" t="n">
        <v>-0.41317819</v>
      </c>
      <c r="E126" s="101" t="n">
        <v>0.37041612</v>
      </c>
      <c r="F126" s="101" t="n">
        <v>0.37041612</v>
      </c>
      <c r="G126" s="101" t="n">
        <v>0</v>
      </c>
      <c r="H126" s="82" t="n">
        <v>0</v>
      </c>
      <c r="I126" s="103" t="n">
        <v>-0.0019265468</v>
      </c>
      <c r="J126" s="81" t="n">
        <v>8E-005</v>
      </c>
      <c r="K126" s="81" t="n">
        <v>-0.00188868</v>
      </c>
      <c r="L126" s="81" t="n">
        <v>-0.00141454</v>
      </c>
      <c r="M126" s="81" t="n">
        <v>-0.00072887</v>
      </c>
      <c r="N126" s="81" t="n">
        <v>-0.00036043</v>
      </c>
      <c r="O126" s="81" t="n">
        <v>0.0003357</v>
      </c>
      <c r="P126" s="81" t="n">
        <v>0.00063172</v>
      </c>
      <c r="Q126" s="81" t="n">
        <v>0.00105247</v>
      </c>
      <c r="R126" s="82" t="n">
        <v>0.00117288</v>
      </c>
    </row>
    <row r="127" customFormat="false" ht="12.75" hidden="false" customHeight="false" outlineLevel="0" collapsed="false">
      <c r="A127" s="100" t="n">
        <v>40422</v>
      </c>
      <c r="B127" s="101" t="n">
        <v>-0.02953189</v>
      </c>
      <c r="C127" s="101" t="n">
        <v>0</v>
      </c>
      <c r="D127" s="101" t="n">
        <v>-0.41277213</v>
      </c>
      <c r="E127" s="101" t="n">
        <v>0.38324024</v>
      </c>
      <c r="F127" s="101" t="n">
        <v>0.38324024</v>
      </c>
      <c r="G127" s="101" t="n">
        <v>0</v>
      </c>
      <c r="H127" s="82" t="n">
        <v>0</v>
      </c>
      <c r="I127" s="103" t="n">
        <v>0.000422705</v>
      </c>
      <c r="J127" s="81" t="n">
        <v>7.785E-005</v>
      </c>
      <c r="K127" s="81" t="n">
        <v>0.0096678</v>
      </c>
      <c r="L127" s="81" t="n">
        <v>0.00585613</v>
      </c>
      <c r="M127" s="81" t="n">
        <v>0.00270136</v>
      </c>
      <c r="N127" s="81" t="n">
        <v>0.00130558</v>
      </c>
      <c r="O127" s="81" t="n">
        <v>-0.00123622</v>
      </c>
      <c r="P127" s="81" t="n">
        <v>-0.00242222</v>
      </c>
      <c r="Q127" s="81" t="n">
        <v>-0.00471155</v>
      </c>
      <c r="R127" s="82" t="n">
        <v>-0.006988</v>
      </c>
    </row>
    <row r="128" customFormat="false" ht="12.75" hidden="false" customHeight="false" outlineLevel="0" collapsed="false">
      <c r="A128" s="100" t="n">
        <v>40452</v>
      </c>
      <c r="B128" s="101" t="n">
        <v>-0.01278905</v>
      </c>
      <c r="C128" s="101" t="n">
        <v>0</v>
      </c>
      <c r="D128" s="101" t="n">
        <v>-0.30925823</v>
      </c>
      <c r="E128" s="101" t="n">
        <v>0.29646918</v>
      </c>
      <c r="F128" s="101" t="n">
        <v>0.29646918</v>
      </c>
      <c r="G128" s="101" t="n">
        <v>0</v>
      </c>
      <c r="H128" s="82" t="n">
        <v>0</v>
      </c>
      <c r="I128" s="103" t="n">
        <v>-0.0002447672</v>
      </c>
      <c r="J128" s="81" t="n">
        <v>6.139E-005</v>
      </c>
      <c r="K128" s="81" t="n">
        <v>0.00539239</v>
      </c>
      <c r="L128" s="81" t="n">
        <v>0.0032395</v>
      </c>
      <c r="M128" s="81" t="n">
        <v>0.0014912</v>
      </c>
      <c r="N128" s="81" t="n">
        <v>0.00072179</v>
      </c>
      <c r="O128" s="81" t="n">
        <v>-0.00068912</v>
      </c>
      <c r="P128" s="81" t="n">
        <v>-0.00135918</v>
      </c>
      <c r="Q128" s="81" t="n">
        <v>-0.00269025</v>
      </c>
      <c r="R128" s="82" t="n">
        <v>-0.00407735</v>
      </c>
    </row>
    <row r="129" customFormat="false" ht="12.75" hidden="false" customHeight="false" outlineLevel="0" collapsed="false">
      <c r="A129" s="100" t="n">
        <v>40483</v>
      </c>
      <c r="B129" s="101" t="n">
        <v>-0.02457562</v>
      </c>
      <c r="C129" s="101" t="n">
        <v>0</v>
      </c>
      <c r="D129" s="101" t="n">
        <v>-0.30896067</v>
      </c>
      <c r="E129" s="101" t="n">
        <v>0.28438505</v>
      </c>
      <c r="F129" s="101" t="n">
        <v>0.28438505</v>
      </c>
      <c r="G129" s="101" t="n">
        <v>0</v>
      </c>
      <c r="H129" s="82" t="n">
        <v>0</v>
      </c>
      <c r="I129" s="103" t="n">
        <v>-0.0007559581</v>
      </c>
      <c r="J129" s="81" t="n">
        <v>5.995E-005</v>
      </c>
      <c r="K129" s="81" t="n">
        <v>0.00499212</v>
      </c>
      <c r="L129" s="81" t="n">
        <v>0.00305813</v>
      </c>
      <c r="M129" s="81" t="n">
        <v>0.00143747</v>
      </c>
      <c r="N129" s="81" t="n">
        <v>0.00070311</v>
      </c>
      <c r="O129" s="81" t="n">
        <v>-0.00068483</v>
      </c>
      <c r="P129" s="81" t="n">
        <v>-0.00136308</v>
      </c>
      <c r="Q129" s="81" t="n">
        <v>-0.00274077</v>
      </c>
      <c r="R129" s="82" t="n">
        <v>-0.00420392</v>
      </c>
    </row>
    <row r="130" customFormat="false" ht="12.75" hidden="false" customHeight="false" outlineLevel="0" collapsed="false">
      <c r="A130" s="100" t="n">
        <v>40513</v>
      </c>
      <c r="B130" s="101" t="n">
        <v>-0.02162266</v>
      </c>
      <c r="C130" s="101" t="n">
        <v>0</v>
      </c>
      <c r="D130" s="101" t="n">
        <v>-0.30876323</v>
      </c>
      <c r="E130" s="101" t="n">
        <v>0.28714057</v>
      </c>
      <c r="F130" s="101" t="n">
        <v>0.28714057</v>
      </c>
      <c r="G130" s="101" t="n">
        <v>0</v>
      </c>
      <c r="H130" s="82" t="n">
        <v>0</v>
      </c>
      <c r="I130" s="103" t="n">
        <v>-0.00247836</v>
      </c>
      <c r="J130" s="81" t="n">
        <v>6.393E-005</v>
      </c>
      <c r="K130" s="81" t="n">
        <v>0.00344414</v>
      </c>
      <c r="L130" s="81" t="n">
        <v>0.00218381</v>
      </c>
      <c r="M130" s="81" t="n">
        <v>0.00107142</v>
      </c>
      <c r="N130" s="81" t="n">
        <v>0.00053647</v>
      </c>
      <c r="O130" s="81" t="n">
        <v>-0.00054829</v>
      </c>
      <c r="P130" s="81" t="n">
        <v>-0.00111756</v>
      </c>
      <c r="Q130" s="81" t="n">
        <v>-0.00235029</v>
      </c>
      <c r="R130" s="82" t="n">
        <v>-0.00375102</v>
      </c>
    </row>
    <row r="131" customFormat="false" ht="12.75" hidden="false" customHeight="false" outlineLevel="0" collapsed="false">
      <c r="A131" s="100" t="n">
        <v>40544</v>
      </c>
      <c r="B131" s="101" t="n">
        <v>-0.03239446</v>
      </c>
      <c r="C131" s="101" t="n">
        <v>0</v>
      </c>
      <c r="D131" s="101" t="n">
        <v>-0.30854053</v>
      </c>
      <c r="E131" s="101" t="n">
        <v>0.27614607</v>
      </c>
      <c r="F131" s="101" t="n">
        <v>0.27614607</v>
      </c>
      <c r="G131" s="101" t="n">
        <v>0</v>
      </c>
      <c r="H131" s="82" t="n">
        <v>0</v>
      </c>
      <c r="I131" s="103" t="n">
        <v>-0.0068897221</v>
      </c>
      <c r="J131" s="81" t="n">
        <v>7.032E-005</v>
      </c>
      <c r="K131" s="81" t="n">
        <v>0.00130899</v>
      </c>
      <c r="L131" s="81" t="n">
        <v>0.00108292</v>
      </c>
      <c r="M131" s="81" t="n">
        <v>0.00066151</v>
      </c>
      <c r="N131" s="81" t="n">
        <v>0.00036302</v>
      </c>
      <c r="O131" s="81" t="n">
        <v>-0.00043109</v>
      </c>
      <c r="P131" s="81" t="n">
        <v>-0.00093301</v>
      </c>
      <c r="Q131" s="81" t="n">
        <v>-0.00215724</v>
      </c>
      <c r="R131" s="82" t="n">
        <v>-0.00368234</v>
      </c>
    </row>
    <row r="132" customFormat="false" ht="12.75" hidden="false" customHeight="false" outlineLevel="0" collapsed="false">
      <c r="A132" s="100" t="n">
        <v>40575</v>
      </c>
      <c r="B132" s="101" t="n">
        <v>-0.05544992</v>
      </c>
      <c r="C132" s="101" t="n">
        <v>0</v>
      </c>
      <c r="D132" s="101" t="n">
        <v>-0.30817127</v>
      </c>
      <c r="E132" s="101" t="n">
        <v>0.25272135</v>
      </c>
      <c r="F132" s="101" t="n">
        <v>0.25272135</v>
      </c>
      <c r="G132" s="101" t="n">
        <v>0</v>
      </c>
      <c r="H132" s="82" t="n">
        <v>0</v>
      </c>
      <c r="I132" s="103" t="n">
        <v>-0.0046510022</v>
      </c>
      <c r="J132" s="81" t="n">
        <v>6.103E-005</v>
      </c>
      <c r="K132" s="81" t="n">
        <v>0.0026813</v>
      </c>
      <c r="L132" s="81" t="n">
        <v>0.00186081</v>
      </c>
      <c r="M132" s="81" t="n">
        <v>0.00098658</v>
      </c>
      <c r="N132" s="81" t="n">
        <v>0.00051044</v>
      </c>
      <c r="O132" s="81" t="n">
        <v>-0.00054991</v>
      </c>
      <c r="P132" s="81" t="n">
        <v>-0.00114374</v>
      </c>
      <c r="Q132" s="81" t="n">
        <v>-0.00247721</v>
      </c>
      <c r="R132" s="82" t="n">
        <v>-0.00402227</v>
      </c>
    </row>
    <row r="133" customFormat="false" ht="12.75" hidden="false" customHeight="false" outlineLevel="0" collapsed="false">
      <c r="A133" s="100" t="n">
        <v>40603</v>
      </c>
      <c r="B133" s="101" t="n">
        <v>-0.05240269</v>
      </c>
      <c r="C133" s="101" t="n">
        <v>0</v>
      </c>
      <c r="D133" s="101" t="n">
        <v>-0.3080718</v>
      </c>
      <c r="E133" s="101" t="n">
        <v>0.25566911</v>
      </c>
      <c r="F133" s="101" t="n">
        <v>0.25566911</v>
      </c>
      <c r="G133" s="101" t="n">
        <v>0</v>
      </c>
      <c r="H133" s="82" t="n">
        <v>0</v>
      </c>
      <c r="I133" s="103" t="n">
        <v>-0.0056793098</v>
      </c>
      <c r="J133" s="81" t="n">
        <v>6.352E-005</v>
      </c>
      <c r="K133" s="81" t="n">
        <v>-0.00609246</v>
      </c>
      <c r="L133" s="81" t="n">
        <v>-0.00374164</v>
      </c>
      <c r="M133" s="81" t="n">
        <v>-0.00169407</v>
      </c>
      <c r="N133" s="81" t="n">
        <v>-0.00080029</v>
      </c>
      <c r="O133" s="81" t="n">
        <v>0.00070276</v>
      </c>
      <c r="P133" s="81" t="n">
        <v>0.00130471</v>
      </c>
      <c r="Q133" s="81" t="n">
        <v>0.00219689</v>
      </c>
      <c r="R133" s="82" t="n">
        <v>0.00266452</v>
      </c>
    </row>
    <row r="134" customFormat="false" ht="12.75" hidden="false" customHeight="false" outlineLevel="0" collapsed="false">
      <c r="A134" s="100" t="n">
        <v>40634</v>
      </c>
      <c r="B134" s="101" t="n">
        <v>-0.04018291</v>
      </c>
      <c r="C134" s="101" t="n">
        <v>0</v>
      </c>
      <c r="D134" s="101" t="n">
        <v>-0.30777714</v>
      </c>
      <c r="E134" s="101" t="n">
        <v>0.26759423</v>
      </c>
      <c r="F134" s="101" t="n">
        <v>0.26759423</v>
      </c>
      <c r="G134" s="101" t="n">
        <v>0</v>
      </c>
      <c r="H134" s="82" t="n">
        <v>0</v>
      </c>
      <c r="I134" s="103" t="n">
        <v>0.0013705478</v>
      </c>
      <c r="J134" s="81" t="n">
        <v>5.232E-005</v>
      </c>
      <c r="K134" s="81" t="n">
        <v>0.00867373</v>
      </c>
      <c r="L134" s="81" t="n">
        <v>0.0053074</v>
      </c>
      <c r="M134" s="81" t="n">
        <v>0.00246025</v>
      </c>
      <c r="N134" s="81" t="n">
        <v>0.00118933</v>
      </c>
      <c r="O134" s="81" t="n">
        <v>-0.00112146</v>
      </c>
      <c r="P134" s="81" t="n">
        <v>-0.00218775</v>
      </c>
      <c r="Q134" s="81" t="n">
        <v>-0.00420047</v>
      </c>
      <c r="R134" s="82" t="n">
        <v>-0.00611963</v>
      </c>
    </row>
    <row r="135" customFormat="false" ht="12.75" hidden="false" customHeight="false" outlineLevel="0" collapsed="false">
      <c r="A135" s="100" t="n">
        <v>40664</v>
      </c>
      <c r="B135" s="101" t="n">
        <v>-0.05061969</v>
      </c>
      <c r="C135" s="101" t="n">
        <v>0</v>
      </c>
      <c r="D135" s="101" t="n">
        <v>-0.41021279</v>
      </c>
      <c r="E135" s="101" t="n">
        <v>0.3595931</v>
      </c>
      <c r="F135" s="101" t="n">
        <v>0.3595931</v>
      </c>
      <c r="G135" s="101" t="n">
        <v>0</v>
      </c>
      <c r="H135" s="82" t="n">
        <v>0</v>
      </c>
      <c r="I135" s="103" t="n">
        <v>0.0019267487</v>
      </c>
      <c r="J135" s="81" t="n">
        <v>7.018E-005</v>
      </c>
      <c r="K135" s="81" t="n">
        <v>0.01275386</v>
      </c>
      <c r="L135" s="81" t="n">
        <v>0.00782797</v>
      </c>
      <c r="M135" s="81" t="n">
        <v>0.00363615</v>
      </c>
      <c r="N135" s="81" t="n">
        <v>0.00175884</v>
      </c>
      <c r="O135" s="81" t="n">
        <v>-0.001659</v>
      </c>
      <c r="P135" s="81" t="n">
        <v>-0.0032354</v>
      </c>
      <c r="Q135" s="81" t="n">
        <v>-0.00620249</v>
      </c>
      <c r="R135" s="82" t="n">
        <v>-0.00901256</v>
      </c>
    </row>
    <row r="136" customFormat="false" ht="12.75" hidden="false" customHeight="false" outlineLevel="0" collapsed="false">
      <c r="A136" s="100" t="n">
        <v>40695</v>
      </c>
      <c r="B136" s="101" t="n">
        <v>-0.09240687</v>
      </c>
      <c r="C136" s="101" t="n">
        <v>0</v>
      </c>
      <c r="D136" s="101" t="n">
        <v>-0.40979639</v>
      </c>
      <c r="E136" s="101" t="n">
        <v>0.31738952</v>
      </c>
      <c r="F136" s="101" t="n">
        <v>0.31738952</v>
      </c>
      <c r="G136" s="101" t="n">
        <v>0</v>
      </c>
      <c r="H136" s="82" t="n">
        <v>0</v>
      </c>
      <c r="I136" s="103" t="n">
        <v>-0.0003784177</v>
      </c>
      <c r="J136" s="81" t="n">
        <v>6.589E-005</v>
      </c>
      <c r="K136" s="81" t="n">
        <v>0.00166287</v>
      </c>
      <c r="L136" s="81" t="n">
        <v>0.00085711</v>
      </c>
      <c r="M136" s="81" t="n">
        <v>0.00034679</v>
      </c>
      <c r="N136" s="81" t="n">
        <v>0.0001604</v>
      </c>
      <c r="O136" s="81" t="n">
        <v>-0.0001478</v>
      </c>
      <c r="P136" s="81" t="n">
        <v>-0.00029518</v>
      </c>
      <c r="Q136" s="81" t="n">
        <v>-0.00063183</v>
      </c>
      <c r="R136" s="82" t="n">
        <v>-0.00108554</v>
      </c>
    </row>
    <row r="137" customFormat="false" ht="12.75" hidden="false" customHeight="false" outlineLevel="0" collapsed="false">
      <c r="A137" s="100" t="n">
        <v>40725</v>
      </c>
      <c r="B137" s="101" t="n">
        <v>-0.0881745</v>
      </c>
      <c r="C137" s="101" t="n">
        <v>0</v>
      </c>
      <c r="D137" s="101" t="n">
        <v>-0.4095404</v>
      </c>
      <c r="E137" s="101" t="n">
        <v>0.3213659</v>
      </c>
      <c r="F137" s="101" t="n">
        <v>0.3213659</v>
      </c>
      <c r="G137" s="101" t="n">
        <v>0</v>
      </c>
      <c r="H137" s="82" t="n">
        <v>0</v>
      </c>
      <c r="I137" s="103" t="n">
        <v>-0.001578667</v>
      </c>
      <c r="J137" s="81" t="n">
        <v>6.896E-005</v>
      </c>
      <c r="K137" s="81" t="n">
        <v>0.00015492</v>
      </c>
      <c r="L137" s="81" t="n">
        <v>-3.299E-005</v>
      </c>
      <c r="M137" s="81" t="n">
        <v>-4.535E-005</v>
      </c>
      <c r="N137" s="81" t="n">
        <v>-2.329E-005</v>
      </c>
      <c r="O137" s="81" t="n">
        <v>1.284E-005</v>
      </c>
      <c r="P137" s="81" t="n">
        <v>4.59E-006</v>
      </c>
      <c r="Q137" s="81" t="n">
        <v>-0.00011205</v>
      </c>
      <c r="R137" s="82" t="n">
        <v>-0.00041387</v>
      </c>
    </row>
    <row r="138" customFormat="false" ht="12.75" hidden="false" customHeight="false" outlineLevel="0" collapsed="false">
      <c r="A138" s="100" t="n">
        <v>40756</v>
      </c>
      <c r="B138" s="101" t="n">
        <v>-0.0882162</v>
      </c>
      <c r="C138" s="101" t="n">
        <v>0</v>
      </c>
      <c r="D138" s="101" t="n">
        <v>-0.40910156</v>
      </c>
      <c r="E138" s="101" t="n">
        <v>0.32088536</v>
      </c>
      <c r="F138" s="101" t="n">
        <v>0.32088536</v>
      </c>
      <c r="G138" s="101" t="n">
        <v>0</v>
      </c>
      <c r="H138" s="82" t="n">
        <v>0</v>
      </c>
      <c r="I138" s="103" t="n">
        <v>-0.0014650564</v>
      </c>
      <c r="J138" s="81" t="n">
        <v>6.863E-005</v>
      </c>
      <c r="K138" s="81" t="n">
        <v>0.0010069</v>
      </c>
      <c r="L138" s="81" t="n">
        <v>0.00051187</v>
      </c>
      <c r="M138" s="81" t="n">
        <v>0.00021553</v>
      </c>
      <c r="N138" s="81" t="n">
        <v>0.00010427</v>
      </c>
      <c r="O138" s="81" t="n">
        <v>-0.00010903</v>
      </c>
      <c r="P138" s="81" t="n">
        <v>-0.00023347</v>
      </c>
      <c r="Q138" s="81" t="n">
        <v>-0.00056581</v>
      </c>
      <c r="R138" s="82" t="n">
        <v>-0.00106158</v>
      </c>
    </row>
    <row r="139" customFormat="false" ht="12.75" hidden="false" customHeight="false" outlineLevel="0" collapsed="false">
      <c r="A139" s="100" t="n">
        <v>40787</v>
      </c>
      <c r="B139" s="101" t="n">
        <v>0.0269933</v>
      </c>
      <c r="C139" s="101" t="n">
        <v>0</v>
      </c>
      <c r="D139" s="101" t="n">
        <v>-0.30643427</v>
      </c>
      <c r="E139" s="101" t="n">
        <v>0.33342757</v>
      </c>
      <c r="F139" s="101" t="n">
        <v>0.33342757</v>
      </c>
      <c r="G139" s="101" t="n">
        <v>0</v>
      </c>
      <c r="H139" s="82" t="n">
        <v>0</v>
      </c>
      <c r="I139" s="103" t="n">
        <v>0.0006120655</v>
      </c>
      <c r="J139" s="81" t="n">
        <v>6.736E-005</v>
      </c>
      <c r="K139" s="81" t="n">
        <v>0.01064286</v>
      </c>
      <c r="L139" s="81" t="n">
        <v>0.00659387</v>
      </c>
      <c r="M139" s="81" t="n">
        <v>0.00309473</v>
      </c>
      <c r="N139" s="81" t="n">
        <v>0.0015051</v>
      </c>
      <c r="O139" s="81" t="n">
        <v>-0.00143559</v>
      </c>
      <c r="P139" s="81" t="n">
        <v>-0.00281548</v>
      </c>
      <c r="Q139" s="81" t="n">
        <v>-0.00545759</v>
      </c>
      <c r="R139" s="82" t="n">
        <v>-0.00801442</v>
      </c>
    </row>
    <row r="140" customFormat="false" ht="12.75" hidden="false" customHeight="false" outlineLevel="0" collapsed="false">
      <c r="A140" s="100" t="n">
        <v>40817</v>
      </c>
      <c r="B140" s="101" t="n">
        <v>0.05356372</v>
      </c>
      <c r="C140" s="101" t="n">
        <v>0</v>
      </c>
      <c r="D140" s="101" t="n">
        <v>-0.2042461</v>
      </c>
      <c r="E140" s="101" t="n">
        <v>0.25780982</v>
      </c>
      <c r="F140" s="101" t="n">
        <v>0.25780982</v>
      </c>
      <c r="G140" s="101" t="n">
        <v>0</v>
      </c>
      <c r="H140" s="82" t="n">
        <v>0</v>
      </c>
      <c r="I140" s="103" t="n">
        <v>1.07432E-005</v>
      </c>
      <c r="J140" s="81" t="n">
        <v>5.294E-005</v>
      </c>
      <c r="K140" s="81" t="n">
        <v>0.00650033</v>
      </c>
      <c r="L140" s="81" t="n">
        <v>0.00402092</v>
      </c>
      <c r="M140" s="81" t="n">
        <v>0.0018893</v>
      </c>
      <c r="N140" s="81" t="n">
        <v>0.00092034</v>
      </c>
      <c r="O140" s="81" t="n">
        <v>-0.00088248</v>
      </c>
      <c r="P140" s="81" t="n">
        <v>-0.00173699</v>
      </c>
      <c r="Q140" s="81" t="n">
        <v>-0.00339714</v>
      </c>
      <c r="R140" s="82" t="n">
        <v>-0.00504252</v>
      </c>
    </row>
    <row r="141" customFormat="false" ht="12.75" hidden="false" customHeight="false" outlineLevel="0" collapsed="false">
      <c r="A141" s="100" t="n">
        <v>40848</v>
      </c>
      <c r="B141" s="101" t="n">
        <v>0.04328843</v>
      </c>
      <c r="C141" s="101" t="n">
        <v>0</v>
      </c>
      <c r="D141" s="101" t="n">
        <v>-0.20409672</v>
      </c>
      <c r="E141" s="101" t="n">
        <v>0.24738515</v>
      </c>
      <c r="F141" s="101" t="n">
        <v>0.24738515</v>
      </c>
      <c r="G141" s="101" t="n">
        <v>0</v>
      </c>
      <c r="H141" s="82" t="n">
        <v>0</v>
      </c>
      <c r="I141" s="103" t="n">
        <v>-0.0002925021</v>
      </c>
      <c r="J141" s="81" t="n">
        <v>5.137E-005</v>
      </c>
      <c r="K141" s="81" t="n">
        <v>0.006136</v>
      </c>
      <c r="L141" s="81" t="n">
        <v>0.00383458</v>
      </c>
      <c r="M141" s="81" t="n">
        <v>0.00182067</v>
      </c>
      <c r="N141" s="81" t="n">
        <v>0.00089149</v>
      </c>
      <c r="O141" s="81" t="n">
        <v>-0.00086326</v>
      </c>
      <c r="P141" s="81" t="n">
        <v>-0.00170695</v>
      </c>
      <c r="Q141" s="81" t="n">
        <v>-0.00336621</v>
      </c>
      <c r="R141" s="82" t="n">
        <v>-0.00503138</v>
      </c>
    </row>
    <row r="142" customFormat="false" ht="12.75" hidden="false" customHeight="false" outlineLevel="0" collapsed="false">
      <c r="A142" s="100" t="n">
        <v>40878</v>
      </c>
      <c r="B142" s="101" t="n">
        <v>-0.05676415</v>
      </c>
      <c r="C142" s="101" t="n">
        <v>0</v>
      </c>
      <c r="D142" s="101" t="n">
        <v>-0.30580146</v>
      </c>
      <c r="E142" s="101" t="n">
        <v>0.24903731</v>
      </c>
      <c r="F142" s="101" t="n">
        <v>0.24903731</v>
      </c>
      <c r="G142" s="101" t="n">
        <v>0</v>
      </c>
      <c r="H142" s="82" t="n">
        <v>0</v>
      </c>
      <c r="I142" s="103" t="n">
        <v>-0.0016418012</v>
      </c>
      <c r="J142" s="81" t="n">
        <v>5.417E-005</v>
      </c>
      <c r="K142" s="81" t="n">
        <v>0.00474865</v>
      </c>
      <c r="L142" s="81" t="n">
        <v>0.00302462</v>
      </c>
      <c r="M142" s="81" t="n">
        <v>0.00146785</v>
      </c>
      <c r="N142" s="81" t="n">
        <v>0.00072716</v>
      </c>
      <c r="O142" s="81" t="n">
        <v>-0.00072131</v>
      </c>
      <c r="P142" s="81" t="n">
        <v>-0.00144368</v>
      </c>
      <c r="Q142" s="81" t="n">
        <v>-0.00291563</v>
      </c>
      <c r="R142" s="82" t="n">
        <v>-0.00445714</v>
      </c>
    </row>
    <row r="143" customFormat="false" ht="12.75" hidden="false" customHeight="false" outlineLevel="0" collapsed="false">
      <c r="A143" s="100" t="n">
        <v>40909</v>
      </c>
      <c r="B143" s="101" t="n">
        <v>-0.06766577</v>
      </c>
      <c r="C143" s="101" t="n">
        <v>0</v>
      </c>
      <c r="D143" s="101" t="n">
        <v>-0.30555997</v>
      </c>
      <c r="E143" s="101" t="n">
        <v>0.2378942</v>
      </c>
      <c r="F143" s="101" t="n">
        <v>0.2378942</v>
      </c>
      <c r="G143" s="101" t="n">
        <v>0</v>
      </c>
      <c r="H143" s="82" t="n">
        <v>0</v>
      </c>
      <c r="I143" s="103" t="n">
        <v>-0.005333862</v>
      </c>
      <c r="J143" s="81" t="n">
        <v>5.85E-005</v>
      </c>
      <c r="K143" s="81" t="n">
        <v>0.00234886</v>
      </c>
      <c r="L143" s="81" t="n">
        <v>0.00167749</v>
      </c>
      <c r="M143" s="81" t="n">
        <v>0.00090585</v>
      </c>
      <c r="N143" s="81" t="n">
        <v>0.00047145</v>
      </c>
      <c r="O143" s="81" t="n">
        <v>-0.00051136</v>
      </c>
      <c r="P143" s="81" t="n">
        <v>-0.001065</v>
      </c>
      <c r="Q143" s="81" t="n">
        <v>-0.00230621</v>
      </c>
      <c r="R143" s="82" t="n">
        <v>-0.00373385</v>
      </c>
    </row>
    <row r="144" customFormat="false" ht="12.75" hidden="false" customHeight="false" outlineLevel="0" collapsed="false">
      <c r="A144" s="100" t="n">
        <v>40940</v>
      </c>
      <c r="B144" s="101" t="n">
        <v>-0.08063789</v>
      </c>
      <c r="C144" s="101" t="n">
        <v>0</v>
      </c>
      <c r="D144" s="101" t="n">
        <v>-0.30522447</v>
      </c>
      <c r="E144" s="101" t="n">
        <v>0.22458658</v>
      </c>
      <c r="F144" s="101" t="n">
        <v>0.22458658</v>
      </c>
      <c r="G144" s="101" t="n">
        <v>0</v>
      </c>
      <c r="H144" s="82" t="n">
        <v>0</v>
      </c>
      <c r="I144" s="103" t="n">
        <v>-0.0038405463</v>
      </c>
      <c r="J144" s="81" t="n">
        <v>5.302E-005</v>
      </c>
      <c r="K144" s="81" t="n">
        <v>0.00311531</v>
      </c>
      <c r="L144" s="81" t="n">
        <v>0.00210911</v>
      </c>
      <c r="M144" s="81" t="n">
        <v>0.00108493</v>
      </c>
      <c r="N144" s="81" t="n">
        <v>0.00055236</v>
      </c>
      <c r="O144" s="81" t="n">
        <v>-0.00057601</v>
      </c>
      <c r="P144" s="81" t="n">
        <v>-0.00117903</v>
      </c>
      <c r="Q144" s="81" t="n">
        <v>-0.00247707</v>
      </c>
      <c r="R144" s="82" t="n">
        <v>-0.00391164</v>
      </c>
    </row>
    <row r="145" customFormat="false" ht="12.75" hidden="false" customHeight="false" outlineLevel="0" collapsed="false">
      <c r="A145" s="100" t="n">
        <v>40969</v>
      </c>
      <c r="B145" s="101" t="n">
        <v>-0.08530465</v>
      </c>
      <c r="C145" s="101" t="n">
        <v>0</v>
      </c>
      <c r="D145" s="101" t="n">
        <v>-0.30504654</v>
      </c>
      <c r="E145" s="101" t="n">
        <v>0.21974189</v>
      </c>
      <c r="F145" s="101" t="n">
        <v>0.21974189</v>
      </c>
      <c r="G145" s="101" t="n">
        <v>0</v>
      </c>
      <c r="H145" s="82" t="n">
        <v>0</v>
      </c>
      <c r="I145" s="103" t="n">
        <v>-0.0046320871</v>
      </c>
      <c r="J145" s="81" t="n">
        <v>5.336E-005</v>
      </c>
      <c r="K145" s="81" t="n">
        <v>-0.00360612</v>
      </c>
      <c r="L145" s="81" t="n">
        <v>-0.00219082</v>
      </c>
      <c r="M145" s="81" t="n">
        <v>-0.00097732</v>
      </c>
      <c r="N145" s="81" t="n">
        <v>-0.00045737</v>
      </c>
      <c r="O145" s="81" t="n">
        <v>0.00039195</v>
      </c>
      <c r="P145" s="81" t="n">
        <v>0.00071617</v>
      </c>
      <c r="Q145" s="81" t="n">
        <v>0.00115456</v>
      </c>
      <c r="R145" s="82" t="n">
        <v>0.00130578</v>
      </c>
    </row>
    <row r="146" customFormat="false" ht="12.75" hidden="false" customHeight="false" outlineLevel="0" collapsed="false">
      <c r="A146" s="100" t="n">
        <v>41000</v>
      </c>
      <c r="B146" s="101" t="n">
        <v>0.02898867</v>
      </c>
      <c r="C146" s="101" t="n">
        <v>0</v>
      </c>
      <c r="D146" s="101" t="n">
        <v>-0.20325592</v>
      </c>
      <c r="E146" s="101" t="n">
        <v>0.23224459</v>
      </c>
      <c r="F146" s="101" t="n">
        <v>0.23224459</v>
      </c>
      <c r="G146" s="101" t="n">
        <v>0</v>
      </c>
      <c r="H146" s="82" t="n">
        <v>0</v>
      </c>
      <c r="I146" s="103" t="n">
        <v>0.0014577388</v>
      </c>
      <c r="J146" s="81" t="n">
        <v>4.514E-005</v>
      </c>
      <c r="K146" s="81" t="n">
        <v>0.00878628</v>
      </c>
      <c r="L146" s="81" t="n">
        <v>0.00545724</v>
      </c>
      <c r="M146" s="81" t="n">
        <v>0.00256045</v>
      </c>
      <c r="N146" s="81" t="n">
        <v>0.00124367</v>
      </c>
      <c r="O146" s="81" t="n">
        <v>-0.0011806</v>
      </c>
      <c r="P146" s="81" t="n">
        <v>-0.00230741</v>
      </c>
      <c r="Q146" s="81" t="n">
        <v>-0.00443333</v>
      </c>
      <c r="R146" s="82" t="n">
        <v>-0.00643834</v>
      </c>
    </row>
    <row r="147" customFormat="false" ht="12.75" hidden="false" customHeight="false" outlineLevel="0" collapsed="false">
      <c r="A147" s="100" t="n">
        <v>41030</v>
      </c>
      <c r="B147" s="101" t="n">
        <v>0.00753596</v>
      </c>
      <c r="C147" s="101" t="n">
        <v>0</v>
      </c>
      <c r="D147" s="101" t="n">
        <v>-0.30456418</v>
      </c>
      <c r="E147" s="101" t="n">
        <v>0.31210014</v>
      </c>
      <c r="F147" s="101" t="n">
        <v>0.31210014</v>
      </c>
      <c r="G147" s="101" t="n">
        <v>0</v>
      </c>
      <c r="H147" s="82" t="n">
        <v>0</v>
      </c>
      <c r="I147" s="103" t="n">
        <v>0.0020026832</v>
      </c>
      <c r="J147" s="81" t="n">
        <v>6.062E-005</v>
      </c>
      <c r="K147" s="81" t="n">
        <v>0.01263795</v>
      </c>
      <c r="L147" s="81" t="n">
        <v>0.00786165</v>
      </c>
      <c r="M147" s="81" t="n">
        <v>0.00369216</v>
      </c>
      <c r="N147" s="81" t="n">
        <v>0.00179384</v>
      </c>
      <c r="O147" s="81" t="n">
        <v>-0.00170299</v>
      </c>
      <c r="P147" s="81" t="n">
        <v>-0.00332774</v>
      </c>
      <c r="Q147" s="81" t="n">
        <v>-0.00638827</v>
      </c>
      <c r="R147" s="82" t="n">
        <v>-0.0092642</v>
      </c>
    </row>
    <row r="148" customFormat="false" ht="12.75" hidden="false" customHeight="false" outlineLevel="0" collapsed="false">
      <c r="A148" s="100" t="n">
        <v>41061</v>
      </c>
      <c r="B148" s="101" t="n">
        <v>-0.03026986</v>
      </c>
      <c r="C148" s="101" t="n">
        <v>0</v>
      </c>
      <c r="D148" s="101" t="n">
        <v>-0.30427926</v>
      </c>
      <c r="E148" s="101" t="n">
        <v>0.2740094</v>
      </c>
      <c r="F148" s="101" t="n">
        <v>0.2740094</v>
      </c>
      <c r="G148" s="101" t="n">
        <v>0</v>
      </c>
      <c r="H148" s="82" t="n">
        <v>0</v>
      </c>
      <c r="I148" s="103" t="n">
        <v>-9.10794E-005</v>
      </c>
      <c r="J148" s="81" t="n">
        <v>5.644E-005</v>
      </c>
      <c r="K148" s="81" t="n">
        <v>0.00325479</v>
      </c>
      <c r="L148" s="81" t="n">
        <v>0.00194335</v>
      </c>
      <c r="M148" s="81" t="n">
        <v>0.00088969</v>
      </c>
      <c r="N148" s="81" t="n">
        <v>0.00042966</v>
      </c>
      <c r="O148" s="81" t="n">
        <v>-0.00040887</v>
      </c>
      <c r="P148" s="81" t="n">
        <v>-0.00080572</v>
      </c>
      <c r="Q148" s="81" t="n">
        <v>-0.00159464</v>
      </c>
      <c r="R148" s="82" t="n">
        <v>-0.00242202</v>
      </c>
    </row>
    <row r="149" customFormat="false" ht="12.75" hidden="false" customHeight="false" outlineLevel="0" collapsed="false">
      <c r="A149" s="100" t="n">
        <v>41091</v>
      </c>
      <c r="B149" s="101" t="n">
        <v>-0.02685402</v>
      </c>
      <c r="C149" s="101" t="n">
        <v>0</v>
      </c>
      <c r="D149" s="101" t="n">
        <v>-0.3040885</v>
      </c>
      <c r="E149" s="101" t="n">
        <v>0.27723448</v>
      </c>
      <c r="F149" s="101" t="n">
        <v>0.27723448</v>
      </c>
      <c r="G149" s="101" t="n">
        <v>0</v>
      </c>
      <c r="H149" s="82" t="n">
        <v>0</v>
      </c>
      <c r="I149" s="103" t="n">
        <v>-0.0010533368</v>
      </c>
      <c r="J149" s="81" t="n">
        <v>5.875E-005</v>
      </c>
      <c r="K149" s="81" t="n">
        <v>0.00194803</v>
      </c>
      <c r="L149" s="81" t="n">
        <v>0.00115686</v>
      </c>
      <c r="M149" s="81" t="n">
        <v>0.00053556</v>
      </c>
      <c r="N149" s="81" t="n">
        <v>0.00026178</v>
      </c>
      <c r="O149" s="81" t="n">
        <v>-0.00025824</v>
      </c>
      <c r="P149" s="81" t="n">
        <v>-0.00052064</v>
      </c>
      <c r="Q149" s="81" t="n">
        <v>-0.0010849</v>
      </c>
      <c r="R149" s="82" t="n">
        <v>-0.00174017</v>
      </c>
    </row>
    <row r="150" customFormat="false" ht="12.75" hidden="false" customHeight="false" outlineLevel="0" collapsed="false">
      <c r="A150" s="100" t="n">
        <v>41122</v>
      </c>
      <c r="B150" s="101" t="n">
        <v>-0.02690667</v>
      </c>
      <c r="C150" s="101" t="n">
        <v>0</v>
      </c>
      <c r="D150" s="101" t="n">
        <v>-0.30378643</v>
      </c>
      <c r="E150" s="101" t="n">
        <v>0.27687976</v>
      </c>
      <c r="F150" s="101" t="n">
        <v>0.27687976</v>
      </c>
      <c r="G150" s="101" t="n">
        <v>0</v>
      </c>
      <c r="H150" s="82" t="n">
        <v>0</v>
      </c>
      <c r="I150" s="103" t="n">
        <v>-0.0009569953</v>
      </c>
      <c r="J150" s="81" t="n">
        <v>5.852E-005</v>
      </c>
      <c r="K150" s="81" t="n">
        <v>0.00263033</v>
      </c>
      <c r="L150" s="81" t="n">
        <v>0.00159381</v>
      </c>
      <c r="M150" s="81" t="n">
        <v>0.00074515</v>
      </c>
      <c r="N150" s="81" t="n">
        <v>0.00036438</v>
      </c>
      <c r="O150" s="81" t="n">
        <v>-0.00035648</v>
      </c>
      <c r="P150" s="81" t="n">
        <v>-0.00071281</v>
      </c>
      <c r="Q150" s="81" t="n">
        <v>-0.00145229</v>
      </c>
      <c r="R150" s="82" t="n">
        <v>-0.00226634</v>
      </c>
    </row>
    <row r="151" customFormat="false" ht="12.75" hidden="false" customHeight="false" outlineLevel="0" collapsed="false">
      <c r="A151" s="100" t="n">
        <v>41153</v>
      </c>
      <c r="B151" s="101" t="n">
        <v>-0.01448397</v>
      </c>
      <c r="C151" s="101" t="n">
        <v>0</v>
      </c>
      <c r="D151" s="101" t="n">
        <v>-0.30351683</v>
      </c>
      <c r="E151" s="101" t="n">
        <v>0.28903286</v>
      </c>
      <c r="F151" s="101" t="n">
        <v>0.28903286</v>
      </c>
      <c r="G151" s="101" t="n">
        <v>0</v>
      </c>
      <c r="H151" s="82" t="n">
        <v>0</v>
      </c>
      <c r="I151" s="103" t="n">
        <v>0.0008878</v>
      </c>
      <c r="J151" s="81" t="n">
        <v>5.788E-005</v>
      </c>
      <c r="K151" s="81" t="n">
        <v>0.01063535</v>
      </c>
      <c r="L151" s="81" t="n">
        <v>0.00666043</v>
      </c>
      <c r="M151" s="81" t="n">
        <v>0.0031507</v>
      </c>
      <c r="N151" s="81" t="n">
        <v>0.00153653</v>
      </c>
      <c r="O151" s="81" t="n">
        <v>-0.00146992</v>
      </c>
      <c r="P151" s="81" t="n">
        <v>-0.00288346</v>
      </c>
      <c r="Q151" s="81" t="n">
        <v>-0.00557813</v>
      </c>
      <c r="R151" s="82" t="n">
        <v>-0.00815009</v>
      </c>
    </row>
    <row r="152" customFormat="false" ht="12.75" hidden="false" customHeight="false" outlineLevel="0" collapsed="false">
      <c r="A152" s="100" t="n">
        <v>41183</v>
      </c>
      <c r="B152" s="101" t="n">
        <v>0.02110597</v>
      </c>
      <c r="C152" s="101" t="n">
        <v>0</v>
      </c>
      <c r="D152" s="101" t="n">
        <v>-0.20230777</v>
      </c>
      <c r="E152" s="101" t="n">
        <v>0.22341374</v>
      </c>
      <c r="F152" s="101" t="n">
        <v>0.22341374</v>
      </c>
      <c r="G152" s="101" t="n">
        <v>0</v>
      </c>
      <c r="H152" s="82" t="n">
        <v>0</v>
      </c>
      <c r="I152" s="103" t="n">
        <v>0.0003084688</v>
      </c>
      <c r="J152" s="81" t="n">
        <v>4.538E-005</v>
      </c>
      <c r="K152" s="81" t="n">
        <v>0.0067965</v>
      </c>
      <c r="L152" s="81" t="n">
        <v>0.00425538</v>
      </c>
      <c r="M152" s="81" t="n">
        <v>0.00201556</v>
      </c>
      <c r="N152" s="81" t="n">
        <v>0.00098412</v>
      </c>
      <c r="O152" s="81" t="n">
        <v>-0.00094478</v>
      </c>
      <c r="P152" s="81" t="n">
        <v>-0.0018575</v>
      </c>
      <c r="Q152" s="81" t="n">
        <v>-0.00361299</v>
      </c>
      <c r="R152" s="82" t="n">
        <v>-0.00531333</v>
      </c>
    </row>
    <row r="153" customFormat="false" ht="12.75" hidden="false" customHeight="false" outlineLevel="0" collapsed="false">
      <c r="A153" s="100" t="n">
        <v>41214</v>
      </c>
      <c r="B153" s="101" t="n">
        <v>0.01224633</v>
      </c>
      <c r="C153" s="101" t="n">
        <v>0</v>
      </c>
      <c r="D153" s="101" t="n">
        <v>-0.20212929</v>
      </c>
      <c r="E153" s="101" t="n">
        <v>0.21437562</v>
      </c>
      <c r="F153" s="101" t="n">
        <v>0.21437562</v>
      </c>
      <c r="G153" s="101" t="n">
        <v>0</v>
      </c>
      <c r="H153" s="82" t="n">
        <v>0</v>
      </c>
      <c r="I153" s="103" t="n">
        <v>0.0001333815</v>
      </c>
      <c r="J153" s="81" t="n">
        <v>4.384E-005</v>
      </c>
      <c r="K153" s="81" t="n">
        <v>0.00649781</v>
      </c>
      <c r="L153" s="81" t="n">
        <v>0.00409473</v>
      </c>
      <c r="M153" s="81" t="n">
        <v>0.00195195</v>
      </c>
      <c r="N153" s="81" t="n">
        <v>0.00095605</v>
      </c>
      <c r="O153" s="81" t="n">
        <v>-0.00092329</v>
      </c>
      <c r="P153" s="81" t="n">
        <v>-0.00182031</v>
      </c>
      <c r="Q153" s="81" t="n">
        <v>-0.00355883</v>
      </c>
      <c r="R153" s="82" t="n">
        <v>-0.00525677</v>
      </c>
    </row>
    <row r="154" customFormat="false" ht="12.75" hidden="false" customHeight="false" outlineLevel="0" collapsed="false">
      <c r="A154" s="100" t="n">
        <v>41244</v>
      </c>
      <c r="B154" s="101" t="n">
        <v>0.01345147</v>
      </c>
      <c r="C154" s="101" t="n">
        <v>0</v>
      </c>
      <c r="D154" s="101" t="n">
        <v>-0.20202581</v>
      </c>
      <c r="E154" s="101" t="n">
        <v>0.21547728</v>
      </c>
      <c r="F154" s="101" t="n">
        <v>0.21547728</v>
      </c>
      <c r="G154" s="101" t="n">
        <v>0</v>
      </c>
      <c r="H154" s="82" t="n">
        <v>0</v>
      </c>
      <c r="I154" s="103" t="n">
        <v>-0.0009251484</v>
      </c>
      <c r="J154" s="81" t="n">
        <v>4.584E-005</v>
      </c>
      <c r="K154" s="81" t="n">
        <v>0.00526322</v>
      </c>
      <c r="L154" s="81" t="n">
        <v>0.00335641</v>
      </c>
      <c r="M154" s="81" t="n">
        <v>0.00162153</v>
      </c>
      <c r="N154" s="81" t="n">
        <v>0.00079988</v>
      </c>
      <c r="O154" s="81" t="n">
        <v>-0.00078394</v>
      </c>
      <c r="P154" s="81" t="n">
        <v>-0.00155728</v>
      </c>
      <c r="Q154" s="81" t="n">
        <v>-0.00309089</v>
      </c>
      <c r="R154" s="82" t="n">
        <v>-0.00463365</v>
      </c>
    </row>
    <row r="155" customFormat="false" ht="12.75" hidden="false" customHeight="false" outlineLevel="0" collapsed="false">
      <c r="A155" s="100" t="n">
        <v>41275</v>
      </c>
      <c r="B155" s="101" t="n">
        <v>0.00278122</v>
      </c>
      <c r="C155" s="101" t="n">
        <v>0</v>
      </c>
      <c r="D155" s="101" t="n">
        <v>-0.20187528</v>
      </c>
      <c r="E155" s="101" t="n">
        <v>0.2046565</v>
      </c>
      <c r="F155" s="101" t="n">
        <v>0.2046565</v>
      </c>
      <c r="G155" s="101" t="n">
        <v>0</v>
      </c>
      <c r="H155" s="82" t="n">
        <v>0</v>
      </c>
      <c r="I155" s="103" t="n">
        <v>-0.0039943895</v>
      </c>
      <c r="J155" s="81" t="n">
        <v>4.869E-005</v>
      </c>
      <c r="K155" s="81" t="n">
        <v>0.00280298</v>
      </c>
      <c r="L155" s="81" t="n">
        <v>0.00191519</v>
      </c>
      <c r="M155" s="81" t="n">
        <v>0.00098975</v>
      </c>
      <c r="N155" s="81" t="n">
        <v>0.00050434</v>
      </c>
      <c r="O155" s="81" t="n">
        <v>-0.00052564</v>
      </c>
      <c r="P155" s="81" t="n">
        <v>-0.00107462</v>
      </c>
      <c r="Q155" s="81" t="n">
        <v>-0.0022491</v>
      </c>
      <c r="R155" s="82" t="n">
        <v>-0.00353375</v>
      </c>
    </row>
    <row r="156" customFormat="false" ht="12.75" hidden="false" customHeight="false" outlineLevel="0" collapsed="false">
      <c r="A156" s="100" t="n">
        <v>41306</v>
      </c>
      <c r="B156" s="101" t="n">
        <v>0.08749734</v>
      </c>
      <c r="C156" s="101" t="n">
        <v>0</v>
      </c>
      <c r="D156" s="101" t="n">
        <v>-0.10072124</v>
      </c>
      <c r="E156" s="101" t="n">
        <v>0.18821858</v>
      </c>
      <c r="F156" s="101" t="n">
        <v>0.18821858</v>
      </c>
      <c r="G156" s="101" t="n">
        <v>0</v>
      </c>
      <c r="H156" s="82" t="n">
        <v>0</v>
      </c>
      <c r="I156" s="103" t="n">
        <v>-0.0025844914</v>
      </c>
      <c r="J156" s="81" t="n">
        <v>4.295E-005</v>
      </c>
      <c r="K156" s="81" t="n">
        <v>0.0038624</v>
      </c>
      <c r="L156" s="81" t="n">
        <v>0.00254832</v>
      </c>
      <c r="M156" s="81" t="n">
        <v>0.00127182</v>
      </c>
      <c r="N156" s="81" t="n">
        <v>0.00063712</v>
      </c>
      <c r="O156" s="81" t="n">
        <v>-0.00064265</v>
      </c>
      <c r="P156" s="81" t="n">
        <v>-0.00129359</v>
      </c>
      <c r="Q156" s="81" t="n">
        <v>-0.00262972</v>
      </c>
      <c r="R156" s="82" t="n">
        <v>-0.00402413</v>
      </c>
    </row>
    <row r="157" customFormat="false" ht="12.75" hidden="false" customHeight="false" outlineLevel="0" collapsed="false">
      <c r="A157" s="100" t="n">
        <v>41334</v>
      </c>
      <c r="B157" s="101" t="n">
        <v>-0.01304739</v>
      </c>
      <c r="C157" s="101" t="n">
        <v>0</v>
      </c>
      <c r="D157" s="101" t="n">
        <v>-0.20156061</v>
      </c>
      <c r="E157" s="101" t="n">
        <v>0.18851322</v>
      </c>
      <c r="F157" s="101" t="n">
        <v>0.18851322</v>
      </c>
      <c r="G157" s="101" t="n">
        <v>0</v>
      </c>
      <c r="H157" s="82" t="n">
        <v>0</v>
      </c>
      <c r="I157" s="103" t="n">
        <v>-0.0036482393</v>
      </c>
      <c r="J157" s="81" t="n">
        <v>4.47E-005</v>
      </c>
      <c r="K157" s="81" t="n">
        <v>-0.00203844</v>
      </c>
      <c r="L157" s="81" t="n">
        <v>-0.00122283</v>
      </c>
      <c r="M157" s="81" t="n">
        <v>-0.00053507</v>
      </c>
      <c r="N157" s="81" t="n">
        <v>-0.00024716</v>
      </c>
      <c r="O157" s="81" t="n">
        <v>0.00020426</v>
      </c>
      <c r="P157" s="81" t="n">
        <v>0.00036385</v>
      </c>
      <c r="Q157" s="81" t="n">
        <v>0.00054353</v>
      </c>
      <c r="R157" s="82" t="n">
        <v>0.00053097</v>
      </c>
    </row>
    <row r="158" customFormat="false" ht="12.75" hidden="false" customHeight="false" outlineLevel="0" collapsed="false">
      <c r="A158" s="100" t="n">
        <v>41365</v>
      </c>
      <c r="B158" s="101" t="n">
        <v>-0.03286663</v>
      </c>
      <c r="C158" s="101" t="n">
        <v>0</v>
      </c>
      <c r="D158" s="101" t="n">
        <v>-0.10085226</v>
      </c>
      <c r="E158" s="101" t="n">
        <v>0.06798563</v>
      </c>
      <c r="F158" s="101" t="n">
        <v>0.06798563</v>
      </c>
      <c r="G158" s="101" t="n">
        <v>0</v>
      </c>
      <c r="H158" s="82" t="n">
        <v>0</v>
      </c>
      <c r="I158" s="103" t="n">
        <v>0.0049159514</v>
      </c>
      <c r="J158" s="81" t="n">
        <v>6.04E-006</v>
      </c>
      <c r="K158" s="81" t="n">
        <v>0.02211689</v>
      </c>
      <c r="L158" s="81" t="n">
        <v>0.01402942</v>
      </c>
      <c r="M158" s="81" t="n">
        <v>0.00667854</v>
      </c>
      <c r="N158" s="81" t="n">
        <v>0.00325906</v>
      </c>
      <c r="O158" s="81" t="n">
        <v>-0.00310598</v>
      </c>
      <c r="P158" s="81" t="n">
        <v>-0.00606589</v>
      </c>
      <c r="Q158" s="81" t="n">
        <v>-0.0115743</v>
      </c>
      <c r="R158" s="82" t="n">
        <v>-0.01657599</v>
      </c>
    </row>
    <row r="159" customFormat="false" ht="12.75" hidden="false" customHeight="false" outlineLevel="0" collapsed="false">
      <c r="A159" s="100" t="n">
        <v>41395</v>
      </c>
      <c r="B159" s="101" t="n">
        <v>-0.00741203</v>
      </c>
      <c r="C159" s="101" t="n">
        <v>0</v>
      </c>
      <c r="D159" s="101" t="n">
        <v>-0.100746</v>
      </c>
      <c r="E159" s="101" t="n">
        <v>0.09333397</v>
      </c>
      <c r="F159" s="101" t="n">
        <v>0.09333397</v>
      </c>
      <c r="G159" s="101" t="n">
        <v>0</v>
      </c>
      <c r="H159" s="82" t="n">
        <v>0</v>
      </c>
      <c r="I159" s="103" t="n">
        <v>0.0064955087</v>
      </c>
      <c r="J159" s="81" t="n">
        <v>8.77E-006</v>
      </c>
      <c r="K159" s="81" t="n">
        <v>0.03023294</v>
      </c>
      <c r="L159" s="81" t="n">
        <v>0.01918223</v>
      </c>
      <c r="M159" s="81" t="n">
        <v>0.0091335</v>
      </c>
      <c r="N159" s="81" t="n">
        <v>0.00445754</v>
      </c>
      <c r="O159" s="81" t="n">
        <v>-0.004249</v>
      </c>
      <c r="P159" s="81" t="n">
        <v>-0.00829898</v>
      </c>
      <c r="Q159" s="81" t="n">
        <v>-0.01583816</v>
      </c>
      <c r="R159" s="82" t="n">
        <v>-0.02268634</v>
      </c>
    </row>
    <row r="160" customFormat="false" ht="12.75" hidden="false" customHeight="false" outlineLevel="0" collapsed="false">
      <c r="A160" s="100" t="n">
        <v>41426</v>
      </c>
      <c r="B160" s="101" t="n">
        <v>-0.03455592</v>
      </c>
      <c r="C160" s="101" t="n">
        <v>0</v>
      </c>
      <c r="D160" s="101" t="n">
        <v>-0.10065545</v>
      </c>
      <c r="E160" s="101" t="n">
        <v>0.06609953</v>
      </c>
      <c r="F160" s="101" t="n">
        <v>0.06609953</v>
      </c>
      <c r="G160" s="101" t="n">
        <v>0</v>
      </c>
      <c r="H160" s="82" t="n">
        <v>0</v>
      </c>
      <c r="I160" s="103" t="n">
        <v>0.0045386823</v>
      </c>
      <c r="J160" s="81" t="n">
        <v>6.36E-006</v>
      </c>
      <c r="K160" s="81" t="n">
        <v>0.0213044</v>
      </c>
      <c r="L160" s="81" t="n">
        <v>0.01351981</v>
      </c>
      <c r="M160" s="81" t="n">
        <v>0.00643858</v>
      </c>
      <c r="N160" s="81" t="n">
        <v>0.00314259</v>
      </c>
      <c r="O160" s="81" t="n">
        <v>-0.00299611</v>
      </c>
      <c r="P160" s="81" t="n">
        <v>-0.00585242</v>
      </c>
      <c r="Q160" s="81" t="n">
        <v>-0.01117098</v>
      </c>
      <c r="R160" s="82" t="n">
        <v>-0.01600388</v>
      </c>
    </row>
    <row r="161" customFormat="false" ht="12.75" hidden="false" customHeight="false" outlineLevel="0" collapsed="false">
      <c r="A161" s="100" t="n">
        <v>41456</v>
      </c>
      <c r="B161" s="101" t="n">
        <v>-0.03879522</v>
      </c>
      <c r="C161" s="101" t="n">
        <v>0</v>
      </c>
      <c r="D161" s="101" t="n">
        <v>-0.10058238</v>
      </c>
      <c r="E161" s="101" t="n">
        <v>0.06178716</v>
      </c>
      <c r="F161" s="101" t="n">
        <v>0.06178716</v>
      </c>
      <c r="G161" s="101" t="n">
        <v>0</v>
      </c>
      <c r="H161" s="82" t="n">
        <v>0</v>
      </c>
      <c r="I161" s="103" t="n">
        <v>0.0044499996</v>
      </c>
      <c r="J161" s="81" t="n">
        <v>5.66E-006</v>
      </c>
      <c r="K161" s="81" t="n">
        <v>0.01980815</v>
      </c>
      <c r="L161" s="81" t="n">
        <v>0.01257081</v>
      </c>
      <c r="M161" s="81" t="n">
        <v>0.00598703</v>
      </c>
      <c r="N161" s="81" t="n">
        <v>0.00292231</v>
      </c>
      <c r="O161" s="81" t="n">
        <v>-0.00278637</v>
      </c>
      <c r="P161" s="81" t="n">
        <v>-0.00544301</v>
      </c>
      <c r="Q161" s="81" t="n">
        <v>-0.01039073</v>
      </c>
      <c r="R161" s="82" t="n">
        <v>-0.01488798</v>
      </c>
    </row>
    <row r="162" customFormat="false" ht="12.75" hidden="false" customHeight="false" outlineLevel="0" collapsed="false">
      <c r="A162" s="100" t="n">
        <v>41487</v>
      </c>
      <c r="B162" s="101" t="n">
        <v>-0.03738838</v>
      </c>
      <c r="C162" s="101" t="n">
        <v>0</v>
      </c>
      <c r="D162" s="101" t="n">
        <v>-0.10052416</v>
      </c>
      <c r="E162" s="101" t="n">
        <v>0.06313578</v>
      </c>
      <c r="F162" s="101" t="n">
        <v>0.06313578</v>
      </c>
      <c r="G162" s="101" t="n">
        <v>0</v>
      </c>
      <c r="H162" s="82" t="n">
        <v>0</v>
      </c>
      <c r="I162" s="103" t="n">
        <v>0.0044879909</v>
      </c>
      <c r="J162" s="81" t="n">
        <v>5.92E-006</v>
      </c>
      <c r="K162" s="81" t="n">
        <v>0.02014097</v>
      </c>
      <c r="L162" s="81" t="n">
        <v>0.01278441</v>
      </c>
      <c r="M162" s="81" t="n">
        <v>0.00608987</v>
      </c>
      <c r="N162" s="81" t="n">
        <v>0.00297278</v>
      </c>
      <c r="O162" s="81" t="n">
        <v>-0.002835</v>
      </c>
      <c r="P162" s="81" t="n">
        <v>-0.00553849</v>
      </c>
      <c r="Q162" s="81" t="n">
        <v>-0.01057481</v>
      </c>
      <c r="R162" s="82" t="n">
        <v>-0.01515427</v>
      </c>
    </row>
    <row r="163" customFormat="false" ht="12.75" hidden="false" customHeight="false" outlineLevel="0" collapsed="false">
      <c r="A163" s="100" t="n">
        <v>41518</v>
      </c>
      <c r="B163" s="101" t="n">
        <v>-0.01766553</v>
      </c>
      <c r="C163" s="101" t="n">
        <v>0</v>
      </c>
      <c r="D163" s="101" t="n">
        <v>-0.10042492</v>
      </c>
      <c r="E163" s="101" t="n">
        <v>0.08275939</v>
      </c>
      <c r="F163" s="101" t="n">
        <v>0.08275939</v>
      </c>
      <c r="G163" s="101" t="n">
        <v>0</v>
      </c>
      <c r="H163" s="82" t="n">
        <v>0</v>
      </c>
      <c r="I163" s="103" t="n">
        <v>0.0057771328</v>
      </c>
      <c r="J163" s="81" t="n">
        <v>7.98E-006</v>
      </c>
      <c r="K163" s="81" t="n">
        <v>0.02628786</v>
      </c>
      <c r="L163" s="81" t="n">
        <v>0.0166891</v>
      </c>
      <c r="M163" s="81" t="n">
        <v>0.00795125</v>
      </c>
      <c r="N163" s="81" t="n">
        <v>0.00388174</v>
      </c>
      <c r="O163" s="81" t="n">
        <v>-0.00370243</v>
      </c>
      <c r="P163" s="81" t="n">
        <v>-0.0072337</v>
      </c>
      <c r="Q163" s="81" t="n">
        <v>-0.0138137</v>
      </c>
      <c r="R163" s="82" t="n">
        <v>-0.01979877</v>
      </c>
    </row>
    <row r="164" customFormat="false" ht="12.75" hidden="false" customHeight="false" outlineLevel="0" collapsed="false">
      <c r="A164" s="100" t="n">
        <v>41548</v>
      </c>
      <c r="B164" s="101" t="n">
        <v>-0.04048759</v>
      </c>
      <c r="C164" s="101" t="n">
        <v>0</v>
      </c>
      <c r="D164" s="101" t="n">
        <v>-0.10038079</v>
      </c>
      <c r="E164" s="101" t="n">
        <v>0.0598932</v>
      </c>
      <c r="F164" s="101" t="n">
        <v>0.0598932</v>
      </c>
      <c r="G164" s="101" t="n">
        <v>0</v>
      </c>
      <c r="H164" s="82" t="n">
        <v>0</v>
      </c>
      <c r="I164" s="103" t="n">
        <v>0.0043426778</v>
      </c>
      <c r="J164" s="81" t="n">
        <v>5.57E-006</v>
      </c>
      <c r="K164" s="81" t="n">
        <v>0.01902873</v>
      </c>
      <c r="L164" s="81" t="n">
        <v>0.01207848</v>
      </c>
      <c r="M164" s="81" t="n">
        <v>0.00575374</v>
      </c>
      <c r="N164" s="81" t="n">
        <v>0.00280875</v>
      </c>
      <c r="O164" s="81" t="n">
        <v>-0.0026787</v>
      </c>
      <c r="P164" s="81" t="n">
        <v>-0.0052333</v>
      </c>
      <c r="Q164" s="81" t="n">
        <v>-0.00999276</v>
      </c>
      <c r="R164" s="82" t="n">
        <v>-0.01432125</v>
      </c>
    </row>
    <row r="165" customFormat="false" ht="12.75" hidden="false" customHeight="false" outlineLevel="0" collapsed="false">
      <c r="A165" s="100" t="n">
        <v>41579</v>
      </c>
      <c r="B165" s="101" t="n">
        <v>-0.04308435</v>
      </c>
      <c r="C165" s="101" t="n">
        <v>0</v>
      </c>
      <c r="D165" s="101" t="n">
        <v>-0.10027583</v>
      </c>
      <c r="E165" s="101" t="n">
        <v>0.05719148</v>
      </c>
      <c r="F165" s="101" t="n">
        <v>0.05719148</v>
      </c>
      <c r="G165" s="101" t="n">
        <v>0</v>
      </c>
      <c r="H165" s="82" t="n">
        <v>0</v>
      </c>
      <c r="I165" s="103" t="n">
        <v>0.0044404583</v>
      </c>
      <c r="J165" s="81" t="n">
        <v>4.91E-006</v>
      </c>
      <c r="K165" s="81" t="n">
        <v>0.01793906</v>
      </c>
      <c r="L165" s="81" t="n">
        <v>0.0113904</v>
      </c>
      <c r="M165" s="81" t="n">
        <v>0.00542781</v>
      </c>
      <c r="N165" s="81" t="n">
        <v>0.00265011</v>
      </c>
      <c r="O165" s="81" t="n">
        <v>-0.00252834</v>
      </c>
      <c r="P165" s="81" t="n">
        <v>-0.00494046</v>
      </c>
      <c r="Q165" s="81" t="n">
        <v>-0.0094372</v>
      </c>
      <c r="R165" s="82" t="n">
        <v>-0.01353029</v>
      </c>
    </row>
    <row r="166" customFormat="false" ht="12.75" hidden="false" customHeight="false" outlineLevel="0" collapsed="false">
      <c r="A166" s="100" t="n">
        <v>41609</v>
      </c>
      <c r="B166" s="101" t="n">
        <v>-0.04814039</v>
      </c>
      <c r="C166" s="101" t="n">
        <v>0</v>
      </c>
      <c r="D166" s="101" t="n">
        <v>-0.1002256</v>
      </c>
      <c r="E166" s="101" t="n">
        <v>0.05208521</v>
      </c>
      <c r="F166" s="101" t="n">
        <v>0.05208521</v>
      </c>
      <c r="G166" s="101" t="n">
        <v>0</v>
      </c>
      <c r="H166" s="82" t="n">
        <v>0</v>
      </c>
      <c r="I166" s="103" t="n">
        <v>0.0043426875</v>
      </c>
      <c r="J166" s="81" t="n">
        <v>4.05E-006</v>
      </c>
      <c r="K166" s="81" t="n">
        <v>0.01622342</v>
      </c>
      <c r="L166" s="81" t="n">
        <v>0.01030179</v>
      </c>
      <c r="M166" s="81" t="n">
        <v>0.00490955</v>
      </c>
      <c r="N166" s="81" t="n">
        <v>0.00239721</v>
      </c>
      <c r="O166" s="81" t="n">
        <v>-0.00228737</v>
      </c>
      <c r="P166" s="81" t="n">
        <v>-0.00446992</v>
      </c>
      <c r="Q166" s="81" t="n">
        <v>-0.00853974</v>
      </c>
      <c r="R166" s="82" t="n">
        <v>-0.01224566</v>
      </c>
    </row>
    <row r="167" customFormat="false" ht="12.75" hidden="false" customHeight="false" outlineLevel="0" collapsed="false">
      <c r="A167" s="100" t="n">
        <v>41640</v>
      </c>
      <c r="B167" s="101" t="n">
        <v>0.03600923</v>
      </c>
      <c r="C167" s="101" t="n">
        <v>0</v>
      </c>
      <c r="D167" s="101" t="n">
        <v>0</v>
      </c>
      <c r="E167" s="101" t="n">
        <v>0.03600923</v>
      </c>
      <c r="F167" s="101" t="n">
        <v>0.03600923</v>
      </c>
      <c r="G167" s="101" t="n">
        <v>0</v>
      </c>
      <c r="H167" s="82" t="n">
        <v>0</v>
      </c>
      <c r="I167" s="103" t="n">
        <v>0.0036314303</v>
      </c>
      <c r="J167" s="81" t="n">
        <v>1.88E-006</v>
      </c>
      <c r="K167" s="81" t="n">
        <v>0.01086045</v>
      </c>
      <c r="L167" s="81" t="n">
        <v>0.00690254</v>
      </c>
      <c r="M167" s="81" t="n">
        <v>0.00329266</v>
      </c>
      <c r="N167" s="81" t="n">
        <v>0.0016085</v>
      </c>
      <c r="O167" s="81" t="n">
        <v>-0.00153629</v>
      </c>
      <c r="P167" s="81" t="n">
        <v>-0.00300368</v>
      </c>
      <c r="Q167" s="81" t="n">
        <v>-0.00574424</v>
      </c>
      <c r="R167" s="82" t="n">
        <v>-0.00824527</v>
      </c>
    </row>
    <row r="168" customFormat="false" ht="12.75" hidden="false" customHeight="false" outlineLevel="0" collapsed="false">
      <c r="A168" s="100" t="n">
        <v>41671</v>
      </c>
      <c r="B168" s="101" t="n">
        <v>0.03863825</v>
      </c>
      <c r="C168" s="101" t="n">
        <v>0</v>
      </c>
      <c r="D168" s="101" t="n">
        <v>1E-008</v>
      </c>
      <c r="E168" s="101" t="n">
        <v>0.03863824</v>
      </c>
      <c r="F168" s="101" t="n">
        <v>0.03863824</v>
      </c>
      <c r="G168" s="101" t="n">
        <v>0</v>
      </c>
      <c r="H168" s="82" t="n">
        <v>0</v>
      </c>
      <c r="I168" s="103" t="n">
        <v>0.0036152728</v>
      </c>
      <c r="J168" s="81" t="n">
        <v>2.48E-006</v>
      </c>
      <c r="K168" s="81" t="n">
        <v>0.01163863</v>
      </c>
      <c r="L168" s="81" t="n">
        <v>0.00739836</v>
      </c>
      <c r="M168" s="81" t="n">
        <v>0.00352969</v>
      </c>
      <c r="N168" s="81" t="n">
        <v>0.0017244</v>
      </c>
      <c r="O168" s="81" t="n">
        <v>-0.00164719</v>
      </c>
      <c r="P168" s="81" t="n">
        <v>-0.00322067</v>
      </c>
      <c r="Q168" s="81" t="n">
        <v>-0.00615978</v>
      </c>
      <c r="R168" s="82" t="n">
        <v>-0.00884246</v>
      </c>
    </row>
    <row r="169" customFormat="false" ht="12.75" hidden="false" customHeight="false" outlineLevel="0" collapsed="false">
      <c r="A169" s="100" t="n">
        <v>41699</v>
      </c>
      <c r="B169" s="101" t="n">
        <v>-0.07155549</v>
      </c>
      <c r="C169" s="101" t="n">
        <v>0</v>
      </c>
      <c r="D169" s="101" t="n">
        <v>-0.10001994</v>
      </c>
      <c r="E169" s="101" t="n">
        <v>0.02846445</v>
      </c>
      <c r="F169" s="101" t="n">
        <v>0.02846445</v>
      </c>
      <c r="G169" s="101" t="n">
        <v>0</v>
      </c>
      <c r="H169" s="82" t="n">
        <v>0</v>
      </c>
      <c r="I169" s="103" t="n">
        <v>0.0023954412</v>
      </c>
      <c r="J169" s="81" t="n">
        <v>2.25E-006</v>
      </c>
      <c r="K169" s="81" t="n">
        <v>0.00857934</v>
      </c>
      <c r="L169" s="81" t="n">
        <v>0.00545458</v>
      </c>
      <c r="M169" s="81" t="n">
        <v>0.00260269</v>
      </c>
      <c r="N169" s="81" t="n">
        <v>0.0012716</v>
      </c>
      <c r="O169" s="81" t="n">
        <v>-0.00121477</v>
      </c>
      <c r="P169" s="81" t="n">
        <v>-0.00237528</v>
      </c>
      <c r="Q169" s="81" t="n">
        <v>-0.0045432</v>
      </c>
      <c r="R169" s="82" t="n">
        <v>-0.00652213</v>
      </c>
    </row>
    <row r="170" customFormat="false" ht="12.75" hidden="false" customHeight="false" outlineLevel="0" collapsed="false">
      <c r="A170" s="100" t="n">
        <v>41730</v>
      </c>
      <c r="B170" s="101" t="n">
        <v>-0.03798223</v>
      </c>
      <c r="C170" s="101" t="n">
        <v>0</v>
      </c>
      <c r="D170" s="101" t="n">
        <v>-0.09993749</v>
      </c>
      <c r="E170" s="101" t="n">
        <v>0.06195526</v>
      </c>
      <c r="F170" s="101" t="n">
        <v>0.06195526</v>
      </c>
      <c r="G170" s="101" t="n">
        <v>0</v>
      </c>
      <c r="H170" s="82" t="n">
        <v>0</v>
      </c>
      <c r="I170" s="103" t="n">
        <v>0.0044318041</v>
      </c>
      <c r="J170" s="81" t="n">
        <v>6.1E-006</v>
      </c>
      <c r="K170" s="81" t="n">
        <v>0.0187038</v>
      </c>
      <c r="L170" s="81" t="n">
        <v>0.01189476</v>
      </c>
      <c r="M170" s="81" t="n">
        <v>0.00567688</v>
      </c>
      <c r="N170" s="81" t="n">
        <v>0.0027738</v>
      </c>
      <c r="O170" s="81" t="n">
        <v>-0.00265024</v>
      </c>
      <c r="P170" s="81" t="n">
        <v>-0.00518239</v>
      </c>
      <c r="Q170" s="81" t="n">
        <v>-0.00991324</v>
      </c>
      <c r="R170" s="82" t="n">
        <v>-0.0142321</v>
      </c>
    </row>
    <row r="171" customFormat="false" ht="12.75" hidden="false" customHeight="false" outlineLevel="0" collapsed="false">
      <c r="A171" s="100" t="n">
        <v>41760</v>
      </c>
      <c r="B171" s="101" t="n">
        <v>-0.01506305</v>
      </c>
      <c r="C171" s="101" t="n">
        <v>0</v>
      </c>
      <c r="D171" s="101" t="n">
        <v>-0.0998723</v>
      </c>
      <c r="E171" s="101" t="n">
        <v>0.08480925</v>
      </c>
      <c r="F171" s="101" t="n">
        <v>0.08480925</v>
      </c>
      <c r="G171" s="101" t="n">
        <v>0</v>
      </c>
      <c r="H171" s="82" t="n">
        <v>0</v>
      </c>
      <c r="I171" s="103" t="n">
        <v>0.0058572082</v>
      </c>
      <c r="J171" s="81" t="n">
        <v>8.72E-006</v>
      </c>
      <c r="K171" s="81" t="n">
        <v>0.02550826</v>
      </c>
      <c r="L171" s="81" t="n">
        <v>0.01622508</v>
      </c>
      <c r="M171" s="81" t="n">
        <v>0.00774491</v>
      </c>
      <c r="N171" s="81" t="n">
        <v>0.00378459</v>
      </c>
      <c r="O171" s="81" t="n">
        <v>-0.00361657</v>
      </c>
      <c r="P171" s="81" t="n">
        <v>-0.00707253</v>
      </c>
      <c r="Q171" s="81" t="n">
        <v>-0.0135308</v>
      </c>
      <c r="R171" s="82" t="n">
        <v>-0.01942839</v>
      </c>
    </row>
    <row r="172" customFormat="false" ht="12.75" hidden="false" customHeight="false" outlineLevel="0" collapsed="false">
      <c r="A172" s="100" t="n">
        <v>41791</v>
      </c>
      <c r="B172" s="101" t="n">
        <v>-0.03979047</v>
      </c>
      <c r="C172" s="101" t="n">
        <v>0</v>
      </c>
      <c r="D172" s="101" t="n">
        <v>-0.099784</v>
      </c>
      <c r="E172" s="101" t="n">
        <v>0.05999353</v>
      </c>
      <c r="F172" s="101" t="n">
        <v>0.05999353</v>
      </c>
      <c r="G172" s="101" t="n">
        <v>0</v>
      </c>
      <c r="H172" s="82" t="n">
        <v>0</v>
      </c>
      <c r="I172" s="103" t="n">
        <v>0.0040983634</v>
      </c>
      <c r="J172" s="81" t="n">
        <v>6.27E-006</v>
      </c>
      <c r="K172" s="81" t="n">
        <v>0.01797016</v>
      </c>
      <c r="L172" s="81" t="n">
        <v>0.01143197</v>
      </c>
      <c r="M172" s="81" t="n">
        <v>0.00545774</v>
      </c>
      <c r="N172" s="81" t="n">
        <v>0.00266714</v>
      </c>
      <c r="O172" s="81" t="n">
        <v>-0.00254908</v>
      </c>
      <c r="P172" s="81" t="n">
        <v>-0.0049853</v>
      </c>
      <c r="Q172" s="81" t="n">
        <v>-0.00953892</v>
      </c>
      <c r="R172" s="82" t="n">
        <v>-0.01369841</v>
      </c>
    </row>
    <row r="173" customFormat="false" ht="12.75" hidden="false" customHeight="false" outlineLevel="0" collapsed="false">
      <c r="A173" s="100" t="n">
        <v>41821</v>
      </c>
      <c r="B173" s="101" t="n">
        <v>-0.04349694</v>
      </c>
      <c r="C173" s="101" t="n">
        <v>0</v>
      </c>
      <c r="D173" s="101" t="n">
        <v>-0.09971304</v>
      </c>
      <c r="E173" s="101" t="n">
        <v>0.0562161</v>
      </c>
      <c r="F173" s="101" t="n">
        <v>0.0562161</v>
      </c>
      <c r="G173" s="101" t="n">
        <v>0</v>
      </c>
      <c r="H173" s="82" t="n">
        <v>0</v>
      </c>
      <c r="I173" s="103" t="n">
        <v>0.0040152458</v>
      </c>
      <c r="J173" s="81" t="n">
        <v>5.65E-006</v>
      </c>
      <c r="K173" s="81" t="n">
        <v>0.01674206</v>
      </c>
      <c r="L173" s="81" t="n">
        <v>0.01065158</v>
      </c>
      <c r="M173" s="81" t="n">
        <v>0.00508568</v>
      </c>
      <c r="N173" s="81" t="n">
        <v>0.00248546</v>
      </c>
      <c r="O173" s="81" t="n">
        <v>-0.00237574</v>
      </c>
      <c r="P173" s="81" t="n">
        <v>-0.00464658</v>
      </c>
      <c r="Q173" s="81" t="n">
        <v>-0.00889201</v>
      </c>
      <c r="R173" s="82" t="n">
        <v>-0.01277123</v>
      </c>
    </row>
    <row r="174" customFormat="false" ht="12.75" hidden="false" customHeight="false" outlineLevel="0" collapsed="false">
      <c r="A174" s="100" t="n">
        <v>41852</v>
      </c>
      <c r="B174" s="101" t="n">
        <v>-0.0422098</v>
      </c>
      <c r="C174" s="101" t="n">
        <v>0</v>
      </c>
      <c r="D174" s="101" t="n">
        <v>-0.09961905</v>
      </c>
      <c r="E174" s="101" t="n">
        <v>0.05740925</v>
      </c>
      <c r="F174" s="101" t="n">
        <v>0.05740925</v>
      </c>
      <c r="G174" s="101" t="n">
        <v>0</v>
      </c>
      <c r="H174" s="82" t="n">
        <v>0</v>
      </c>
      <c r="I174" s="103" t="n">
        <v>0.0040501583</v>
      </c>
      <c r="J174" s="81" t="n">
        <v>5.89E-006</v>
      </c>
      <c r="K174" s="81" t="n">
        <v>0.01702135</v>
      </c>
      <c r="L174" s="81" t="n">
        <v>0.01083097</v>
      </c>
      <c r="M174" s="81" t="n">
        <v>0.00517214</v>
      </c>
      <c r="N174" s="81" t="n">
        <v>0.00252791</v>
      </c>
      <c r="O174" s="81" t="n">
        <v>-0.00241666</v>
      </c>
      <c r="P174" s="81" t="n">
        <v>-0.00472699</v>
      </c>
      <c r="Q174" s="81" t="n">
        <v>-0.0090472</v>
      </c>
      <c r="R174" s="82" t="n">
        <v>-0.01299597</v>
      </c>
    </row>
    <row r="175" customFormat="false" ht="12.75" hidden="false" customHeight="false" outlineLevel="0" collapsed="false">
      <c r="A175" s="100" t="n">
        <v>41883</v>
      </c>
      <c r="B175" s="101" t="n">
        <v>-0.02426018</v>
      </c>
      <c r="C175" s="101" t="n">
        <v>0</v>
      </c>
      <c r="D175" s="101" t="n">
        <v>-0.09952228</v>
      </c>
      <c r="E175" s="101" t="n">
        <v>0.0752621</v>
      </c>
      <c r="F175" s="101" t="n">
        <v>0.0752621</v>
      </c>
      <c r="G175" s="101" t="n">
        <v>0</v>
      </c>
      <c r="H175" s="82" t="n">
        <v>0</v>
      </c>
      <c r="I175" s="103" t="n">
        <v>0.0052151779</v>
      </c>
      <c r="J175" s="81" t="n">
        <v>7.89E-006</v>
      </c>
      <c r="K175" s="81" t="n">
        <v>0.02223362</v>
      </c>
      <c r="L175" s="81" t="n">
        <v>0.01414965</v>
      </c>
      <c r="M175" s="81" t="n">
        <v>0.00675785</v>
      </c>
      <c r="N175" s="81" t="n">
        <v>0.00330315</v>
      </c>
      <c r="O175" s="81" t="n">
        <v>-0.00315821</v>
      </c>
      <c r="P175" s="81" t="n">
        <v>-0.00617784</v>
      </c>
      <c r="Q175" s="81" t="n">
        <v>-0.01182553</v>
      </c>
      <c r="R175" s="82" t="n">
        <v>-0.01698899</v>
      </c>
    </row>
    <row r="176" customFormat="false" ht="12.75" hidden="false" customHeight="false" outlineLevel="0" collapsed="false">
      <c r="A176" s="100" t="n">
        <v>41913</v>
      </c>
      <c r="B176" s="101" t="n">
        <v>-0.04408139</v>
      </c>
      <c r="C176" s="101" t="n">
        <v>0</v>
      </c>
      <c r="D176" s="101" t="n">
        <v>-0.09947782</v>
      </c>
      <c r="E176" s="101" t="n">
        <v>0.05539643</v>
      </c>
      <c r="F176" s="101" t="n">
        <v>0.05539643</v>
      </c>
      <c r="G176" s="101" t="n">
        <v>0</v>
      </c>
      <c r="H176" s="82" t="n">
        <v>0</v>
      </c>
      <c r="I176" s="103" t="n">
        <v>0.0039047726</v>
      </c>
      <c r="J176" s="81" t="n">
        <v>5.75E-006</v>
      </c>
      <c r="K176" s="81" t="n">
        <v>0.01628336</v>
      </c>
      <c r="L176" s="81" t="n">
        <v>0.01036407</v>
      </c>
      <c r="M176" s="81" t="n">
        <v>0.00495048</v>
      </c>
      <c r="N176" s="81" t="n">
        <v>0.00241989</v>
      </c>
      <c r="O176" s="81" t="n">
        <v>-0.002314</v>
      </c>
      <c r="P176" s="81" t="n">
        <v>-0.00452678</v>
      </c>
      <c r="Q176" s="81" t="n">
        <v>-0.00866628</v>
      </c>
      <c r="R176" s="82" t="n">
        <v>-0.01245201</v>
      </c>
    </row>
    <row r="177" customFormat="false" ht="12.75" hidden="false" customHeight="false" outlineLevel="0" collapsed="false">
      <c r="A177" s="100" t="n">
        <v>41944</v>
      </c>
      <c r="B177" s="101" t="n">
        <v>0.05257469</v>
      </c>
      <c r="C177" s="101" t="n">
        <v>0</v>
      </c>
      <c r="D177" s="101" t="n">
        <v>0</v>
      </c>
      <c r="E177" s="101" t="n">
        <v>0.05257469</v>
      </c>
      <c r="F177" s="101" t="n">
        <v>0.05257469</v>
      </c>
      <c r="G177" s="101" t="n">
        <v>0</v>
      </c>
      <c r="H177" s="82" t="n">
        <v>0</v>
      </c>
      <c r="I177" s="103" t="n">
        <v>0.0040025671</v>
      </c>
      <c r="J177" s="81" t="n">
        <v>5.07E-006</v>
      </c>
      <c r="K177" s="81" t="n">
        <v>0.01533086</v>
      </c>
      <c r="L177" s="81" t="n">
        <v>0.00975884</v>
      </c>
      <c r="M177" s="81" t="n">
        <v>0.00466199</v>
      </c>
      <c r="N177" s="81" t="n">
        <v>0.00227904</v>
      </c>
      <c r="O177" s="81" t="n">
        <v>-0.00217967</v>
      </c>
      <c r="P177" s="81" t="n">
        <v>-0.00426435</v>
      </c>
      <c r="Q177" s="81" t="n">
        <v>-0.00816536</v>
      </c>
      <c r="R177" s="82" t="n">
        <v>-0.01173454</v>
      </c>
    </row>
    <row r="178" customFormat="false" ht="12.75" hidden="false" customHeight="false" outlineLevel="0" collapsed="false">
      <c r="A178" s="100" t="n">
        <v>41974</v>
      </c>
      <c r="B178" s="101" t="n">
        <v>0.04820458</v>
      </c>
      <c r="C178" s="101" t="n">
        <v>0</v>
      </c>
      <c r="D178" s="101" t="n">
        <v>0</v>
      </c>
      <c r="E178" s="101" t="n">
        <v>0.04820458</v>
      </c>
      <c r="F178" s="101" t="n">
        <v>0.04820458</v>
      </c>
      <c r="G178" s="101" t="n">
        <v>0</v>
      </c>
      <c r="H178" s="82" t="n">
        <v>0</v>
      </c>
      <c r="I178" s="103" t="n">
        <v>0.0039172024</v>
      </c>
      <c r="J178" s="81" t="n">
        <v>4.32E-006</v>
      </c>
      <c r="K178" s="81" t="n">
        <v>0.01395645</v>
      </c>
      <c r="L178" s="81" t="n">
        <v>0.00888496</v>
      </c>
      <c r="M178" s="81" t="n">
        <v>0.00424509</v>
      </c>
      <c r="N178" s="81" t="n">
        <v>0.00207538</v>
      </c>
      <c r="O178" s="81" t="n">
        <v>-0.0019852</v>
      </c>
      <c r="P178" s="81" t="n">
        <v>-0.0038842</v>
      </c>
      <c r="Q178" s="81" t="n">
        <v>-0.00743873</v>
      </c>
      <c r="R178" s="82" t="n">
        <v>-0.0106922</v>
      </c>
    </row>
    <row r="179" customFormat="false" ht="12.75" hidden="false" customHeight="false" outlineLevel="0" collapsed="false">
      <c r="A179" s="100" t="n">
        <v>42005</v>
      </c>
      <c r="B179" s="101" t="n">
        <v>0.03386069</v>
      </c>
      <c r="C179" s="101" t="n">
        <v>0</v>
      </c>
      <c r="D179" s="101" t="n">
        <v>0</v>
      </c>
      <c r="E179" s="101" t="n">
        <v>0.03386069</v>
      </c>
      <c r="F179" s="101" t="n">
        <v>0.03386069</v>
      </c>
      <c r="G179" s="101" t="n">
        <v>0</v>
      </c>
      <c r="H179" s="82" t="n">
        <v>0</v>
      </c>
      <c r="I179" s="103" t="n">
        <v>0.003287817</v>
      </c>
      <c r="J179" s="81" t="n">
        <v>2.31E-006</v>
      </c>
      <c r="K179" s="81" t="n">
        <v>0.00947594</v>
      </c>
      <c r="L179" s="81" t="n">
        <v>0.00603863</v>
      </c>
      <c r="M179" s="81" t="n">
        <v>0.00288811</v>
      </c>
      <c r="N179" s="81" t="n">
        <v>0.0014127</v>
      </c>
      <c r="O179" s="81" t="n">
        <v>-0.00135273</v>
      </c>
      <c r="P179" s="81" t="n">
        <v>-0.0026481</v>
      </c>
      <c r="Q179" s="81" t="n">
        <v>-0.00507673</v>
      </c>
      <c r="R179" s="82" t="n">
        <v>-0.00730469</v>
      </c>
    </row>
    <row r="180" customFormat="false" ht="12.75" hidden="false" customHeight="false" outlineLevel="0" collapsed="false">
      <c r="A180" s="100" t="n">
        <v>42036</v>
      </c>
      <c r="B180" s="101" t="n">
        <v>0.03603621</v>
      </c>
      <c r="C180" s="101" t="n">
        <v>0</v>
      </c>
      <c r="D180" s="101" t="n">
        <v>0</v>
      </c>
      <c r="E180" s="101" t="n">
        <v>0.03603621</v>
      </c>
      <c r="F180" s="101" t="n">
        <v>0.03603621</v>
      </c>
      <c r="G180" s="101" t="n">
        <v>0</v>
      </c>
      <c r="H180" s="82" t="n">
        <v>0</v>
      </c>
      <c r="I180" s="103" t="n">
        <v>0.003268509</v>
      </c>
      <c r="J180" s="81" t="n">
        <v>2.8E-006</v>
      </c>
      <c r="K180" s="81" t="n">
        <v>0.01008445</v>
      </c>
      <c r="L180" s="81" t="n">
        <v>0.00642696</v>
      </c>
      <c r="M180" s="81" t="n">
        <v>0.00307406</v>
      </c>
      <c r="N180" s="81" t="n">
        <v>0.0015037</v>
      </c>
      <c r="O180" s="81" t="n">
        <v>-0.00143993</v>
      </c>
      <c r="P180" s="81" t="n">
        <v>-0.00281888</v>
      </c>
      <c r="Q180" s="81" t="n">
        <v>-0.00540433</v>
      </c>
      <c r="R180" s="82" t="n">
        <v>-0.00777628</v>
      </c>
    </row>
    <row r="181" customFormat="false" ht="12.75" hidden="false" customHeight="false" outlineLevel="0" collapsed="false">
      <c r="A181" s="100" t="n">
        <v>42064</v>
      </c>
      <c r="B181" s="101" t="n">
        <v>-0.07291455</v>
      </c>
      <c r="C181" s="101" t="n">
        <v>0</v>
      </c>
      <c r="D181" s="101" t="n">
        <v>-0.09922257</v>
      </c>
      <c r="E181" s="101" t="n">
        <v>0.02630802</v>
      </c>
      <c r="F181" s="101" t="n">
        <v>0.02630802</v>
      </c>
      <c r="G181" s="101" t="n">
        <v>0</v>
      </c>
      <c r="H181" s="82" t="n">
        <v>0</v>
      </c>
      <c r="I181" s="103" t="n">
        <v>0.0021617552</v>
      </c>
      <c r="J181" s="81" t="n">
        <v>2.38E-006</v>
      </c>
      <c r="K181" s="81" t="n">
        <v>0.00737474</v>
      </c>
      <c r="L181" s="81" t="n">
        <v>0.00470039</v>
      </c>
      <c r="M181" s="81" t="n">
        <v>0.00224835</v>
      </c>
      <c r="N181" s="81" t="n">
        <v>0.00109982</v>
      </c>
      <c r="O181" s="81" t="n">
        <v>-0.00105322</v>
      </c>
      <c r="P181" s="81" t="n">
        <v>-0.00206184</v>
      </c>
      <c r="Q181" s="81" t="n">
        <v>-0.00395295</v>
      </c>
      <c r="R181" s="82" t="n">
        <v>-0.00568786</v>
      </c>
    </row>
    <row r="182" customFormat="false" ht="12.75" hidden="false" customHeight="false" outlineLevel="0" collapsed="false">
      <c r="A182" s="100" t="n">
        <v>42095</v>
      </c>
      <c r="B182" s="101" t="n">
        <v>-0.04256229</v>
      </c>
      <c r="C182" s="101" t="n">
        <v>0</v>
      </c>
      <c r="D182" s="101" t="n">
        <v>-0.09917309</v>
      </c>
      <c r="E182" s="101" t="n">
        <v>0.0566108</v>
      </c>
      <c r="F182" s="101" t="n">
        <v>0.0566108</v>
      </c>
      <c r="G182" s="101" t="n">
        <v>0</v>
      </c>
      <c r="H182" s="82" t="n">
        <v>0</v>
      </c>
      <c r="I182" s="103" t="n">
        <v>0.0039970043</v>
      </c>
      <c r="J182" s="81" t="n">
        <v>6.06E-006</v>
      </c>
      <c r="K182" s="81" t="n">
        <v>0.01591957</v>
      </c>
      <c r="L182" s="81" t="n">
        <v>0.01014789</v>
      </c>
      <c r="M182" s="81" t="n">
        <v>0.00485451</v>
      </c>
      <c r="N182" s="81" t="n">
        <v>0.00237475</v>
      </c>
      <c r="O182" s="81" t="n">
        <v>-0.00227421</v>
      </c>
      <c r="P182" s="81" t="n">
        <v>-0.00445218</v>
      </c>
      <c r="Q182" s="81" t="n">
        <v>-0.00853575</v>
      </c>
      <c r="R182" s="82" t="n">
        <v>-0.0122818</v>
      </c>
    </row>
    <row r="183" customFormat="false" ht="12.75" hidden="false" customHeight="false" outlineLevel="0" collapsed="false">
      <c r="A183" s="100" t="n">
        <v>42125</v>
      </c>
      <c r="B183" s="101" t="n">
        <v>-0.02183961</v>
      </c>
      <c r="C183" s="101" t="n">
        <v>0</v>
      </c>
      <c r="D183" s="101" t="n">
        <v>-0.09914034</v>
      </c>
      <c r="E183" s="101" t="n">
        <v>0.07730073</v>
      </c>
      <c r="F183" s="101" t="n">
        <v>0.07730073</v>
      </c>
      <c r="G183" s="101" t="n">
        <v>0</v>
      </c>
      <c r="H183" s="82" t="n">
        <v>0</v>
      </c>
      <c r="I183" s="103" t="n">
        <v>0.0052848784</v>
      </c>
      <c r="J183" s="81" t="n">
        <v>8.56E-006</v>
      </c>
      <c r="K183" s="81" t="n">
        <v>0.02166978</v>
      </c>
      <c r="L183" s="81" t="n">
        <v>0.01381531</v>
      </c>
      <c r="M183" s="81" t="n">
        <v>0.0066098</v>
      </c>
      <c r="N183" s="81" t="n">
        <v>0.00323361</v>
      </c>
      <c r="O183" s="81" t="n">
        <v>-0.00309709</v>
      </c>
      <c r="P183" s="81" t="n">
        <v>-0.00606348</v>
      </c>
      <c r="Q183" s="81" t="n">
        <v>-0.01162627</v>
      </c>
      <c r="R183" s="82" t="n">
        <v>-0.01673044</v>
      </c>
    </row>
    <row r="184" customFormat="false" ht="12.75" hidden="false" customHeight="false" outlineLevel="0" collapsed="false">
      <c r="A184" s="100" t="n">
        <v>42156</v>
      </c>
      <c r="B184" s="101" t="n">
        <v>-0.04446526</v>
      </c>
      <c r="C184" s="101" t="n">
        <v>0</v>
      </c>
      <c r="D184" s="101" t="n">
        <v>-0.09908423</v>
      </c>
      <c r="E184" s="101" t="n">
        <v>0.05461897</v>
      </c>
      <c r="F184" s="101" t="n">
        <v>0.05461897</v>
      </c>
      <c r="G184" s="101" t="n">
        <v>0</v>
      </c>
      <c r="H184" s="82" t="n">
        <v>0</v>
      </c>
      <c r="I184" s="103" t="n">
        <v>0.003700359</v>
      </c>
      <c r="J184" s="81" t="n">
        <v>6.12E-006</v>
      </c>
      <c r="K184" s="81" t="n">
        <v>0.01525532</v>
      </c>
      <c r="L184" s="81" t="n">
        <v>0.00972701</v>
      </c>
      <c r="M184" s="81" t="n">
        <v>0.00465435</v>
      </c>
      <c r="N184" s="81" t="n">
        <v>0.00227711</v>
      </c>
      <c r="O184" s="81" t="n">
        <v>-0.00218122</v>
      </c>
      <c r="P184" s="81" t="n">
        <v>-0.00427063</v>
      </c>
      <c r="Q184" s="81" t="n">
        <v>-0.00818953</v>
      </c>
      <c r="R184" s="82" t="n">
        <v>-0.01178621</v>
      </c>
    </row>
    <row r="185" customFormat="false" ht="12.75" hidden="false" customHeight="false" outlineLevel="0" collapsed="false">
      <c r="A185" s="100" t="n">
        <v>42186</v>
      </c>
      <c r="B185" s="101" t="n">
        <v>-0.04775454</v>
      </c>
      <c r="C185" s="101" t="n">
        <v>0</v>
      </c>
      <c r="D185" s="101" t="n">
        <v>-0.09904496</v>
      </c>
      <c r="E185" s="101" t="n">
        <v>0.05129042</v>
      </c>
      <c r="F185" s="101" t="n">
        <v>0.05129042</v>
      </c>
      <c r="G185" s="101" t="n">
        <v>0</v>
      </c>
      <c r="H185" s="82" t="n">
        <v>0</v>
      </c>
      <c r="I185" s="103" t="n">
        <v>0.0036231598</v>
      </c>
      <c r="J185" s="81" t="n">
        <v>5.57E-006</v>
      </c>
      <c r="K185" s="81" t="n">
        <v>0.01423915</v>
      </c>
      <c r="L185" s="81" t="n">
        <v>0.0090801</v>
      </c>
      <c r="M185" s="81" t="n">
        <v>0.00434534</v>
      </c>
      <c r="N185" s="81" t="n">
        <v>0.00212607</v>
      </c>
      <c r="O185" s="81" t="n">
        <v>-0.00203682</v>
      </c>
      <c r="P185" s="81" t="n">
        <v>-0.0039882</v>
      </c>
      <c r="Q185" s="81" t="n">
        <v>-0.00764906</v>
      </c>
      <c r="R185" s="82" t="n">
        <v>-0.01101004</v>
      </c>
    </row>
    <row r="186" customFormat="false" ht="12.75" hidden="false" customHeight="false" outlineLevel="0" collapsed="false">
      <c r="A186" s="100" t="n">
        <v>42217</v>
      </c>
      <c r="B186" s="101" t="n">
        <v>-0.04663114</v>
      </c>
      <c r="C186" s="101" t="n">
        <v>0</v>
      </c>
      <c r="D186" s="101" t="n">
        <v>-0.09898243</v>
      </c>
      <c r="E186" s="101" t="n">
        <v>0.05235129</v>
      </c>
      <c r="F186" s="101" t="n">
        <v>0.05235129</v>
      </c>
      <c r="G186" s="101" t="n">
        <v>0</v>
      </c>
      <c r="H186" s="82" t="n">
        <v>0</v>
      </c>
      <c r="I186" s="103" t="n">
        <v>0.0036550682</v>
      </c>
      <c r="J186" s="81" t="n">
        <v>5.78E-006</v>
      </c>
      <c r="K186" s="81" t="n">
        <v>0.01447481</v>
      </c>
      <c r="L186" s="81" t="n">
        <v>0.00923161</v>
      </c>
      <c r="M186" s="81" t="n">
        <v>0.00441843</v>
      </c>
      <c r="N186" s="81" t="n">
        <v>0.00216197</v>
      </c>
      <c r="O186" s="81" t="n">
        <v>-0.00207149</v>
      </c>
      <c r="P186" s="81" t="n">
        <v>-0.00405633</v>
      </c>
      <c r="Q186" s="81" t="n">
        <v>-0.0077807</v>
      </c>
      <c r="R186" s="82" t="n">
        <v>-0.01120088</v>
      </c>
    </row>
    <row r="187" customFormat="false" ht="12.75" hidden="false" customHeight="false" outlineLevel="0" collapsed="false">
      <c r="A187" s="100" t="n">
        <v>42248</v>
      </c>
      <c r="B187" s="101" t="n">
        <v>-0.03031781</v>
      </c>
      <c r="C187" s="101" t="n">
        <v>0</v>
      </c>
      <c r="D187" s="101" t="n">
        <v>-0.09894933</v>
      </c>
      <c r="E187" s="101" t="n">
        <v>0.06863152</v>
      </c>
      <c r="F187" s="101" t="n">
        <v>0.06863152</v>
      </c>
      <c r="G187" s="101" t="n">
        <v>0</v>
      </c>
      <c r="H187" s="82" t="n">
        <v>0</v>
      </c>
      <c r="I187" s="103" t="n">
        <v>0.0047061821</v>
      </c>
      <c r="J187" s="81" t="n">
        <v>7.72E-006</v>
      </c>
      <c r="K187" s="81" t="n">
        <v>0.01891609</v>
      </c>
      <c r="L187" s="81" t="n">
        <v>0.01206555</v>
      </c>
      <c r="M187" s="81" t="n">
        <v>0.00577546</v>
      </c>
      <c r="N187" s="81" t="n">
        <v>0.00282613</v>
      </c>
      <c r="O187" s="81" t="n">
        <v>-0.00270814</v>
      </c>
      <c r="P187" s="81" t="n">
        <v>-0.00530328</v>
      </c>
      <c r="Q187" s="81" t="n">
        <v>-0.01017359</v>
      </c>
      <c r="R187" s="82" t="n">
        <v>-0.01464708</v>
      </c>
    </row>
    <row r="188" customFormat="false" ht="12.75" hidden="false" customHeight="false" outlineLevel="0" collapsed="false">
      <c r="A188" s="100" t="n">
        <v>42278</v>
      </c>
      <c r="B188" s="101" t="n">
        <v>-0.04834155</v>
      </c>
      <c r="C188" s="101" t="n">
        <v>0</v>
      </c>
      <c r="D188" s="101" t="n">
        <v>-0.09893279</v>
      </c>
      <c r="E188" s="101" t="n">
        <v>0.05059124</v>
      </c>
      <c r="F188" s="101" t="n">
        <v>0.05059124</v>
      </c>
      <c r="G188" s="101" t="n">
        <v>0</v>
      </c>
      <c r="H188" s="82" t="n">
        <v>0</v>
      </c>
      <c r="I188" s="103" t="n">
        <v>0.0035205542</v>
      </c>
      <c r="J188" s="81" t="n">
        <v>5.65E-006</v>
      </c>
      <c r="K188" s="81" t="n">
        <v>0.01387279</v>
      </c>
      <c r="L188" s="81" t="n">
        <v>0.00884981</v>
      </c>
      <c r="M188" s="81" t="n">
        <v>0.00423672</v>
      </c>
      <c r="N188" s="81" t="n">
        <v>0.00207331</v>
      </c>
      <c r="O188" s="81" t="n">
        <v>-0.00198703</v>
      </c>
      <c r="P188" s="81" t="n">
        <v>-0.00389141</v>
      </c>
      <c r="Q188" s="81" t="n">
        <v>-0.00746614</v>
      </c>
      <c r="R188" s="82" t="n">
        <v>-0.01075059</v>
      </c>
    </row>
    <row r="189" customFormat="false" ht="12.75" hidden="false" customHeight="false" outlineLevel="0" collapsed="false">
      <c r="A189" s="100" t="n">
        <v>42309</v>
      </c>
      <c r="B189" s="101" t="n">
        <v>0.04841421</v>
      </c>
      <c r="C189" s="101" t="n">
        <v>0</v>
      </c>
      <c r="D189" s="101" t="n">
        <v>0</v>
      </c>
      <c r="E189" s="101" t="n">
        <v>0.04841421</v>
      </c>
      <c r="F189" s="101" t="n">
        <v>0.04841421</v>
      </c>
      <c r="G189" s="101" t="n">
        <v>0</v>
      </c>
      <c r="H189" s="82" t="n">
        <v>0</v>
      </c>
      <c r="I189" s="103" t="n">
        <v>0.0036095095</v>
      </c>
      <c r="J189" s="81" t="n">
        <v>5.11E-006</v>
      </c>
      <c r="K189" s="81" t="n">
        <v>0.01317333</v>
      </c>
      <c r="L189" s="81" t="n">
        <v>0.00840473</v>
      </c>
      <c r="M189" s="81" t="n">
        <v>0.00402426</v>
      </c>
      <c r="N189" s="81" t="n">
        <v>0.0019695</v>
      </c>
      <c r="O189" s="81" t="n">
        <v>-0.00188785</v>
      </c>
      <c r="P189" s="81" t="n">
        <v>-0.00369751</v>
      </c>
      <c r="Q189" s="81" t="n">
        <v>-0.00709542</v>
      </c>
      <c r="R189" s="82" t="n">
        <v>-0.01021875</v>
      </c>
    </row>
    <row r="190" customFormat="false" ht="12.75" hidden="false" customHeight="false" outlineLevel="0" collapsed="false">
      <c r="A190" s="100" t="n">
        <v>42339</v>
      </c>
      <c r="B190" s="101" t="n">
        <v>0.04464927</v>
      </c>
      <c r="C190" s="101" t="n">
        <v>0</v>
      </c>
      <c r="D190" s="101" t="n">
        <v>0</v>
      </c>
      <c r="E190" s="101" t="n">
        <v>0.04464927</v>
      </c>
      <c r="F190" s="101" t="n">
        <v>0.04464927</v>
      </c>
      <c r="G190" s="101" t="n">
        <v>0</v>
      </c>
      <c r="H190" s="82" t="n">
        <v>0</v>
      </c>
      <c r="I190" s="103" t="n">
        <v>0.0035327058</v>
      </c>
      <c r="J190" s="81" t="n">
        <v>4.47E-006</v>
      </c>
      <c r="K190" s="81" t="n">
        <v>0.01205909</v>
      </c>
      <c r="L190" s="81" t="n">
        <v>0.00769496</v>
      </c>
      <c r="M190" s="81" t="n">
        <v>0.003685</v>
      </c>
      <c r="N190" s="81" t="n">
        <v>0.00180362</v>
      </c>
      <c r="O190" s="81" t="n">
        <v>-0.00172914</v>
      </c>
      <c r="P190" s="81" t="n">
        <v>-0.00338698</v>
      </c>
      <c r="Q190" s="81" t="n">
        <v>-0.00650072</v>
      </c>
      <c r="R190" s="82" t="n">
        <v>-0.00936403</v>
      </c>
    </row>
    <row r="191" customFormat="false" ht="12.75" hidden="false" customHeight="false" outlineLevel="0" collapsed="false">
      <c r="A191" s="100" t="n">
        <v>42370</v>
      </c>
      <c r="B191" s="101" t="n">
        <v>0.03176961</v>
      </c>
      <c r="C191" s="101" t="n">
        <v>0</v>
      </c>
      <c r="D191" s="101" t="n">
        <v>0</v>
      </c>
      <c r="E191" s="101" t="n">
        <v>0.03176961</v>
      </c>
      <c r="F191" s="101" t="n">
        <v>0.03176961</v>
      </c>
      <c r="G191" s="101" t="n">
        <v>0</v>
      </c>
      <c r="H191" s="82" t="n">
        <v>0</v>
      </c>
      <c r="I191" s="103" t="n">
        <v>0.0029766846</v>
      </c>
      <c r="J191" s="81" t="n">
        <v>2.59E-006</v>
      </c>
      <c r="K191" s="81" t="n">
        <v>0.00828936</v>
      </c>
      <c r="L191" s="81" t="n">
        <v>0.00529497</v>
      </c>
      <c r="M191" s="81" t="n">
        <v>0.00253833</v>
      </c>
      <c r="N191" s="81" t="n">
        <v>0.00124303</v>
      </c>
      <c r="O191" s="81" t="n">
        <v>-0.00119295</v>
      </c>
      <c r="P191" s="81" t="n">
        <v>-0.00233793</v>
      </c>
      <c r="Q191" s="81" t="n">
        <v>-0.00449191</v>
      </c>
      <c r="R191" s="82" t="n">
        <v>-0.00647706</v>
      </c>
    </row>
    <row r="192" customFormat="false" ht="12.75" hidden="false" customHeight="false" outlineLevel="0" collapsed="false">
      <c r="A192" s="100" t="n">
        <v>42401</v>
      </c>
      <c r="B192" s="101" t="n">
        <v>0.03356532</v>
      </c>
      <c r="C192" s="101" t="n">
        <v>0</v>
      </c>
      <c r="D192" s="101" t="n">
        <v>0</v>
      </c>
      <c r="E192" s="101" t="n">
        <v>0.03356532</v>
      </c>
      <c r="F192" s="101" t="n">
        <v>0.03356532</v>
      </c>
      <c r="G192" s="101" t="n">
        <v>0</v>
      </c>
      <c r="H192" s="82" t="n">
        <v>0</v>
      </c>
      <c r="I192" s="103" t="n">
        <v>0.0029548094</v>
      </c>
      <c r="J192" s="81" t="n">
        <v>3.01E-006</v>
      </c>
      <c r="K192" s="81" t="n">
        <v>0.00876368</v>
      </c>
      <c r="L192" s="81" t="n">
        <v>0.00559814</v>
      </c>
      <c r="M192" s="81" t="n">
        <v>0.00268373</v>
      </c>
      <c r="N192" s="81" t="n">
        <v>0.00131425</v>
      </c>
      <c r="O192" s="81" t="n">
        <v>-0.00126132</v>
      </c>
      <c r="P192" s="81" t="n">
        <v>-0.00247191</v>
      </c>
      <c r="Q192" s="81" t="n">
        <v>-0.00474935</v>
      </c>
      <c r="R192" s="82" t="n">
        <v>-0.00684825</v>
      </c>
    </row>
    <row r="193" customFormat="false" ht="12.75" hidden="false" customHeight="false" outlineLevel="0" collapsed="false">
      <c r="A193" s="100" t="n">
        <v>42430</v>
      </c>
      <c r="B193" s="101" t="n">
        <v>0.02430573</v>
      </c>
      <c r="C193" s="101" t="n">
        <v>0</v>
      </c>
      <c r="D193" s="101" t="n">
        <v>0</v>
      </c>
      <c r="E193" s="101" t="n">
        <v>0.02430573</v>
      </c>
      <c r="F193" s="101" t="n">
        <v>0.02430573</v>
      </c>
      <c r="G193" s="101" t="n">
        <v>0</v>
      </c>
      <c r="H193" s="82" t="n">
        <v>0</v>
      </c>
      <c r="I193" s="103" t="n">
        <v>0.001950824</v>
      </c>
      <c r="J193" s="81" t="n">
        <v>2.44E-006</v>
      </c>
      <c r="K193" s="81" t="n">
        <v>0.00636155</v>
      </c>
      <c r="L193" s="81" t="n">
        <v>0.00406375</v>
      </c>
      <c r="M193" s="81" t="n">
        <v>0.00194815</v>
      </c>
      <c r="N193" s="81" t="n">
        <v>0.00095402</v>
      </c>
      <c r="O193" s="81" t="n">
        <v>-0.00091559</v>
      </c>
      <c r="P193" s="81" t="n">
        <v>-0.00179433</v>
      </c>
      <c r="Q193" s="81" t="n">
        <v>-0.00344737</v>
      </c>
      <c r="R193" s="82" t="n">
        <v>-0.00497067</v>
      </c>
    </row>
    <row r="194" customFormat="false" ht="12.75" hidden="false" customHeight="false" outlineLevel="0" collapsed="false">
      <c r="A194" s="100" t="n">
        <v>42461</v>
      </c>
      <c r="B194" s="101" t="n">
        <v>0.05175884</v>
      </c>
      <c r="C194" s="101" t="n">
        <v>0</v>
      </c>
      <c r="D194" s="101" t="n">
        <v>0</v>
      </c>
      <c r="E194" s="101" t="n">
        <v>0.05175884</v>
      </c>
      <c r="F194" s="101" t="n">
        <v>0.05175884</v>
      </c>
      <c r="G194" s="101" t="n">
        <v>0</v>
      </c>
      <c r="H194" s="82" t="n">
        <v>0</v>
      </c>
      <c r="I194" s="103" t="n">
        <v>0.0036027412</v>
      </c>
      <c r="J194" s="81" t="n">
        <v>5.94E-006</v>
      </c>
      <c r="K194" s="81" t="n">
        <v>0.01360269</v>
      </c>
      <c r="L194" s="81" t="n">
        <v>0.0086897</v>
      </c>
      <c r="M194" s="81" t="n">
        <v>0.00416585</v>
      </c>
      <c r="N194" s="81" t="n">
        <v>0.00204003</v>
      </c>
      <c r="O194" s="81" t="n">
        <v>-0.00195778</v>
      </c>
      <c r="P194" s="81" t="n">
        <v>-0.00383672</v>
      </c>
      <c r="Q194" s="81" t="n">
        <v>-0.00737096</v>
      </c>
      <c r="R194" s="82" t="n">
        <v>-0.01062732</v>
      </c>
    </row>
    <row r="195" customFormat="false" ht="12.75" hidden="false" customHeight="false" outlineLevel="0" collapsed="false">
      <c r="A195" s="100" t="n">
        <v>42491</v>
      </c>
      <c r="B195" s="101" t="n">
        <v>0.0705434</v>
      </c>
      <c r="C195" s="101" t="n">
        <v>0</v>
      </c>
      <c r="D195" s="101" t="n">
        <v>0</v>
      </c>
      <c r="E195" s="101" t="n">
        <v>0.0705434</v>
      </c>
      <c r="F195" s="101" t="n">
        <v>0.0705434</v>
      </c>
      <c r="G195" s="101" t="n">
        <v>0</v>
      </c>
      <c r="H195" s="82" t="n">
        <v>0</v>
      </c>
      <c r="I195" s="103" t="n">
        <v>0.0047698337</v>
      </c>
      <c r="J195" s="81" t="n">
        <v>8.3E-006</v>
      </c>
      <c r="K195" s="81" t="n">
        <v>0.01849689</v>
      </c>
      <c r="L195" s="81" t="n">
        <v>0.01181738</v>
      </c>
      <c r="M195" s="81" t="n">
        <v>0.00566579</v>
      </c>
      <c r="N195" s="81" t="n">
        <v>0.00277468</v>
      </c>
      <c r="O195" s="81" t="n">
        <v>-0.00266303</v>
      </c>
      <c r="P195" s="81" t="n">
        <v>-0.00521902</v>
      </c>
      <c r="Q195" s="81" t="n">
        <v>-0.01002738</v>
      </c>
      <c r="R195" s="82" t="n">
        <v>-0.01445835</v>
      </c>
    </row>
    <row r="196" customFormat="false" ht="12.75" hidden="false" customHeight="false" outlineLevel="0" collapsed="false">
      <c r="A196" s="100" t="n">
        <v>42522</v>
      </c>
      <c r="B196" s="101" t="n">
        <v>0.03285364</v>
      </c>
      <c r="C196" s="101" t="n">
        <v>0</v>
      </c>
      <c r="D196" s="101" t="n">
        <v>0</v>
      </c>
      <c r="E196" s="101" t="n">
        <v>0.03285364</v>
      </c>
      <c r="F196" s="101" t="n">
        <v>0.03285364</v>
      </c>
      <c r="G196" s="101" t="n">
        <v>0</v>
      </c>
      <c r="H196" s="82" t="n">
        <v>0</v>
      </c>
      <c r="I196" s="103" t="n">
        <v>0.0022044332</v>
      </c>
      <c r="J196" s="81" t="n">
        <v>3.9E-006</v>
      </c>
      <c r="K196" s="81" t="n">
        <v>0.00858498</v>
      </c>
      <c r="L196" s="81" t="n">
        <v>0.00548538</v>
      </c>
      <c r="M196" s="81" t="n">
        <v>0.00263021</v>
      </c>
      <c r="N196" s="81" t="n">
        <v>0.00128815</v>
      </c>
      <c r="O196" s="81" t="n">
        <v>-0.00123644</v>
      </c>
      <c r="P196" s="81" t="n">
        <v>-0.0024233</v>
      </c>
      <c r="Q196" s="81" t="n">
        <v>-0.00465637</v>
      </c>
      <c r="R196" s="82" t="n">
        <v>-0.00671461</v>
      </c>
    </row>
    <row r="197" customFormat="false" ht="12.75" hidden="false" customHeight="false" outlineLevel="0" collapsed="false">
      <c r="A197" s="100" t="n">
        <v>42552</v>
      </c>
      <c r="B197" s="101" t="n">
        <v>0.04545689</v>
      </c>
      <c r="C197" s="101" t="n">
        <v>0</v>
      </c>
      <c r="D197" s="101" t="n">
        <v>0</v>
      </c>
      <c r="E197" s="101" t="n">
        <v>0.04545689</v>
      </c>
      <c r="F197" s="101" t="n">
        <v>0.04545689</v>
      </c>
      <c r="G197" s="101" t="n">
        <v>0</v>
      </c>
      <c r="H197" s="82" t="n">
        <v>0</v>
      </c>
      <c r="I197" s="103" t="n">
        <v>0.0031713133</v>
      </c>
      <c r="J197" s="81" t="n">
        <v>5.27E-006</v>
      </c>
      <c r="K197" s="81" t="n">
        <v>0.01180103</v>
      </c>
      <c r="L197" s="81" t="n">
        <v>0.00754132</v>
      </c>
      <c r="M197" s="81" t="n">
        <v>0.00361656</v>
      </c>
      <c r="N197" s="81" t="n">
        <v>0.00177134</v>
      </c>
      <c r="O197" s="81" t="n">
        <v>-0.00170051</v>
      </c>
      <c r="P197" s="81" t="n">
        <v>-0.0033331</v>
      </c>
      <c r="Q197" s="81" t="n">
        <v>-0.00640559</v>
      </c>
      <c r="R197" s="82" t="n">
        <v>-0.00923855</v>
      </c>
    </row>
    <row r="198" customFormat="false" ht="12.75" hidden="false" customHeight="false" outlineLevel="0" collapsed="false">
      <c r="A198" s="100" t="n">
        <v>42583</v>
      </c>
      <c r="B198" s="101" t="n">
        <v>0.04780166</v>
      </c>
      <c r="C198" s="101" t="n">
        <v>0</v>
      </c>
      <c r="D198" s="101" t="n">
        <v>0</v>
      </c>
      <c r="E198" s="101" t="n">
        <v>0.04780166</v>
      </c>
      <c r="F198" s="101" t="n">
        <v>0.04780166</v>
      </c>
      <c r="G198" s="101" t="n">
        <v>0</v>
      </c>
      <c r="H198" s="82" t="n">
        <v>0</v>
      </c>
      <c r="I198" s="103" t="n">
        <v>0.0033005006</v>
      </c>
      <c r="J198" s="81" t="n">
        <v>5.61E-006</v>
      </c>
      <c r="K198" s="81" t="n">
        <v>0.01236977</v>
      </c>
      <c r="L198" s="81" t="n">
        <v>0.00790556</v>
      </c>
      <c r="M198" s="81" t="n">
        <v>0.00379161</v>
      </c>
      <c r="N198" s="81" t="n">
        <v>0.00185717</v>
      </c>
      <c r="O198" s="81" t="n">
        <v>-0.00178308</v>
      </c>
      <c r="P198" s="81" t="n">
        <v>-0.00349511</v>
      </c>
      <c r="Q198" s="81" t="n">
        <v>-0.00671756</v>
      </c>
      <c r="R198" s="82" t="n">
        <v>-0.00968938</v>
      </c>
    </row>
    <row r="199" customFormat="false" ht="12.75" hidden="false" customHeight="false" outlineLevel="0" collapsed="false">
      <c r="A199" s="100" t="n">
        <v>42614</v>
      </c>
      <c r="B199" s="101" t="n">
        <v>0.06263692</v>
      </c>
      <c r="C199" s="101" t="n">
        <v>0</v>
      </c>
      <c r="D199" s="101" t="n">
        <v>0</v>
      </c>
      <c r="E199" s="101" t="n">
        <v>0.06263692</v>
      </c>
      <c r="F199" s="101" t="n">
        <v>0.06263692</v>
      </c>
      <c r="G199" s="101" t="n">
        <v>0</v>
      </c>
      <c r="H199" s="82" t="n">
        <v>0</v>
      </c>
      <c r="I199" s="103" t="n">
        <v>0.0042440205</v>
      </c>
      <c r="J199" s="81" t="n">
        <v>7.48E-006</v>
      </c>
      <c r="K199" s="81" t="n">
        <v>0.01615637</v>
      </c>
      <c r="L199" s="81" t="n">
        <v>0.01032672</v>
      </c>
      <c r="M199" s="81" t="n">
        <v>0.00495335</v>
      </c>
      <c r="N199" s="81" t="n">
        <v>0.00242634</v>
      </c>
      <c r="O199" s="81" t="n">
        <v>-0.00232977</v>
      </c>
      <c r="P199" s="81" t="n">
        <v>-0.00456692</v>
      </c>
      <c r="Q199" s="81" t="n">
        <v>-0.00877844</v>
      </c>
      <c r="R199" s="82" t="n">
        <v>-0.01266317</v>
      </c>
    </row>
    <row r="200" customFormat="false" ht="12.75" hidden="false" customHeight="false" outlineLevel="0" collapsed="false">
      <c r="A200" s="100" t="n">
        <v>42644</v>
      </c>
      <c r="B200" s="101" t="n">
        <v>0.04489396</v>
      </c>
      <c r="C200" s="101" t="n">
        <v>0</v>
      </c>
      <c r="D200" s="101" t="n">
        <v>0</v>
      </c>
      <c r="E200" s="101" t="n">
        <v>0.04489396</v>
      </c>
      <c r="F200" s="101" t="n">
        <v>0.04489396</v>
      </c>
      <c r="G200" s="101" t="n">
        <v>0</v>
      </c>
      <c r="H200" s="82" t="n">
        <v>0</v>
      </c>
      <c r="I200" s="103" t="n">
        <v>0.0030827418</v>
      </c>
      <c r="J200" s="81" t="n">
        <v>5.33E-006</v>
      </c>
      <c r="K200" s="81" t="n">
        <v>0.01152564</v>
      </c>
      <c r="L200" s="81" t="n">
        <v>0.00736774</v>
      </c>
      <c r="M200" s="81" t="n">
        <v>0.00353446</v>
      </c>
      <c r="N200" s="81" t="n">
        <v>0.00173141</v>
      </c>
      <c r="O200" s="81" t="n">
        <v>-0.0016627</v>
      </c>
      <c r="P200" s="81" t="n">
        <v>-0.00325951</v>
      </c>
      <c r="Q200" s="81" t="n">
        <v>-0.00626613</v>
      </c>
      <c r="R200" s="82" t="n">
        <v>-0.00904019</v>
      </c>
    </row>
    <row r="201" customFormat="false" ht="12.75" hidden="false" customHeight="false" outlineLevel="0" collapsed="false">
      <c r="A201" s="100" t="n">
        <v>42675</v>
      </c>
      <c r="B201" s="101" t="n">
        <v>0.02941961</v>
      </c>
      <c r="C201" s="101" t="n">
        <v>0</v>
      </c>
      <c r="D201" s="101" t="n">
        <v>0</v>
      </c>
      <c r="E201" s="101" t="n">
        <v>0.02941961</v>
      </c>
      <c r="F201" s="101" t="n">
        <v>0.02941961</v>
      </c>
      <c r="G201" s="101" t="n">
        <v>0</v>
      </c>
      <c r="H201" s="82" t="n">
        <v>0</v>
      </c>
      <c r="I201" s="103" t="n">
        <v>0.0021478552</v>
      </c>
      <c r="J201" s="81" t="n">
        <v>3.34E-006</v>
      </c>
      <c r="K201" s="81" t="n">
        <v>0.00749547</v>
      </c>
      <c r="L201" s="81" t="n">
        <v>0.00479221</v>
      </c>
      <c r="M201" s="81" t="n">
        <v>0.0022993</v>
      </c>
      <c r="N201" s="81" t="n">
        <v>0.00112645</v>
      </c>
      <c r="O201" s="81" t="n">
        <v>-0.00108194</v>
      </c>
      <c r="P201" s="81" t="n">
        <v>-0.0021212</v>
      </c>
      <c r="Q201" s="81" t="n">
        <v>-0.00407858</v>
      </c>
      <c r="R201" s="82" t="n">
        <v>-0.00588531</v>
      </c>
    </row>
    <row r="202" customFormat="false" ht="12.75" hidden="false" customHeight="false" outlineLevel="0" collapsed="false">
      <c r="A202" s="100" t="n">
        <v>42705</v>
      </c>
      <c r="B202" s="101" t="n">
        <v>0.03006534</v>
      </c>
      <c r="C202" s="101" t="n">
        <v>0</v>
      </c>
      <c r="D202" s="101" t="n">
        <v>0</v>
      </c>
      <c r="E202" s="101" t="n">
        <v>0.03006534</v>
      </c>
      <c r="F202" s="101" t="n">
        <v>0.03006534</v>
      </c>
      <c r="G202" s="101" t="n">
        <v>0</v>
      </c>
      <c r="H202" s="82" t="n">
        <v>0</v>
      </c>
      <c r="I202" s="103" t="n">
        <v>0.0023159674</v>
      </c>
      <c r="J202" s="81" t="n">
        <v>3.28E-006</v>
      </c>
      <c r="K202" s="81" t="n">
        <v>0.00759952</v>
      </c>
      <c r="L202" s="81" t="n">
        <v>0.0048596</v>
      </c>
      <c r="M202" s="81" t="n">
        <v>0.00233207</v>
      </c>
      <c r="N202" s="81" t="n">
        <v>0.00114261</v>
      </c>
      <c r="O202" s="81" t="n">
        <v>-0.00109768</v>
      </c>
      <c r="P202" s="81" t="n">
        <v>-0.00215227</v>
      </c>
      <c r="Q202" s="81" t="n">
        <v>-0.00413914</v>
      </c>
      <c r="R202" s="82" t="n">
        <v>-0.00597391</v>
      </c>
    </row>
    <row r="203" customFormat="false" ht="12.75" hidden="false" customHeight="false" outlineLevel="0" collapsed="false">
      <c r="A203" s="100" t="n">
        <v>42736</v>
      </c>
      <c r="B203" s="101" t="n">
        <v>0.02975109</v>
      </c>
      <c r="C203" s="101" t="n">
        <v>0</v>
      </c>
      <c r="D203" s="101" t="n">
        <v>0</v>
      </c>
      <c r="E203" s="101" t="n">
        <v>0.02975109</v>
      </c>
      <c r="F203" s="101" t="n">
        <v>0.02975109</v>
      </c>
      <c r="G203" s="101" t="n">
        <v>0</v>
      </c>
      <c r="H203" s="82" t="n">
        <v>0</v>
      </c>
      <c r="I203" s="103" t="n">
        <v>0.0026938574</v>
      </c>
      <c r="J203" s="81" t="n">
        <v>2.76E-006</v>
      </c>
      <c r="K203" s="81" t="n">
        <v>0.00726611</v>
      </c>
      <c r="L203" s="81" t="n">
        <v>0.0046512</v>
      </c>
      <c r="M203" s="81" t="n">
        <v>0.00223438</v>
      </c>
      <c r="N203" s="81" t="n">
        <v>0.00109531</v>
      </c>
      <c r="O203" s="81" t="n">
        <v>-0.00105333</v>
      </c>
      <c r="P203" s="81" t="n">
        <v>-0.00206635</v>
      </c>
      <c r="Q203" s="81" t="n">
        <v>-0.00397792</v>
      </c>
      <c r="R203" s="82" t="n">
        <v>-0.00574693</v>
      </c>
    </row>
    <row r="204" customFormat="false" ht="12.75" hidden="false" customHeight="false" outlineLevel="0" collapsed="false">
      <c r="A204" s="100" t="n">
        <v>42767</v>
      </c>
      <c r="B204" s="101" t="n">
        <v>0.03122474</v>
      </c>
      <c r="C204" s="101" t="n">
        <v>0</v>
      </c>
      <c r="D204" s="101" t="n">
        <v>0</v>
      </c>
      <c r="E204" s="101" t="n">
        <v>0.03122474</v>
      </c>
      <c r="F204" s="101" t="n">
        <v>0.03122474</v>
      </c>
      <c r="G204" s="101" t="n">
        <v>0</v>
      </c>
      <c r="H204" s="82" t="n">
        <v>0</v>
      </c>
      <c r="I204" s="103" t="n">
        <v>0.0026695849</v>
      </c>
      <c r="J204" s="81" t="n">
        <v>3.11E-006</v>
      </c>
      <c r="K204" s="81" t="n">
        <v>0.00763307</v>
      </c>
      <c r="L204" s="81" t="n">
        <v>0.00488614</v>
      </c>
      <c r="M204" s="81" t="n">
        <v>0.00234723</v>
      </c>
      <c r="N204" s="81" t="n">
        <v>0.00115063</v>
      </c>
      <c r="O204" s="81" t="n">
        <v>-0.00110651</v>
      </c>
      <c r="P204" s="81" t="n">
        <v>-0.00217068</v>
      </c>
      <c r="Q204" s="81" t="n">
        <v>-0.00417871</v>
      </c>
      <c r="R204" s="82" t="n">
        <v>-0.00603691</v>
      </c>
    </row>
    <row r="205" customFormat="false" ht="12.75" hidden="false" customHeight="false" outlineLevel="0" collapsed="false">
      <c r="A205" s="100" t="n">
        <v>42795</v>
      </c>
      <c r="B205" s="101" t="n">
        <v>0.02245141</v>
      </c>
      <c r="C205" s="101" t="n">
        <v>0</v>
      </c>
      <c r="D205" s="101" t="n">
        <v>0</v>
      </c>
      <c r="E205" s="101" t="n">
        <v>0.02245141</v>
      </c>
      <c r="F205" s="101" t="n">
        <v>0.02245141</v>
      </c>
      <c r="G205" s="101" t="n">
        <v>0</v>
      </c>
      <c r="H205" s="82" t="n">
        <v>0</v>
      </c>
      <c r="I205" s="103" t="n">
        <v>0.0017608601</v>
      </c>
      <c r="J205" s="81" t="n">
        <v>2.44E-006</v>
      </c>
      <c r="K205" s="81" t="n">
        <v>0.00550606</v>
      </c>
      <c r="L205" s="81" t="n">
        <v>0.00352445</v>
      </c>
      <c r="M205" s="81" t="n">
        <v>0.00169302</v>
      </c>
      <c r="N205" s="81" t="n">
        <v>0.00082991</v>
      </c>
      <c r="O205" s="81" t="n">
        <v>-0.00079803</v>
      </c>
      <c r="P205" s="81" t="n">
        <v>-0.00156548</v>
      </c>
      <c r="Q205" s="81" t="n">
        <v>-0.00301346</v>
      </c>
      <c r="R205" s="82" t="n">
        <v>-0.00435319</v>
      </c>
    </row>
    <row r="206" customFormat="false" ht="12.75" hidden="false" customHeight="false" outlineLevel="0" collapsed="false">
      <c r="A206" s="100" t="n">
        <v>42826</v>
      </c>
      <c r="B206" s="101" t="n">
        <v>0.04737893</v>
      </c>
      <c r="C206" s="101" t="n">
        <v>0</v>
      </c>
      <c r="D206" s="101" t="n">
        <v>0</v>
      </c>
      <c r="E206" s="101" t="n">
        <v>0.04737893</v>
      </c>
      <c r="F206" s="101" t="n">
        <v>0.04737893</v>
      </c>
      <c r="G206" s="101" t="n">
        <v>0</v>
      </c>
      <c r="H206" s="82" t="n">
        <v>0</v>
      </c>
      <c r="I206" s="103" t="n">
        <v>0.0032513196</v>
      </c>
      <c r="J206" s="81" t="n">
        <v>5.75E-006</v>
      </c>
      <c r="K206" s="81" t="n">
        <v>0.01167946</v>
      </c>
      <c r="L206" s="81" t="n">
        <v>0.00747575</v>
      </c>
      <c r="M206" s="81" t="n">
        <v>0.00359086</v>
      </c>
      <c r="N206" s="81" t="n">
        <v>0.00176015</v>
      </c>
      <c r="O206" s="81" t="n">
        <v>-0.00169242</v>
      </c>
      <c r="P206" s="81" t="n">
        <v>-0.00331981</v>
      </c>
      <c r="Q206" s="81" t="n">
        <v>-0.00638979</v>
      </c>
      <c r="R206" s="82" t="n">
        <v>-0.00922956</v>
      </c>
    </row>
    <row r="207" customFormat="false" ht="12.75" hidden="false" customHeight="false" outlineLevel="0" collapsed="false">
      <c r="A207" s="100" t="n">
        <v>42856</v>
      </c>
      <c r="B207" s="101" t="n">
        <v>0.06445534</v>
      </c>
      <c r="C207" s="101" t="n">
        <v>0</v>
      </c>
      <c r="D207" s="101" t="n">
        <v>0</v>
      </c>
      <c r="E207" s="101" t="n">
        <v>0.06445534</v>
      </c>
      <c r="F207" s="101" t="n">
        <v>0.06445534</v>
      </c>
      <c r="G207" s="101" t="n">
        <v>0</v>
      </c>
      <c r="H207" s="82" t="n">
        <v>0</v>
      </c>
      <c r="I207" s="103" t="n">
        <v>0.0043073288</v>
      </c>
      <c r="J207" s="81" t="n">
        <v>7.99E-006</v>
      </c>
      <c r="K207" s="81" t="n">
        <v>0.01585984</v>
      </c>
      <c r="L207" s="81" t="n">
        <v>0.01015223</v>
      </c>
      <c r="M207" s="81" t="n">
        <v>0.00487679</v>
      </c>
      <c r="N207" s="81" t="n">
        <v>0.00239056</v>
      </c>
      <c r="O207" s="81" t="n">
        <v>-0.00229871</v>
      </c>
      <c r="P207" s="81" t="n">
        <v>-0.00450923</v>
      </c>
      <c r="Q207" s="81" t="n">
        <v>-0.00867962</v>
      </c>
      <c r="R207" s="82" t="n">
        <v>-0.01253772</v>
      </c>
    </row>
    <row r="208" customFormat="false" ht="12.75" hidden="false" customHeight="false" outlineLevel="0" collapsed="false">
      <c r="A208" s="100" t="n">
        <v>42887</v>
      </c>
      <c r="B208" s="101" t="n">
        <v>0.02998476</v>
      </c>
      <c r="C208" s="101" t="n">
        <v>0</v>
      </c>
      <c r="D208" s="101" t="n">
        <v>0</v>
      </c>
      <c r="E208" s="101" t="n">
        <v>0.02998476</v>
      </c>
      <c r="F208" s="101" t="n">
        <v>0.02998476</v>
      </c>
      <c r="G208" s="101" t="n">
        <v>0</v>
      </c>
      <c r="H208" s="82" t="n">
        <v>0</v>
      </c>
      <c r="I208" s="103" t="n">
        <v>0.0019906129</v>
      </c>
      <c r="J208" s="81" t="n">
        <v>3.74E-006</v>
      </c>
      <c r="K208" s="81" t="n">
        <v>0.00735341</v>
      </c>
      <c r="L208" s="81" t="n">
        <v>0.00470753</v>
      </c>
      <c r="M208" s="81" t="n">
        <v>0.00226155</v>
      </c>
      <c r="N208" s="81" t="n">
        <v>0.00110865</v>
      </c>
      <c r="O208" s="81" t="n">
        <v>-0.00106614</v>
      </c>
      <c r="P208" s="81" t="n">
        <v>-0.00209148</v>
      </c>
      <c r="Q208" s="81" t="n">
        <v>-0.00402616</v>
      </c>
      <c r="R208" s="82" t="n">
        <v>-0.00581631</v>
      </c>
    </row>
    <row r="209" customFormat="false" ht="12.75" hidden="false" customHeight="false" outlineLevel="0" collapsed="false">
      <c r="A209" s="100" t="n">
        <v>42917</v>
      </c>
      <c r="B209" s="101" t="n">
        <v>0.04708806</v>
      </c>
      <c r="C209" s="101" t="n">
        <v>0</v>
      </c>
      <c r="D209" s="101" t="n">
        <v>0</v>
      </c>
      <c r="E209" s="101" t="n">
        <v>0.04708806</v>
      </c>
      <c r="F209" s="101" t="n">
        <v>0.04708806</v>
      </c>
      <c r="G209" s="101" t="n">
        <v>0</v>
      </c>
      <c r="H209" s="82" t="n">
        <v>0</v>
      </c>
      <c r="I209" s="103" t="n">
        <v>0.0032439143</v>
      </c>
      <c r="J209" s="81" t="n">
        <v>5.76E-006</v>
      </c>
      <c r="K209" s="81" t="n">
        <v>0.01147212</v>
      </c>
      <c r="L209" s="81" t="n">
        <v>0.00734534</v>
      </c>
      <c r="M209" s="81" t="n">
        <v>0.00352933</v>
      </c>
      <c r="N209" s="81" t="n">
        <v>0.00173027</v>
      </c>
      <c r="O209" s="81" t="n">
        <v>-0.00166421</v>
      </c>
      <c r="P209" s="81" t="n">
        <v>-0.00326497</v>
      </c>
      <c r="Q209" s="81" t="n">
        <v>-0.00628619</v>
      </c>
      <c r="R209" s="82" t="n">
        <v>-0.0090827</v>
      </c>
    </row>
    <row r="210" customFormat="false" ht="12.75" hidden="false" customHeight="false" outlineLevel="0" collapsed="false">
      <c r="A210" s="100" t="n">
        <v>42948</v>
      </c>
      <c r="B210" s="101" t="n">
        <v>0.04368919</v>
      </c>
      <c r="C210" s="101" t="n">
        <v>0</v>
      </c>
      <c r="D210" s="101" t="n">
        <v>0</v>
      </c>
      <c r="E210" s="101" t="n">
        <v>0.04368919</v>
      </c>
      <c r="F210" s="101" t="n">
        <v>0.04368919</v>
      </c>
      <c r="G210" s="101" t="n">
        <v>0</v>
      </c>
      <c r="H210" s="82" t="n">
        <v>0</v>
      </c>
      <c r="I210" s="103" t="n">
        <v>0.0029801019</v>
      </c>
      <c r="J210" s="81" t="n">
        <v>5.39E-006</v>
      </c>
      <c r="K210" s="81" t="n">
        <v>0.0106126</v>
      </c>
      <c r="L210" s="81" t="n">
        <v>0.0067956</v>
      </c>
      <c r="M210" s="81" t="n">
        <v>0.00326547</v>
      </c>
      <c r="N210" s="81" t="n">
        <v>0.00160097</v>
      </c>
      <c r="O210" s="81" t="n">
        <v>-0.00153997</v>
      </c>
      <c r="P210" s="81" t="n">
        <v>-0.00302137</v>
      </c>
      <c r="Q210" s="81" t="n">
        <v>-0.00581764</v>
      </c>
      <c r="R210" s="82" t="n">
        <v>-0.00840637</v>
      </c>
    </row>
    <row r="211" customFormat="false" ht="12.75" hidden="false" customHeight="false" outlineLevel="0" collapsed="false">
      <c r="A211" s="100" t="n">
        <v>42979</v>
      </c>
      <c r="B211" s="101" t="n">
        <v>0.05724595</v>
      </c>
      <c r="C211" s="101" t="n">
        <v>0</v>
      </c>
      <c r="D211" s="101" t="n">
        <v>0</v>
      </c>
      <c r="E211" s="101" t="n">
        <v>0.05724595</v>
      </c>
      <c r="F211" s="101" t="n">
        <v>0.05724595</v>
      </c>
      <c r="G211" s="101" t="n">
        <v>0</v>
      </c>
      <c r="H211" s="82" t="n">
        <v>0</v>
      </c>
      <c r="I211" s="103" t="n">
        <v>0.0038316994</v>
      </c>
      <c r="J211" s="81" t="n">
        <v>7.18E-006</v>
      </c>
      <c r="K211" s="81" t="n">
        <v>0.01386643</v>
      </c>
      <c r="L211" s="81" t="n">
        <v>0.00887992</v>
      </c>
      <c r="M211" s="81" t="n">
        <v>0.00426741</v>
      </c>
      <c r="N211" s="81" t="n">
        <v>0.00209229</v>
      </c>
      <c r="O211" s="81" t="n">
        <v>-0.00201274</v>
      </c>
      <c r="P211" s="81" t="n">
        <v>-0.00394907</v>
      </c>
      <c r="Q211" s="81" t="n">
        <v>-0.00760454</v>
      </c>
      <c r="R211" s="82" t="n">
        <v>-0.01098924</v>
      </c>
    </row>
    <row r="212" customFormat="false" ht="12.75" hidden="false" customHeight="false" outlineLevel="0" collapsed="false">
      <c r="A212" s="100" t="n">
        <v>43009</v>
      </c>
      <c r="B212" s="101" t="n">
        <v>0.04109144</v>
      </c>
      <c r="C212" s="101" t="n">
        <v>0</v>
      </c>
      <c r="D212" s="101" t="n">
        <v>0</v>
      </c>
      <c r="E212" s="101" t="n">
        <v>0.04109144</v>
      </c>
      <c r="F212" s="101" t="n">
        <v>0.04109144</v>
      </c>
      <c r="G212" s="101" t="n">
        <v>0</v>
      </c>
      <c r="H212" s="82" t="n">
        <v>0</v>
      </c>
      <c r="I212" s="103" t="n">
        <v>0.0027835028</v>
      </c>
      <c r="J212" s="81" t="n">
        <v>5.13E-006</v>
      </c>
      <c r="K212" s="81" t="n">
        <v>0.00990966</v>
      </c>
      <c r="L212" s="81" t="n">
        <v>0.00634674</v>
      </c>
      <c r="M212" s="81" t="n">
        <v>0.00305039</v>
      </c>
      <c r="N212" s="81" t="n">
        <v>0.00149567</v>
      </c>
      <c r="O212" s="81" t="n">
        <v>-0.00143896</v>
      </c>
      <c r="P212" s="81" t="n">
        <v>-0.00282345</v>
      </c>
      <c r="Q212" s="81" t="n">
        <v>-0.0054376</v>
      </c>
      <c r="R212" s="82" t="n">
        <v>-0.00785871</v>
      </c>
    </row>
    <row r="213" customFormat="false" ht="12.75" hidden="false" customHeight="false" outlineLevel="0" collapsed="false">
      <c r="A213" s="100" t="n">
        <v>43040</v>
      </c>
      <c r="B213" s="101" t="n">
        <v>0.02709686</v>
      </c>
      <c r="C213" s="101" t="n">
        <v>0</v>
      </c>
      <c r="D213" s="101" t="n">
        <v>0</v>
      </c>
      <c r="E213" s="101" t="n">
        <v>0.02709686</v>
      </c>
      <c r="F213" s="101" t="n">
        <v>0.02709686</v>
      </c>
      <c r="G213" s="101" t="n">
        <v>0</v>
      </c>
      <c r="H213" s="82" t="n">
        <v>0</v>
      </c>
      <c r="I213" s="103" t="n">
        <v>0.0019373625</v>
      </c>
      <c r="J213" s="81" t="n">
        <v>3.27E-006</v>
      </c>
      <c r="K213" s="81" t="n">
        <v>0.00648508</v>
      </c>
      <c r="L213" s="81" t="n">
        <v>0.00415415</v>
      </c>
      <c r="M213" s="81" t="n">
        <v>0.00199693</v>
      </c>
      <c r="N213" s="81" t="n">
        <v>0.00097922</v>
      </c>
      <c r="O213" s="81" t="n">
        <v>-0.00094228</v>
      </c>
      <c r="P213" s="81" t="n">
        <v>-0.00184906</v>
      </c>
      <c r="Q213" s="81" t="n">
        <v>-0.00356171</v>
      </c>
      <c r="R213" s="82" t="n">
        <v>-0.00514854</v>
      </c>
    </row>
    <row r="214" customFormat="false" ht="12.75" hidden="false" customHeight="false" outlineLevel="0" collapsed="false">
      <c r="A214" s="100" t="n">
        <v>43070</v>
      </c>
      <c r="B214" s="101" t="n">
        <v>0.02782224</v>
      </c>
      <c r="C214" s="101" t="n">
        <v>0</v>
      </c>
      <c r="D214" s="101" t="n">
        <v>0</v>
      </c>
      <c r="E214" s="101" t="n">
        <v>0.02782224</v>
      </c>
      <c r="F214" s="101" t="n">
        <v>0.02782224</v>
      </c>
      <c r="G214" s="101" t="n">
        <v>0</v>
      </c>
      <c r="H214" s="82" t="n">
        <v>0</v>
      </c>
      <c r="I214" s="103" t="n">
        <v>0.002089239</v>
      </c>
      <c r="J214" s="81" t="n">
        <v>3.26E-006</v>
      </c>
      <c r="K214" s="81" t="n">
        <v>0.00660672</v>
      </c>
      <c r="L214" s="81" t="n">
        <v>0.00423285</v>
      </c>
      <c r="M214" s="81" t="n">
        <v>0.00203515</v>
      </c>
      <c r="N214" s="81" t="n">
        <v>0.00099807</v>
      </c>
      <c r="O214" s="81" t="n">
        <v>-0.00096058</v>
      </c>
      <c r="P214" s="81" t="n">
        <v>-0.00188518</v>
      </c>
      <c r="Q214" s="81" t="n">
        <v>-0.003632</v>
      </c>
      <c r="R214" s="82" t="n">
        <v>-0.00525118</v>
      </c>
    </row>
    <row r="215" customFormat="false" ht="12.75" hidden="false" customHeight="false" outlineLevel="0" collapsed="false">
      <c r="A215" s="100"/>
      <c r="B215" s="101"/>
      <c r="C215" s="101"/>
      <c r="D215" s="101"/>
      <c r="E215" s="101"/>
      <c r="F215" s="101"/>
      <c r="G215" s="101"/>
      <c r="H215" s="82"/>
      <c r="I215" s="103"/>
      <c r="R215" s="82"/>
    </row>
    <row r="216" customFormat="false" ht="12.75" hidden="false" customHeight="false" outlineLevel="0" collapsed="false">
      <c r="A216" s="100"/>
      <c r="B216" s="101"/>
      <c r="C216" s="101"/>
      <c r="D216" s="101"/>
      <c r="E216" s="101"/>
      <c r="F216" s="101"/>
      <c r="G216" s="101"/>
      <c r="H216" s="82"/>
      <c r="I216" s="103"/>
      <c r="R216" s="82"/>
    </row>
    <row r="217" customFormat="false" ht="12.75" hidden="false" customHeight="false" outlineLevel="0" collapsed="false">
      <c r="A217" s="100"/>
      <c r="B217" s="101"/>
      <c r="C217" s="101"/>
      <c r="D217" s="101"/>
      <c r="E217" s="101"/>
      <c r="F217" s="101"/>
      <c r="G217" s="101"/>
      <c r="H217" s="82"/>
      <c r="I217" s="103"/>
      <c r="R217" s="82"/>
    </row>
    <row r="218" customFormat="false" ht="12.75" hidden="false" customHeight="false" outlineLevel="0" collapsed="false">
      <c r="A218" s="100"/>
      <c r="B218" s="101"/>
      <c r="C218" s="101"/>
      <c r="D218" s="101"/>
      <c r="E218" s="101"/>
      <c r="F218" s="101"/>
      <c r="G218" s="101"/>
      <c r="H218" s="82"/>
      <c r="I218" s="103"/>
      <c r="R218" s="82"/>
    </row>
    <row r="219" customFormat="false" ht="12.75" hidden="false" customHeight="false" outlineLevel="0" collapsed="false">
      <c r="A219" s="100"/>
      <c r="B219" s="101"/>
      <c r="C219" s="101"/>
      <c r="D219" s="101"/>
      <c r="E219" s="101"/>
      <c r="F219" s="101"/>
      <c r="G219" s="101"/>
      <c r="H219" s="82"/>
      <c r="I219" s="103"/>
      <c r="R219" s="82"/>
    </row>
    <row r="220" customFormat="false" ht="12.75" hidden="false" customHeight="false" outlineLevel="0" collapsed="false">
      <c r="A220" s="100"/>
      <c r="B220" s="101"/>
      <c r="C220" s="101"/>
      <c r="D220" s="101"/>
      <c r="E220" s="101"/>
      <c r="F220" s="101"/>
      <c r="G220" s="101"/>
      <c r="H220" s="82"/>
      <c r="I220" s="103"/>
      <c r="R220" s="82"/>
    </row>
    <row r="221" customFormat="false" ht="12.75" hidden="false" customHeight="false" outlineLevel="0" collapsed="false">
      <c r="A221" s="100"/>
      <c r="B221" s="101"/>
      <c r="C221" s="101"/>
      <c r="D221" s="101"/>
      <c r="E221" s="101"/>
      <c r="F221" s="101"/>
      <c r="G221" s="101"/>
      <c r="H221" s="82"/>
      <c r="I221" s="103"/>
      <c r="R221" s="82"/>
    </row>
    <row r="222" customFormat="false" ht="12.75" hidden="false" customHeight="false" outlineLevel="0" collapsed="false">
      <c r="A222" s="100"/>
      <c r="B222" s="101"/>
      <c r="C222" s="101"/>
      <c r="D222" s="101"/>
      <c r="E222" s="101"/>
      <c r="F222" s="101"/>
      <c r="G222" s="101"/>
      <c r="H222" s="82"/>
      <c r="I222" s="103"/>
      <c r="R222" s="82"/>
    </row>
    <row r="223" customFormat="false" ht="12.75" hidden="false" customHeight="false" outlineLevel="0" collapsed="false">
      <c r="A223" s="100"/>
      <c r="B223" s="101"/>
      <c r="C223" s="101"/>
      <c r="D223" s="101"/>
      <c r="E223" s="101"/>
      <c r="F223" s="101"/>
      <c r="G223" s="101"/>
      <c r="H223" s="82"/>
      <c r="I223" s="103"/>
      <c r="R223" s="82"/>
    </row>
    <row r="224" customFormat="false" ht="12.75" hidden="false" customHeight="false" outlineLevel="0" collapsed="false">
      <c r="A224" s="100"/>
      <c r="B224" s="101"/>
      <c r="C224" s="101"/>
      <c r="D224" s="101"/>
      <c r="E224" s="101"/>
      <c r="F224" s="101"/>
      <c r="G224" s="101"/>
      <c r="H224" s="82"/>
      <c r="I224" s="103"/>
      <c r="R224" s="82"/>
    </row>
    <row r="225" customFormat="false" ht="12.75" hidden="false" customHeight="false" outlineLevel="0" collapsed="false">
      <c r="A225" s="100"/>
      <c r="B225" s="101"/>
      <c r="C225" s="101"/>
      <c r="D225" s="101"/>
      <c r="E225" s="101"/>
      <c r="F225" s="101"/>
      <c r="G225" s="101"/>
      <c r="H225" s="82"/>
      <c r="I225" s="103"/>
      <c r="R225" s="82"/>
    </row>
    <row r="226" customFormat="false" ht="12.75" hidden="false" customHeight="false" outlineLevel="0" collapsed="false">
      <c r="A226" s="100"/>
      <c r="B226" s="101"/>
      <c r="C226" s="101"/>
      <c r="D226" s="101"/>
      <c r="E226" s="101"/>
      <c r="F226" s="101"/>
      <c r="G226" s="101"/>
      <c r="H226" s="82"/>
      <c r="I226" s="103"/>
      <c r="R226" s="82"/>
    </row>
    <row r="227" customFormat="false" ht="12.75" hidden="false" customHeight="false" outlineLevel="0" collapsed="false">
      <c r="A227" s="100"/>
      <c r="B227" s="101"/>
      <c r="C227" s="101"/>
      <c r="D227" s="101"/>
      <c r="E227" s="101"/>
      <c r="F227" s="101"/>
      <c r="G227" s="101"/>
      <c r="H227" s="82"/>
      <c r="I227" s="103"/>
      <c r="R227" s="82"/>
    </row>
    <row r="228" customFormat="false" ht="12.75" hidden="false" customHeight="false" outlineLevel="0" collapsed="false">
      <c r="A228" s="100"/>
      <c r="B228" s="101"/>
      <c r="C228" s="101"/>
      <c r="D228" s="101"/>
      <c r="E228" s="101"/>
      <c r="F228" s="101"/>
      <c r="G228" s="101"/>
      <c r="H228" s="82"/>
      <c r="I228" s="103"/>
      <c r="R228" s="82"/>
    </row>
    <row r="229" customFormat="false" ht="12.75" hidden="false" customHeight="false" outlineLevel="0" collapsed="false">
      <c r="A229" s="100"/>
      <c r="B229" s="101"/>
      <c r="C229" s="101"/>
      <c r="D229" s="101"/>
      <c r="E229" s="101"/>
      <c r="F229" s="101"/>
      <c r="G229" s="101"/>
      <c r="H229" s="82"/>
      <c r="I229" s="103"/>
      <c r="R229" s="82"/>
    </row>
    <row r="230" customFormat="false" ht="12.75" hidden="false" customHeight="false" outlineLevel="0" collapsed="false">
      <c r="A230" s="100"/>
      <c r="B230" s="101"/>
      <c r="C230" s="101"/>
      <c r="D230" s="101"/>
      <c r="E230" s="101"/>
      <c r="F230" s="101"/>
      <c r="G230" s="101"/>
      <c r="H230" s="82"/>
      <c r="I230" s="103"/>
      <c r="R230" s="82"/>
    </row>
    <row r="231" customFormat="false" ht="12.75" hidden="false" customHeight="false" outlineLevel="0" collapsed="false">
      <c r="A231" s="100"/>
      <c r="B231" s="101"/>
      <c r="C231" s="101"/>
      <c r="D231" s="101"/>
      <c r="E231" s="101"/>
      <c r="F231" s="101"/>
      <c r="G231" s="101"/>
      <c r="H231" s="82"/>
      <c r="I231" s="103"/>
      <c r="R231" s="82"/>
    </row>
    <row r="232" customFormat="false" ht="12.75" hidden="false" customHeight="false" outlineLevel="0" collapsed="false">
      <c r="A232" s="100"/>
      <c r="B232" s="101"/>
      <c r="C232" s="101"/>
      <c r="D232" s="101"/>
      <c r="E232" s="101"/>
      <c r="F232" s="101"/>
      <c r="G232" s="101"/>
      <c r="H232" s="82"/>
      <c r="I232" s="103"/>
      <c r="R232" s="82"/>
    </row>
    <row r="233" customFormat="false" ht="12.75" hidden="false" customHeight="false" outlineLevel="0" collapsed="false">
      <c r="A233" s="100"/>
      <c r="B233" s="101"/>
      <c r="C233" s="101"/>
      <c r="D233" s="101"/>
      <c r="E233" s="101"/>
      <c r="F233" s="101"/>
      <c r="G233" s="101"/>
      <c r="H233" s="82"/>
      <c r="I233" s="103"/>
      <c r="R233" s="82"/>
    </row>
    <row r="234" customFormat="false" ht="12.75" hidden="false" customHeight="false" outlineLevel="0" collapsed="false">
      <c r="A234" s="100"/>
      <c r="B234" s="101"/>
      <c r="C234" s="101"/>
      <c r="D234" s="101"/>
      <c r="E234" s="101"/>
      <c r="F234" s="101"/>
      <c r="G234" s="101"/>
      <c r="H234" s="82"/>
      <c r="I234" s="103"/>
      <c r="R234" s="82"/>
    </row>
    <row r="235" customFormat="false" ht="12.75" hidden="false" customHeight="false" outlineLevel="0" collapsed="false">
      <c r="A235" s="100"/>
      <c r="B235" s="101"/>
      <c r="C235" s="101"/>
      <c r="D235" s="101"/>
      <c r="E235" s="101"/>
      <c r="F235" s="101"/>
      <c r="G235" s="101"/>
      <c r="H235" s="82"/>
      <c r="I235" s="103"/>
      <c r="R235" s="82"/>
    </row>
    <row r="236" customFormat="false" ht="12.75" hidden="false" customHeight="false" outlineLevel="0" collapsed="false">
      <c r="A236" s="100"/>
      <c r="B236" s="101"/>
      <c r="C236" s="101"/>
      <c r="D236" s="101"/>
      <c r="E236" s="101"/>
      <c r="F236" s="101"/>
      <c r="G236" s="101"/>
      <c r="H236" s="82"/>
      <c r="I236" s="103"/>
      <c r="R236" s="82"/>
    </row>
    <row r="237" customFormat="false" ht="12.75" hidden="false" customHeight="false" outlineLevel="0" collapsed="false">
      <c r="A237" s="100"/>
      <c r="B237" s="101"/>
      <c r="C237" s="101"/>
      <c r="D237" s="101"/>
      <c r="E237" s="101"/>
      <c r="F237" s="101"/>
      <c r="G237" s="101"/>
      <c r="H237" s="82"/>
      <c r="I237" s="103"/>
      <c r="R237" s="82"/>
    </row>
    <row r="238" customFormat="false" ht="12.75" hidden="false" customHeight="false" outlineLevel="0" collapsed="false">
      <c r="A238" s="100"/>
      <c r="B238" s="101"/>
      <c r="C238" s="101"/>
      <c r="D238" s="101"/>
      <c r="E238" s="101"/>
      <c r="F238" s="101"/>
      <c r="G238" s="101"/>
      <c r="H238" s="82"/>
      <c r="I238" s="103"/>
      <c r="R238" s="82"/>
    </row>
    <row r="239" customFormat="false" ht="12.75" hidden="false" customHeight="false" outlineLevel="0" collapsed="false">
      <c r="A239" s="100"/>
      <c r="B239" s="101"/>
      <c r="C239" s="101"/>
      <c r="D239" s="101"/>
      <c r="E239" s="101"/>
      <c r="F239" s="101"/>
      <c r="G239" s="101"/>
      <c r="H239" s="82"/>
      <c r="I239" s="103"/>
      <c r="R239" s="82"/>
    </row>
    <row r="240" customFormat="false" ht="12.75" hidden="false" customHeight="false" outlineLevel="0" collapsed="false">
      <c r="A240" s="100"/>
      <c r="B240" s="101"/>
      <c r="C240" s="101"/>
      <c r="D240" s="101"/>
      <c r="E240" s="101"/>
      <c r="F240" s="101"/>
      <c r="G240" s="101"/>
      <c r="H240" s="82"/>
      <c r="I240" s="103"/>
      <c r="R240" s="82"/>
    </row>
    <row r="241" customFormat="false" ht="12.75" hidden="false" customHeight="false" outlineLevel="0" collapsed="false">
      <c r="A241" s="100"/>
      <c r="B241" s="101"/>
      <c r="C241" s="101"/>
      <c r="D241" s="101"/>
      <c r="E241" s="101"/>
      <c r="F241" s="101"/>
      <c r="G241" s="101"/>
      <c r="H241" s="82"/>
      <c r="I241" s="103"/>
      <c r="R241" s="82"/>
    </row>
    <row r="242" customFormat="false" ht="12.75" hidden="false" customHeight="false" outlineLevel="0" collapsed="false">
      <c r="A242" s="100"/>
      <c r="B242" s="101"/>
      <c r="C242" s="101"/>
      <c r="D242" s="101"/>
      <c r="E242" s="101"/>
      <c r="F242" s="101"/>
      <c r="G242" s="101"/>
      <c r="H242" s="82"/>
      <c r="I242" s="103"/>
      <c r="R242" s="82"/>
    </row>
    <row r="243" customFormat="false" ht="12.75" hidden="false" customHeight="false" outlineLevel="0" collapsed="false">
      <c r="A243" s="100"/>
      <c r="B243" s="101"/>
      <c r="C243" s="101"/>
      <c r="D243" s="101"/>
      <c r="E243" s="101"/>
      <c r="F243" s="101"/>
      <c r="G243" s="101"/>
      <c r="H243" s="82"/>
      <c r="I243" s="103"/>
      <c r="R243" s="82"/>
    </row>
    <row r="244" customFormat="false" ht="12.75" hidden="false" customHeight="false" outlineLevel="0" collapsed="false">
      <c r="A244" s="100"/>
      <c r="B244" s="101"/>
      <c r="C244" s="101"/>
      <c r="D244" s="101"/>
      <c r="E244" s="101"/>
      <c r="F244" s="101"/>
      <c r="G244" s="101"/>
      <c r="H244" s="82"/>
      <c r="I244" s="103"/>
      <c r="R244" s="82"/>
    </row>
    <row r="245" customFormat="false" ht="12.75" hidden="false" customHeight="false" outlineLevel="0" collapsed="false">
      <c r="A245" s="100"/>
      <c r="B245" s="101"/>
      <c r="C245" s="101"/>
      <c r="D245" s="101"/>
      <c r="E245" s="101"/>
      <c r="F245" s="101"/>
      <c r="G245" s="101"/>
      <c r="H245" s="82"/>
      <c r="I245" s="103"/>
      <c r="R245" s="82"/>
    </row>
    <row r="246" customFormat="false" ht="12.75" hidden="false" customHeight="false" outlineLevel="0" collapsed="false">
      <c r="A246" s="100"/>
      <c r="B246" s="101"/>
      <c r="C246" s="101"/>
      <c r="D246" s="101"/>
      <c r="E246" s="101"/>
      <c r="F246" s="101"/>
      <c r="G246" s="101"/>
      <c r="H246" s="82"/>
      <c r="I246" s="103"/>
      <c r="R246" s="82"/>
    </row>
    <row r="247" customFormat="false" ht="12.75" hidden="false" customHeight="false" outlineLevel="0" collapsed="false">
      <c r="A247" s="100"/>
      <c r="B247" s="101"/>
      <c r="C247" s="101"/>
      <c r="D247" s="101"/>
      <c r="E247" s="101"/>
      <c r="F247" s="101"/>
      <c r="G247" s="101"/>
      <c r="H247" s="82"/>
      <c r="I247" s="103"/>
      <c r="R247" s="82"/>
    </row>
    <row r="248" customFormat="false" ht="12.75" hidden="false" customHeight="false" outlineLevel="0" collapsed="false">
      <c r="A248" s="100"/>
      <c r="B248" s="101"/>
      <c r="C248" s="101"/>
      <c r="D248" s="101"/>
      <c r="E248" s="101"/>
      <c r="F248" s="101"/>
      <c r="G248" s="101"/>
      <c r="H248" s="82"/>
      <c r="I248" s="103"/>
      <c r="R248" s="82"/>
    </row>
    <row r="249" customFormat="false" ht="12.75" hidden="false" customHeight="false" outlineLevel="0" collapsed="false">
      <c r="A249" s="100"/>
      <c r="B249" s="101"/>
      <c r="C249" s="101"/>
      <c r="D249" s="101"/>
      <c r="E249" s="101"/>
      <c r="F249" s="101"/>
      <c r="G249" s="101"/>
      <c r="H249" s="82"/>
      <c r="I249" s="103"/>
      <c r="R249" s="82"/>
    </row>
    <row r="250" customFormat="false" ht="12.75" hidden="false" customHeight="false" outlineLevel="0" collapsed="false">
      <c r="A250" s="100"/>
      <c r="B250" s="101"/>
      <c r="C250" s="101"/>
      <c r="D250" s="101"/>
      <c r="E250" s="101"/>
      <c r="F250" s="101"/>
      <c r="G250" s="101"/>
      <c r="H250" s="82"/>
      <c r="I250" s="103"/>
      <c r="R250" s="82"/>
    </row>
    <row r="251" customFormat="false" ht="12.75" hidden="false" customHeight="false" outlineLevel="0" collapsed="false">
      <c r="A251" s="100"/>
      <c r="B251" s="101"/>
      <c r="C251" s="101"/>
      <c r="D251" s="101"/>
      <c r="E251" s="101"/>
      <c r="F251" s="101"/>
      <c r="G251" s="101"/>
      <c r="H251" s="82"/>
      <c r="I251" s="103"/>
      <c r="R251" s="82"/>
    </row>
    <row r="252" customFormat="false" ht="12.75" hidden="false" customHeight="false" outlineLevel="0" collapsed="false">
      <c r="A252" s="100"/>
      <c r="B252" s="101"/>
      <c r="C252" s="101"/>
      <c r="D252" s="101"/>
      <c r="E252" s="101"/>
      <c r="F252" s="101"/>
      <c r="G252" s="101"/>
      <c r="H252" s="82"/>
      <c r="I252" s="103"/>
      <c r="R252" s="82"/>
    </row>
    <row r="253" customFormat="false" ht="12.75" hidden="false" customHeight="false" outlineLevel="0" collapsed="false">
      <c r="A253" s="100"/>
      <c r="B253" s="101"/>
      <c r="C253" s="101"/>
      <c r="D253" s="101"/>
      <c r="E253" s="101"/>
      <c r="F253" s="101"/>
      <c r="G253" s="101"/>
      <c r="H253" s="82"/>
      <c r="I253" s="103"/>
      <c r="R253" s="82"/>
    </row>
    <row r="254" customFormat="false" ht="12.75" hidden="false" customHeight="false" outlineLevel="0" collapsed="false">
      <c r="A254" s="100"/>
      <c r="B254" s="101"/>
      <c r="C254" s="101"/>
      <c r="D254" s="101"/>
      <c r="E254" s="101"/>
      <c r="F254" s="101"/>
      <c r="G254" s="101"/>
      <c r="H254" s="82"/>
      <c r="I254" s="103"/>
      <c r="R254" s="82"/>
    </row>
    <row r="255" customFormat="false" ht="12.75" hidden="false" customHeight="false" outlineLevel="0" collapsed="false">
      <c r="A255" s="100"/>
      <c r="B255" s="101"/>
      <c r="C255" s="101"/>
      <c r="D255" s="101"/>
      <c r="E255" s="101"/>
      <c r="F255" s="101"/>
      <c r="G255" s="101"/>
      <c r="H255" s="82"/>
      <c r="I255" s="103"/>
      <c r="R255" s="82"/>
    </row>
    <row r="256" customFormat="false" ht="12.75" hidden="false" customHeight="false" outlineLevel="0" collapsed="false">
      <c r="A256" s="100"/>
      <c r="B256" s="101"/>
      <c r="C256" s="101"/>
      <c r="D256" s="101"/>
      <c r="E256" s="101"/>
      <c r="F256" s="101"/>
      <c r="G256" s="101"/>
      <c r="H256" s="82"/>
      <c r="I256" s="103"/>
      <c r="R256" s="82"/>
    </row>
    <row r="257" customFormat="false" ht="12.75" hidden="false" customHeight="false" outlineLevel="0" collapsed="false">
      <c r="A257" s="100"/>
      <c r="B257" s="101"/>
      <c r="C257" s="101"/>
      <c r="D257" s="101"/>
      <c r="E257" s="101"/>
      <c r="F257" s="101"/>
      <c r="G257" s="101"/>
      <c r="H257" s="82"/>
      <c r="I257" s="103"/>
      <c r="R257" s="82"/>
    </row>
    <row r="258" customFormat="false" ht="12.75" hidden="false" customHeight="false" outlineLevel="0" collapsed="false">
      <c r="A258" s="100"/>
      <c r="B258" s="101"/>
      <c r="C258" s="101"/>
      <c r="D258" s="101"/>
      <c r="E258" s="101"/>
      <c r="F258" s="101"/>
      <c r="G258" s="101"/>
      <c r="H258" s="82"/>
      <c r="I258" s="103"/>
      <c r="R258" s="82"/>
    </row>
    <row r="259" customFormat="false" ht="12.75" hidden="false" customHeight="false" outlineLevel="0" collapsed="false">
      <c r="A259" s="100"/>
      <c r="B259" s="101"/>
      <c r="C259" s="101"/>
      <c r="D259" s="101"/>
      <c r="E259" s="101"/>
      <c r="F259" s="101"/>
      <c r="G259" s="101"/>
      <c r="H259" s="82"/>
      <c r="I259" s="103"/>
      <c r="R259" s="82"/>
    </row>
    <row r="260" customFormat="false" ht="12.75" hidden="false" customHeight="false" outlineLevel="0" collapsed="false">
      <c r="A260" s="100"/>
      <c r="B260" s="101"/>
      <c r="C260" s="101"/>
      <c r="D260" s="101"/>
      <c r="E260" s="101"/>
      <c r="F260" s="101"/>
      <c r="G260" s="101"/>
      <c r="H260" s="82"/>
      <c r="I260" s="103"/>
      <c r="R260" s="82"/>
    </row>
    <row r="261" customFormat="false" ht="12.75" hidden="false" customHeight="false" outlineLevel="0" collapsed="false">
      <c r="A261" s="100"/>
      <c r="B261" s="101"/>
      <c r="C261" s="101"/>
      <c r="D261" s="101"/>
      <c r="E261" s="101"/>
      <c r="F261" s="101"/>
      <c r="G261" s="101"/>
      <c r="H261" s="82"/>
      <c r="I261" s="103"/>
      <c r="R261" s="82"/>
    </row>
    <row r="262" customFormat="false" ht="12.75" hidden="false" customHeight="false" outlineLevel="0" collapsed="false">
      <c r="A262" s="100"/>
      <c r="B262" s="101"/>
      <c r="C262" s="101"/>
      <c r="D262" s="101"/>
      <c r="E262" s="101"/>
      <c r="F262" s="101"/>
      <c r="G262" s="101"/>
      <c r="H262" s="82"/>
      <c r="I262" s="103"/>
      <c r="R262" s="82"/>
    </row>
    <row r="263" customFormat="false" ht="12.75" hidden="false" customHeight="false" outlineLevel="0" collapsed="false">
      <c r="A263" s="100"/>
      <c r="B263" s="101"/>
      <c r="C263" s="101"/>
      <c r="D263" s="101"/>
      <c r="E263" s="101"/>
      <c r="F263" s="101"/>
      <c r="G263" s="101"/>
      <c r="H263" s="82"/>
      <c r="I263" s="103"/>
      <c r="R263" s="82"/>
    </row>
    <row r="264" customFormat="false" ht="12.75" hidden="false" customHeight="false" outlineLevel="0" collapsed="false">
      <c r="A264" s="100"/>
      <c r="B264" s="101"/>
      <c r="C264" s="101"/>
      <c r="D264" s="101"/>
      <c r="E264" s="101"/>
      <c r="F264" s="101"/>
      <c r="G264" s="101"/>
      <c r="H264" s="82"/>
      <c r="I264" s="103"/>
      <c r="R264" s="82"/>
    </row>
    <row r="265" customFormat="false" ht="12.75" hidden="false" customHeight="false" outlineLevel="0" collapsed="false">
      <c r="A265" s="100"/>
      <c r="B265" s="101"/>
      <c r="C265" s="101"/>
      <c r="D265" s="101"/>
      <c r="E265" s="101"/>
      <c r="F265" s="101"/>
      <c r="G265" s="101"/>
      <c r="H265" s="82"/>
      <c r="I265" s="103"/>
      <c r="R265" s="82"/>
    </row>
    <row r="266" customFormat="false" ht="12.75" hidden="false" customHeight="false" outlineLevel="0" collapsed="false">
      <c r="A266" s="100"/>
      <c r="B266" s="101"/>
      <c r="C266" s="101"/>
      <c r="D266" s="101"/>
      <c r="E266" s="101"/>
      <c r="F266" s="101"/>
      <c r="G266" s="101"/>
      <c r="H266" s="82"/>
      <c r="I266" s="103"/>
      <c r="R266" s="82"/>
    </row>
    <row r="267" customFormat="false" ht="12.75" hidden="false" customHeight="false" outlineLevel="0" collapsed="false">
      <c r="A267" s="100"/>
      <c r="B267" s="101"/>
      <c r="C267" s="101"/>
      <c r="D267" s="101"/>
      <c r="E267" s="101"/>
      <c r="F267" s="101"/>
      <c r="G267" s="101"/>
      <c r="H267" s="82"/>
      <c r="I267" s="103"/>
      <c r="R267" s="82"/>
    </row>
    <row r="268" customFormat="false" ht="12.75" hidden="false" customHeight="false" outlineLevel="0" collapsed="false">
      <c r="A268" s="100"/>
      <c r="B268" s="101"/>
      <c r="C268" s="101"/>
      <c r="D268" s="101"/>
      <c r="E268" s="101"/>
      <c r="F268" s="101"/>
      <c r="G268" s="101"/>
      <c r="H268" s="82"/>
      <c r="I268" s="103"/>
      <c r="R268" s="82"/>
    </row>
    <row r="269" customFormat="false" ht="12.75" hidden="false" customHeight="false" outlineLevel="0" collapsed="false">
      <c r="A269" s="100"/>
      <c r="B269" s="101"/>
      <c r="C269" s="101"/>
      <c r="D269" s="101"/>
      <c r="E269" s="101"/>
      <c r="F269" s="101"/>
      <c r="G269" s="101"/>
      <c r="H269" s="82"/>
      <c r="I269" s="103"/>
      <c r="R269" s="82"/>
    </row>
    <row r="270" customFormat="false" ht="12.75" hidden="false" customHeight="false" outlineLevel="0" collapsed="false">
      <c r="A270" s="100"/>
      <c r="B270" s="101"/>
      <c r="C270" s="101"/>
      <c r="D270" s="101"/>
      <c r="E270" s="101"/>
      <c r="F270" s="101"/>
      <c r="G270" s="101"/>
      <c r="H270" s="82"/>
      <c r="I270" s="103"/>
      <c r="R270" s="82"/>
    </row>
    <row r="271" customFormat="false" ht="12.75" hidden="false" customHeight="false" outlineLevel="0" collapsed="false">
      <c r="A271" s="100"/>
      <c r="B271" s="101"/>
      <c r="C271" s="101"/>
      <c r="D271" s="101"/>
      <c r="E271" s="101"/>
      <c r="F271" s="101"/>
      <c r="G271" s="101"/>
      <c r="H271" s="82"/>
      <c r="I271" s="103"/>
      <c r="R271" s="82"/>
    </row>
    <row r="272" customFormat="false" ht="12.75" hidden="false" customHeight="false" outlineLevel="0" collapsed="false">
      <c r="A272" s="100"/>
      <c r="B272" s="101"/>
      <c r="C272" s="101"/>
      <c r="D272" s="101"/>
      <c r="E272" s="101"/>
      <c r="F272" s="101"/>
      <c r="G272" s="101"/>
      <c r="H272" s="82"/>
      <c r="I272" s="103"/>
      <c r="R272" s="82"/>
    </row>
    <row r="273" customFormat="false" ht="12.75" hidden="false" customHeight="false" outlineLevel="0" collapsed="false">
      <c r="A273" s="100"/>
      <c r="B273" s="101"/>
      <c r="C273" s="101"/>
      <c r="D273" s="101"/>
      <c r="E273" s="101"/>
      <c r="F273" s="101"/>
      <c r="G273" s="101"/>
      <c r="H273" s="82"/>
      <c r="I273" s="103"/>
      <c r="R273" s="82"/>
    </row>
    <row r="274" customFormat="false" ht="12.75" hidden="false" customHeight="false" outlineLevel="0" collapsed="false">
      <c r="A274" s="100"/>
      <c r="B274" s="101"/>
      <c r="C274" s="101"/>
      <c r="D274" s="101"/>
      <c r="E274" s="101"/>
      <c r="F274" s="101"/>
      <c r="G274" s="101"/>
      <c r="H274" s="82"/>
      <c r="I274" s="103"/>
      <c r="R274" s="82"/>
    </row>
    <row r="275" customFormat="false" ht="12.75" hidden="false" customHeight="false" outlineLevel="0" collapsed="false">
      <c r="A275" s="100"/>
      <c r="B275" s="101"/>
      <c r="C275" s="101"/>
      <c r="D275" s="101"/>
      <c r="E275" s="101"/>
      <c r="F275" s="101"/>
      <c r="G275" s="101"/>
      <c r="H275" s="82"/>
      <c r="I275" s="103"/>
      <c r="R275" s="82"/>
    </row>
    <row r="276" customFormat="false" ht="12.75" hidden="false" customHeight="false" outlineLevel="0" collapsed="false">
      <c r="A276" s="100"/>
      <c r="B276" s="101"/>
      <c r="C276" s="101"/>
      <c r="D276" s="101"/>
      <c r="E276" s="101"/>
      <c r="F276" s="101"/>
      <c r="G276" s="101"/>
      <c r="H276" s="82"/>
      <c r="I276" s="103"/>
      <c r="R276" s="82"/>
    </row>
    <row r="277" customFormat="false" ht="12.75" hidden="false" customHeight="false" outlineLevel="0" collapsed="false">
      <c r="A277" s="100"/>
      <c r="B277" s="101"/>
      <c r="C277" s="101"/>
      <c r="D277" s="101"/>
      <c r="E277" s="101"/>
      <c r="F277" s="101"/>
      <c r="G277" s="101"/>
      <c r="H277" s="82"/>
      <c r="I277" s="103"/>
      <c r="R277" s="82"/>
    </row>
    <row r="278" customFormat="false" ht="12.75" hidden="false" customHeight="false" outlineLevel="0" collapsed="false">
      <c r="A278" s="100"/>
      <c r="B278" s="101"/>
      <c r="C278" s="101"/>
      <c r="D278" s="101"/>
      <c r="E278" s="101"/>
      <c r="F278" s="101"/>
      <c r="G278" s="101"/>
      <c r="H278" s="82"/>
      <c r="I278" s="103"/>
      <c r="R278" s="82"/>
    </row>
    <row r="279" customFormat="false" ht="12.75" hidden="false" customHeight="false" outlineLevel="0" collapsed="false">
      <c r="A279" s="100"/>
      <c r="B279" s="101"/>
      <c r="C279" s="101"/>
      <c r="D279" s="101"/>
      <c r="E279" s="101"/>
      <c r="F279" s="101"/>
      <c r="G279" s="101"/>
      <c r="H279" s="82"/>
      <c r="I279" s="103"/>
      <c r="R279" s="82"/>
    </row>
    <row r="280" customFormat="false" ht="12.75" hidden="false" customHeight="false" outlineLevel="0" collapsed="false">
      <c r="A280" s="100"/>
      <c r="B280" s="101"/>
      <c r="C280" s="101"/>
      <c r="D280" s="101"/>
      <c r="E280" s="101"/>
      <c r="F280" s="101"/>
      <c r="G280" s="101"/>
      <c r="H280" s="82"/>
      <c r="I280" s="103"/>
      <c r="R280" s="82"/>
    </row>
    <row r="281" customFormat="false" ht="12.75" hidden="false" customHeight="false" outlineLevel="0" collapsed="false">
      <c r="A281" s="100"/>
      <c r="B281" s="101"/>
      <c r="C281" s="101"/>
      <c r="D281" s="101"/>
      <c r="E281" s="101"/>
      <c r="F281" s="101"/>
      <c r="G281" s="101"/>
      <c r="H281" s="82"/>
      <c r="I281" s="103"/>
      <c r="R281" s="82"/>
    </row>
    <row r="282" customFormat="false" ht="12.75" hidden="false" customHeight="false" outlineLevel="0" collapsed="false">
      <c r="A282" s="100"/>
      <c r="B282" s="101"/>
      <c r="C282" s="101"/>
      <c r="D282" s="101"/>
      <c r="E282" s="101"/>
      <c r="F282" s="101"/>
      <c r="G282" s="101"/>
      <c r="H282" s="82"/>
      <c r="I282" s="103"/>
      <c r="R282" s="82"/>
    </row>
    <row r="283" customFormat="false" ht="12.75" hidden="false" customHeight="false" outlineLevel="0" collapsed="false">
      <c r="A283" s="100"/>
      <c r="B283" s="101"/>
      <c r="C283" s="101"/>
      <c r="D283" s="101"/>
      <c r="E283" s="101"/>
      <c r="F283" s="101"/>
      <c r="G283" s="101"/>
      <c r="H283" s="82"/>
      <c r="I283" s="103"/>
      <c r="R283" s="82"/>
    </row>
    <row r="284" customFormat="false" ht="12.75" hidden="false" customHeight="false" outlineLevel="0" collapsed="false">
      <c r="A284" s="100"/>
      <c r="B284" s="101"/>
      <c r="C284" s="101"/>
      <c r="D284" s="101"/>
      <c r="E284" s="101"/>
      <c r="F284" s="101"/>
      <c r="G284" s="101"/>
      <c r="H284" s="82"/>
      <c r="I284" s="103"/>
      <c r="R284" s="82"/>
    </row>
    <row r="285" customFormat="false" ht="12.75" hidden="false" customHeight="false" outlineLevel="0" collapsed="false">
      <c r="A285" s="100"/>
      <c r="B285" s="101"/>
      <c r="C285" s="101"/>
      <c r="D285" s="101"/>
      <c r="E285" s="101"/>
      <c r="F285" s="101"/>
      <c r="G285" s="101"/>
      <c r="H285" s="82"/>
      <c r="I285" s="103"/>
      <c r="R285" s="82"/>
    </row>
    <row r="286" customFormat="false" ht="12.75" hidden="false" customHeight="false" outlineLevel="0" collapsed="false">
      <c r="A286" s="100"/>
      <c r="B286" s="101"/>
      <c r="C286" s="101"/>
      <c r="D286" s="101"/>
      <c r="E286" s="101"/>
      <c r="F286" s="101"/>
      <c r="G286" s="101"/>
      <c r="H286" s="82"/>
      <c r="I286" s="103"/>
      <c r="R286" s="82"/>
    </row>
    <row r="287" customFormat="false" ht="12.75" hidden="false" customHeight="false" outlineLevel="0" collapsed="false">
      <c r="A287" s="100"/>
      <c r="B287" s="101"/>
      <c r="C287" s="101"/>
      <c r="D287" s="101"/>
      <c r="E287" s="101"/>
      <c r="F287" s="101"/>
      <c r="G287" s="101"/>
      <c r="H287" s="82"/>
      <c r="I287" s="103"/>
      <c r="R287" s="82"/>
    </row>
    <row r="288" customFormat="false" ht="12.75" hidden="false" customHeight="false" outlineLevel="0" collapsed="false">
      <c r="A288" s="100"/>
      <c r="B288" s="101"/>
      <c r="C288" s="101"/>
      <c r="D288" s="101"/>
      <c r="E288" s="101"/>
      <c r="F288" s="101"/>
      <c r="G288" s="101"/>
      <c r="H288" s="82"/>
      <c r="I288" s="103"/>
      <c r="R288" s="82"/>
    </row>
    <row r="289" customFormat="false" ht="12.75" hidden="false" customHeight="false" outlineLevel="0" collapsed="false">
      <c r="A289" s="100"/>
      <c r="B289" s="101"/>
      <c r="C289" s="101"/>
      <c r="D289" s="101"/>
      <c r="E289" s="101"/>
      <c r="F289" s="101"/>
      <c r="G289" s="101"/>
      <c r="H289" s="82"/>
      <c r="I289" s="103"/>
      <c r="R289" s="82"/>
    </row>
    <row r="290" customFormat="false" ht="12.75" hidden="false" customHeight="false" outlineLevel="0" collapsed="false">
      <c r="A290" s="100"/>
      <c r="B290" s="101"/>
      <c r="C290" s="101"/>
      <c r="D290" s="101"/>
      <c r="E290" s="101"/>
      <c r="F290" s="101"/>
      <c r="G290" s="101"/>
      <c r="H290" s="82"/>
      <c r="I290" s="103"/>
      <c r="R290" s="82"/>
    </row>
    <row r="291" customFormat="false" ht="12.75" hidden="false" customHeight="false" outlineLevel="0" collapsed="false">
      <c r="A291" s="100"/>
      <c r="B291" s="101"/>
      <c r="C291" s="101"/>
      <c r="D291" s="101"/>
      <c r="E291" s="101"/>
      <c r="F291" s="101"/>
      <c r="G291" s="101"/>
      <c r="H291" s="82"/>
      <c r="I291" s="103"/>
      <c r="R291" s="82"/>
    </row>
    <row r="292" customFormat="false" ht="12.75" hidden="false" customHeight="false" outlineLevel="0" collapsed="false">
      <c r="A292" s="100"/>
      <c r="B292" s="101"/>
      <c r="C292" s="101"/>
      <c r="D292" s="101"/>
      <c r="E292" s="101"/>
      <c r="F292" s="101"/>
      <c r="G292" s="101"/>
      <c r="H292" s="82"/>
      <c r="I292" s="103"/>
      <c r="R292" s="82"/>
    </row>
    <row r="293" customFormat="false" ht="12.75" hidden="false" customHeight="false" outlineLevel="0" collapsed="false">
      <c r="A293" s="100"/>
      <c r="B293" s="101"/>
      <c r="C293" s="101"/>
      <c r="D293" s="101"/>
      <c r="E293" s="101"/>
      <c r="F293" s="101"/>
      <c r="G293" s="101"/>
      <c r="H293" s="82"/>
      <c r="I293" s="103"/>
      <c r="R293" s="82"/>
    </row>
    <row r="294" customFormat="false" ht="12.75" hidden="false" customHeight="false" outlineLevel="0" collapsed="false">
      <c r="A294" s="100"/>
      <c r="B294" s="101"/>
      <c r="C294" s="101"/>
      <c r="D294" s="101"/>
      <c r="E294" s="101"/>
      <c r="F294" s="101"/>
      <c r="G294" s="101"/>
      <c r="H294" s="82"/>
      <c r="I294" s="103"/>
      <c r="R294" s="82"/>
    </row>
    <row r="295" customFormat="false" ht="12.75" hidden="false" customHeight="false" outlineLevel="0" collapsed="false">
      <c r="A295" s="100"/>
      <c r="B295" s="101"/>
      <c r="C295" s="101"/>
      <c r="D295" s="101"/>
      <c r="E295" s="101"/>
      <c r="F295" s="101"/>
      <c r="G295" s="101"/>
      <c r="H295" s="82"/>
      <c r="I295" s="103"/>
      <c r="R295" s="82"/>
    </row>
    <row r="296" customFormat="false" ht="12.75" hidden="false" customHeight="false" outlineLevel="0" collapsed="false">
      <c r="A296" s="100"/>
      <c r="B296" s="101"/>
      <c r="C296" s="101"/>
      <c r="D296" s="101"/>
      <c r="E296" s="101"/>
      <c r="F296" s="101"/>
      <c r="G296" s="101"/>
      <c r="H296" s="82"/>
      <c r="I296" s="103"/>
      <c r="R296" s="82"/>
    </row>
    <row r="297" customFormat="false" ht="12.75" hidden="false" customHeight="false" outlineLevel="0" collapsed="false">
      <c r="A297" s="100"/>
      <c r="B297" s="101"/>
      <c r="C297" s="101"/>
      <c r="D297" s="101"/>
      <c r="E297" s="101"/>
      <c r="F297" s="101"/>
      <c r="G297" s="101"/>
      <c r="H297" s="82"/>
      <c r="I297" s="103"/>
      <c r="R297" s="82"/>
    </row>
    <row r="298" customFormat="false" ht="12.75" hidden="false" customHeight="false" outlineLevel="0" collapsed="false">
      <c r="A298" s="100"/>
      <c r="B298" s="101"/>
      <c r="C298" s="101"/>
      <c r="D298" s="101"/>
      <c r="E298" s="101"/>
      <c r="F298" s="101"/>
      <c r="G298" s="101"/>
      <c r="H298" s="82"/>
      <c r="I298" s="103"/>
      <c r="R298" s="82"/>
    </row>
    <row r="299" customFormat="false" ht="12.75" hidden="false" customHeight="false" outlineLevel="0" collapsed="false">
      <c r="A299" s="100"/>
      <c r="B299" s="101"/>
      <c r="C299" s="101"/>
      <c r="D299" s="101"/>
      <c r="E299" s="101"/>
      <c r="F299" s="101"/>
      <c r="G299" s="101"/>
      <c r="H299" s="82"/>
      <c r="I299" s="103"/>
      <c r="R299" s="82"/>
    </row>
    <row r="300" customFormat="false" ht="12.75" hidden="false" customHeight="false" outlineLevel="0" collapsed="false">
      <c r="A300" s="100"/>
      <c r="B300" s="101"/>
      <c r="C300" s="101"/>
      <c r="D300" s="101"/>
      <c r="E300" s="101"/>
      <c r="F300" s="101"/>
      <c r="G300" s="101"/>
      <c r="H300" s="82"/>
      <c r="I300" s="103"/>
      <c r="R300" s="82"/>
    </row>
    <row r="301" customFormat="false" ht="12.75" hidden="false" customHeight="false" outlineLevel="0" collapsed="false">
      <c r="A301" s="100"/>
      <c r="B301" s="101"/>
      <c r="C301" s="101"/>
      <c r="D301" s="101"/>
      <c r="E301" s="101"/>
      <c r="F301" s="101"/>
      <c r="G301" s="101"/>
      <c r="H301" s="82"/>
      <c r="I301" s="103"/>
      <c r="R301" s="82"/>
    </row>
    <row r="302" customFormat="false" ht="12.75" hidden="false" customHeight="false" outlineLevel="0" collapsed="false">
      <c r="A302" s="100"/>
      <c r="B302" s="101"/>
      <c r="C302" s="101"/>
      <c r="D302" s="101"/>
      <c r="E302" s="101"/>
      <c r="F302" s="101"/>
      <c r="G302" s="101"/>
      <c r="H302" s="82"/>
      <c r="I302" s="103"/>
      <c r="R302" s="82"/>
    </row>
    <row r="303" customFormat="false" ht="12.75" hidden="false" customHeight="false" outlineLevel="0" collapsed="false">
      <c r="A303" s="100"/>
      <c r="B303" s="101"/>
      <c r="C303" s="101"/>
      <c r="D303" s="101"/>
      <c r="E303" s="101"/>
      <c r="F303" s="101"/>
      <c r="G303" s="101"/>
      <c r="H303" s="82"/>
      <c r="I303" s="103"/>
      <c r="R303" s="82"/>
    </row>
    <row r="304" customFormat="false" ht="12.75" hidden="false" customHeight="false" outlineLevel="0" collapsed="false">
      <c r="A304" s="100"/>
      <c r="B304" s="101"/>
      <c r="C304" s="101"/>
      <c r="D304" s="101"/>
      <c r="E304" s="101"/>
      <c r="F304" s="101"/>
      <c r="G304" s="101"/>
      <c r="H304" s="82"/>
      <c r="I304" s="103"/>
      <c r="R304" s="82"/>
    </row>
    <row r="305" customFormat="false" ht="12.75" hidden="false" customHeight="false" outlineLevel="0" collapsed="false">
      <c r="A305" s="100"/>
      <c r="B305" s="101"/>
      <c r="C305" s="101"/>
      <c r="D305" s="101"/>
      <c r="E305" s="101"/>
      <c r="F305" s="101"/>
      <c r="G305" s="101"/>
      <c r="H305" s="82"/>
      <c r="I305" s="103"/>
      <c r="R305" s="82"/>
    </row>
    <row r="306" customFormat="false" ht="12.75" hidden="false" customHeight="false" outlineLevel="0" collapsed="false">
      <c r="A306" s="100"/>
      <c r="B306" s="101"/>
      <c r="C306" s="101"/>
      <c r="D306" s="101"/>
      <c r="E306" s="101"/>
      <c r="F306" s="101"/>
      <c r="G306" s="101"/>
      <c r="H306" s="82"/>
      <c r="I306" s="103"/>
      <c r="R306" s="82"/>
    </row>
    <row r="307" customFormat="false" ht="12.75" hidden="false" customHeight="false" outlineLevel="0" collapsed="false">
      <c r="A307" s="100"/>
      <c r="B307" s="101"/>
      <c r="C307" s="101"/>
      <c r="D307" s="101"/>
      <c r="E307" s="101"/>
      <c r="F307" s="101"/>
      <c r="G307" s="101"/>
      <c r="H307" s="82"/>
      <c r="I307" s="103"/>
      <c r="R307" s="82"/>
    </row>
    <row r="308" customFormat="false" ht="12.75" hidden="false" customHeight="false" outlineLevel="0" collapsed="false">
      <c r="A308" s="100"/>
      <c r="B308" s="101"/>
      <c r="C308" s="101"/>
      <c r="D308" s="101"/>
      <c r="E308" s="101"/>
      <c r="F308" s="101"/>
      <c r="G308" s="101"/>
      <c r="H308" s="82"/>
      <c r="I308" s="103"/>
      <c r="R308" s="82"/>
    </row>
    <row r="309" customFormat="false" ht="12.75" hidden="false" customHeight="false" outlineLevel="0" collapsed="false">
      <c r="A309" s="100"/>
      <c r="B309" s="101"/>
      <c r="C309" s="101"/>
      <c r="D309" s="101"/>
      <c r="E309" s="101"/>
      <c r="F309" s="101"/>
      <c r="G309" s="101"/>
      <c r="H309" s="82"/>
      <c r="I309" s="103"/>
      <c r="R309" s="82"/>
    </row>
    <row r="310" customFormat="false" ht="12.75" hidden="false" customHeight="false" outlineLevel="0" collapsed="false">
      <c r="A310" s="100"/>
      <c r="B310" s="101"/>
      <c r="C310" s="101"/>
      <c r="D310" s="101"/>
      <c r="E310" s="101"/>
      <c r="F310" s="101"/>
      <c r="G310" s="101"/>
      <c r="H310" s="82"/>
      <c r="I310" s="103"/>
      <c r="R310" s="82"/>
    </row>
    <row r="311" customFormat="false" ht="12.75" hidden="false" customHeight="false" outlineLevel="0" collapsed="false">
      <c r="A311" s="100"/>
      <c r="B311" s="101"/>
      <c r="C311" s="101"/>
      <c r="D311" s="101"/>
      <c r="E311" s="101"/>
      <c r="F311" s="101"/>
      <c r="G311" s="101"/>
      <c r="H311" s="82"/>
      <c r="I311" s="103"/>
      <c r="R311" s="82"/>
    </row>
    <row r="312" customFormat="false" ht="12.75" hidden="false" customHeight="false" outlineLevel="0" collapsed="false">
      <c r="A312" s="100"/>
      <c r="B312" s="101"/>
      <c r="C312" s="101"/>
      <c r="D312" s="101"/>
      <c r="E312" s="101"/>
      <c r="F312" s="101"/>
      <c r="G312" s="101"/>
      <c r="H312" s="82"/>
      <c r="I312" s="103"/>
      <c r="R312" s="82"/>
    </row>
    <row r="313" customFormat="false" ht="12.75" hidden="false" customHeight="false" outlineLevel="0" collapsed="false">
      <c r="A313" s="100"/>
      <c r="B313" s="101"/>
      <c r="C313" s="101"/>
      <c r="D313" s="101"/>
      <c r="E313" s="101"/>
      <c r="F313" s="101"/>
      <c r="G313" s="101"/>
      <c r="H313" s="82"/>
      <c r="I313" s="103"/>
      <c r="R313" s="82"/>
    </row>
    <row r="314" customFormat="false" ht="12.75" hidden="false" customHeight="false" outlineLevel="0" collapsed="false">
      <c r="A314" s="100"/>
      <c r="B314" s="101"/>
      <c r="C314" s="101"/>
      <c r="D314" s="101"/>
      <c r="E314" s="101"/>
      <c r="F314" s="101"/>
      <c r="G314" s="101"/>
      <c r="H314" s="82"/>
      <c r="I314" s="103"/>
      <c r="R314" s="82"/>
    </row>
    <row r="315" customFormat="false" ht="12.75" hidden="false" customHeight="false" outlineLevel="0" collapsed="false">
      <c r="A315" s="100"/>
      <c r="B315" s="101"/>
      <c r="C315" s="101"/>
      <c r="D315" s="101"/>
      <c r="E315" s="101"/>
      <c r="F315" s="101"/>
      <c r="G315" s="101"/>
      <c r="H315" s="82"/>
      <c r="I315" s="103"/>
      <c r="R315" s="82"/>
    </row>
    <row r="316" customFormat="false" ht="12.75" hidden="false" customHeight="false" outlineLevel="0" collapsed="false">
      <c r="A316" s="100"/>
      <c r="B316" s="101"/>
      <c r="C316" s="101"/>
      <c r="D316" s="101"/>
      <c r="E316" s="101"/>
      <c r="F316" s="101"/>
      <c r="G316" s="101"/>
      <c r="H316" s="82"/>
      <c r="I316" s="103"/>
      <c r="R316" s="82"/>
    </row>
    <row r="317" customFormat="false" ht="12.75" hidden="false" customHeight="false" outlineLevel="0" collapsed="false">
      <c r="A317" s="100"/>
      <c r="B317" s="101"/>
      <c r="C317" s="101"/>
      <c r="D317" s="101"/>
      <c r="E317" s="101"/>
      <c r="F317" s="101"/>
      <c r="G317" s="101"/>
      <c r="H317" s="82"/>
      <c r="I317" s="103"/>
      <c r="R317" s="82"/>
    </row>
    <row r="318" customFormat="false" ht="12.75" hidden="false" customHeight="false" outlineLevel="0" collapsed="false">
      <c r="A318" s="100"/>
      <c r="B318" s="101"/>
      <c r="C318" s="101"/>
      <c r="D318" s="101"/>
      <c r="E318" s="101"/>
      <c r="F318" s="101"/>
      <c r="G318" s="101"/>
      <c r="H318" s="82"/>
      <c r="I318" s="103"/>
      <c r="R318" s="82"/>
    </row>
    <row r="319" customFormat="false" ht="12.75" hidden="false" customHeight="false" outlineLevel="0" collapsed="false">
      <c r="A319" s="100"/>
      <c r="B319" s="101"/>
      <c r="C319" s="101"/>
      <c r="D319" s="101"/>
      <c r="E319" s="101"/>
      <c r="F319" s="101"/>
      <c r="G319" s="101"/>
      <c r="H319" s="82"/>
      <c r="I319" s="103"/>
      <c r="R319" s="82"/>
    </row>
    <row r="320" customFormat="false" ht="12.75" hidden="false" customHeight="false" outlineLevel="0" collapsed="false">
      <c r="A320" s="100"/>
      <c r="B320" s="101"/>
      <c r="C320" s="101"/>
      <c r="D320" s="101"/>
      <c r="E320" s="101"/>
      <c r="F320" s="101"/>
      <c r="G320" s="101"/>
      <c r="H320" s="82"/>
      <c r="I320" s="103"/>
      <c r="R320" s="82"/>
    </row>
    <row r="321" customFormat="false" ht="12.75" hidden="false" customHeight="false" outlineLevel="0" collapsed="false">
      <c r="A321" s="100"/>
      <c r="B321" s="101"/>
      <c r="C321" s="101"/>
      <c r="D321" s="101"/>
      <c r="E321" s="101"/>
      <c r="F321" s="101"/>
      <c r="G321" s="101"/>
      <c r="H321" s="82"/>
      <c r="I321" s="103"/>
      <c r="R321" s="82"/>
    </row>
    <row r="322" customFormat="false" ht="12.75" hidden="false" customHeight="false" outlineLevel="0" collapsed="false">
      <c r="A322" s="100"/>
      <c r="B322" s="101"/>
      <c r="C322" s="101"/>
      <c r="D322" s="101"/>
      <c r="E322" s="101"/>
      <c r="F322" s="101"/>
      <c r="G322" s="101"/>
      <c r="H322" s="82"/>
      <c r="I322" s="103"/>
      <c r="R322" s="82"/>
    </row>
    <row r="323" customFormat="false" ht="12.75" hidden="false" customHeight="false" outlineLevel="0" collapsed="false">
      <c r="A323" s="100"/>
      <c r="B323" s="101"/>
      <c r="C323" s="101"/>
      <c r="D323" s="101"/>
      <c r="E323" s="101"/>
      <c r="F323" s="101"/>
      <c r="G323" s="101"/>
      <c r="H323" s="82"/>
      <c r="I323" s="103"/>
      <c r="R323" s="82"/>
    </row>
    <row r="324" customFormat="false" ht="12.75" hidden="false" customHeight="false" outlineLevel="0" collapsed="false">
      <c r="A324" s="100"/>
      <c r="B324" s="101"/>
      <c r="C324" s="101"/>
      <c r="D324" s="101"/>
      <c r="E324" s="101"/>
      <c r="F324" s="101"/>
      <c r="G324" s="101"/>
      <c r="H324" s="82"/>
      <c r="I324" s="103"/>
      <c r="R324" s="82"/>
    </row>
    <row r="325" customFormat="false" ht="12.75" hidden="false" customHeight="false" outlineLevel="0" collapsed="false">
      <c r="A325" s="100"/>
      <c r="B325" s="101"/>
      <c r="C325" s="101"/>
      <c r="D325" s="101"/>
      <c r="E325" s="101"/>
      <c r="F325" s="101"/>
      <c r="G325" s="101"/>
      <c r="H325" s="82"/>
      <c r="I325" s="103"/>
      <c r="R325" s="82"/>
    </row>
    <row r="326" customFormat="false" ht="12.75" hidden="false" customHeight="false" outlineLevel="0" collapsed="false">
      <c r="A326" s="100"/>
      <c r="B326" s="101"/>
      <c r="C326" s="101"/>
      <c r="D326" s="101"/>
      <c r="E326" s="101"/>
      <c r="F326" s="101"/>
      <c r="G326" s="101"/>
      <c r="H326" s="82"/>
      <c r="I326" s="103"/>
      <c r="R326" s="82"/>
    </row>
    <row r="327" customFormat="false" ht="12.75" hidden="false" customHeight="false" outlineLevel="0" collapsed="false">
      <c r="A327" s="100"/>
      <c r="B327" s="101"/>
      <c r="C327" s="101"/>
      <c r="D327" s="101"/>
      <c r="E327" s="101"/>
      <c r="F327" s="101"/>
      <c r="G327" s="101"/>
      <c r="H327" s="82"/>
      <c r="I327" s="103"/>
      <c r="R327" s="82"/>
    </row>
    <row r="328" customFormat="false" ht="12.75" hidden="false" customHeight="false" outlineLevel="0" collapsed="false">
      <c r="A328" s="100"/>
      <c r="B328" s="101"/>
      <c r="C328" s="101"/>
      <c r="D328" s="101"/>
      <c r="E328" s="101"/>
      <c r="F328" s="101"/>
      <c r="G328" s="101"/>
      <c r="H328" s="82"/>
      <c r="I328" s="103"/>
      <c r="R328" s="82"/>
    </row>
    <row r="329" customFormat="false" ht="12.75" hidden="false" customHeight="false" outlineLevel="0" collapsed="false">
      <c r="A329" s="100"/>
      <c r="B329" s="101"/>
      <c r="C329" s="101"/>
      <c r="D329" s="101"/>
      <c r="E329" s="101"/>
      <c r="F329" s="101"/>
      <c r="G329" s="101"/>
      <c r="H329" s="82"/>
      <c r="I329" s="103"/>
      <c r="R329" s="82"/>
    </row>
    <row r="330" customFormat="false" ht="12.75" hidden="false" customHeight="false" outlineLevel="0" collapsed="false">
      <c r="A330" s="100"/>
      <c r="B330" s="101"/>
      <c r="C330" s="101"/>
      <c r="D330" s="101"/>
      <c r="E330" s="101"/>
      <c r="F330" s="101"/>
      <c r="G330" s="101"/>
      <c r="H330" s="82"/>
      <c r="I330" s="103"/>
      <c r="R330" s="82"/>
    </row>
    <row r="331" customFormat="false" ht="12.75" hidden="false" customHeight="false" outlineLevel="0" collapsed="false">
      <c r="A331" s="100"/>
      <c r="B331" s="101"/>
      <c r="C331" s="101"/>
      <c r="D331" s="101"/>
      <c r="E331" s="101"/>
      <c r="F331" s="101"/>
      <c r="G331" s="101"/>
      <c r="H331" s="82"/>
      <c r="I331" s="103"/>
      <c r="R331" s="82"/>
    </row>
    <row r="332" customFormat="false" ht="12.75" hidden="false" customHeight="false" outlineLevel="0" collapsed="false">
      <c r="A332" s="100"/>
      <c r="B332" s="101"/>
      <c r="C332" s="101"/>
      <c r="D332" s="101"/>
      <c r="E332" s="101"/>
      <c r="F332" s="101"/>
      <c r="G332" s="101"/>
      <c r="H332" s="82"/>
      <c r="I332" s="103"/>
      <c r="R332" s="82"/>
    </row>
    <row r="333" customFormat="false" ht="12.75" hidden="false" customHeight="false" outlineLevel="0" collapsed="false">
      <c r="A333" s="100"/>
      <c r="B333" s="101"/>
      <c r="C333" s="101"/>
      <c r="D333" s="101"/>
      <c r="E333" s="101"/>
      <c r="F333" s="101"/>
      <c r="G333" s="101"/>
      <c r="H333" s="82"/>
      <c r="I333" s="103"/>
      <c r="R333" s="82"/>
    </row>
    <row r="334" customFormat="false" ht="12.75" hidden="false" customHeight="false" outlineLevel="0" collapsed="false">
      <c r="A334" s="100"/>
      <c r="B334" s="101"/>
      <c r="C334" s="101"/>
      <c r="D334" s="101"/>
      <c r="E334" s="101"/>
      <c r="F334" s="101"/>
      <c r="G334" s="101"/>
      <c r="H334" s="82"/>
      <c r="I334" s="103"/>
      <c r="R334" s="82"/>
    </row>
    <row r="335" customFormat="false" ht="12.75" hidden="false" customHeight="false" outlineLevel="0" collapsed="false">
      <c r="A335" s="100"/>
      <c r="B335" s="101"/>
      <c r="C335" s="101"/>
      <c r="D335" s="101"/>
      <c r="E335" s="101"/>
      <c r="F335" s="101"/>
      <c r="G335" s="101"/>
      <c r="H335" s="82"/>
      <c r="I335" s="103"/>
      <c r="R335" s="82"/>
    </row>
    <row r="336" customFormat="false" ht="12.75" hidden="false" customHeight="false" outlineLevel="0" collapsed="false">
      <c r="A336" s="100"/>
      <c r="B336" s="101"/>
      <c r="C336" s="101"/>
      <c r="D336" s="101"/>
      <c r="E336" s="101"/>
      <c r="F336" s="101"/>
      <c r="G336" s="101"/>
      <c r="H336" s="82"/>
      <c r="I336" s="103"/>
      <c r="R336" s="82"/>
    </row>
    <row r="337" customFormat="false" ht="12.75" hidden="false" customHeight="false" outlineLevel="0" collapsed="false">
      <c r="A337" s="100"/>
      <c r="B337" s="101"/>
      <c r="C337" s="101"/>
      <c r="D337" s="101"/>
      <c r="E337" s="101"/>
      <c r="F337" s="101"/>
      <c r="G337" s="101"/>
      <c r="H337" s="82"/>
      <c r="I337" s="103"/>
      <c r="R337" s="82"/>
    </row>
    <row r="338" customFormat="false" ht="12.75" hidden="false" customHeight="false" outlineLevel="0" collapsed="false">
      <c r="A338" s="100"/>
      <c r="B338" s="101"/>
      <c r="C338" s="101"/>
      <c r="D338" s="101"/>
      <c r="E338" s="101"/>
      <c r="F338" s="101"/>
      <c r="G338" s="101"/>
      <c r="H338" s="82"/>
      <c r="I338" s="103"/>
      <c r="R338" s="82"/>
    </row>
    <row r="339" customFormat="false" ht="12.75" hidden="false" customHeight="false" outlineLevel="0" collapsed="false">
      <c r="A339" s="100"/>
      <c r="B339" s="101"/>
      <c r="C339" s="101"/>
      <c r="D339" s="101"/>
      <c r="E339" s="101"/>
      <c r="F339" s="101"/>
      <c r="G339" s="101"/>
      <c r="H339" s="82"/>
      <c r="I339" s="103"/>
      <c r="R339" s="82"/>
    </row>
    <row r="340" customFormat="false" ht="12.75" hidden="false" customHeight="false" outlineLevel="0" collapsed="false">
      <c r="A340" s="100"/>
      <c r="B340" s="101"/>
      <c r="C340" s="101"/>
      <c r="D340" s="101"/>
      <c r="E340" s="101"/>
      <c r="F340" s="101"/>
      <c r="G340" s="101"/>
      <c r="H340" s="82"/>
      <c r="I340" s="103"/>
      <c r="R340" s="82"/>
    </row>
    <row r="341" customFormat="false" ht="12.75" hidden="false" customHeight="false" outlineLevel="0" collapsed="false">
      <c r="A341" s="100"/>
      <c r="B341" s="101"/>
      <c r="C341" s="101"/>
      <c r="D341" s="101"/>
      <c r="E341" s="101"/>
      <c r="F341" s="101"/>
      <c r="G341" s="101"/>
      <c r="H341" s="82"/>
      <c r="I341" s="103"/>
      <c r="R341" s="82"/>
    </row>
    <row r="342" customFormat="false" ht="12.75" hidden="false" customHeight="false" outlineLevel="0" collapsed="false">
      <c r="A342" s="100"/>
      <c r="B342" s="101"/>
      <c r="C342" s="101"/>
      <c r="D342" s="101"/>
      <c r="E342" s="101"/>
      <c r="F342" s="101"/>
      <c r="G342" s="101"/>
      <c r="H342" s="82"/>
      <c r="I342" s="103"/>
      <c r="R342" s="82"/>
    </row>
    <row r="343" customFormat="false" ht="12.75" hidden="false" customHeight="false" outlineLevel="0" collapsed="false">
      <c r="A343" s="100"/>
      <c r="B343" s="101"/>
      <c r="C343" s="101"/>
      <c r="D343" s="101"/>
      <c r="E343" s="101"/>
      <c r="F343" s="101"/>
      <c r="G343" s="101"/>
      <c r="H343" s="82"/>
      <c r="I343" s="103"/>
      <c r="R343" s="82"/>
    </row>
    <row r="344" customFormat="false" ht="12.75" hidden="false" customHeight="false" outlineLevel="0" collapsed="false">
      <c r="A344" s="100"/>
      <c r="B344" s="101"/>
      <c r="C344" s="101"/>
      <c r="D344" s="101"/>
      <c r="E344" s="101"/>
      <c r="F344" s="101"/>
      <c r="G344" s="101"/>
      <c r="H344" s="82"/>
      <c r="I344" s="103"/>
      <c r="R344" s="82"/>
    </row>
    <row r="345" customFormat="false" ht="12.75" hidden="false" customHeight="false" outlineLevel="0" collapsed="false">
      <c r="A345" s="100"/>
      <c r="B345" s="101"/>
      <c r="C345" s="101"/>
      <c r="D345" s="101"/>
      <c r="E345" s="101"/>
      <c r="F345" s="101"/>
      <c r="G345" s="101"/>
      <c r="H345" s="82"/>
      <c r="I345" s="103"/>
      <c r="R345" s="82"/>
    </row>
    <row r="346" customFormat="false" ht="12.75" hidden="false" customHeight="false" outlineLevel="0" collapsed="false">
      <c r="A346" s="100"/>
      <c r="B346" s="101"/>
      <c r="C346" s="101"/>
      <c r="D346" s="101"/>
      <c r="E346" s="101"/>
      <c r="F346" s="101"/>
      <c r="G346" s="101"/>
      <c r="H346" s="82"/>
      <c r="I346" s="103"/>
      <c r="R346" s="82"/>
    </row>
    <row r="347" customFormat="false" ht="12.75" hidden="false" customHeight="false" outlineLevel="0" collapsed="false">
      <c r="A347" s="100"/>
      <c r="B347" s="101"/>
      <c r="C347" s="101"/>
      <c r="D347" s="101"/>
      <c r="E347" s="101"/>
      <c r="F347" s="101"/>
      <c r="G347" s="101"/>
      <c r="H347" s="82"/>
      <c r="I347" s="103"/>
      <c r="R347" s="82"/>
    </row>
    <row r="348" customFormat="false" ht="12.75" hidden="false" customHeight="false" outlineLevel="0" collapsed="false">
      <c r="A348" s="100"/>
      <c r="B348" s="101"/>
      <c r="C348" s="101"/>
      <c r="D348" s="101"/>
      <c r="E348" s="101"/>
      <c r="F348" s="101"/>
      <c r="G348" s="101"/>
      <c r="H348" s="82"/>
      <c r="I348" s="103"/>
      <c r="R348" s="82"/>
    </row>
    <row r="349" customFormat="false" ht="12.75" hidden="false" customHeight="false" outlineLevel="0" collapsed="false">
      <c r="A349" s="100"/>
      <c r="B349" s="101"/>
      <c r="C349" s="101"/>
      <c r="D349" s="101"/>
      <c r="E349" s="101"/>
      <c r="F349" s="101"/>
      <c r="G349" s="101"/>
      <c r="H349" s="82"/>
      <c r="I349" s="103"/>
      <c r="R349" s="82"/>
    </row>
    <row r="350" customFormat="false" ht="12.75" hidden="false" customHeight="false" outlineLevel="0" collapsed="false">
      <c r="A350" s="100"/>
      <c r="B350" s="101"/>
      <c r="C350" s="101"/>
      <c r="D350" s="101"/>
      <c r="E350" s="101"/>
      <c r="F350" s="101"/>
      <c r="G350" s="101"/>
      <c r="H350" s="82"/>
      <c r="I350" s="103"/>
      <c r="R350" s="82"/>
    </row>
    <row r="351" customFormat="false" ht="12.75" hidden="false" customHeight="false" outlineLevel="0" collapsed="false">
      <c r="A351" s="100"/>
      <c r="B351" s="101"/>
      <c r="C351" s="101"/>
      <c r="D351" s="101"/>
      <c r="E351" s="101"/>
      <c r="F351" s="101"/>
      <c r="G351" s="101"/>
      <c r="H351" s="82"/>
      <c r="I351" s="103"/>
      <c r="R351" s="82"/>
    </row>
    <row r="352" customFormat="false" ht="12.75" hidden="false" customHeight="false" outlineLevel="0" collapsed="false">
      <c r="A352" s="100"/>
      <c r="B352" s="101"/>
      <c r="C352" s="101"/>
      <c r="D352" s="101"/>
      <c r="E352" s="101"/>
      <c r="F352" s="101"/>
      <c r="G352" s="101"/>
      <c r="H352" s="82"/>
      <c r="I352" s="103"/>
      <c r="R352" s="82"/>
    </row>
    <row r="353" customFormat="false" ht="12.75" hidden="false" customHeight="false" outlineLevel="0" collapsed="false">
      <c r="A353" s="100"/>
      <c r="B353" s="101"/>
      <c r="C353" s="101"/>
      <c r="D353" s="101"/>
      <c r="E353" s="101"/>
      <c r="F353" s="101"/>
      <c r="G353" s="101"/>
      <c r="H353" s="82"/>
      <c r="I353" s="103"/>
      <c r="R353" s="82"/>
    </row>
    <row r="354" customFormat="false" ht="12.75" hidden="false" customHeight="false" outlineLevel="0" collapsed="false">
      <c r="A354" s="100"/>
      <c r="B354" s="101"/>
      <c r="C354" s="101"/>
      <c r="D354" s="101"/>
      <c r="E354" s="101"/>
      <c r="F354" s="101"/>
      <c r="G354" s="101"/>
      <c r="H354" s="82"/>
      <c r="I354" s="103"/>
      <c r="R354" s="82"/>
    </row>
    <row r="355" customFormat="false" ht="12.75" hidden="false" customHeight="false" outlineLevel="0" collapsed="false">
      <c r="A355" s="100"/>
      <c r="B355" s="101"/>
      <c r="C355" s="101"/>
      <c r="D355" s="101"/>
      <c r="E355" s="101"/>
      <c r="F355" s="101"/>
      <c r="G355" s="101"/>
      <c r="H355" s="82"/>
      <c r="I355" s="103"/>
      <c r="R355" s="82"/>
    </row>
    <row r="356" customFormat="false" ht="12.75" hidden="false" customHeight="false" outlineLevel="0" collapsed="false">
      <c r="A356" s="100"/>
      <c r="B356" s="101"/>
      <c r="C356" s="101"/>
      <c r="D356" s="101"/>
      <c r="E356" s="101"/>
      <c r="F356" s="101"/>
      <c r="G356" s="101"/>
      <c r="H356" s="82"/>
      <c r="I356" s="103"/>
      <c r="R356" s="82"/>
    </row>
    <row r="357" customFormat="false" ht="12.75" hidden="false" customHeight="false" outlineLevel="0" collapsed="false">
      <c r="A357" s="100"/>
      <c r="B357" s="101"/>
      <c r="C357" s="101"/>
      <c r="D357" s="101"/>
      <c r="E357" s="101"/>
      <c r="F357" s="101"/>
      <c r="G357" s="101"/>
      <c r="H357" s="82"/>
      <c r="I357" s="103"/>
      <c r="R357" s="82"/>
    </row>
    <row r="358" customFormat="false" ht="12.75" hidden="false" customHeight="false" outlineLevel="0" collapsed="false">
      <c r="A358" s="100"/>
      <c r="B358" s="101"/>
      <c r="C358" s="101"/>
      <c r="D358" s="101"/>
      <c r="E358" s="101"/>
      <c r="F358" s="101"/>
      <c r="G358" s="101"/>
      <c r="H358" s="82"/>
      <c r="I358" s="103"/>
      <c r="R358" s="82"/>
    </row>
    <row r="359" customFormat="false" ht="12.75" hidden="false" customHeight="false" outlineLevel="0" collapsed="false">
      <c r="A359" s="100"/>
      <c r="B359" s="101"/>
      <c r="C359" s="101"/>
      <c r="D359" s="101"/>
      <c r="E359" s="101"/>
      <c r="F359" s="101"/>
      <c r="G359" s="101"/>
      <c r="H359" s="82"/>
      <c r="I359" s="103"/>
      <c r="R359" s="82"/>
    </row>
    <row r="360" customFormat="false" ht="12.75" hidden="false" customHeight="false" outlineLevel="0" collapsed="false">
      <c r="A360" s="100"/>
      <c r="B360" s="101"/>
      <c r="C360" s="101"/>
      <c r="D360" s="101"/>
      <c r="E360" s="101"/>
      <c r="F360" s="101"/>
      <c r="G360" s="101"/>
      <c r="H360" s="82"/>
      <c r="I360" s="103"/>
      <c r="R360" s="82"/>
    </row>
    <row r="361" customFormat="false" ht="12.75" hidden="false" customHeight="false" outlineLevel="0" collapsed="false">
      <c r="A361" s="100"/>
      <c r="B361" s="101"/>
      <c r="C361" s="101"/>
      <c r="D361" s="101"/>
      <c r="E361" s="101"/>
      <c r="F361" s="101"/>
      <c r="G361" s="101"/>
      <c r="H361" s="82"/>
      <c r="I361" s="103"/>
      <c r="R361" s="82"/>
    </row>
    <row r="362" customFormat="false" ht="12.75" hidden="false" customHeight="false" outlineLevel="0" collapsed="false">
      <c r="A362" s="100"/>
      <c r="B362" s="101"/>
      <c r="C362" s="101"/>
      <c r="D362" s="101"/>
      <c r="E362" s="101"/>
      <c r="F362" s="101"/>
      <c r="G362" s="101"/>
      <c r="H362" s="82"/>
      <c r="I362" s="103"/>
      <c r="R362" s="82"/>
    </row>
    <row r="363" customFormat="false" ht="12.75" hidden="false" customHeight="false" outlineLevel="0" collapsed="false">
      <c r="A363" s="100"/>
      <c r="B363" s="101"/>
      <c r="C363" s="101"/>
      <c r="D363" s="101"/>
      <c r="E363" s="101"/>
      <c r="F363" s="101"/>
      <c r="G363" s="101"/>
      <c r="H363" s="82"/>
      <c r="I363" s="103"/>
      <c r="R363" s="82"/>
    </row>
    <row r="364" customFormat="false" ht="12.75" hidden="false" customHeight="false" outlineLevel="0" collapsed="false">
      <c r="A364" s="100"/>
      <c r="B364" s="101"/>
      <c r="C364" s="101"/>
      <c r="D364" s="101"/>
      <c r="E364" s="101"/>
      <c r="F364" s="101"/>
      <c r="G364" s="101"/>
      <c r="H364" s="82"/>
      <c r="I364" s="103"/>
      <c r="R364" s="82"/>
    </row>
    <row r="365" customFormat="false" ht="12.75" hidden="false" customHeight="false" outlineLevel="0" collapsed="false">
      <c r="A365" s="100"/>
      <c r="B365" s="101"/>
      <c r="C365" s="101"/>
      <c r="D365" s="101"/>
      <c r="E365" s="101"/>
      <c r="F365" s="101"/>
      <c r="G365" s="101"/>
      <c r="H365" s="82"/>
      <c r="I365" s="103"/>
      <c r="R365" s="82"/>
    </row>
    <row r="366" customFormat="false" ht="12.75" hidden="false" customHeight="false" outlineLevel="0" collapsed="false">
      <c r="A366" s="100"/>
      <c r="B366" s="101"/>
      <c r="C366" s="101"/>
      <c r="D366" s="101"/>
      <c r="E366" s="101"/>
      <c r="F366" s="101"/>
      <c r="G366" s="101"/>
      <c r="H366" s="82"/>
      <c r="I366" s="103"/>
      <c r="R366" s="82"/>
    </row>
    <row r="367" customFormat="false" ht="12.75" hidden="false" customHeight="false" outlineLevel="0" collapsed="false">
      <c r="A367" s="100"/>
      <c r="B367" s="101"/>
      <c r="C367" s="101"/>
      <c r="D367" s="101"/>
      <c r="E367" s="101"/>
      <c r="F367" s="101"/>
      <c r="G367" s="101"/>
      <c r="H367" s="82"/>
      <c r="I367" s="103"/>
      <c r="R367" s="82"/>
    </row>
    <row r="368" customFormat="false" ht="12.75" hidden="false" customHeight="false" outlineLevel="0" collapsed="false">
      <c r="A368" s="100"/>
      <c r="B368" s="101"/>
      <c r="C368" s="101"/>
      <c r="D368" s="101"/>
      <c r="E368" s="101"/>
      <c r="F368" s="101"/>
      <c r="G368" s="101"/>
      <c r="H368" s="82"/>
      <c r="I368" s="103"/>
      <c r="R368" s="82"/>
    </row>
    <row r="369" customFormat="false" ht="12.75" hidden="false" customHeight="false" outlineLevel="0" collapsed="false">
      <c r="A369" s="100"/>
      <c r="B369" s="101"/>
      <c r="C369" s="101"/>
      <c r="D369" s="101"/>
      <c r="E369" s="101"/>
      <c r="F369" s="101"/>
      <c r="G369" s="101"/>
      <c r="H369" s="82"/>
      <c r="I369" s="103"/>
      <c r="R369" s="82"/>
    </row>
    <row r="370" customFormat="false" ht="12.75" hidden="false" customHeight="false" outlineLevel="0" collapsed="false">
      <c r="A370" s="100"/>
      <c r="B370" s="101"/>
      <c r="C370" s="101"/>
      <c r="D370" s="101"/>
      <c r="E370" s="101"/>
      <c r="F370" s="101"/>
      <c r="G370" s="101"/>
      <c r="H370" s="82"/>
      <c r="I370" s="103"/>
      <c r="R370" s="82"/>
    </row>
    <row r="371" customFormat="false" ht="12.75" hidden="false" customHeight="false" outlineLevel="0" collapsed="false">
      <c r="A371" s="100"/>
      <c r="B371" s="101"/>
      <c r="C371" s="101"/>
      <c r="D371" s="101"/>
      <c r="E371" s="101"/>
      <c r="F371" s="101"/>
      <c r="G371" s="101"/>
      <c r="H371" s="82"/>
      <c r="I371" s="103"/>
      <c r="R371" s="82"/>
    </row>
    <row r="372" customFormat="false" ht="12.75" hidden="false" customHeight="false" outlineLevel="0" collapsed="false">
      <c r="A372" s="100"/>
      <c r="B372" s="101"/>
      <c r="C372" s="101"/>
      <c r="D372" s="101"/>
      <c r="E372" s="101"/>
      <c r="F372" s="101"/>
      <c r="G372" s="101"/>
      <c r="H372" s="82"/>
      <c r="I372" s="103"/>
      <c r="R372" s="82"/>
    </row>
    <row r="373" customFormat="false" ht="12.75" hidden="false" customHeight="false" outlineLevel="0" collapsed="false">
      <c r="A373" s="100"/>
      <c r="B373" s="101"/>
      <c r="C373" s="101"/>
      <c r="D373" s="101"/>
      <c r="E373" s="101"/>
      <c r="F373" s="101"/>
      <c r="G373" s="101"/>
      <c r="H373" s="82"/>
      <c r="I373" s="103"/>
      <c r="R373" s="82"/>
    </row>
    <row r="374" customFormat="false" ht="12.75" hidden="false" customHeight="false" outlineLevel="0" collapsed="false">
      <c r="A374" s="100"/>
      <c r="B374" s="101"/>
      <c r="C374" s="101"/>
      <c r="D374" s="101"/>
      <c r="E374" s="101"/>
      <c r="F374" s="101"/>
      <c r="G374" s="101"/>
      <c r="H374" s="82"/>
      <c r="I374" s="103"/>
      <c r="R374" s="82"/>
    </row>
    <row r="375" customFormat="false" ht="12.75" hidden="false" customHeight="false" outlineLevel="0" collapsed="false">
      <c r="A375" s="100"/>
      <c r="B375" s="101"/>
      <c r="C375" s="101"/>
      <c r="D375" s="101"/>
      <c r="E375" s="101"/>
      <c r="F375" s="101"/>
      <c r="G375" s="101"/>
      <c r="H375" s="82"/>
      <c r="I375" s="103"/>
      <c r="R375" s="82"/>
    </row>
    <row r="376" customFormat="false" ht="12.75" hidden="false" customHeight="false" outlineLevel="0" collapsed="false">
      <c r="A376" s="100"/>
      <c r="B376" s="101"/>
      <c r="C376" s="101"/>
      <c r="D376" s="101"/>
      <c r="E376" s="101"/>
      <c r="F376" s="101"/>
      <c r="G376" s="101"/>
      <c r="H376" s="82"/>
      <c r="I376" s="103"/>
      <c r="R376" s="82"/>
    </row>
    <row r="377" customFormat="false" ht="12.75" hidden="false" customHeight="false" outlineLevel="0" collapsed="false">
      <c r="A377" s="100"/>
      <c r="B377" s="101"/>
      <c r="C377" s="101"/>
      <c r="D377" s="101"/>
      <c r="E377" s="101"/>
      <c r="F377" s="101"/>
      <c r="G377" s="101"/>
      <c r="H377" s="82"/>
      <c r="I377" s="103"/>
      <c r="R377" s="82"/>
    </row>
    <row r="378" customFormat="false" ht="12.75" hidden="false" customHeight="false" outlineLevel="0" collapsed="false">
      <c r="A378" s="100"/>
      <c r="B378" s="101"/>
      <c r="C378" s="101"/>
      <c r="D378" s="101"/>
      <c r="E378" s="101"/>
      <c r="F378" s="101"/>
      <c r="G378" s="101"/>
      <c r="H378" s="82"/>
      <c r="I378" s="103"/>
      <c r="R378" s="82"/>
    </row>
    <row r="379" customFormat="false" ht="12.75" hidden="false" customHeight="false" outlineLevel="0" collapsed="false">
      <c r="A379" s="100"/>
      <c r="B379" s="101"/>
      <c r="C379" s="101"/>
      <c r="D379" s="101"/>
      <c r="E379" s="101"/>
      <c r="F379" s="101"/>
      <c r="G379" s="101"/>
      <c r="H379" s="82"/>
      <c r="I379" s="103"/>
      <c r="R379" s="82"/>
    </row>
    <row r="380" customFormat="false" ht="12.75" hidden="false" customHeight="false" outlineLevel="0" collapsed="false">
      <c r="A380" s="100"/>
      <c r="B380" s="101"/>
      <c r="C380" s="101"/>
      <c r="D380" s="101"/>
      <c r="E380" s="101"/>
      <c r="F380" s="101"/>
      <c r="G380" s="101"/>
      <c r="H380" s="82"/>
      <c r="I380" s="103"/>
      <c r="R380" s="82"/>
    </row>
    <row r="381" customFormat="false" ht="12.75" hidden="false" customHeight="false" outlineLevel="0" collapsed="false">
      <c r="A381" s="100"/>
      <c r="B381" s="101"/>
      <c r="C381" s="101"/>
      <c r="D381" s="101"/>
      <c r="E381" s="101"/>
      <c r="F381" s="101"/>
      <c r="G381" s="101"/>
      <c r="H381" s="82"/>
      <c r="I381" s="103"/>
      <c r="R381" s="82"/>
    </row>
    <row r="382" customFormat="false" ht="12.75" hidden="false" customHeight="false" outlineLevel="0" collapsed="false">
      <c r="A382" s="100"/>
      <c r="B382" s="101"/>
      <c r="C382" s="101"/>
      <c r="D382" s="101"/>
      <c r="E382" s="101"/>
      <c r="F382" s="101"/>
      <c r="G382" s="101"/>
      <c r="H382" s="82"/>
      <c r="I382" s="103"/>
      <c r="R382" s="82"/>
    </row>
    <row r="383" customFormat="false" ht="12.75" hidden="false" customHeight="false" outlineLevel="0" collapsed="false">
      <c r="A383" s="100"/>
      <c r="B383" s="101"/>
      <c r="C383" s="101"/>
      <c r="D383" s="101"/>
      <c r="E383" s="101"/>
      <c r="F383" s="101"/>
      <c r="G383" s="101"/>
      <c r="H383" s="82"/>
      <c r="I383" s="103"/>
      <c r="R383" s="82"/>
    </row>
    <row r="384" customFormat="false" ht="12.75" hidden="false" customHeight="false" outlineLevel="0" collapsed="false">
      <c r="A384" s="100"/>
      <c r="B384" s="101"/>
      <c r="C384" s="101"/>
      <c r="D384" s="101"/>
      <c r="E384" s="101"/>
      <c r="F384" s="101"/>
      <c r="G384" s="101"/>
      <c r="H384" s="82"/>
      <c r="I384" s="103"/>
      <c r="R384" s="82"/>
    </row>
    <row r="385" customFormat="false" ht="12.75" hidden="false" customHeight="false" outlineLevel="0" collapsed="false">
      <c r="A385" s="100"/>
      <c r="B385" s="101"/>
      <c r="C385" s="101"/>
      <c r="D385" s="101"/>
      <c r="E385" s="101"/>
      <c r="F385" s="101"/>
      <c r="G385" s="101"/>
      <c r="H385" s="82"/>
      <c r="I385" s="103"/>
      <c r="R385" s="82"/>
    </row>
    <row r="386" customFormat="false" ht="12.75" hidden="false" customHeight="false" outlineLevel="0" collapsed="false">
      <c r="A386" s="100"/>
      <c r="B386" s="101"/>
      <c r="C386" s="101"/>
      <c r="D386" s="101"/>
      <c r="E386" s="101"/>
      <c r="F386" s="101"/>
      <c r="G386" s="101"/>
      <c r="H386" s="82"/>
      <c r="I386" s="103"/>
      <c r="R386" s="82"/>
    </row>
    <row r="387" customFormat="false" ht="12.75" hidden="false" customHeight="false" outlineLevel="0" collapsed="false">
      <c r="A387" s="100"/>
      <c r="B387" s="101"/>
      <c r="C387" s="101"/>
      <c r="D387" s="101"/>
      <c r="E387" s="101"/>
      <c r="F387" s="101"/>
      <c r="G387" s="101"/>
      <c r="H387" s="82"/>
      <c r="I387" s="103"/>
      <c r="R387" s="82"/>
    </row>
    <row r="388" customFormat="false" ht="12.75" hidden="false" customHeight="false" outlineLevel="0" collapsed="false">
      <c r="A388" s="100"/>
      <c r="B388" s="101"/>
      <c r="C388" s="101"/>
      <c r="D388" s="101"/>
      <c r="E388" s="101"/>
      <c r="F388" s="101"/>
      <c r="G388" s="101"/>
      <c r="H388" s="82"/>
      <c r="I388" s="103"/>
      <c r="R388" s="82"/>
    </row>
    <row r="389" customFormat="false" ht="12.75" hidden="false" customHeight="false" outlineLevel="0" collapsed="false">
      <c r="A389" s="100"/>
      <c r="B389" s="101"/>
      <c r="C389" s="101"/>
      <c r="D389" s="101"/>
      <c r="E389" s="101"/>
      <c r="F389" s="101"/>
      <c r="G389" s="101"/>
      <c r="H389" s="82"/>
      <c r="I389" s="103"/>
      <c r="R389" s="82"/>
    </row>
    <row r="390" customFormat="false" ht="12.75" hidden="false" customHeight="false" outlineLevel="0" collapsed="false">
      <c r="A390" s="100"/>
      <c r="B390" s="101"/>
      <c r="C390" s="101"/>
      <c r="D390" s="101"/>
      <c r="E390" s="101"/>
      <c r="F390" s="101"/>
      <c r="G390" s="101"/>
      <c r="H390" s="82"/>
      <c r="I390" s="103"/>
      <c r="R390" s="82"/>
    </row>
    <row r="391" customFormat="false" ht="12.75" hidden="false" customHeight="false" outlineLevel="0" collapsed="false">
      <c r="A391" s="100"/>
      <c r="B391" s="101"/>
      <c r="C391" s="101"/>
      <c r="D391" s="101"/>
      <c r="E391" s="101"/>
      <c r="F391" s="101"/>
      <c r="G391" s="101"/>
      <c r="H391" s="82"/>
      <c r="I391" s="103"/>
      <c r="R391" s="82"/>
    </row>
    <row r="392" customFormat="false" ht="12.75" hidden="false" customHeight="false" outlineLevel="0" collapsed="false">
      <c r="A392" s="100"/>
      <c r="B392" s="101"/>
      <c r="C392" s="101"/>
      <c r="D392" s="101"/>
      <c r="E392" s="101"/>
      <c r="F392" s="101"/>
      <c r="G392" s="101"/>
      <c r="H392" s="82"/>
      <c r="I392" s="103"/>
      <c r="R392" s="82"/>
    </row>
    <row r="393" customFormat="false" ht="12.75" hidden="false" customHeight="false" outlineLevel="0" collapsed="false">
      <c r="A393" s="100"/>
      <c r="B393" s="101"/>
      <c r="C393" s="101"/>
      <c r="D393" s="101"/>
      <c r="E393" s="101"/>
      <c r="F393" s="101"/>
      <c r="G393" s="101"/>
      <c r="H393" s="82"/>
      <c r="I393" s="103"/>
      <c r="R393" s="82"/>
    </row>
    <row r="394" customFormat="false" ht="12.75" hidden="false" customHeight="false" outlineLevel="0" collapsed="false">
      <c r="A394" s="100"/>
      <c r="B394" s="101"/>
      <c r="C394" s="101"/>
      <c r="D394" s="101"/>
      <c r="E394" s="101"/>
      <c r="F394" s="101"/>
      <c r="G394" s="101"/>
      <c r="H394" s="82"/>
      <c r="I394" s="103"/>
      <c r="R394" s="82"/>
    </row>
    <row r="395" customFormat="false" ht="12.75" hidden="false" customHeight="false" outlineLevel="0" collapsed="false">
      <c r="A395" s="100"/>
      <c r="B395" s="101"/>
      <c r="C395" s="101"/>
      <c r="D395" s="101"/>
      <c r="E395" s="101"/>
      <c r="F395" s="101"/>
      <c r="G395" s="101"/>
      <c r="H395" s="82"/>
      <c r="I395" s="103"/>
      <c r="R395" s="82"/>
    </row>
    <row r="396" customFormat="false" ht="12.75" hidden="false" customHeight="false" outlineLevel="0" collapsed="false">
      <c r="A396" s="100"/>
      <c r="B396" s="101"/>
      <c r="C396" s="101"/>
      <c r="D396" s="101"/>
      <c r="E396" s="101"/>
      <c r="F396" s="101"/>
      <c r="G396" s="101"/>
      <c r="H396" s="82"/>
      <c r="I396" s="103"/>
      <c r="R396" s="82"/>
    </row>
    <row r="397" customFormat="false" ht="12.75" hidden="false" customHeight="false" outlineLevel="0" collapsed="false">
      <c r="A397" s="100"/>
      <c r="B397" s="101"/>
      <c r="C397" s="101"/>
      <c r="D397" s="101"/>
      <c r="E397" s="101"/>
      <c r="F397" s="101"/>
      <c r="G397" s="101"/>
      <c r="H397" s="82"/>
      <c r="I397" s="103"/>
      <c r="R397" s="82"/>
    </row>
    <row r="398" customFormat="false" ht="12.75" hidden="false" customHeight="false" outlineLevel="0" collapsed="false">
      <c r="A398" s="100"/>
      <c r="B398" s="101"/>
      <c r="C398" s="101"/>
      <c r="D398" s="101"/>
      <c r="E398" s="101"/>
      <c r="F398" s="101"/>
      <c r="G398" s="101"/>
      <c r="H398" s="82"/>
      <c r="I398" s="103"/>
      <c r="R398" s="82"/>
    </row>
    <row r="399" customFormat="false" ht="12.75" hidden="false" customHeight="false" outlineLevel="0" collapsed="false">
      <c r="A399" s="100"/>
      <c r="B399" s="101"/>
      <c r="C399" s="101"/>
      <c r="D399" s="101"/>
      <c r="E399" s="101"/>
      <c r="F399" s="101"/>
      <c r="G399" s="101"/>
      <c r="H399" s="82"/>
      <c r="I399" s="103"/>
      <c r="R399" s="82"/>
    </row>
    <row r="400" customFormat="false" ht="12.75" hidden="false" customHeight="false" outlineLevel="0" collapsed="false">
      <c r="A400" s="100"/>
      <c r="B400" s="101"/>
      <c r="C400" s="101"/>
      <c r="D400" s="101"/>
      <c r="E400" s="101"/>
      <c r="F400" s="101"/>
      <c r="G400" s="101"/>
      <c r="H400" s="82"/>
      <c r="I400" s="103"/>
      <c r="R400" s="82"/>
    </row>
    <row r="401" customFormat="false" ht="12.75" hidden="false" customHeight="false" outlineLevel="0" collapsed="false">
      <c r="A401" s="100"/>
      <c r="B401" s="101"/>
      <c r="C401" s="101"/>
      <c r="D401" s="101"/>
      <c r="E401" s="101"/>
      <c r="F401" s="101"/>
      <c r="G401" s="101"/>
      <c r="H401" s="82"/>
      <c r="I401" s="103"/>
      <c r="R401" s="82"/>
    </row>
    <row r="402" customFormat="false" ht="12.75" hidden="false" customHeight="false" outlineLevel="0" collapsed="false">
      <c r="A402" s="100"/>
      <c r="B402" s="101"/>
      <c r="C402" s="101"/>
      <c r="D402" s="101"/>
      <c r="E402" s="101"/>
      <c r="F402" s="101"/>
      <c r="G402" s="101"/>
      <c r="H402" s="82"/>
      <c r="I402" s="103"/>
      <c r="R402" s="82"/>
    </row>
    <row r="403" customFormat="false" ht="12.75" hidden="false" customHeight="false" outlineLevel="0" collapsed="false">
      <c r="A403" s="100"/>
      <c r="B403" s="101"/>
      <c r="C403" s="101"/>
      <c r="D403" s="101"/>
      <c r="E403" s="101"/>
      <c r="F403" s="101"/>
      <c r="G403" s="101"/>
      <c r="H403" s="82"/>
      <c r="I403" s="103"/>
      <c r="R403" s="82"/>
    </row>
    <row r="404" customFormat="false" ht="12.75" hidden="false" customHeight="false" outlineLevel="0" collapsed="false">
      <c r="A404" s="100"/>
      <c r="B404" s="101"/>
      <c r="C404" s="101"/>
      <c r="D404" s="101"/>
      <c r="E404" s="101"/>
      <c r="F404" s="101"/>
      <c r="G404" s="101"/>
      <c r="H404" s="82"/>
      <c r="I404" s="103"/>
      <c r="R404" s="82"/>
    </row>
    <row r="405" customFormat="false" ht="12.75" hidden="false" customHeight="false" outlineLevel="0" collapsed="false">
      <c r="A405" s="100"/>
      <c r="B405" s="101"/>
      <c r="C405" s="101"/>
      <c r="D405" s="101"/>
      <c r="E405" s="101"/>
      <c r="F405" s="101"/>
      <c r="G405" s="101"/>
      <c r="H405" s="82"/>
      <c r="I405" s="103"/>
      <c r="R405" s="82"/>
    </row>
    <row r="406" customFormat="false" ht="12.75" hidden="false" customHeight="false" outlineLevel="0" collapsed="false">
      <c r="A406" s="100"/>
      <c r="B406" s="101"/>
      <c r="C406" s="101"/>
      <c r="D406" s="101"/>
      <c r="E406" s="101"/>
      <c r="F406" s="101"/>
      <c r="G406" s="101"/>
      <c r="H406" s="82"/>
      <c r="I406" s="103"/>
      <c r="R406" s="82"/>
    </row>
    <row r="407" customFormat="false" ht="12.75" hidden="false" customHeight="false" outlineLevel="0" collapsed="false">
      <c r="A407" s="100"/>
      <c r="B407" s="101"/>
      <c r="C407" s="101"/>
      <c r="D407" s="101"/>
      <c r="E407" s="101"/>
      <c r="F407" s="101"/>
      <c r="G407" s="101"/>
      <c r="H407" s="82"/>
      <c r="I407" s="103"/>
      <c r="R407" s="82"/>
    </row>
    <row r="408" customFormat="false" ht="12.75" hidden="false" customHeight="false" outlineLevel="0" collapsed="false">
      <c r="A408" s="100"/>
      <c r="B408" s="101"/>
      <c r="C408" s="101"/>
      <c r="D408" s="101"/>
      <c r="E408" s="101"/>
      <c r="F408" s="101"/>
      <c r="G408" s="101"/>
      <c r="H408" s="82"/>
      <c r="I408" s="103"/>
      <c r="R408" s="82"/>
    </row>
    <row r="409" customFormat="false" ht="12.75" hidden="false" customHeight="false" outlineLevel="0" collapsed="false">
      <c r="A409" s="100"/>
      <c r="B409" s="101"/>
      <c r="C409" s="101"/>
      <c r="D409" s="101"/>
      <c r="E409" s="101"/>
      <c r="F409" s="101"/>
      <c r="G409" s="101"/>
      <c r="H409" s="82"/>
      <c r="I409" s="103"/>
      <c r="R409" s="82"/>
    </row>
    <row r="410" customFormat="false" ht="12.75" hidden="false" customHeight="false" outlineLevel="0" collapsed="false">
      <c r="A410" s="100"/>
      <c r="B410" s="101"/>
      <c r="C410" s="101"/>
      <c r="D410" s="101"/>
      <c r="E410" s="101"/>
      <c r="F410" s="101"/>
      <c r="G410" s="101"/>
      <c r="H410" s="82"/>
      <c r="I410" s="103"/>
      <c r="R410" s="82"/>
    </row>
    <row r="411" customFormat="false" ht="12.75" hidden="false" customHeight="false" outlineLevel="0" collapsed="false">
      <c r="A411" s="100"/>
      <c r="B411" s="101"/>
      <c r="C411" s="101"/>
      <c r="D411" s="101"/>
      <c r="E411" s="101"/>
      <c r="F411" s="101"/>
      <c r="G411" s="101"/>
      <c r="H411" s="82"/>
      <c r="I411" s="103"/>
      <c r="R411" s="82"/>
    </row>
    <row r="412" customFormat="false" ht="12.75" hidden="false" customHeight="false" outlineLevel="0" collapsed="false">
      <c r="A412" s="100"/>
      <c r="B412" s="101"/>
      <c r="C412" s="101"/>
      <c r="D412" s="101"/>
      <c r="E412" s="101"/>
      <c r="F412" s="101"/>
      <c r="G412" s="101"/>
      <c r="H412" s="82"/>
      <c r="I412" s="103"/>
      <c r="R412" s="82"/>
    </row>
    <row r="413" customFormat="false" ht="12.75" hidden="false" customHeight="false" outlineLevel="0" collapsed="false">
      <c r="A413" s="100"/>
      <c r="B413" s="101"/>
      <c r="C413" s="101"/>
      <c r="D413" s="101"/>
      <c r="E413" s="101"/>
      <c r="F413" s="101"/>
      <c r="G413" s="101"/>
      <c r="H413" s="82"/>
      <c r="I413" s="103"/>
      <c r="R413" s="82"/>
    </row>
    <row r="414" customFormat="false" ht="12.75" hidden="false" customHeight="false" outlineLevel="0" collapsed="false">
      <c r="A414" s="100"/>
      <c r="B414" s="101"/>
      <c r="C414" s="101"/>
      <c r="D414" s="101"/>
      <c r="E414" s="101"/>
      <c r="F414" s="101"/>
      <c r="G414" s="101"/>
      <c r="H414" s="82"/>
      <c r="I414" s="103"/>
      <c r="R414" s="82"/>
    </row>
    <row r="415" customFormat="false" ht="12.75" hidden="false" customHeight="false" outlineLevel="0" collapsed="false">
      <c r="A415" s="100"/>
      <c r="B415" s="101"/>
      <c r="C415" s="101"/>
      <c r="D415" s="101"/>
      <c r="E415" s="101"/>
      <c r="F415" s="101"/>
      <c r="G415" s="101"/>
      <c r="H415" s="82"/>
      <c r="I415" s="103"/>
      <c r="R415" s="82"/>
    </row>
    <row r="416" customFormat="false" ht="12.75" hidden="false" customHeight="false" outlineLevel="0" collapsed="false">
      <c r="A416" s="100"/>
      <c r="B416" s="101"/>
      <c r="C416" s="101"/>
      <c r="D416" s="101"/>
      <c r="E416" s="101"/>
      <c r="F416" s="101"/>
      <c r="G416" s="101"/>
      <c r="H416" s="82"/>
      <c r="I416" s="103"/>
      <c r="R416" s="82"/>
    </row>
    <row r="417" customFormat="false" ht="12.75" hidden="false" customHeight="false" outlineLevel="0" collapsed="false">
      <c r="A417" s="100"/>
      <c r="B417" s="101"/>
      <c r="C417" s="101"/>
      <c r="D417" s="101"/>
      <c r="E417" s="101"/>
      <c r="F417" s="101"/>
      <c r="G417" s="101"/>
      <c r="H417" s="82"/>
      <c r="I417" s="103"/>
      <c r="R417" s="82"/>
    </row>
    <row r="418" customFormat="false" ht="12.75" hidden="false" customHeight="false" outlineLevel="0" collapsed="false">
      <c r="A418" s="100"/>
      <c r="B418" s="101"/>
      <c r="C418" s="101"/>
      <c r="D418" s="101"/>
      <c r="E418" s="101"/>
      <c r="F418" s="101"/>
      <c r="G418" s="101"/>
      <c r="H418" s="82"/>
      <c r="I418" s="103"/>
      <c r="R418" s="82"/>
    </row>
    <row r="419" customFormat="false" ht="12.75" hidden="false" customHeight="false" outlineLevel="0" collapsed="false">
      <c r="A419" s="100"/>
      <c r="B419" s="101"/>
      <c r="C419" s="101"/>
      <c r="D419" s="101"/>
      <c r="E419" s="101"/>
      <c r="F419" s="101"/>
      <c r="G419" s="101"/>
      <c r="H419" s="82"/>
      <c r="I419" s="103"/>
      <c r="R419" s="82"/>
    </row>
    <row r="420" customFormat="false" ht="12.75" hidden="false" customHeight="false" outlineLevel="0" collapsed="false">
      <c r="A420" s="100"/>
      <c r="B420" s="101"/>
      <c r="C420" s="101"/>
      <c r="D420" s="101"/>
      <c r="E420" s="101"/>
      <c r="F420" s="101"/>
      <c r="G420" s="101"/>
      <c r="H420" s="82"/>
      <c r="I420" s="103"/>
      <c r="R420" s="82"/>
    </row>
    <row r="421" customFormat="false" ht="12.75" hidden="false" customHeight="false" outlineLevel="0" collapsed="false">
      <c r="A421" s="100"/>
      <c r="B421" s="101"/>
      <c r="C421" s="101"/>
      <c r="D421" s="101"/>
      <c r="E421" s="101"/>
      <c r="F421" s="101"/>
      <c r="G421" s="101"/>
      <c r="H421" s="82"/>
      <c r="I421" s="103"/>
      <c r="R421" s="82"/>
    </row>
    <row r="422" customFormat="false" ht="12.75" hidden="false" customHeight="false" outlineLevel="0" collapsed="false">
      <c r="A422" s="100"/>
      <c r="B422" s="101"/>
      <c r="C422" s="101"/>
      <c r="D422" s="101"/>
      <c r="E422" s="101"/>
      <c r="F422" s="101"/>
      <c r="G422" s="101"/>
      <c r="H422" s="82"/>
      <c r="I422" s="103"/>
      <c r="R422" s="82"/>
    </row>
    <row r="423" customFormat="false" ht="12.75" hidden="false" customHeight="false" outlineLevel="0" collapsed="false">
      <c r="A423" s="100"/>
      <c r="B423" s="101"/>
      <c r="C423" s="101"/>
      <c r="D423" s="101"/>
      <c r="E423" s="101"/>
      <c r="F423" s="101"/>
      <c r="G423" s="101"/>
      <c r="H423" s="82"/>
      <c r="I423" s="103"/>
      <c r="R423" s="82"/>
    </row>
    <row r="424" customFormat="false" ht="12.75" hidden="false" customHeight="false" outlineLevel="0" collapsed="false">
      <c r="A424" s="100"/>
      <c r="B424" s="101"/>
      <c r="C424" s="101"/>
      <c r="D424" s="101"/>
      <c r="E424" s="101"/>
      <c r="F424" s="101"/>
      <c r="G424" s="101"/>
      <c r="H424" s="82"/>
      <c r="I424" s="103"/>
      <c r="R424" s="82"/>
    </row>
    <row r="425" customFormat="false" ht="12.75" hidden="false" customHeight="false" outlineLevel="0" collapsed="false">
      <c r="A425" s="100"/>
      <c r="B425" s="101"/>
      <c r="C425" s="101"/>
      <c r="D425" s="101"/>
      <c r="E425" s="101"/>
      <c r="F425" s="101"/>
      <c r="G425" s="101"/>
      <c r="H425" s="82"/>
      <c r="I425" s="103"/>
      <c r="R425" s="82"/>
    </row>
    <row r="426" customFormat="false" ht="12.75" hidden="false" customHeight="false" outlineLevel="0" collapsed="false">
      <c r="A426" s="100"/>
      <c r="B426" s="101"/>
      <c r="C426" s="101"/>
      <c r="D426" s="101"/>
      <c r="E426" s="101"/>
      <c r="F426" s="101"/>
      <c r="G426" s="101"/>
      <c r="H426" s="82"/>
      <c r="I426" s="103"/>
      <c r="R426" s="82"/>
    </row>
    <row r="427" customFormat="false" ht="12.75" hidden="false" customHeight="false" outlineLevel="0" collapsed="false">
      <c r="A427" s="100"/>
      <c r="B427" s="101"/>
      <c r="C427" s="101"/>
      <c r="D427" s="101"/>
      <c r="E427" s="101"/>
      <c r="F427" s="101"/>
      <c r="G427" s="101"/>
      <c r="H427" s="82"/>
      <c r="I427" s="103"/>
      <c r="R427" s="82"/>
    </row>
    <row r="428" customFormat="false" ht="12.75" hidden="false" customHeight="false" outlineLevel="0" collapsed="false">
      <c r="A428" s="100"/>
      <c r="B428" s="101"/>
      <c r="C428" s="101"/>
      <c r="D428" s="101"/>
      <c r="E428" s="101"/>
      <c r="F428" s="101"/>
      <c r="G428" s="101"/>
      <c r="H428" s="82"/>
      <c r="I428" s="103"/>
      <c r="R428" s="82"/>
    </row>
    <row r="429" customFormat="false" ht="12.75" hidden="false" customHeight="false" outlineLevel="0" collapsed="false">
      <c r="A429" s="100"/>
      <c r="B429" s="101"/>
      <c r="C429" s="101"/>
      <c r="D429" s="101"/>
      <c r="E429" s="101"/>
      <c r="F429" s="101"/>
      <c r="G429" s="101"/>
      <c r="H429" s="82"/>
      <c r="I429" s="103"/>
      <c r="R429" s="82"/>
    </row>
    <row r="430" customFormat="false" ht="12.75" hidden="false" customHeight="false" outlineLevel="0" collapsed="false">
      <c r="A430" s="100"/>
      <c r="B430" s="101"/>
      <c r="C430" s="101"/>
      <c r="D430" s="101"/>
      <c r="E430" s="101"/>
      <c r="F430" s="101"/>
      <c r="G430" s="101"/>
      <c r="H430" s="82"/>
      <c r="I430" s="103"/>
      <c r="R430" s="82"/>
    </row>
    <row r="431" customFormat="false" ht="12.75" hidden="false" customHeight="false" outlineLevel="0" collapsed="false">
      <c r="A431" s="100"/>
      <c r="B431" s="101"/>
      <c r="C431" s="101"/>
      <c r="D431" s="101"/>
      <c r="E431" s="101"/>
      <c r="F431" s="101"/>
      <c r="G431" s="101"/>
      <c r="H431" s="82"/>
      <c r="I431" s="103"/>
      <c r="R431" s="82"/>
    </row>
    <row r="432" customFormat="false" ht="12.75" hidden="false" customHeight="false" outlineLevel="0" collapsed="false">
      <c r="A432" s="100"/>
      <c r="B432" s="101"/>
      <c r="C432" s="101"/>
      <c r="D432" s="101"/>
      <c r="E432" s="101"/>
      <c r="F432" s="101"/>
      <c r="G432" s="101"/>
      <c r="H432" s="82"/>
      <c r="I432" s="103"/>
      <c r="R432" s="82"/>
    </row>
    <row r="433" customFormat="false" ht="12.75" hidden="false" customHeight="false" outlineLevel="0" collapsed="false">
      <c r="A433" s="100"/>
      <c r="B433" s="101"/>
      <c r="C433" s="101"/>
      <c r="D433" s="101"/>
      <c r="E433" s="101"/>
      <c r="F433" s="101"/>
      <c r="G433" s="101"/>
      <c r="H433" s="82"/>
      <c r="I433" s="103"/>
      <c r="R433" s="82"/>
    </row>
    <row r="434" customFormat="false" ht="12.75" hidden="false" customHeight="false" outlineLevel="0" collapsed="false">
      <c r="A434" s="100"/>
      <c r="B434" s="101"/>
      <c r="C434" s="101"/>
      <c r="D434" s="101"/>
      <c r="E434" s="101"/>
      <c r="F434" s="101"/>
      <c r="G434" s="101"/>
      <c r="H434" s="82"/>
      <c r="I434" s="103"/>
      <c r="R434" s="82"/>
    </row>
    <row r="435" customFormat="false" ht="12.75" hidden="false" customHeight="false" outlineLevel="0" collapsed="false">
      <c r="A435" s="100"/>
      <c r="B435" s="101"/>
      <c r="C435" s="101"/>
      <c r="D435" s="101"/>
      <c r="E435" s="101"/>
      <c r="F435" s="101"/>
      <c r="G435" s="101"/>
      <c r="H435" s="82"/>
      <c r="I435" s="103"/>
      <c r="R435" s="82"/>
    </row>
    <row r="436" customFormat="false" ht="12.75" hidden="false" customHeight="false" outlineLevel="0" collapsed="false">
      <c r="A436" s="100"/>
      <c r="B436" s="101"/>
      <c r="C436" s="101"/>
      <c r="D436" s="101"/>
      <c r="E436" s="101"/>
      <c r="F436" s="101"/>
      <c r="G436" s="101"/>
      <c r="H436" s="82"/>
      <c r="I436" s="103"/>
      <c r="R436" s="82"/>
    </row>
    <row r="437" customFormat="false" ht="12.75" hidden="false" customHeight="false" outlineLevel="0" collapsed="false">
      <c r="A437" s="100"/>
      <c r="B437" s="101"/>
      <c r="C437" s="101"/>
      <c r="D437" s="101"/>
      <c r="E437" s="101"/>
      <c r="F437" s="101"/>
      <c r="G437" s="101"/>
      <c r="H437" s="82"/>
      <c r="I437" s="103"/>
      <c r="R437" s="82"/>
    </row>
    <row r="438" customFormat="false" ht="12.75" hidden="false" customHeight="false" outlineLevel="0" collapsed="false">
      <c r="A438" s="100"/>
      <c r="B438" s="101"/>
      <c r="C438" s="101"/>
      <c r="D438" s="101"/>
      <c r="E438" s="101"/>
      <c r="F438" s="101"/>
      <c r="G438" s="101"/>
      <c r="H438" s="82"/>
      <c r="I438" s="103"/>
      <c r="R438" s="82"/>
    </row>
    <row r="439" customFormat="false" ht="12.75" hidden="false" customHeight="false" outlineLevel="0" collapsed="false">
      <c r="A439" s="100"/>
      <c r="B439" s="101"/>
      <c r="C439" s="101"/>
      <c r="D439" s="101"/>
      <c r="E439" s="101"/>
      <c r="F439" s="101"/>
      <c r="G439" s="101"/>
      <c r="H439" s="82"/>
      <c r="I439" s="103"/>
      <c r="R439" s="82"/>
    </row>
    <row r="440" customFormat="false" ht="12.75" hidden="false" customHeight="false" outlineLevel="0" collapsed="false">
      <c r="A440" s="100"/>
      <c r="B440" s="101"/>
      <c r="C440" s="101"/>
      <c r="D440" s="101"/>
      <c r="E440" s="101"/>
      <c r="F440" s="101"/>
      <c r="G440" s="101"/>
      <c r="H440" s="82"/>
      <c r="I440" s="103"/>
      <c r="R440" s="82"/>
    </row>
    <row r="441" customFormat="false" ht="12.75" hidden="false" customHeight="false" outlineLevel="0" collapsed="false">
      <c r="A441" s="100"/>
      <c r="B441" s="101"/>
      <c r="C441" s="101"/>
      <c r="D441" s="101"/>
      <c r="E441" s="101"/>
      <c r="F441" s="101"/>
      <c r="G441" s="101"/>
      <c r="H441" s="82"/>
      <c r="I441" s="103"/>
      <c r="R441" s="82"/>
    </row>
    <row r="442" customFormat="false" ht="12.75" hidden="false" customHeight="false" outlineLevel="0" collapsed="false">
      <c r="A442" s="100"/>
      <c r="B442" s="101"/>
      <c r="C442" s="101"/>
      <c r="D442" s="101"/>
      <c r="E442" s="101"/>
      <c r="F442" s="101"/>
      <c r="G442" s="101"/>
      <c r="H442" s="82"/>
      <c r="I442" s="103"/>
      <c r="R442" s="82"/>
    </row>
    <row r="443" customFormat="false" ht="12.75" hidden="false" customHeight="false" outlineLevel="0" collapsed="false">
      <c r="A443" s="100"/>
      <c r="B443" s="101"/>
      <c r="C443" s="101"/>
      <c r="D443" s="101"/>
      <c r="E443" s="101"/>
      <c r="F443" s="101"/>
      <c r="G443" s="101"/>
      <c r="H443" s="82"/>
      <c r="I443" s="103"/>
      <c r="R443" s="82"/>
    </row>
    <row r="444" customFormat="false" ht="12.75" hidden="false" customHeight="false" outlineLevel="0" collapsed="false">
      <c r="A444" s="100"/>
      <c r="B444" s="101"/>
      <c r="C444" s="101"/>
      <c r="D444" s="101"/>
      <c r="E444" s="101"/>
      <c r="F444" s="101"/>
      <c r="G444" s="101"/>
      <c r="H444" s="82"/>
      <c r="I444" s="103"/>
      <c r="R444" s="82"/>
    </row>
    <row r="445" customFormat="false" ht="12.75" hidden="false" customHeight="false" outlineLevel="0" collapsed="false">
      <c r="A445" s="100"/>
      <c r="B445" s="101"/>
      <c r="C445" s="101"/>
      <c r="D445" s="101"/>
      <c r="E445" s="101"/>
      <c r="F445" s="101"/>
      <c r="G445" s="101"/>
      <c r="H445" s="82"/>
      <c r="I445" s="103"/>
      <c r="R445" s="82"/>
    </row>
    <row r="446" customFormat="false" ht="12.75" hidden="false" customHeight="false" outlineLevel="0" collapsed="false">
      <c r="A446" s="100"/>
      <c r="B446" s="101"/>
      <c r="C446" s="101"/>
      <c r="D446" s="101"/>
      <c r="E446" s="101"/>
      <c r="F446" s="101"/>
      <c r="G446" s="101"/>
      <c r="H446" s="82"/>
      <c r="I446" s="103"/>
      <c r="R446" s="82"/>
    </row>
    <row r="447" customFormat="false" ht="12.75" hidden="false" customHeight="false" outlineLevel="0" collapsed="false">
      <c r="A447" s="100"/>
      <c r="B447" s="101"/>
      <c r="C447" s="101"/>
      <c r="D447" s="101"/>
      <c r="E447" s="101"/>
      <c r="F447" s="101"/>
      <c r="G447" s="101"/>
      <c r="H447" s="82"/>
      <c r="I447" s="103"/>
      <c r="R447" s="82"/>
    </row>
    <row r="448" customFormat="false" ht="12.75" hidden="false" customHeight="false" outlineLevel="0" collapsed="false">
      <c r="A448" s="100"/>
      <c r="B448" s="101"/>
      <c r="C448" s="101"/>
      <c r="D448" s="101"/>
      <c r="E448" s="101"/>
      <c r="F448" s="101"/>
      <c r="G448" s="101"/>
      <c r="H448" s="82"/>
      <c r="I448" s="103"/>
      <c r="R448" s="82"/>
    </row>
    <row r="449" customFormat="false" ht="12.75" hidden="false" customHeight="false" outlineLevel="0" collapsed="false">
      <c r="A449" s="100"/>
      <c r="B449" s="101"/>
      <c r="C449" s="101"/>
      <c r="D449" s="101"/>
      <c r="E449" s="101"/>
      <c r="F449" s="101"/>
      <c r="G449" s="101"/>
      <c r="H449" s="82"/>
      <c r="I449" s="103"/>
      <c r="R449" s="82"/>
    </row>
    <row r="450" customFormat="false" ht="12.75" hidden="false" customHeight="false" outlineLevel="0" collapsed="false">
      <c r="A450" s="100"/>
      <c r="B450" s="101"/>
      <c r="C450" s="101"/>
      <c r="D450" s="101"/>
      <c r="E450" s="101"/>
      <c r="F450" s="101"/>
      <c r="G450" s="101"/>
      <c r="H450" s="82"/>
      <c r="I450" s="103"/>
      <c r="R450" s="82"/>
    </row>
    <row r="451" customFormat="false" ht="12.75" hidden="false" customHeight="false" outlineLevel="0" collapsed="false">
      <c r="A451" s="100"/>
      <c r="B451" s="101"/>
      <c r="C451" s="101"/>
      <c r="D451" s="101"/>
      <c r="E451" s="101"/>
      <c r="F451" s="101"/>
      <c r="G451" s="101"/>
      <c r="H451" s="82"/>
      <c r="I451" s="103"/>
      <c r="R451" s="82"/>
    </row>
    <row r="452" customFormat="false" ht="12.75" hidden="false" customHeight="false" outlineLevel="0" collapsed="false">
      <c r="A452" s="100"/>
      <c r="B452" s="101"/>
      <c r="C452" s="101"/>
      <c r="D452" s="101"/>
      <c r="E452" s="101"/>
      <c r="F452" s="101"/>
      <c r="G452" s="101"/>
      <c r="H452" s="82"/>
      <c r="I452" s="103"/>
      <c r="R452" s="82"/>
    </row>
    <row r="453" customFormat="false" ht="12.75" hidden="false" customHeight="false" outlineLevel="0" collapsed="false">
      <c r="A453" s="100"/>
      <c r="B453" s="101"/>
      <c r="C453" s="101"/>
      <c r="D453" s="101"/>
      <c r="E453" s="101"/>
      <c r="F453" s="101"/>
      <c r="G453" s="101"/>
      <c r="H453" s="82"/>
      <c r="I453" s="103"/>
      <c r="R453" s="82"/>
    </row>
    <row r="454" customFormat="false" ht="12.75" hidden="false" customHeight="false" outlineLevel="0" collapsed="false">
      <c r="A454" s="100"/>
      <c r="B454" s="101"/>
      <c r="C454" s="101"/>
      <c r="D454" s="101"/>
      <c r="E454" s="101"/>
      <c r="F454" s="101"/>
      <c r="G454" s="101"/>
      <c r="H454" s="82"/>
      <c r="I454" s="103"/>
      <c r="R454" s="82"/>
    </row>
    <row r="455" customFormat="false" ht="12.75" hidden="false" customHeight="false" outlineLevel="0" collapsed="false">
      <c r="A455" s="100"/>
      <c r="B455" s="101"/>
      <c r="C455" s="101"/>
      <c r="D455" s="101"/>
      <c r="E455" s="101"/>
      <c r="F455" s="101"/>
      <c r="G455" s="101"/>
      <c r="H455" s="82"/>
      <c r="I455" s="103"/>
      <c r="R455" s="82"/>
    </row>
    <row r="456" customFormat="false" ht="12.75" hidden="false" customHeight="false" outlineLevel="0" collapsed="false">
      <c r="A456" s="100"/>
      <c r="B456" s="101"/>
      <c r="C456" s="101"/>
      <c r="D456" s="101"/>
      <c r="E456" s="101"/>
      <c r="F456" s="101"/>
      <c r="G456" s="101"/>
      <c r="H456" s="82"/>
      <c r="I456" s="103"/>
      <c r="R456" s="82"/>
    </row>
    <row r="457" customFormat="false" ht="12.75" hidden="false" customHeight="false" outlineLevel="0" collapsed="false">
      <c r="A457" s="100"/>
      <c r="B457" s="101"/>
      <c r="C457" s="101"/>
      <c r="D457" s="101"/>
      <c r="E457" s="101"/>
      <c r="F457" s="101"/>
      <c r="G457" s="101"/>
      <c r="H457" s="82"/>
      <c r="I457" s="103"/>
      <c r="R457" s="82"/>
    </row>
    <row r="458" customFormat="false" ht="12.75" hidden="false" customHeight="false" outlineLevel="0" collapsed="false">
      <c r="A458" s="100"/>
      <c r="B458" s="101"/>
      <c r="C458" s="101"/>
      <c r="D458" s="101"/>
      <c r="E458" s="101"/>
      <c r="F458" s="101"/>
      <c r="G458" s="101"/>
      <c r="H458" s="82"/>
      <c r="I458" s="103"/>
      <c r="R458" s="82"/>
    </row>
    <row r="459" customFormat="false" ht="12.75" hidden="false" customHeight="false" outlineLevel="0" collapsed="false">
      <c r="A459" s="100"/>
      <c r="B459" s="101"/>
      <c r="C459" s="101"/>
      <c r="D459" s="101"/>
      <c r="E459" s="101"/>
      <c r="F459" s="101"/>
      <c r="G459" s="101"/>
      <c r="H459" s="82"/>
      <c r="I459" s="103"/>
      <c r="R459" s="82"/>
    </row>
    <row r="460" customFormat="false" ht="12.75" hidden="false" customHeight="false" outlineLevel="0" collapsed="false">
      <c r="A460" s="100"/>
      <c r="B460" s="101"/>
      <c r="C460" s="101"/>
      <c r="D460" s="101"/>
      <c r="E460" s="101"/>
      <c r="F460" s="101"/>
      <c r="G460" s="101"/>
      <c r="H460" s="82"/>
      <c r="I460" s="103"/>
      <c r="R460" s="82"/>
    </row>
    <row r="461" customFormat="false" ht="12.75" hidden="false" customHeight="false" outlineLevel="0" collapsed="false">
      <c r="A461" s="100"/>
      <c r="B461" s="101"/>
      <c r="C461" s="101"/>
      <c r="D461" s="101"/>
      <c r="E461" s="101"/>
      <c r="F461" s="101"/>
      <c r="G461" s="101"/>
      <c r="H461" s="82"/>
      <c r="I461" s="103"/>
      <c r="R461" s="82"/>
    </row>
    <row r="462" customFormat="false" ht="12.75" hidden="false" customHeight="false" outlineLevel="0" collapsed="false">
      <c r="A462" s="100"/>
      <c r="B462" s="101"/>
      <c r="C462" s="101"/>
      <c r="D462" s="101"/>
      <c r="E462" s="101"/>
      <c r="F462" s="101"/>
      <c r="G462" s="101"/>
      <c r="H462" s="82"/>
      <c r="I462" s="103"/>
      <c r="R462" s="82"/>
    </row>
    <row r="463" customFormat="false" ht="12.75" hidden="false" customHeight="false" outlineLevel="0" collapsed="false">
      <c r="A463" s="100"/>
      <c r="B463" s="101"/>
      <c r="C463" s="101"/>
      <c r="D463" s="101"/>
      <c r="E463" s="101"/>
      <c r="F463" s="101"/>
      <c r="G463" s="101"/>
      <c r="H463" s="82"/>
      <c r="I463" s="103"/>
      <c r="R463" s="82"/>
    </row>
    <row r="464" customFormat="false" ht="12.75" hidden="false" customHeight="false" outlineLevel="0" collapsed="false">
      <c r="A464" s="100"/>
      <c r="B464" s="101"/>
      <c r="C464" s="101"/>
      <c r="D464" s="101"/>
      <c r="E464" s="101"/>
      <c r="F464" s="101"/>
      <c r="G464" s="101"/>
      <c r="H464" s="82"/>
      <c r="I464" s="103"/>
      <c r="R464" s="82"/>
    </row>
    <row r="465" customFormat="false" ht="12.75" hidden="false" customHeight="false" outlineLevel="0" collapsed="false">
      <c r="A465" s="100"/>
      <c r="B465" s="101"/>
      <c r="C465" s="101"/>
      <c r="D465" s="101"/>
      <c r="E465" s="101"/>
      <c r="F465" s="101"/>
      <c r="G465" s="101"/>
      <c r="H465" s="82"/>
      <c r="I465" s="103"/>
      <c r="R465" s="82"/>
    </row>
    <row r="466" customFormat="false" ht="12.75" hidden="false" customHeight="false" outlineLevel="0" collapsed="false">
      <c r="A466" s="100"/>
      <c r="B466" s="101"/>
      <c r="C466" s="101"/>
      <c r="D466" s="101"/>
      <c r="E466" s="101"/>
      <c r="F466" s="101"/>
      <c r="G466" s="101"/>
      <c r="H466" s="82"/>
      <c r="I466" s="103"/>
      <c r="R466" s="82"/>
    </row>
    <row r="467" customFormat="false" ht="12.75" hidden="false" customHeight="false" outlineLevel="0" collapsed="false">
      <c r="A467" s="100"/>
      <c r="B467" s="101"/>
      <c r="C467" s="101"/>
      <c r="D467" s="101"/>
      <c r="E467" s="101"/>
      <c r="F467" s="101"/>
      <c r="G467" s="101"/>
      <c r="H467" s="82"/>
      <c r="I467" s="103"/>
      <c r="R467" s="82"/>
    </row>
    <row r="468" customFormat="false" ht="12.75" hidden="false" customHeight="false" outlineLevel="0" collapsed="false">
      <c r="A468" s="100"/>
      <c r="B468" s="101"/>
      <c r="C468" s="101"/>
      <c r="D468" s="101"/>
      <c r="E468" s="101"/>
      <c r="F468" s="101"/>
      <c r="G468" s="101"/>
      <c r="H468" s="82"/>
      <c r="I468" s="103"/>
      <c r="R468" s="82"/>
    </row>
    <row r="469" customFormat="false" ht="12.75" hidden="false" customHeight="false" outlineLevel="0" collapsed="false">
      <c r="A469" s="100"/>
      <c r="B469" s="101"/>
      <c r="C469" s="101"/>
      <c r="D469" s="101"/>
      <c r="E469" s="101"/>
      <c r="F469" s="101"/>
      <c r="G469" s="101"/>
      <c r="H469" s="82"/>
      <c r="I469" s="103"/>
      <c r="R469" s="82"/>
    </row>
    <row r="470" customFormat="false" ht="12.75" hidden="false" customHeight="false" outlineLevel="0" collapsed="false">
      <c r="A470" s="100"/>
      <c r="B470" s="101"/>
      <c r="C470" s="101"/>
      <c r="D470" s="101"/>
      <c r="E470" s="101"/>
      <c r="F470" s="101"/>
      <c r="G470" s="101"/>
      <c r="H470" s="82"/>
      <c r="I470" s="103"/>
      <c r="R470" s="82"/>
    </row>
    <row r="471" customFormat="false" ht="12.75" hidden="false" customHeight="false" outlineLevel="0" collapsed="false">
      <c r="A471" s="100"/>
      <c r="B471" s="101"/>
      <c r="C471" s="101"/>
      <c r="D471" s="101"/>
      <c r="E471" s="101"/>
      <c r="F471" s="101"/>
      <c r="G471" s="101"/>
      <c r="H471" s="82"/>
      <c r="I471" s="103"/>
      <c r="R471" s="82"/>
    </row>
    <row r="472" customFormat="false" ht="12.75" hidden="false" customHeight="false" outlineLevel="0" collapsed="false">
      <c r="A472" s="100"/>
      <c r="B472" s="101"/>
      <c r="C472" s="101"/>
      <c r="D472" s="101"/>
      <c r="E472" s="101"/>
      <c r="F472" s="101"/>
      <c r="G472" s="101"/>
      <c r="H472" s="82"/>
      <c r="I472" s="103"/>
      <c r="R472" s="82"/>
    </row>
    <row r="473" customFormat="false" ht="12.75" hidden="false" customHeight="false" outlineLevel="0" collapsed="false">
      <c r="A473" s="100"/>
      <c r="B473" s="101"/>
      <c r="C473" s="101"/>
      <c r="D473" s="101"/>
      <c r="E473" s="101"/>
      <c r="F473" s="101"/>
      <c r="G473" s="101"/>
      <c r="H473" s="82"/>
      <c r="I473" s="103"/>
      <c r="R473" s="82"/>
    </row>
    <row r="474" customFormat="false" ht="12.75" hidden="false" customHeight="false" outlineLevel="0" collapsed="false">
      <c r="A474" s="100"/>
      <c r="B474" s="101"/>
      <c r="C474" s="101"/>
      <c r="D474" s="101"/>
      <c r="E474" s="101"/>
      <c r="F474" s="101"/>
      <c r="G474" s="101"/>
      <c r="H474" s="82"/>
      <c r="I474" s="103"/>
      <c r="R474" s="82"/>
    </row>
    <row r="475" customFormat="false" ht="12.75" hidden="false" customHeight="false" outlineLevel="0" collapsed="false">
      <c r="A475" s="100"/>
      <c r="B475" s="101"/>
      <c r="C475" s="101"/>
      <c r="D475" s="101"/>
      <c r="E475" s="101"/>
      <c r="F475" s="101"/>
      <c r="G475" s="101"/>
      <c r="H475" s="82"/>
      <c r="I475" s="103"/>
      <c r="R475" s="82"/>
    </row>
    <row r="476" customFormat="false" ht="12.75" hidden="false" customHeight="false" outlineLevel="0" collapsed="false">
      <c r="A476" s="100"/>
      <c r="B476" s="101"/>
      <c r="C476" s="101"/>
      <c r="D476" s="101"/>
      <c r="E476" s="101"/>
      <c r="F476" s="101"/>
      <c r="G476" s="101"/>
      <c r="H476" s="82"/>
      <c r="I476" s="103"/>
      <c r="R476" s="82"/>
    </row>
    <row r="477" customFormat="false" ht="12.75" hidden="false" customHeight="false" outlineLevel="0" collapsed="false">
      <c r="A477" s="100"/>
      <c r="B477" s="101"/>
      <c r="C477" s="101"/>
      <c r="D477" s="101"/>
      <c r="E477" s="101"/>
      <c r="F477" s="101"/>
      <c r="G477" s="101"/>
      <c r="H477" s="82"/>
      <c r="I477" s="103"/>
      <c r="R477" s="82"/>
    </row>
    <row r="478" customFormat="false" ht="12.75" hidden="false" customHeight="false" outlineLevel="0" collapsed="false">
      <c r="A478" s="100"/>
      <c r="B478" s="101"/>
      <c r="C478" s="101"/>
      <c r="D478" s="101"/>
      <c r="E478" s="101"/>
      <c r="F478" s="101"/>
      <c r="G478" s="101"/>
      <c r="H478" s="82"/>
      <c r="I478" s="103"/>
      <c r="R478" s="82"/>
    </row>
    <row r="479" customFormat="false" ht="12.75" hidden="false" customHeight="false" outlineLevel="0" collapsed="false">
      <c r="A479" s="100"/>
      <c r="B479" s="101"/>
      <c r="C479" s="101"/>
      <c r="D479" s="101"/>
      <c r="E479" s="101"/>
      <c r="F479" s="101"/>
      <c r="G479" s="101"/>
      <c r="H479" s="82"/>
      <c r="I479" s="103"/>
      <c r="R479" s="82"/>
    </row>
    <row r="480" customFormat="false" ht="12.75" hidden="false" customHeight="false" outlineLevel="0" collapsed="false">
      <c r="A480" s="100"/>
      <c r="B480" s="101"/>
      <c r="C480" s="101"/>
      <c r="D480" s="101"/>
      <c r="E480" s="101"/>
      <c r="F480" s="101"/>
      <c r="G480" s="101"/>
      <c r="H480" s="82"/>
      <c r="I480" s="103"/>
      <c r="R480" s="82"/>
    </row>
    <row r="481" customFormat="false" ht="12.75" hidden="false" customHeight="false" outlineLevel="0" collapsed="false">
      <c r="A481" s="100"/>
      <c r="B481" s="101"/>
      <c r="C481" s="101"/>
      <c r="D481" s="101"/>
      <c r="E481" s="101"/>
      <c r="F481" s="101"/>
      <c r="G481" s="101"/>
      <c r="H481" s="82"/>
      <c r="I481" s="103"/>
      <c r="R481" s="82"/>
    </row>
    <row r="482" customFormat="false" ht="12.75" hidden="false" customHeight="false" outlineLevel="0" collapsed="false">
      <c r="A482" s="100"/>
      <c r="B482" s="101"/>
      <c r="C482" s="101"/>
      <c r="D482" s="101"/>
      <c r="E482" s="101"/>
      <c r="F482" s="101"/>
      <c r="G482" s="101"/>
      <c r="H482" s="82"/>
      <c r="I482" s="103"/>
      <c r="R482" s="82"/>
    </row>
    <row r="483" customFormat="false" ht="12.75" hidden="false" customHeight="false" outlineLevel="0" collapsed="false">
      <c r="A483" s="100"/>
      <c r="B483" s="101"/>
      <c r="C483" s="101"/>
      <c r="D483" s="101"/>
      <c r="E483" s="101"/>
      <c r="F483" s="101"/>
      <c r="G483" s="101"/>
      <c r="H483" s="82"/>
      <c r="I483" s="103"/>
      <c r="R483" s="82"/>
    </row>
    <row r="484" customFormat="false" ht="12.75" hidden="false" customHeight="false" outlineLevel="0" collapsed="false">
      <c r="A484" s="100"/>
      <c r="B484" s="101"/>
      <c r="C484" s="101"/>
      <c r="D484" s="101"/>
      <c r="E484" s="101"/>
      <c r="F484" s="101"/>
      <c r="G484" s="101"/>
      <c r="H484" s="82"/>
      <c r="I484" s="103"/>
      <c r="R484" s="82"/>
    </row>
    <row r="485" customFormat="false" ht="12.75" hidden="false" customHeight="false" outlineLevel="0" collapsed="false">
      <c r="A485" s="100"/>
      <c r="B485" s="101"/>
      <c r="C485" s="101"/>
      <c r="D485" s="101"/>
      <c r="E485" s="101"/>
      <c r="F485" s="101"/>
      <c r="G485" s="101"/>
      <c r="H485" s="82"/>
      <c r="I485" s="103"/>
      <c r="R485" s="82"/>
    </row>
    <row r="486" customFormat="false" ht="12.75" hidden="false" customHeight="false" outlineLevel="0" collapsed="false">
      <c r="A486" s="100"/>
      <c r="B486" s="101"/>
      <c r="C486" s="101"/>
      <c r="D486" s="101"/>
      <c r="E486" s="101"/>
      <c r="F486" s="101"/>
      <c r="G486" s="101"/>
      <c r="H486" s="82"/>
      <c r="I486" s="103"/>
      <c r="R486" s="82"/>
    </row>
    <row r="487" customFormat="false" ht="12.75" hidden="false" customHeight="false" outlineLevel="0" collapsed="false">
      <c r="A487" s="100"/>
      <c r="B487" s="101"/>
      <c r="C487" s="101"/>
      <c r="D487" s="101"/>
      <c r="E487" s="101"/>
      <c r="F487" s="101"/>
      <c r="G487" s="101"/>
      <c r="H487" s="82"/>
      <c r="I487" s="103"/>
      <c r="R487" s="82"/>
    </row>
    <row r="488" customFormat="false" ht="12.75" hidden="false" customHeight="false" outlineLevel="0" collapsed="false">
      <c r="A488" s="100"/>
      <c r="B488" s="101"/>
      <c r="C488" s="101"/>
      <c r="D488" s="101"/>
      <c r="E488" s="101"/>
      <c r="F488" s="101"/>
      <c r="G488" s="101"/>
      <c r="H488" s="82"/>
      <c r="I488" s="103"/>
      <c r="R488" s="82"/>
    </row>
    <row r="489" customFormat="false" ht="12.75" hidden="false" customHeight="false" outlineLevel="0" collapsed="false">
      <c r="A489" s="100"/>
      <c r="B489" s="101"/>
      <c r="C489" s="101"/>
      <c r="D489" s="101"/>
      <c r="E489" s="101"/>
      <c r="F489" s="101"/>
      <c r="G489" s="101"/>
      <c r="H489" s="82"/>
      <c r="I489" s="103"/>
      <c r="R489" s="82"/>
    </row>
    <row r="490" customFormat="false" ht="12.75" hidden="false" customHeight="false" outlineLevel="0" collapsed="false">
      <c r="A490" s="100"/>
      <c r="B490" s="101"/>
      <c r="C490" s="101"/>
      <c r="D490" s="101"/>
      <c r="E490" s="101"/>
      <c r="F490" s="101"/>
      <c r="G490" s="101"/>
      <c r="H490" s="82"/>
      <c r="I490" s="103"/>
      <c r="R490" s="82"/>
    </row>
    <row r="491" customFormat="false" ht="12.75" hidden="false" customHeight="false" outlineLevel="0" collapsed="false">
      <c r="A491" s="100"/>
      <c r="B491" s="101"/>
      <c r="C491" s="101"/>
      <c r="D491" s="101"/>
      <c r="E491" s="101"/>
      <c r="F491" s="101"/>
      <c r="G491" s="101"/>
      <c r="H491" s="82"/>
      <c r="I491" s="103"/>
      <c r="R491" s="82"/>
    </row>
    <row r="492" customFormat="false" ht="12.75" hidden="false" customHeight="false" outlineLevel="0" collapsed="false">
      <c r="A492" s="100"/>
      <c r="B492" s="101"/>
      <c r="C492" s="101"/>
      <c r="D492" s="101"/>
      <c r="E492" s="101"/>
      <c r="F492" s="101"/>
      <c r="G492" s="101"/>
      <c r="H492" s="82"/>
      <c r="I492" s="103"/>
      <c r="R492" s="82"/>
    </row>
    <row r="493" customFormat="false" ht="12.75" hidden="false" customHeight="false" outlineLevel="0" collapsed="false">
      <c r="A493" s="100"/>
      <c r="B493" s="101"/>
      <c r="C493" s="101"/>
      <c r="D493" s="101"/>
      <c r="E493" s="101"/>
      <c r="F493" s="101"/>
      <c r="G493" s="101"/>
      <c r="H493" s="82"/>
      <c r="I493" s="103"/>
      <c r="R493" s="82"/>
    </row>
    <row r="494" customFormat="false" ht="12.75" hidden="false" customHeight="false" outlineLevel="0" collapsed="false">
      <c r="A494" s="100"/>
      <c r="B494" s="101"/>
      <c r="C494" s="101"/>
      <c r="D494" s="101"/>
      <c r="E494" s="101"/>
      <c r="F494" s="101"/>
      <c r="G494" s="101"/>
      <c r="H494" s="82"/>
      <c r="I494" s="103"/>
      <c r="R494" s="82"/>
    </row>
    <row r="495" customFormat="false" ht="12.75" hidden="false" customHeight="false" outlineLevel="0" collapsed="false">
      <c r="A495" s="100"/>
      <c r="B495" s="101"/>
      <c r="C495" s="101"/>
      <c r="D495" s="101"/>
      <c r="E495" s="101"/>
      <c r="F495" s="101"/>
      <c r="G495" s="101"/>
      <c r="H495" s="82"/>
      <c r="I495" s="103"/>
      <c r="R495" s="82"/>
    </row>
    <row r="496" customFormat="false" ht="12.75" hidden="false" customHeight="false" outlineLevel="0" collapsed="false">
      <c r="A496" s="100"/>
      <c r="B496" s="101"/>
      <c r="C496" s="101"/>
      <c r="D496" s="101"/>
      <c r="E496" s="101"/>
      <c r="F496" s="101"/>
      <c r="G496" s="101"/>
      <c r="H496" s="82"/>
      <c r="I496" s="103"/>
      <c r="R496" s="82"/>
    </row>
    <row r="497" customFormat="false" ht="12.75" hidden="false" customHeight="false" outlineLevel="0" collapsed="false">
      <c r="A497" s="100"/>
      <c r="B497" s="101"/>
      <c r="C497" s="101"/>
      <c r="D497" s="101"/>
      <c r="E497" s="101"/>
      <c r="F497" s="101"/>
      <c r="G497" s="101"/>
      <c r="H497" s="82"/>
      <c r="I497" s="103"/>
      <c r="R497" s="82"/>
    </row>
    <row r="498" customFormat="false" ht="12.75" hidden="false" customHeight="false" outlineLevel="0" collapsed="false">
      <c r="A498" s="100"/>
      <c r="B498" s="101"/>
      <c r="C498" s="101"/>
      <c r="D498" s="101"/>
      <c r="E498" s="101"/>
      <c r="F498" s="101"/>
      <c r="G498" s="101"/>
      <c r="H498" s="82"/>
      <c r="I498" s="103"/>
      <c r="R498" s="82"/>
    </row>
    <row r="499" customFormat="false" ht="12.75" hidden="false" customHeight="false" outlineLevel="0" collapsed="false">
      <c r="A499" s="100"/>
      <c r="B499" s="101"/>
      <c r="C499" s="101"/>
      <c r="D499" s="101"/>
      <c r="E499" s="101"/>
      <c r="F499" s="101"/>
      <c r="G499" s="101"/>
      <c r="H499" s="82"/>
      <c r="I499" s="103"/>
      <c r="R499" s="82"/>
    </row>
    <row r="500" customFormat="false" ht="12.75" hidden="false" customHeight="false" outlineLevel="0" collapsed="false">
      <c r="A500" s="100"/>
      <c r="B500" s="101"/>
      <c r="C500" s="101"/>
      <c r="D500" s="101"/>
      <c r="E500" s="101"/>
      <c r="F500" s="101"/>
      <c r="G500" s="101"/>
      <c r="H500" s="82"/>
      <c r="I500" s="103"/>
      <c r="R500" s="82"/>
    </row>
    <row r="501" customFormat="false" ht="12.75" hidden="false" customHeight="false" outlineLevel="0" collapsed="false">
      <c r="A501" s="100"/>
      <c r="B501" s="101"/>
      <c r="C501" s="101"/>
      <c r="D501" s="101"/>
      <c r="E501" s="101"/>
      <c r="F501" s="101"/>
      <c r="G501" s="101"/>
      <c r="H501" s="82"/>
      <c r="I501" s="103"/>
      <c r="R501" s="82"/>
    </row>
    <row r="502" customFormat="false" ht="12.75" hidden="false" customHeight="false" outlineLevel="0" collapsed="false">
      <c r="A502" s="100"/>
      <c r="B502" s="101"/>
      <c r="C502" s="101"/>
      <c r="D502" s="101"/>
      <c r="E502" s="101"/>
      <c r="F502" s="101"/>
      <c r="G502" s="101"/>
      <c r="H502" s="82"/>
      <c r="I502" s="103"/>
      <c r="R502" s="82"/>
    </row>
    <row r="503" customFormat="false" ht="12.75" hidden="false" customHeight="false" outlineLevel="0" collapsed="false">
      <c r="A503" s="100"/>
      <c r="B503" s="101"/>
      <c r="C503" s="101"/>
      <c r="D503" s="101"/>
      <c r="E503" s="101"/>
      <c r="F503" s="101"/>
      <c r="G503" s="101"/>
      <c r="H503" s="82"/>
      <c r="I503" s="103"/>
      <c r="R503" s="82"/>
    </row>
    <row r="504" customFormat="false" ht="12.75" hidden="false" customHeight="false" outlineLevel="0" collapsed="false">
      <c r="A504" s="100"/>
      <c r="B504" s="101"/>
      <c r="C504" s="101"/>
      <c r="D504" s="101"/>
      <c r="E504" s="101"/>
      <c r="F504" s="101"/>
      <c r="G504" s="101"/>
      <c r="H504" s="82"/>
      <c r="I504" s="103"/>
      <c r="R504" s="82"/>
    </row>
    <row r="505" customFormat="false" ht="12.75" hidden="false" customHeight="false" outlineLevel="0" collapsed="false">
      <c r="A505" s="100"/>
      <c r="B505" s="101"/>
      <c r="C505" s="101"/>
      <c r="D505" s="101"/>
      <c r="E505" s="101"/>
      <c r="F505" s="101"/>
      <c r="G505" s="101"/>
      <c r="H505" s="82"/>
      <c r="I505" s="103"/>
      <c r="R505" s="82"/>
    </row>
    <row r="506" customFormat="false" ht="12.75" hidden="false" customHeight="false" outlineLevel="0" collapsed="false">
      <c r="A506" s="100"/>
      <c r="B506" s="101"/>
      <c r="C506" s="101"/>
      <c r="D506" s="101"/>
      <c r="E506" s="101"/>
      <c r="F506" s="101"/>
      <c r="G506" s="101"/>
      <c r="H506" s="82"/>
      <c r="I506" s="103"/>
      <c r="R506" s="82"/>
    </row>
    <row r="507" customFormat="false" ht="12.75" hidden="false" customHeight="false" outlineLevel="0" collapsed="false">
      <c r="A507" s="100"/>
      <c r="B507" s="101"/>
      <c r="C507" s="101"/>
      <c r="D507" s="101"/>
      <c r="E507" s="101"/>
      <c r="F507" s="101"/>
      <c r="G507" s="101"/>
      <c r="H507" s="82"/>
      <c r="I507" s="103"/>
      <c r="R507" s="82"/>
    </row>
    <row r="508" customFormat="false" ht="12.75" hidden="false" customHeight="false" outlineLevel="0" collapsed="false">
      <c r="A508" s="100"/>
      <c r="B508" s="101"/>
      <c r="C508" s="101"/>
      <c r="D508" s="101"/>
      <c r="E508" s="101"/>
      <c r="F508" s="101"/>
      <c r="G508" s="101"/>
      <c r="H508" s="82"/>
      <c r="I508" s="103"/>
      <c r="R508" s="82"/>
    </row>
    <row r="509" customFormat="false" ht="12.75" hidden="false" customHeight="false" outlineLevel="0" collapsed="false">
      <c r="A509" s="100"/>
      <c r="B509" s="101"/>
      <c r="C509" s="101"/>
      <c r="D509" s="101"/>
      <c r="E509" s="101"/>
      <c r="F509" s="101"/>
      <c r="G509" s="101"/>
      <c r="H509" s="82"/>
      <c r="I509" s="103"/>
      <c r="R509" s="82"/>
    </row>
    <row r="510" customFormat="false" ht="12.75" hidden="false" customHeight="false" outlineLevel="0" collapsed="false">
      <c r="A510" s="100"/>
      <c r="B510" s="101"/>
      <c r="C510" s="101"/>
      <c r="D510" s="101"/>
      <c r="E510" s="101"/>
      <c r="F510" s="101"/>
      <c r="G510" s="101"/>
      <c r="H510" s="82"/>
      <c r="I510" s="103"/>
      <c r="R510" s="82"/>
    </row>
    <row r="511" customFormat="false" ht="12.75" hidden="false" customHeight="false" outlineLevel="0" collapsed="false">
      <c r="A511" s="100"/>
      <c r="B511" s="101"/>
      <c r="C511" s="101"/>
      <c r="D511" s="101"/>
      <c r="E511" s="101"/>
      <c r="F511" s="101"/>
      <c r="G511" s="101"/>
      <c r="H511" s="82"/>
      <c r="I511" s="103"/>
      <c r="R511" s="82"/>
    </row>
    <row r="512" customFormat="false" ht="12.75" hidden="false" customHeight="false" outlineLevel="0" collapsed="false">
      <c r="A512" s="100"/>
      <c r="B512" s="101"/>
      <c r="C512" s="101"/>
      <c r="D512" s="101"/>
      <c r="E512" s="101"/>
      <c r="F512" s="101"/>
      <c r="G512" s="101"/>
      <c r="H512" s="82"/>
      <c r="I512" s="103"/>
      <c r="R512" s="82"/>
    </row>
    <row r="513" customFormat="false" ht="12.75" hidden="false" customHeight="false" outlineLevel="0" collapsed="false">
      <c r="A513" s="100"/>
      <c r="B513" s="101"/>
      <c r="C513" s="101"/>
      <c r="D513" s="101"/>
      <c r="E513" s="101"/>
      <c r="F513" s="101"/>
      <c r="G513" s="101"/>
      <c r="H513" s="82"/>
      <c r="I513" s="103"/>
      <c r="R513" s="82"/>
    </row>
    <row r="514" customFormat="false" ht="12.75" hidden="false" customHeight="false" outlineLevel="0" collapsed="false">
      <c r="A514" s="100"/>
      <c r="B514" s="101"/>
      <c r="C514" s="101"/>
      <c r="D514" s="101"/>
      <c r="E514" s="101"/>
      <c r="F514" s="101"/>
      <c r="G514" s="101"/>
      <c r="H514" s="82"/>
      <c r="I514" s="103"/>
      <c r="R514" s="82"/>
    </row>
    <row r="515" customFormat="false" ht="12.75" hidden="false" customHeight="false" outlineLevel="0" collapsed="false">
      <c r="A515" s="100"/>
      <c r="B515" s="101"/>
      <c r="C515" s="101"/>
      <c r="D515" s="101"/>
      <c r="E515" s="101"/>
      <c r="F515" s="101"/>
      <c r="G515" s="101"/>
      <c r="H515" s="82"/>
      <c r="I515" s="103"/>
      <c r="R515" s="82"/>
    </row>
    <row r="516" customFormat="false" ht="12.75" hidden="false" customHeight="false" outlineLevel="0" collapsed="false">
      <c r="A516" s="100"/>
      <c r="B516" s="101"/>
      <c r="C516" s="101"/>
      <c r="D516" s="101"/>
      <c r="E516" s="101"/>
      <c r="F516" s="101"/>
      <c r="G516" s="101"/>
      <c r="H516" s="82"/>
      <c r="I516" s="103"/>
      <c r="R516" s="82"/>
    </row>
    <row r="517" customFormat="false" ht="12.75" hidden="false" customHeight="false" outlineLevel="0" collapsed="false">
      <c r="A517" s="100"/>
      <c r="B517" s="101"/>
      <c r="C517" s="101"/>
      <c r="D517" s="101"/>
      <c r="E517" s="101"/>
      <c r="F517" s="101"/>
      <c r="G517" s="101"/>
      <c r="H517" s="82"/>
      <c r="I517" s="103"/>
      <c r="R517" s="82"/>
    </row>
    <row r="518" customFormat="false" ht="12.75" hidden="false" customHeight="false" outlineLevel="0" collapsed="false">
      <c r="A518" s="100"/>
      <c r="B518" s="101"/>
      <c r="C518" s="101"/>
      <c r="D518" s="101"/>
      <c r="E518" s="101"/>
      <c r="F518" s="101"/>
      <c r="G518" s="101"/>
      <c r="H518" s="82"/>
      <c r="I518" s="103"/>
      <c r="R518" s="82"/>
    </row>
    <row r="519" customFormat="false" ht="12.75" hidden="false" customHeight="false" outlineLevel="0" collapsed="false">
      <c r="A519" s="100"/>
      <c r="B519" s="101"/>
      <c r="C519" s="101"/>
      <c r="D519" s="101"/>
      <c r="E519" s="101"/>
      <c r="F519" s="101"/>
      <c r="G519" s="101"/>
      <c r="H519" s="82"/>
      <c r="I519" s="103"/>
      <c r="R519" s="82"/>
    </row>
    <row r="520" customFormat="false" ht="12.75" hidden="false" customHeight="false" outlineLevel="0" collapsed="false">
      <c r="A520" s="100"/>
      <c r="B520" s="101"/>
      <c r="C520" s="101"/>
      <c r="D520" s="101"/>
      <c r="E520" s="101"/>
      <c r="F520" s="101"/>
      <c r="G520" s="101"/>
      <c r="H520" s="82"/>
      <c r="I520" s="103"/>
      <c r="R520" s="82"/>
    </row>
    <row r="521" customFormat="false" ht="12.75" hidden="false" customHeight="false" outlineLevel="0" collapsed="false">
      <c r="A521" s="100"/>
      <c r="B521" s="101"/>
      <c r="C521" s="101"/>
      <c r="D521" s="101"/>
      <c r="E521" s="101"/>
      <c r="F521" s="101"/>
      <c r="G521" s="101"/>
      <c r="H521" s="82"/>
      <c r="I521" s="103"/>
      <c r="R521" s="82"/>
    </row>
    <row r="522" customFormat="false" ht="12.75" hidden="false" customHeight="false" outlineLevel="0" collapsed="false">
      <c r="A522" s="100"/>
      <c r="B522" s="101"/>
      <c r="C522" s="101"/>
      <c r="D522" s="101"/>
      <c r="E522" s="101"/>
      <c r="F522" s="101"/>
      <c r="G522" s="101"/>
      <c r="H522" s="82"/>
      <c r="I522" s="103"/>
      <c r="R522" s="82"/>
    </row>
    <row r="523" customFormat="false" ht="12.75" hidden="false" customHeight="false" outlineLevel="0" collapsed="false">
      <c r="A523" s="100"/>
      <c r="B523" s="101"/>
      <c r="C523" s="101"/>
      <c r="D523" s="101"/>
      <c r="E523" s="101"/>
      <c r="F523" s="101"/>
      <c r="G523" s="101"/>
      <c r="H523" s="82"/>
      <c r="I523" s="103"/>
      <c r="R523" s="82"/>
    </row>
    <row r="524" customFormat="false" ht="12.75" hidden="false" customHeight="false" outlineLevel="0" collapsed="false">
      <c r="A524" s="100"/>
      <c r="B524" s="101"/>
      <c r="C524" s="101"/>
      <c r="D524" s="101"/>
      <c r="E524" s="101"/>
      <c r="F524" s="101"/>
      <c r="G524" s="101"/>
      <c r="H524" s="82"/>
      <c r="I524" s="103"/>
      <c r="R524" s="82"/>
    </row>
    <row r="525" customFormat="false" ht="12.75" hidden="false" customHeight="false" outlineLevel="0" collapsed="false">
      <c r="A525" s="100"/>
      <c r="B525" s="101"/>
      <c r="C525" s="101"/>
      <c r="D525" s="101"/>
      <c r="E525" s="101"/>
      <c r="F525" s="101"/>
      <c r="G525" s="101"/>
      <c r="H525" s="82"/>
      <c r="I525" s="103"/>
      <c r="R525" s="82"/>
    </row>
    <row r="526" customFormat="false" ht="12.75" hidden="false" customHeight="false" outlineLevel="0" collapsed="false">
      <c r="A526" s="100"/>
      <c r="B526" s="101"/>
      <c r="C526" s="101"/>
      <c r="D526" s="101"/>
      <c r="E526" s="101"/>
      <c r="F526" s="101"/>
      <c r="G526" s="101"/>
      <c r="H526" s="82"/>
      <c r="I526" s="103"/>
      <c r="R526" s="82"/>
    </row>
    <row r="527" customFormat="false" ht="12.75" hidden="false" customHeight="false" outlineLevel="0" collapsed="false">
      <c r="A527" s="100"/>
      <c r="B527" s="101"/>
      <c r="C527" s="101"/>
      <c r="D527" s="101"/>
      <c r="E527" s="101"/>
      <c r="F527" s="101"/>
      <c r="G527" s="101"/>
      <c r="H527" s="82"/>
      <c r="I527" s="103"/>
      <c r="R527" s="82"/>
    </row>
    <row r="528" customFormat="false" ht="12.75" hidden="false" customHeight="false" outlineLevel="0" collapsed="false">
      <c r="A528" s="100"/>
      <c r="B528" s="101"/>
      <c r="C528" s="101"/>
      <c r="D528" s="101"/>
      <c r="E528" s="101"/>
      <c r="F528" s="101"/>
      <c r="G528" s="101"/>
      <c r="H528" s="82"/>
      <c r="I528" s="103"/>
      <c r="R528" s="82"/>
    </row>
    <row r="529" customFormat="false" ht="12.75" hidden="false" customHeight="false" outlineLevel="0" collapsed="false">
      <c r="A529" s="100"/>
      <c r="B529" s="101"/>
      <c r="C529" s="101"/>
      <c r="D529" s="101"/>
      <c r="E529" s="101"/>
      <c r="F529" s="101"/>
      <c r="G529" s="101"/>
      <c r="H529" s="82"/>
      <c r="I529" s="103"/>
      <c r="R529" s="82"/>
    </row>
    <row r="530" customFormat="false" ht="12.75" hidden="false" customHeight="false" outlineLevel="0" collapsed="false">
      <c r="A530" s="100"/>
      <c r="B530" s="101"/>
      <c r="C530" s="101"/>
      <c r="D530" s="101"/>
      <c r="E530" s="101"/>
      <c r="F530" s="101"/>
      <c r="G530" s="101"/>
      <c r="H530" s="82"/>
      <c r="I530" s="103"/>
      <c r="R530" s="82"/>
    </row>
    <row r="531" customFormat="false" ht="12.75" hidden="false" customHeight="false" outlineLevel="0" collapsed="false">
      <c r="A531" s="100"/>
      <c r="B531" s="101"/>
      <c r="C531" s="101"/>
      <c r="D531" s="101"/>
      <c r="E531" s="101"/>
      <c r="F531" s="101"/>
      <c r="G531" s="101"/>
      <c r="H531" s="82"/>
      <c r="I531" s="103"/>
      <c r="R531" s="82"/>
    </row>
    <row r="532" customFormat="false" ht="12.75" hidden="false" customHeight="false" outlineLevel="0" collapsed="false">
      <c r="A532" s="100"/>
      <c r="B532" s="101"/>
      <c r="C532" s="101"/>
      <c r="D532" s="101"/>
      <c r="E532" s="101"/>
      <c r="F532" s="101"/>
      <c r="G532" s="101"/>
      <c r="H532" s="82"/>
      <c r="I532" s="103"/>
      <c r="R532" s="82"/>
    </row>
    <row r="533" customFormat="false" ht="12.75" hidden="false" customHeight="false" outlineLevel="0" collapsed="false">
      <c r="A533" s="100"/>
      <c r="B533" s="101"/>
      <c r="C533" s="101"/>
      <c r="D533" s="101"/>
      <c r="E533" s="101"/>
      <c r="F533" s="101"/>
      <c r="G533" s="101"/>
      <c r="H533" s="82"/>
      <c r="I533" s="103"/>
      <c r="R533" s="82"/>
    </row>
    <row r="534" customFormat="false" ht="12.75" hidden="false" customHeight="false" outlineLevel="0" collapsed="false">
      <c r="A534" s="100"/>
      <c r="B534" s="101"/>
      <c r="C534" s="101"/>
      <c r="D534" s="101"/>
      <c r="E534" s="101"/>
      <c r="F534" s="101"/>
      <c r="G534" s="101"/>
      <c r="H534" s="82"/>
      <c r="I534" s="103"/>
      <c r="R534" s="82"/>
    </row>
    <row r="535" customFormat="false" ht="12.75" hidden="false" customHeight="false" outlineLevel="0" collapsed="false">
      <c r="A535" s="100"/>
      <c r="B535" s="101"/>
      <c r="C535" s="101"/>
      <c r="D535" s="101"/>
      <c r="E535" s="101"/>
      <c r="F535" s="101"/>
      <c r="G535" s="101"/>
      <c r="H535" s="82"/>
      <c r="I535" s="103"/>
      <c r="R535" s="82"/>
    </row>
    <row r="536" customFormat="false" ht="12.75" hidden="false" customHeight="false" outlineLevel="0" collapsed="false">
      <c r="A536" s="100"/>
      <c r="B536" s="101"/>
      <c r="C536" s="101"/>
      <c r="D536" s="101"/>
      <c r="E536" s="101"/>
      <c r="F536" s="101"/>
      <c r="G536" s="101"/>
      <c r="H536" s="82"/>
      <c r="I536" s="103"/>
      <c r="R536" s="82"/>
    </row>
    <row r="537" customFormat="false" ht="12.75" hidden="false" customHeight="false" outlineLevel="0" collapsed="false">
      <c r="A537" s="100"/>
      <c r="B537" s="101"/>
      <c r="C537" s="101"/>
      <c r="D537" s="101"/>
      <c r="E537" s="101"/>
      <c r="F537" s="101"/>
      <c r="G537" s="101"/>
      <c r="H537" s="82"/>
      <c r="I537" s="103"/>
      <c r="R537" s="82"/>
    </row>
    <row r="538" customFormat="false" ht="12.75" hidden="false" customHeight="false" outlineLevel="0" collapsed="false">
      <c r="A538" s="100"/>
      <c r="B538" s="101"/>
      <c r="C538" s="101"/>
      <c r="D538" s="101"/>
      <c r="E538" s="101"/>
      <c r="F538" s="101"/>
      <c r="G538" s="101"/>
      <c r="H538" s="82"/>
      <c r="I538" s="103"/>
      <c r="R538" s="82"/>
    </row>
    <row r="539" customFormat="false" ht="12.75" hidden="false" customHeight="false" outlineLevel="0" collapsed="false">
      <c r="A539" s="100"/>
      <c r="B539" s="101"/>
      <c r="C539" s="101"/>
      <c r="D539" s="101"/>
      <c r="E539" s="101"/>
      <c r="F539" s="101"/>
      <c r="G539" s="101"/>
      <c r="H539" s="82"/>
      <c r="I539" s="103"/>
      <c r="R539" s="82"/>
    </row>
    <row r="540" customFormat="false" ht="12.75" hidden="false" customHeight="false" outlineLevel="0" collapsed="false">
      <c r="A540" s="100"/>
      <c r="B540" s="101"/>
      <c r="C540" s="101"/>
      <c r="D540" s="101"/>
      <c r="E540" s="101"/>
      <c r="F540" s="101"/>
      <c r="G540" s="101"/>
      <c r="H540" s="82"/>
      <c r="I540" s="103"/>
      <c r="R540" s="82"/>
    </row>
    <row r="541" customFormat="false" ht="12.75" hidden="false" customHeight="false" outlineLevel="0" collapsed="false">
      <c r="A541" s="100"/>
      <c r="B541" s="101"/>
      <c r="C541" s="101"/>
      <c r="D541" s="101"/>
      <c r="E541" s="101"/>
      <c r="F541" s="101"/>
      <c r="G541" s="101"/>
      <c r="H541" s="82"/>
      <c r="I541" s="103"/>
      <c r="R541" s="82"/>
    </row>
    <row r="542" customFormat="false" ht="12.75" hidden="false" customHeight="false" outlineLevel="0" collapsed="false">
      <c r="A542" s="100"/>
      <c r="B542" s="101"/>
      <c r="C542" s="101"/>
      <c r="D542" s="101"/>
      <c r="E542" s="101"/>
      <c r="F542" s="101"/>
      <c r="G542" s="101"/>
      <c r="H542" s="82"/>
      <c r="I542" s="103"/>
      <c r="R542" s="82"/>
    </row>
    <row r="543" customFormat="false" ht="12.75" hidden="false" customHeight="false" outlineLevel="0" collapsed="false">
      <c r="A543" s="100"/>
      <c r="B543" s="101"/>
      <c r="C543" s="101"/>
      <c r="D543" s="101"/>
      <c r="E543" s="101"/>
      <c r="F543" s="101"/>
      <c r="G543" s="101"/>
      <c r="H543" s="82"/>
      <c r="I543" s="103"/>
      <c r="R543" s="82"/>
    </row>
    <row r="544" customFormat="false" ht="12.75" hidden="false" customHeight="false" outlineLevel="0" collapsed="false">
      <c r="A544" s="100"/>
      <c r="B544" s="101"/>
      <c r="C544" s="101"/>
      <c r="D544" s="101"/>
      <c r="E544" s="101"/>
      <c r="F544" s="101"/>
      <c r="G544" s="101"/>
      <c r="H544" s="82"/>
      <c r="I544" s="103"/>
      <c r="R544" s="82"/>
    </row>
    <row r="545" customFormat="false" ht="12.75" hidden="false" customHeight="false" outlineLevel="0" collapsed="false">
      <c r="A545" s="100"/>
      <c r="B545" s="101"/>
      <c r="C545" s="101"/>
      <c r="D545" s="101"/>
      <c r="E545" s="101"/>
      <c r="F545" s="101"/>
      <c r="G545" s="101"/>
      <c r="H545" s="82"/>
      <c r="I545" s="103"/>
      <c r="R545" s="82"/>
    </row>
    <row r="546" customFormat="false" ht="12.75" hidden="false" customHeight="false" outlineLevel="0" collapsed="false">
      <c r="A546" s="100"/>
      <c r="B546" s="101"/>
      <c r="C546" s="101"/>
      <c r="D546" s="101"/>
      <c r="E546" s="101"/>
      <c r="F546" s="101"/>
      <c r="G546" s="101"/>
      <c r="H546" s="82"/>
      <c r="I546" s="103"/>
      <c r="R546" s="82"/>
    </row>
    <row r="547" customFormat="false" ht="12.75" hidden="false" customHeight="false" outlineLevel="0" collapsed="false">
      <c r="A547" s="100"/>
      <c r="B547" s="101"/>
      <c r="C547" s="101"/>
      <c r="D547" s="101"/>
      <c r="E547" s="101"/>
      <c r="F547" s="101"/>
      <c r="G547" s="101"/>
      <c r="H547" s="82"/>
      <c r="I547" s="103"/>
      <c r="R547" s="82"/>
    </row>
    <row r="548" customFormat="false" ht="12.75" hidden="false" customHeight="false" outlineLevel="0" collapsed="false">
      <c r="A548" s="100"/>
      <c r="B548" s="101"/>
      <c r="C548" s="101"/>
      <c r="D548" s="101"/>
      <c r="E548" s="101"/>
      <c r="F548" s="101"/>
      <c r="G548" s="101"/>
      <c r="H548" s="82"/>
      <c r="I548" s="103"/>
      <c r="R548" s="82"/>
    </row>
    <row r="549" customFormat="false" ht="12.75" hidden="false" customHeight="false" outlineLevel="0" collapsed="false">
      <c r="A549" s="100"/>
      <c r="B549" s="101"/>
      <c r="C549" s="101"/>
      <c r="D549" s="101"/>
      <c r="E549" s="101"/>
      <c r="F549" s="101"/>
      <c r="G549" s="101"/>
      <c r="H549" s="82"/>
      <c r="I549" s="103"/>
      <c r="R549" s="82"/>
    </row>
    <row r="550" customFormat="false" ht="12.75" hidden="false" customHeight="false" outlineLevel="0" collapsed="false">
      <c r="A550" s="100"/>
      <c r="B550" s="101"/>
      <c r="C550" s="101"/>
      <c r="D550" s="101"/>
      <c r="E550" s="101"/>
      <c r="F550" s="101"/>
      <c r="G550" s="101"/>
      <c r="H550" s="82"/>
      <c r="I550" s="103"/>
      <c r="R550" s="82"/>
    </row>
    <row r="551" customFormat="false" ht="12.75" hidden="false" customHeight="false" outlineLevel="0" collapsed="false">
      <c r="A551" s="100"/>
      <c r="B551" s="101"/>
      <c r="C551" s="101"/>
      <c r="D551" s="101"/>
      <c r="E551" s="101"/>
      <c r="F551" s="101"/>
      <c r="G551" s="101"/>
      <c r="H551" s="82"/>
      <c r="I551" s="103"/>
      <c r="R551" s="82"/>
    </row>
    <row r="552" customFormat="false" ht="12.75" hidden="false" customHeight="false" outlineLevel="0" collapsed="false">
      <c r="A552" s="100"/>
      <c r="B552" s="101"/>
      <c r="C552" s="101"/>
      <c r="D552" s="101"/>
      <c r="E552" s="101"/>
      <c r="F552" s="101"/>
      <c r="G552" s="101"/>
      <c r="H552" s="82"/>
      <c r="I552" s="103"/>
      <c r="R552" s="82"/>
    </row>
    <row r="553" customFormat="false" ht="12.75" hidden="false" customHeight="false" outlineLevel="0" collapsed="false">
      <c r="A553" s="100"/>
      <c r="B553" s="101"/>
      <c r="C553" s="101"/>
      <c r="D553" s="101"/>
      <c r="E553" s="101"/>
      <c r="F553" s="101"/>
      <c r="G553" s="101"/>
      <c r="H553" s="82"/>
      <c r="I553" s="103"/>
      <c r="R553" s="82"/>
    </row>
    <row r="554" customFormat="false" ht="12.75" hidden="false" customHeight="false" outlineLevel="0" collapsed="false">
      <c r="A554" s="100"/>
      <c r="B554" s="101"/>
      <c r="C554" s="101"/>
      <c r="D554" s="101"/>
      <c r="E554" s="101"/>
      <c r="F554" s="101"/>
      <c r="G554" s="101"/>
      <c r="H554" s="82"/>
      <c r="I554" s="103"/>
      <c r="R554" s="82"/>
    </row>
    <row r="555" customFormat="false" ht="12.75" hidden="false" customHeight="false" outlineLevel="0" collapsed="false">
      <c r="A555" s="100"/>
      <c r="B555" s="101"/>
      <c r="C555" s="101"/>
      <c r="D555" s="101"/>
      <c r="E555" s="101"/>
      <c r="F555" s="101"/>
      <c r="G555" s="101"/>
      <c r="H555" s="82"/>
      <c r="I555" s="103"/>
      <c r="R555" s="82"/>
    </row>
    <row r="556" customFormat="false" ht="12.75" hidden="false" customHeight="false" outlineLevel="0" collapsed="false">
      <c r="A556" s="100"/>
      <c r="B556" s="101"/>
      <c r="C556" s="101"/>
      <c r="D556" s="101"/>
      <c r="E556" s="101"/>
      <c r="F556" s="101"/>
      <c r="G556" s="101"/>
      <c r="H556" s="82"/>
      <c r="I556" s="103"/>
      <c r="R556" s="82"/>
    </row>
    <row r="557" customFormat="false" ht="12.75" hidden="false" customHeight="false" outlineLevel="0" collapsed="false">
      <c r="A557" s="100"/>
      <c r="B557" s="101"/>
      <c r="C557" s="101"/>
      <c r="D557" s="101"/>
      <c r="E557" s="101"/>
      <c r="F557" s="101"/>
      <c r="G557" s="101"/>
      <c r="H557" s="82"/>
      <c r="I557" s="103"/>
      <c r="R557" s="82"/>
    </row>
    <row r="558" customFormat="false" ht="12.75" hidden="false" customHeight="false" outlineLevel="0" collapsed="false">
      <c r="A558" s="100"/>
      <c r="B558" s="101"/>
      <c r="C558" s="101"/>
      <c r="D558" s="101"/>
      <c r="E558" s="101"/>
      <c r="F558" s="101"/>
      <c r="G558" s="101"/>
      <c r="H558" s="82"/>
      <c r="I558" s="103"/>
      <c r="R558" s="82"/>
    </row>
    <row r="559" customFormat="false" ht="12.75" hidden="false" customHeight="false" outlineLevel="0" collapsed="false">
      <c r="A559" s="100"/>
      <c r="B559" s="101"/>
      <c r="C559" s="101"/>
      <c r="D559" s="101"/>
      <c r="E559" s="101"/>
      <c r="F559" s="101"/>
      <c r="G559" s="101"/>
      <c r="H559" s="82"/>
      <c r="I559" s="103"/>
      <c r="R559" s="82"/>
    </row>
    <row r="560" customFormat="false" ht="12.75" hidden="false" customHeight="false" outlineLevel="0" collapsed="false">
      <c r="A560" s="100"/>
      <c r="B560" s="101"/>
      <c r="C560" s="101"/>
      <c r="D560" s="101"/>
      <c r="E560" s="101"/>
      <c r="F560" s="101"/>
      <c r="G560" s="101"/>
      <c r="H560" s="82"/>
      <c r="I560" s="103"/>
      <c r="R560" s="82"/>
    </row>
    <row r="561" customFormat="false" ht="12.75" hidden="false" customHeight="false" outlineLevel="0" collapsed="false">
      <c r="A561" s="100"/>
      <c r="B561" s="101"/>
      <c r="C561" s="101"/>
      <c r="D561" s="101"/>
      <c r="E561" s="101"/>
      <c r="F561" s="101"/>
      <c r="G561" s="101"/>
      <c r="H561" s="82"/>
      <c r="I561" s="103"/>
      <c r="R561" s="82"/>
    </row>
    <row r="562" customFormat="false" ht="12.75" hidden="false" customHeight="false" outlineLevel="0" collapsed="false">
      <c r="A562" s="100"/>
      <c r="B562" s="101"/>
      <c r="C562" s="101"/>
      <c r="D562" s="101"/>
      <c r="E562" s="101"/>
      <c r="F562" s="101"/>
      <c r="G562" s="101"/>
      <c r="H562" s="82"/>
      <c r="I562" s="103"/>
      <c r="R562" s="82"/>
    </row>
    <row r="563" customFormat="false" ht="12.75" hidden="false" customHeight="false" outlineLevel="0" collapsed="false">
      <c r="A563" s="100"/>
      <c r="B563" s="101"/>
      <c r="C563" s="101"/>
      <c r="D563" s="101"/>
      <c r="E563" s="101"/>
      <c r="F563" s="101"/>
      <c r="G563" s="101"/>
      <c r="H563" s="82"/>
      <c r="I563" s="103"/>
      <c r="R563" s="82"/>
    </row>
    <row r="564" customFormat="false" ht="12.75" hidden="false" customHeight="false" outlineLevel="0" collapsed="false">
      <c r="A564" s="100"/>
      <c r="B564" s="101"/>
      <c r="C564" s="101"/>
      <c r="D564" s="101"/>
      <c r="E564" s="101"/>
      <c r="F564" s="101"/>
      <c r="G564" s="101"/>
      <c r="H564" s="82"/>
      <c r="I564" s="103"/>
      <c r="R564" s="82"/>
    </row>
    <row r="565" customFormat="false" ht="12.75" hidden="false" customHeight="false" outlineLevel="0" collapsed="false">
      <c r="A565" s="100"/>
      <c r="B565" s="101"/>
      <c r="C565" s="101"/>
      <c r="D565" s="101"/>
      <c r="E565" s="101"/>
      <c r="F565" s="101"/>
      <c r="G565" s="101"/>
      <c r="H565" s="82"/>
      <c r="I565" s="103"/>
      <c r="R565" s="82"/>
    </row>
    <row r="566" customFormat="false" ht="12.75" hidden="false" customHeight="false" outlineLevel="0" collapsed="false">
      <c r="A566" s="100"/>
      <c r="B566" s="101"/>
      <c r="C566" s="101"/>
      <c r="D566" s="101"/>
      <c r="E566" s="101"/>
      <c r="F566" s="101"/>
      <c r="G566" s="101"/>
      <c r="H566" s="82"/>
      <c r="I566" s="103"/>
      <c r="R566" s="82"/>
    </row>
    <row r="567" customFormat="false" ht="12.75" hidden="false" customHeight="false" outlineLevel="0" collapsed="false">
      <c r="A567" s="100"/>
      <c r="B567" s="101"/>
      <c r="C567" s="101"/>
      <c r="D567" s="101"/>
      <c r="E567" s="101"/>
      <c r="F567" s="101"/>
      <c r="G567" s="101"/>
      <c r="H567" s="82"/>
      <c r="I567" s="103"/>
      <c r="R567" s="82"/>
    </row>
    <row r="568" customFormat="false" ht="12.75" hidden="false" customHeight="false" outlineLevel="0" collapsed="false">
      <c r="A568" s="100"/>
      <c r="B568" s="101"/>
      <c r="C568" s="101"/>
      <c r="D568" s="101"/>
      <c r="E568" s="101"/>
      <c r="F568" s="101"/>
      <c r="G568" s="101"/>
      <c r="H568" s="82"/>
      <c r="I568" s="103"/>
      <c r="R568" s="82"/>
    </row>
    <row r="569" customFormat="false" ht="12.75" hidden="false" customHeight="false" outlineLevel="0" collapsed="false">
      <c r="A569" s="100"/>
      <c r="B569" s="101"/>
      <c r="C569" s="101"/>
      <c r="D569" s="101"/>
      <c r="E569" s="101"/>
      <c r="F569" s="101"/>
      <c r="G569" s="101"/>
      <c r="H569" s="82"/>
      <c r="I569" s="103"/>
      <c r="R569" s="82"/>
    </row>
    <row r="570" customFormat="false" ht="12.75" hidden="false" customHeight="false" outlineLevel="0" collapsed="false">
      <c r="A570" s="100"/>
      <c r="B570" s="101"/>
      <c r="C570" s="101"/>
      <c r="D570" s="101"/>
      <c r="E570" s="101"/>
      <c r="F570" s="101"/>
      <c r="G570" s="101"/>
      <c r="H570" s="82"/>
      <c r="I570" s="103"/>
      <c r="R570" s="82"/>
    </row>
    <row r="571" customFormat="false" ht="12.75" hidden="false" customHeight="false" outlineLevel="0" collapsed="false">
      <c r="A571" s="100"/>
      <c r="B571" s="101"/>
      <c r="C571" s="101"/>
      <c r="D571" s="101"/>
      <c r="E571" s="101"/>
      <c r="F571" s="101"/>
      <c r="G571" s="101"/>
      <c r="H571" s="82"/>
      <c r="I571" s="103"/>
      <c r="R571" s="82"/>
    </row>
    <row r="572" customFormat="false" ht="12.75" hidden="false" customHeight="false" outlineLevel="0" collapsed="false">
      <c r="A572" s="100"/>
      <c r="B572" s="101"/>
      <c r="C572" s="101"/>
      <c r="D572" s="101"/>
      <c r="E572" s="101"/>
      <c r="F572" s="101"/>
      <c r="G572" s="101"/>
      <c r="H572" s="82"/>
      <c r="I572" s="103"/>
      <c r="R572" s="82"/>
    </row>
    <row r="573" customFormat="false" ht="12.75" hidden="false" customHeight="false" outlineLevel="0" collapsed="false">
      <c r="A573" s="100"/>
      <c r="B573" s="101"/>
      <c r="C573" s="101"/>
      <c r="D573" s="101"/>
      <c r="E573" s="101"/>
      <c r="F573" s="101"/>
      <c r="G573" s="101"/>
      <c r="H573" s="82"/>
      <c r="I573" s="103"/>
      <c r="R573" s="82"/>
    </row>
    <row r="574" customFormat="false" ht="12.75" hidden="false" customHeight="false" outlineLevel="0" collapsed="false">
      <c r="A574" s="100"/>
      <c r="B574" s="101"/>
      <c r="C574" s="101"/>
      <c r="D574" s="101"/>
      <c r="E574" s="101"/>
      <c r="F574" s="101"/>
      <c r="G574" s="101"/>
      <c r="H574" s="82"/>
      <c r="I574" s="103"/>
      <c r="R574" s="82"/>
    </row>
    <row r="575" customFormat="false" ht="12.75" hidden="false" customHeight="false" outlineLevel="0" collapsed="false">
      <c r="A575" s="100"/>
      <c r="B575" s="101"/>
      <c r="C575" s="101"/>
      <c r="D575" s="101"/>
      <c r="E575" s="101"/>
      <c r="F575" s="101"/>
      <c r="G575" s="101"/>
      <c r="H575" s="82"/>
      <c r="I575" s="103"/>
      <c r="R575" s="82"/>
    </row>
    <row r="576" customFormat="false" ht="12.75" hidden="false" customHeight="false" outlineLevel="0" collapsed="false">
      <c r="A576" s="100"/>
      <c r="B576" s="101"/>
      <c r="C576" s="101"/>
      <c r="D576" s="101"/>
      <c r="E576" s="101"/>
      <c r="F576" s="101"/>
      <c r="G576" s="101"/>
      <c r="H576" s="82"/>
      <c r="I576" s="103"/>
      <c r="R576" s="82"/>
    </row>
    <row r="577" customFormat="false" ht="12.75" hidden="false" customHeight="false" outlineLevel="0" collapsed="false">
      <c r="A577" s="100"/>
      <c r="B577" s="101"/>
      <c r="C577" s="101"/>
      <c r="D577" s="101"/>
      <c r="E577" s="101"/>
      <c r="F577" s="101"/>
      <c r="G577" s="101"/>
      <c r="H577" s="82"/>
      <c r="I577" s="103"/>
      <c r="R577" s="82"/>
    </row>
    <row r="578" customFormat="false" ht="12.75" hidden="false" customHeight="false" outlineLevel="0" collapsed="false">
      <c r="A578" s="100"/>
      <c r="B578" s="101"/>
      <c r="C578" s="101"/>
      <c r="D578" s="101"/>
      <c r="E578" s="101"/>
      <c r="F578" s="101"/>
      <c r="G578" s="101"/>
      <c r="H578" s="82"/>
      <c r="I578" s="103"/>
      <c r="R578" s="82"/>
    </row>
    <row r="579" customFormat="false" ht="12.75" hidden="false" customHeight="false" outlineLevel="0" collapsed="false">
      <c r="A579" s="100"/>
      <c r="B579" s="101"/>
      <c r="C579" s="101"/>
      <c r="D579" s="101"/>
      <c r="E579" s="101"/>
      <c r="F579" s="101"/>
      <c r="G579" s="101"/>
      <c r="H579" s="82"/>
      <c r="I579" s="103"/>
      <c r="R579" s="82"/>
    </row>
    <row r="580" customFormat="false" ht="12.75" hidden="false" customHeight="false" outlineLevel="0" collapsed="false">
      <c r="A580" s="100"/>
      <c r="B580" s="101"/>
      <c r="C580" s="101"/>
      <c r="D580" s="101"/>
      <c r="E580" s="101"/>
      <c r="F580" s="101"/>
      <c r="G580" s="101"/>
      <c r="H580" s="82"/>
      <c r="I580" s="103"/>
      <c r="R580" s="82"/>
    </row>
    <row r="581" customFormat="false" ht="12.75" hidden="false" customHeight="false" outlineLevel="0" collapsed="false">
      <c r="A581" s="100"/>
      <c r="B581" s="101"/>
      <c r="C581" s="101"/>
      <c r="D581" s="101"/>
      <c r="E581" s="101"/>
      <c r="F581" s="101"/>
      <c r="G581" s="101"/>
      <c r="H581" s="82"/>
      <c r="I581" s="103"/>
      <c r="R581" s="82"/>
    </row>
    <row r="582" customFormat="false" ht="12.75" hidden="false" customHeight="false" outlineLevel="0" collapsed="false">
      <c r="A582" s="100"/>
      <c r="B582" s="101"/>
      <c r="C582" s="101"/>
      <c r="D582" s="101"/>
      <c r="E582" s="101"/>
      <c r="F582" s="101"/>
      <c r="G582" s="101"/>
      <c r="H582" s="82"/>
      <c r="I582" s="103"/>
      <c r="R582" s="82"/>
    </row>
    <row r="583" customFormat="false" ht="12.75" hidden="false" customHeight="false" outlineLevel="0" collapsed="false">
      <c r="A583" s="100"/>
      <c r="B583" s="101"/>
      <c r="C583" s="101"/>
      <c r="D583" s="101"/>
      <c r="E583" s="101"/>
      <c r="F583" s="101"/>
      <c r="G583" s="101"/>
      <c r="H583" s="82"/>
      <c r="I583" s="103"/>
      <c r="R583" s="82"/>
    </row>
    <row r="584" customFormat="false" ht="12.75" hidden="false" customHeight="false" outlineLevel="0" collapsed="false">
      <c r="A584" s="100"/>
      <c r="B584" s="101"/>
      <c r="C584" s="101"/>
      <c r="D584" s="101"/>
      <c r="E584" s="101"/>
      <c r="F584" s="101"/>
      <c r="G584" s="101"/>
      <c r="H584" s="82"/>
      <c r="I584" s="103"/>
      <c r="R584" s="82"/>
    </row>
    <row r="585" customFormat="false" ht="12.75" hidden="false" customHeight="false" outlineLevel="0" collapsed="false">
      <c r="A585" s="100"/>
      <c r="B585" s="101"/>
      <c r="C585" s="101"/>
      <c r="D585" s="101"/>
      <c r="E585" s="101"/>
      <c r="F585" s="101"/>
      <c r="G585" s="101"/>
      <c r="H585" s="82"/>
      <c r="I585" s="103"/>
      <c r="R585" s="82"/>
    </row>
    <row r="586" customFormat="false" ht="12.75" hidden="false" customHeight="false" outlineLevel="0" collapsed="false">
      <c r="A586" s="100"/>
      <c r="B586" s="101"/>
      <c r="C586" s="101"/>
      <c r="D586" s="101"/>
      <c r="E586" s="101"/>
      <c r="F586" s="101"/>
      <c r="G586" s="101"/>
      <c r="H586" s="82"/>
      <c r="I586" s="103"/>
      <c r="R586" s="82"/>
    </row>
    <row r="587" customFormat="false" ht="12.75" hidden="false" customHeight="false" outlineLevel="0" collapsed="false">
      <c r="A587" s="100"/>
      <c r="B587" s="101"/>
      <c r="C587" s="101"/>
      <c r="D587" s="101"/>
      <c r="E587" s="101"/>
      <c r="F587" s="101"/>
      <c r="G587" s="101"/>
      <c r="H587" s="82"/>
      <c r="I587" s="103"/>
      <c r="R587" s="82"/>
    </row>
    <row r="588" customFormat="false" ht="12.75" hidden="false" customHeight="false" outlineLevel="0" collapsed="false">
      <c r="A588" s="100"/>
      <c r="B588" s="101"/>
      <c r="C588" s="101"/>
      <c r="D588" s="101"/>
      <c r="E588" s="101"/>
      <c r="F588" s="101"/>
      <c r="G588" s="101"/>
      <c r="H588" s="82"/>
      <c r="I588" s="103"/>
      <c r="R588" s="82"/>
    </row>
    <row r="589" customFormat="false" ht="12.75" hidden="false" customHeight="false" outlineLevel="0" collapsed="false">
      <c r="A589" s="100"/>
      <c r="B589" s="101"/>
      <c r="C589" s="101"/>
      <c r="D589" s="101"/>
      <c r="E589" s="101"/>
      <c r="F589" s="101"/>
      <c r="G589" s="101"/>
      <c r="H589" s="82"/>
      <c r="I589" s="103"/>
      <c r="R589" s="82"/>
    </row>
    <row r="590" customFormat="false" ht="12.75" hidden="false" customHeight="false" outlineLevel="0" collapsed="false">
      <c r="A590" s="100"/>
      <c r="B590" s="101"/>
      <c r="C590" s="101"/>
      <c r="D590" s="101"/>
      <c r="E590" s="101"/>
      <c r="F590" s="101"/>
      <c r="G590" s="101"/>
      <c r="H590" s="82"/>
      <c r="I590" s="103"/>
      <c r="R590" s="82"/>
    </row>
    <row r="591" customFormat="false" ht="12.75" hidden="false" customHeight="false" outlineLevel="0" collapsed="false">
      <c r="A591" s="100"/>
      <c r="B591" s="101"/>
      <c r="C591" s="101"/>
      <c r="D591" s="101"/>
      <c r="E591" s="101"/>
      <c r="F591" s="101"/>
      <c r="G591" s="101"/>
      <c r="H591" s="82"/>
      <c r="I591" s="103"/>
      <c r="R591" s="82"/>
    </row>
    <row r="592" customFormat="false" ht="12.75" hidden="false" customHeight="false" outlineLevel="0" collapsed="false">
      <c r="A592" s="100"/>
      <c r="B592" s="101"/>
      <c r="C592" s="101"/>
      <c r="D592" s="101"/>
      <c r="E592" s="101"/>
      <c r="F592" s="101"/>
      <c r="G592" s="101"/>
      <c r="H592" s="82"/>
      <c r="I592" s="103"/>
      <c r="R592" s="82"/>
    </row>
    <row r="593" customFormat="false" ht="12.75" hidden="false" customHeight="false" outlineLevel="0" collapsed="false">
      <c r="A593" s="100"/>
      <c r="B593" s="101"/>
      <c r="C593" s="101"/>
      <c r="D593" s="101"/>
      <c r="E593" s="101"/>
      <c r="F593" s="101"/>
      <c r="G593" s="101"/>
      <c r="H593" s="82"/>
      <c r="I593" s="103"/>
      <c r="R593" s="82"/>
    </row>
    <row r="594" customFormat="false" ht="12.75" hidden="false" customHeight="false" outlineLevel="0" collapsed="false">
      <c r="A594" s="100"/>
      <c r="B594" s="101"/>
      <c r="C594" s="101"/>
      <c r="D594" s="101"/>
      <c r="E594" s="101"/>
      <c r="F594" s="101"/>
      <c r="G594" s="101"/>
      <c r="H594" s="82"/>
      <c r="I594" s="103"/>
      <c r="R594" s="82"/>
    </row>
    <row r="595" customFormat="false" ht="12.75" hidden="false" customHeight="false" outlineLevel="0" collapsed="false">
      <c r="A595" s="100"/>
      <c r="B595" s="101"/>
      <c r="C595" s="101"/>
      <c r="D595" s="101"/>
      <c r="E595" s="101"/>
      <c r="F595" s="101"/>
      <c r="G595" s="101"/>
      <c r="H595" s="82"/>
      <c r="I595" s="103"/>
      <c r="R595" s="82"/>
    </row>
    <row r="596" customFormat="false" ht="12.75" hidden="false" customHeight="false" outlineLevel="0" collapsed="false">
      <c r="A596" s="100"/>
      <c r="B596" s="101"/>
      <c r="C596" s="101"/>
      <c r="D596" s="101"/>
      <c r="E596" s="101"/>
      <c r="F596" s="101"/>
      <c r="G596" s="101"/>
      <c r="H596" s="82"/>
      <c r="I596" s="103"/>
      <c r="R596" s="82"/>
    </row>
    <row r="597" customFormat="false" ht="12.75" hidden="false" customHeight="false" outlineLevel="0" collapsed="false">
      <c r="A597" s="100"/>
      <c r="B597" s="101"/>
      <c r="C597" s="101"/>
      <c r="D597" s="101"/>
      <c r="E597" s="101"/>
      <c r="F597" s="101"/>
      <c r="G597" s="101"/>
      <c r="H597" s="82"/>
      <c r="I597" s="103"/>
      <c r="R597" s="82"/>
    </row>
    <row r="598" customFormat="false" ht="12.75" hidden="false" customHeight="false" outlineLevel="0" collapsed="false">
      <c r="A598" s="100"/>
      <c r="B598" s="101"/>
      <c r="C598" s="101"/>
      <c r="D598" s="101"/>
      <c r="E598" s="101"/>
      <c r="F598" s="101"/>
      <c r="G598" s="101"/>
      <c r="H598" s="82"/>
      <c r="I598" s="103"/>
      <c r="R598" s="82"/>
    </row>
    <row r="599" customFormat="false" ht="12.75" hidden="false" customHeight="false" outlineLevel="0" collapsed="false">
      <c r="A599" s="100"/>
      <c r="B599" s="101"/>
      <c r="C599" s="101"/>
      <c r="D599" s="101"/>
      <c r="E599" s="101"/>
      <c r="F599" s="101"/>
      <c r="G599" s="101"/>
      <c r="H599" s="82"/>
      <c r="I599" s="103"/>
      <c r="R599" s="82"/>
    </row>
    <row r="600" customFormat="false" ht="12.75" hidden="false" customHeight="false" outlineLevel="0" collapsed="false">
      <c r="A600" s="100"/>
      <c r="B600" s="101"/>
      <c r="C600" s="101"/>
      <c r="D600" s="101"/>
      <c r="E600" s="101"/>
      <c r="F600" s="101"/>
      <c r="G600" s="101"/>
      <c r="H600" s="82"/>
      <c r="I600" s="103"/>
      <c r="R600" s="82"/>
    </row>
    <row r="601" customFormat="false" ht="12.75" hidden="false" customHeight="false" outlineLevel="0" collapsed="false">
      <c r="A601" s="100"/>
      <c r="B601" s="101"/>
      <c r="C601" s="101"/>
      <c r="D601" s="101"/>
      <c r="E601" s="101"/>
      <c r="F601" s="101"/>
      <c r="G601" s="101"/>
      <c r="H601" s="82"/>
      <c r="I601" s="103"/>
      <c r="R601" s="82"/>
    </row>
    <row r="602" customFormat="false" ht="12.75" hidden="false" customHeight="false" outlineLevel="0" collapsed="false">
      <c r="A602" s="100"/>
      <c r="B602" s="101"/>
      <c r="C602" s="101"/>
      <c r="D602" s="101"/>
      <c r="E602" s="101"/>
      <c r="F602" s="101"/>
      <c r="G602" s="101"/>
      <c r="H602" s="82"/>
      <c r="I602" s="103"/>
      <c r="R602" s="82"/>
    </row>
    <row r="603" customFormat="false" ht="12.75" hidden="false" customHeight="false" outlineLevel="0" collapsed="false">
      <c r="A603" s="100"/>
      <c r="B603" s="101"/>
      <c r="C603" s="101"/>
      <c r="D603" s="101"/>
      <c r="E603" s="101"/>
      <c r="F603" s="101"/>
      <c r="G603" s="101"/>
      <c r="H603" s="82"/>
      <c r="I603" s="103"/>
      <c r="R603" s="82"/>
    </row>
    <row r="604" customFormat="false" ht="12.75" hidden="false" customHeight="false" outlineLevel="0" collapsed="false">
      <c r="A604" s="100"/>
      <c r="B604" s="101"/>
      <c r="C604" s="101"/>
      <c r="D604" s="101"/>
      <c r="E604" s="101"/>
      <c r="F604" s="101"/>
      <c r="G604" s="101"/>
      <c r="H604" s="82"/>
      <c r="I604" s="103"/>
      <c r="R604" s="82"/>
    </row>
    <row r="605" customFormat="false" ht="12.75" hidden="false" customHeight="false" outlineLevel="0" collapsed="false">
      <c r="A605" s="100"/>
      <c r="B605" s="101"/>
      <c r="C605" s="101"/>
      <c r="D605" s="101"/>
      <c r="E605" s="101"/>
      <c r="F605" s="101"/>
      <c r="G605" s="101"/>
      <c r="H605" s="82"/>
      <c r="I605" s="103"/>
      <c r="R605" s="82"/>
    </row>
    <row r="606" customFormat="false" ht="12.75" hidden="false" customHeight="false" outlineLevel="0" collapsed="false">
      <c r="A606" s="100"/>
      <c r="B606" s="101"/>
      <c r="C606" s="101"/>
      <c r="D606" s="101"/>
      <c r="E606" s="101"/>
      <c r="F606" s="101"/>
      <c r="G606" s="101"/>
      <c r="H606" s="82"/>
      <c r="I606" s="103"/>
      <c r="R606" s="82"/>
    </row>
    <row r="607" customFormat="false" ht="12.75" hidden="false" customHeight="false" outlineLevel="0" collapsed="false">
      <c r="A607" s="100"/>
      <c r="B607" s="101"/>
      <c r="C607" s="101"/>
      <c r="D607" s="101"/>
      <c r="E607" s="101"/>
      <c r="F607" s="101"/>
      <c r="G607" s="101"/>
      <c r="H607" s="82"/>
      <c r="I607" s="103"/>
      <c r="R607" s="82"/>
    </row>
    <row r="608" customFormat="false" ht="12.75" hidden="false" customHeight="false" outlineLevel="0" collapsed="false">
      <c r="A608" s="100"/>
      <c r="B608" s="101"/>
      <c r="C608" s="101"/>
      <c r="D608" s="101"/>
      <c r="E608" s="101"/>
      <c r="F608" s="101"/>
      <c r="G608" s="101"/>
      <c r="H608" s="82"/>
      <c r="I608" s="103"/>
      <c r="R608" s="82"/>
    </row>
    <row r="609" customFormat="false" ht="12.75" hidden="false" customHeight="false" outlineLevel="0" collapsed="false">
      <c r="A609" s="100"/>
      <c r="B609" s="101"/>
      <c r="C609" s="101"/>
      <c r="D609" s="101"/>
      <c r="E609" s="101"/>
      <c r="F609" s="101"/>
      <c r="G609" s="101"/>
      <c r="H609" s="82"/>
      <c r="I609" s="103"/>
      <c r="R609" s="82"/>
    </row>
    <row r="610" customFormat="false" ht="12.75" hidden="false" customHeight="false" outlineLevel="0" collapsed="false">
      <c r="A610" s="100"/>
      <c r="B610" s="101"/>
      <c r="C610" s="101"/>
      <c r="D610" s="101"/>
      <c r="E610" s="101"/>
      <c r="F610" s="101"/>
      <c r="G610" s="101"/>
      <c r="H610" s="82"/>
      <c r="I610" s="103"/>
      <c r="R610" s="82"/>
    </row>
    <row r="611" customFormat="false" ht="12.75" hidden="false" customHeight="false" outlineLevel="0" collapsed="false">
      <c r="A611" s="100"/>
      <c r="B611" s="101"/>
      <c r="C611" s="101"/>
      <c r="D611" s="101"/>
      <c r="E611" s="101"/>
      <c r="F611" s="101"/>
      <c r="G611" s="101"/>
      <c r="H611" s="82"/>
      <c r="I611" s="103"/>
      <c r="R611" s="82"/>
    </row>
    <row r="612" customFormat="false" ht="12.75" hidden="false" customHeight="false" outlineLevel="0" collapsed="false">
      <c r="A612" s="100"/>
      <c r="B612" s="101"/>
      <c r="C612" s="101"/>
      <c r="D612" s="101"/>
      <c r="E612" s="101"/>
      <c r="F612" s="101"/>
      <c r="G612" s="101"/>
      <c r="H612" s="82"/>
      <c r="I612" s="103"/>
      <c r="R612" s="82"/>
    </row>
    <row r="613" customFormat="false" ht="12.75" hidden="false" customHeight="false" outlineLevel="0" collapsed="false">
      <c r="A613" s="100"/>
      <c r="B613" s="101"/>
      <c r="C613" s="101"/>
      <c r="D613" s="101"/>
      <c r="E613" s="101"/>
      <c r="F613" s="101"/>
      <c r="G613" s="101"/>
      <c r="H613" s="82"/>
      <c r="I613" s="103"/>
      <c r="R613" s="82"/>
    </row>
    <row r="614" customFormat="false" ht="12.75" hidden="false" customHeight="false" outlineLevel="0" collapsed="false">
      <c r="A614" s="100"/>
      <c r="B614" s="101"/>
      <c r="C614" s="101"/>
      <c r="D614" s="101"/>
      <c r="E614" s="101"/>
      <c r="F614" s="101"/>
      <c r="G614" s="101"/>
      <c r="H614" s="82"/>
      <c r="I614" s="103"/>
      <c r="R614" s="82"/>
    </row>
    <row r="615" customFormat="false" ht="12.75" hidden="false" customHeight="false" outlineLevel="0" collapsed="false">
      <c r="A615" s="100"/>
      <c r="B615" s="101"/>
      <c r="C615" s="101"/>
      <c r="D615" s="101"/>
      <c r="E615" s="101"/>
      <c r="F615" s="101"/>
      <c r="G615" s="101"/>
      <c r="H615" s="82"/>
      <c r="I615" s="103"/>
      <c r="R615" s="82"/>
    </row>
    <row r="616" customFormat="false" ht="12.75" hidden="false" customHeight="false" outlineLevel="0" collapsed="false">
      <c r="A616" s="100"/>
      <c r="B616" s="101"/>
      <c r="C616" s="101"/>
      <c r="D616" s="101"/>
      <c r="E616" s="101"/>
      <c r="F616" s="101"/>
      <c r="G616" s="101"/>
      <c r="H616" s="82"/>
      <c r="I616" s="103"/>
      <c r="R616" s="82"/>
    </row>
    <row r="617" customFormat="false" ht="12.75" hidden="false" customHeight="false" outlineLevel="0" collapsed="false">
      <c r="A617" s="100"/>
      <c r="B617" s="101"/>
      <c r="C617" s="101"/>
      <c r="D617" s="101"/>
      <c r="E617" s="101"/>
      <c r="F617" s="101"/>
      <c r="G617" s="101"/>
      <c r="H617" s="82"/>
      <c r="I617" s="103"/>
      <c r="R617" s="82"/>
    </row>
    <row r="618" customFormat="false" ht="12.75" hidden="false" customHeight="false" outlineLevel="0" collapsed="false">
      <c r="A618" s="100"/>
      <c r="B618" s="101"/>
      <c r="C618" s="101"/>
      <c r="D618" s="101"/>
      <c r="E618" s="101"/>
      <c r="F618" s="101"/>
      <c r="G618" s="101"/>
      <c r="H618" s="82"/>
      <c r="I618" s="103"/>
      <c r="R618" s="82"/>
    </row>
    <row r="619" customFormat="false" ht="12.75" hidden="false" customHeight="false" outlineLevel="0" collapsed="false">
      <c r="A619" s="100"/>
      <c r="B619" s="101"/>
      <c r="C619" s="101"/>
      <c r="D619" s="101"/>
      <c r="E619" s="101"/>
      <c r="F619" s="101"/>
      <c r="G619" s="101"/>
      <c r="H619" s="82"/>
      <c r="I619" s="103"/>
      <c r="R619" s="82"/>
    </row>
    <row r="620" customFormat="false" ht="12.75" hidden="false" customHeight="false" outlineLevel="0" collapsed="false">
      <c r="A620" s="100"/>
      <c r="B620" s="101"/>
      <c r="C620" s="101"/>
      <c r="D620" s="101"/>
      <c r="E620" s="101"/>
      <c r="F620" s="101"/>
      <c r="G620" s="101"/>
      <c r="H620" s="82"/>
      <c r="I620" s="103"/>
      <c r="R620" s="82"/>
    </row>
    <row r="621" customFormat="false" ht="12.75" hidden="false" customHeight="false" outlineLevel="0" collapsed="false">
      <c r="A621" s="100"/>
      <c r="B621" s="101"/>
      <c r="C621" s="101"/>
      <c r="D621" s="101"/>
      <c r="E621" s="101"/>
      <c r="F621" s="101"/>
      <c r="G621" s="101"/>
      <c r="H621" s="82"/>
      <c r="I621" s="103"/>
      <c r="R621" s="82"/>
    </row>
    <row r="622" customFormat="false" ht="12.75" hidden="false" customHeight="false" outlineLevel="0" collapsed="false">
      <c r="A622" s="100"/>
      <c r="B622" s="101"/>
      <c r="C622" s="101"/>
      <c r="D622" s="101"/>
      <c r="E622" s="101"/>
      <c r="F622" s="101"/>
      <c r="G622" s="101"/>
      <c r="H622" s="82"/>
      <c r="I622" s="103"/>
      <c r="R622" s="82"/>
    </row>
    <row r="623" customFormat="false" ht="12.75" hidden="false" customHeight="false" outlineLevel="0" collapsed="false">
      <c r="A623" s="100"/>
      <c r="B623" s="101"/>
      <c r="C623" s="101"/>
      <c r="D623" s="101"/>
      <c r="E623" s="101"/>
      <c r="F623" s="101"/>
      <c r="G623" s="101"/>
      <c r="H623" s="82"/>
      <c r="I623" s="103"/>
      <c r="R623" s="82"/>
    </row>
    <row r="624" customFormat="false" ht="12.75" hidden="false" customHeight="false" outlineLevel="0" collapsed="false">
      <c r="A624" s="100"/>
      <c r="B624" s="101"/>
      <c r="C624" s="101"/>
      <c r="D624" s="101"/>
      <c r="E624" s="101"/>
      <c r="F624" s="101"/>
      <c r="G624" s="101"/>
      <c r="H624" s="82"/>
      <c r="I624" s="103"/>
      <c r="R624" s="82"/>
    </row>
    <row r="625" customFormat="false" ht="12.75" hidden="false" customHeight="false" outlineLevel="0" collapsed="false">
      <c r="A625" s="100"/>
      <c r="B625" s="101"/>
      <c r="C625" s="101"/>
      <c r="D625" s="101"/>
      <c r="E625" s="101"/>
      <c r="F625" s="101"/>
      <c r="G625" s="101"/>
      <c r="H625" s="82"/>
      <c r="I625" s="103"/>
      <c r="R625" s="82"/>
    </row>
    <row r="626" customFormat="false" ht="12.75" hidden="false" customHeight="false" outlineLevel="0" collapsed="false">
      <c r="A626" s="100"/>
      <c r="B626" s="101"/>
      <c r="C626" s="101"/>
      <c r="D626" s="101"/>
      <c r="E626" s="101"/>
      <c r="F626" s="101"/>
      <c r="G626" s="101"/>
      <c r="H626" s="82"/>
      <c r="I626" s="103"/>
      <c r="R626" s="82"/>
    </row>
    <row r="627" customFormat="false" ht="12.75" hidden="false" customHeight="false" outlineLevel="0" collapsed="false">
      <c r="A627" s="100"/>
      <c r="B627" s="101"/>
      <c r="C627" s="101"/>
      <c r="D627" s="101"/>
      <c r="E627" s="101"/>
      <c r="F627" s="101"/>
      <c r="G627" s="101"/>
      <c r="H627" s="82"/>
      <c r="I627" s="103"/>
      <c r="R627" s="82"/>
    </row>
    <row r="628" customFormat="false" ht="12.75" hidden="false" customHeight="false" outlineLevel="0" collapsed="false">
      <c r="A628" s="100"/>
      <c r="B628" s="101"/>
      <c r="C628" s="101"/>
      <c r="D628" s="101"/>
      <c r="E628" s="101"/>
      <c r="F628" s="101"/>
      <c r="G628" s="101"/>
      <c r="H628" s="82"/>
      <c r="I628" s="103"/>
      <c r="R628" s="82"/>
    </row>
    <row r="629" customFormat="false" ht="12.75" hidden="false" customHeight="false" outlineLevel="0" collapsed="false">
      <c r="A629" s="100"/>
      <c r="B629" s="101"/>
      <c r="C629" s="101"/>
      <c r="D629" s="101"/>
      <c r="E629" s="101"/>
      <c r="F629" s="101"/>
      <c r="G629" s="101"/>
      <c r="H629" s="82"/>
      <c r="I629" s="103"/>
      <c r="R629" s="82"/>
    </row>
    <row r="630" customFormat="false" ht="12.75" hidden="false" customHeight="false" outlineLevel="0" collapsed="false">
      <c r="A630" s="100"/>
      <c r="B630" s="101"/>
      <c r="C630" s="101"/>
      <c r="D630" s="101"/>
      <c r="E630" s="101"/>
      <c r="F630" s="101"/>
      <c r="G630" s="101"/>
      <c r="H630" s="82"/>
      <c r="I630" s="103"/>
      <c r="R630" s="82"/>
    </row>
    <row r="631" customFormat="false" ht="12.75" hidden="false" customHeight="false" outlineLevel="0" collapsed="false">
      <c r="A631" s="100"/>
      <c r="B631" s="101"/>
      <c r="C631" s="101"/>
      <c r="D631" s="101"/>
      <c r="E631" s="101"/>
      <c r="F631" s="101"/>
      <c r="G631" s="101"/>
      <c r="H631" s="82"/>
      <c r="I631" s="103"/>
      <c r="R631" s="82"/>
    </row>
    <row r="632" customFormat="false" ht="12.75" hidden="false" customHeight="false" outlineLevel="0" collapsed="false">
      <c r="A632" s="100"/>
      <c r="B632" s="101"/>
      <c r="C632" s="101"/>
      <c r="D632" s="101"/>
      <c r="E632" s="101"/>
      <c r="F632" s="101"/>
      <c r="G632" s="101"/>
      <c r="H632" s="82"/>
      <c r="I632" s="103"/>
      <c r="R632" s="82"/>
    </row>
    <row r="633" customFormat="false" ht="12.75" hidden="false" customHeight="false" outlineLevel="0" collapsed="false">
      <c r="A633" s="100"/>
      <c r="B633" s="101"/>
      <c r="C633" s="101"/>
      <c r="D633" s="101"/>
      <c r="E633" s="101"/>
      <c r="F633" s="101"/>
      <c r="G633" s="101"/>
      <c r="H633" s="82"/>
      <c r="I633" s="103"/>
      <c r="R633" s="82"/>
    </row>
    <row r="634" customFormat="false" ht="12.75" hidden="false" customHeight="false" outlineLevel="0" collapsed="false">
      <c r="A634" s="100"/>
      <c r="B634" s="101"/>
      <c r="C634" s="101"/>
      <c r="D634" s="101"/>
      <c r="E634" s="101"/>
      <c r="F634" s="101"/>
      <c r="G634" s="101"/>
      <c r="H634" s="82"/>
      <c r="I634" s="103"/>
      <c r="R634" s="82"/>
    </row>
    <row r="635" customFormat="false" ht="12.75" hidden="false" customHeight="false" outlineLevel="0" collapsed="false">
      <c r="A635" s="100"/>
      <c r="B635" s="101"/>
      <c r="C635" s="101"/>
      <c r="D635" s="101"/>
      <c r="E635" s="101"/>
      <c r="F635" s="101"/>
      <c r="G635" s="101"/>
      <c r="H635" s="82"/>
      <c r="I635" s="103"/>
      <c r="R635" s="82"/>
    </row>
    <row r="636" customFormat="false" ht="12.75" hidden="false" customHeight="false" outlineLevel="0" collapsed="false">
      <c r="A636" s="100"/>
      <c r="B636" s="101"/>
      <c r="C636" s="101"/>
      <c r="D636" s="101"/>
      <c r="E636" s="101"/>
      <c r="F636" s="101"/>
      <c r="G636" s="101"/>
      <c r="H636" s="82"/>
      <c r="I636" s="103"/>
      <c r="R636" s="82"/>
    </row>
    <row r="637" customFormat="false" ht="12.75" hidden="false" customHeight="false" outlineLevel="0" collapsed="false">
      <c r="A637" s="100"/>
      <c r="B637" s="101"/>
      <c r="C637" s="101"/>
      <c r="D637" s="101"/>
      <c r="E637" s="101"/>
      <c r="F637" s="101"/>
      <c r="G637" s="101"/>
      <c r="H637" s="82"/>
      <c r="I637" s="103"/>
      <c r="R637" s="82"/>
    </row>
    <row r="638" customFormat="false" ht="12.75" hidden="false" customHeight="false" outlineLevel="0" collapsed="false">
      <c r="A638" s="100"/>
      <c r="B638" s="101"/>
      <c r="C638" s="101"/>
      <c r="D638" s="101"/>
      <c r="E638" s="101"/>
      <c r="F638" s="101"/>
      <c r="G638" s="101"/>
      <c r="H638" s="82"/>
      <c r="I638" s="103"/>
      <c r="R638" s="82"/>
    </row>
    <row r="639" customFormat="false" ht="12.75" hidden="false" customHeight="false" outlineLevel="0" collapsed="false">
      <c r="A639" s="100"/>
      <c r="B639" s="101"/>
      <c r="C639" s="101"/>
      <c r="D639" s="101"/>
      <c r="E639" s="101"/>
      <c r="F639" s="101"/>
      <c r="G639" s="101"/>
      <c r="H639" s="82"/>
      <c r="I639" s="103"/>
      <c r="R639" s="82"/>
    </row>
    <row r="640" customFormat="false" ht="12.75" hidden="false" customHeight="false" outlineLevel="0" collapsed="false">
      <c r="A640" s="100"/>
      <c r="B640" s="101"/>
      <c r="C640" s="101"/>
      <c r="D640" s="101"/>
      <c r="E640" s="101"/>
      <c r="F640" s="101"/>
      <c r="G640" s="101"/>
      <c r="H640" s="82"/>
      <c r="I640" s="103"/>
      <c r="R640" s="82"/>
    </row>
    <row r="641" customFormat="false" ht="12.75" hidden="false" customHeight="false" outlineLevel="0" collapsed="false">
      <c r="A641" s="100"/>
      <c r="B641" s="101"/>
      <c r="C641" s="101"/>
      <c r="D641" s="101"/>
      <c r="E641" s="101"/>
      <c r="F641" s="101"/>
      <c r="G641" s="101"/>
      <c r="H641" s="82"/>
      <c r="I641" s="103"/>
      <c r="R641" s="82"/>
    </row>
    <row r="642" customFormat="false" ht="12.75" hidden="false" customHeight="false" outlineLevel="0" collapsed="false">
      <c r="A642" s="100"/>
      <c r="B642" s="101"/>
      <c r="C642" s="101"/>
      <c r="D642" s="101"/>
      <c r="E642" s="101"/>
      <c r="F642" s="101"/>
      <c r="G642" s="101"/>
      <c r="H642" s="82"/>
      <c r="I642" s="103"/>
      <c r="R642" s="82"/>
    </row>
    <row r="643" customFormat="false" ht="12.75" hidden="false" customHeight="false" outlineLevel="0" collapsed="false">
      <c r="A643" s="100"/>
      <c r="B643" s="101"/>
      <c r="C643" s="101"/>
      <c r="D643" s="101"/>
      <c r="E643" s="101"/>
      <c r="F643" s="101"/>
      <c r="G643" s="101"/>
      <c r="H643" s="82"/>
      <c r="I643" s="103"/>
      <c r="R643" s="82"/>
    </row>
    <row r="644" customFormat="false" ht="12.75" hidden="false" customHeight="false" outlineLevel="0" collapsed="false">
      <c r="A644" s="100"/>
      <c r="B644" s="101"/>
      <c r="C644" s="101"/>
      <c r="D644" s="101"/>
      <c r="E644" s="101"/>
      <c r="F644" s="101"/>
      <c r="G644" s="101"/>
      <c r="H644" s="82"/>
      <c r="I644" s="103"/>
      <c r="R644" s="82"/>
    </row>
    <row r="645" customFormat="false" ht="12.75" hidden="false" customHeight="false" outlineLevel="0" collapsed="false">
      <c r="A645" s="100"/>
      <c r="B645" s="101"/>
      <c r="C645" s="101"/>
      <c r="D645" s="101"/>
      <c r="E645" s="101"/>
      <c r="F645" s="101"/>
      <c r="G645" s="101"/>
      <c r="H645" s="82"/>
      <c r="I645" s="103"/>
      <c r="R645" s="82"/>
    </row>
    <row r="646" customFormat="false" ht="12.75" hidden="false" customHeight="false" outlineLevel="0" collapsed="false">
      <c r="A646" s="100"/>
      <c r="B646" s="101"/>
      <c r="C646" s="101"/>
      <c r="D646" s="101"/>
      <c r="E646" s="101"/>
      <c r="F646" s="101"/>
      <c r="G646" s="101"/>
      <c r="H646" s="82"/>
      <c r="I646" s="103"/>
      <c r="R646" s="82"/>
    </row>
    <row r="647" customFormat="false" ht="12.75" hidden="false" customHeight="false" outlineLevel="0" collapsed="false">
      <c r="A647" s="100"/>
      <c r="B647" s="101"/>
      <c r="C647" s="101"/>
      <c r="D647" s="101"/>
      <c r="E647" s="101"/>
      <c r="F647" s="101"/>
      <c r="G647" s="101"/>
      <c r="H647" s="82"/>
      <c r="I647" s="103"/>
      <c r="R647" s="82"/>
    </row>
    <row r="648" customFormat="false" ht="12.75" hidden="false" customHeight="false" outlineLevel="0" collapsed="false">
      <c r="A648" s="100"/>
      <c r="B648" s="101"/>
      <c r="C648" s="101"/>
      <c r="D648" s="101"/>
      <c r="E648" s="101"/>
      <c r="F648" s="101"/>
      <c r="G648" s="101"/>
      <c r="H648" s="82"/>
      <c r="I648" s="103"/>
      <c r="R648" s="82"/>
    </row>
    <row r="649" customFormat="false" ht="12.75" hidden="false" customHeight="false" outlineLevel="0" collapsed="false">
      <c r="A649" s="100"/>
      <c r="B649" s="101"/>
      <c r="C649" s="101"/>
      <c r="D649" s="101"/>
      <c r="E649" s="101"/>
      <c r="F649" s="101"/>
      <c r="G649" s="101"/>
      <c r="H649" s="82"/>
      <c r="I649" s="103"/>
      <c r="R649" s="82"/>
    </row>
    <row r="650" customFormat="false" ht="12.75" hidden="false" customHeight="false" outlineLevel="0" collapsed="false">
      <c r="A650" s="100"/>
      <c r="B650" s="101"/>
      <c r="C650" s="101"/>
      <c r="D650" s="101"/>
      <c r="E650" s="101"/>
      <c r="F650" s="101"/>
      <c r="G650" s="101"/>
      <c r="H650" s="82"/>
      <c r="I650" s="103"/>
      <c r="R650" s="82"/>
    </row>
    <row r="651" customFormat="false" ht="12.75" hidden="false" customHeight="false" outlineLevel="0" collapsed="false">
      <c r="A651" s="100"/>
      <c r="B651" s="101"/>
      <c r="C651" s="101"/>
      <c r="D651" s="101"/>
      <c r="E651" s="101"/>
      <c r="F651" s="101"/>
      <c r="G651" s="101"/>
      <c r="H651" s="82"/>
      <c r="I651" s="103"/>
      <c r="R651" s="82"/>
    </row>
    <row r="652" customFormat="false" ht="12.75" hidden="false" customHeight="false" outlineLevel="0" collapsed="false">
      <c r="A652" s="100"/>
      <c r="B652" s="101"/>
      <c r="C652" s="101"/>
      <c r="D652" s="101"/>
      <c r="E652" s="101"/>
      <c r="F652" s="101"/>
      <c r="G652" s="101"/>
      <c r="H652" s="82"/>
      <c r="I652" s="103"/>
      <c r="R652" s="82"/>
    </row>
    <row r="653" customFormat="false" ht="12.75" hidden="false" customHeight="false" outlineLevel="0" collapsed="false">
      <c r="A653" s="100"/>
      <c r="B653" s="101"/>
      <c r="C653" s="101"/>
      <c r="D653" s="101"/>
      <c r="E653" s="101"/>
      <c r="F653" s="101"/>
      <c r="G653" s="101"/>
      <c r="H653" s="82"/>
      <c r="I653" s="103"/>
      <c r="R653" s="82"/>
    </row>
    <row r="654" customFormat="false" ht="12.75" hidden="false" customHeight="false" outlineLevel="0" collapsed="false">
      <c r="A654" s="100"/>
      <c r="B654" s="101"/>
      <c r="C654" s="101"/>
      <c r="D654" s="101"/>
      <c r="E654" s="101"/>
      <c r="F654" s="101"/>
      <c r="G654" s="101"/>
      <c r="H654" s="82"/>
      <c r="I654" s="103"/>
      <c r="R654" s="82"/>
    </row>
    <row r="655" customFormat="false" ht="12.75" hidden="false" customHeight="false" outlineLevel="0" collapsed="false">
      <c r="A655" s="100"/>
      <c r="B655" s="101"/>
      <c r="C655" s="101"/>
      <c r="D655" s="101"/>
      <c r="E655" s="101"/>
      <c r="F655" s="101"/>
      <c r="G655" s="101"/>
      <c r="H655" s="82"/>
      <c r="I655" s="103"/>
      <c r="R655" s="82"/>
    </row>
    <row r="656" customFormat="false" ht="12.75" hidden="false" customHeight="false" outlineLevel="0" collapsed="false">
      <c r="A656" s="100"/>
      <c r="B656" s="101"/>
      <c r="C656" s="101"/>
      <c r="D656" s="101"/>
      <c r="E656" s="101"/>
      <c r="F656" s="101"/>
      <c r="G656" s="101"/>
      <c r="H656" s="82"/>
      <c r="I656" s="103"/>
      <c r="R656" s="82"/>
    </row>
    <row r="657" customFormat="false" ht="12.75" hidden="false" customHeight="false" outlineLevel="0" collapsed="false">
      <c r="A657" s="100"/>
      <c r="B657" s="101"/>
      <c r="C657" s="101"/>
      <c r="D657" s="101"/>
      <c r="E657" s="101"/>
      <c r="F657" s="101"/>
      <c r="G657" s="101"/>
      <c r="H657" s="82"/>
      <c r="I657" s="103"/>
      <c r="R657" s="82"/>
    </row>
    <row r="658" customFormat="false" ht="12.75" hidden="false" customHeight="false" outlineLevel="0" collapsed="false">
      <c r="A658" s="100"/>
      <c r="B658" s="101"/>
      <c r="C658" s="101"/>
      <c r="D658" s="101"/>
      <c r="E658" s="101"/>
      <c r="F658" s="101"/>
      <c r="G658" s="101"/>
      <c r="H658" s="82"/>
      <c r="I658" s="103"/>
      <c r="R658" s="82"/>
    </row>
    <row r="659" customFormat="false" ht="12.75" hidden="false" customHeight="false" outlineLevel="0" collapsed="false">
      <c r="A659" s="100"/>
      <c r="B659" s="101"/>
      <c r="C659" s="101"/>
      <c r="D659" s="101"/>
      <c r="E659" s="101"/>
      <c r="F659" s="101"/>
      <c r="G659" s="101"/>
      <c r="H659" s="82"/>
      <c r="I659" s="103"/>
      <c r="R659" s="82"/>
    </row>
    <row r="660" customFormat="false" ht="12.75" hidden="false" customHeight="false" outlineLevel="0" collapsed="false">
      <c r="A660" s="100"/>
      <c r="B660" s="101"/>
      <c r="C660" s="101"/>
      <c r="D660" s="101"/>
      <c r="E660" s="101"/>
      <c r="F660" s="101"/>
      <c r="G660" s="101"/>
      <c r="H660" s="82"/>
      <c r="I660" s="103"/>
      <c r="R660" s="82"/>
    </row>
    <row r="661" customFormat="false" ht="12.75" hidden="false" customHeight="false" outlineLevel="0" collapsed="false">
      <c r="A661" s="100"/>
      <c r="B661" s="101"/>
      <c r="C661" s="101"/>
      <c r="D661" s="101"/>
      <c r="E661" s="101"/>
      <c r="F661" s="101"/>
      <c r="G661" s="101"/>
      <c r="H661" s="82"/>
      <c r="I661" s="103"/>
      <c r="R661" s="82"/>
    </row>
    <row r="662" customFormat="false" ht="12.75" hidden="false" customHeight="false" outlineLevel="0" collapsed="false">
      <c r="A662" s="100"/>
      <c r="B662" s="101"/>
      <c r="C662" s="101"/>
      <c r="D662" s="101"/>
      <c r="E662" s="101"/>
      <c r="F662" s="101"/>
      <c r="G662" s="101"/>
      <c r="H662" s="82"/>
      <c r="I662" s="103"/>
      <c r="R662" s="82"/>
    </row>
    <row r="663" customFormat="false" ht="12.75" hidden="false" customHeight="false" outlineLevel="0" collapsed="false">
      <c r="A663" s="100"/>
      <c r="B663" s="101"/>
      <c r="C663" s="101"/>
      <c r="D663" s="101"/>
      <c r="E663" s="101"/>
      <c r="F663" s="101"/>
      <c r="G663" s="101"/>
      <c r="H663" s="82"/>
      <c r="I663" s="103"/>
      <c r="R663" s="82"/>
    </row>
    <row r="664" customFormat="false" ht="12.75" hidden="false" customHeight="false" outlineLevel="0" collapsed="false">
      <c r="A664" s="100"/>
      <c r="B664" s="101"/>
      <c r="C664" s="101"/>
      <c r="D664" s="101"/>
      <c r="E664" s="101"/>
      <c r="F664" s="101"/>
      <c r="G664" s="101"/>
      <c r="H664" s="82"/>
      <c r="I664" s="103"/>
      <c r="R664" s="82"/>
    </row>
    <row r="665" customFormat="false" ht="12.75" hidden="false" customHeight="false" outlineLevel="0" collapsed="false">
      <c r="A665" s="100"/>
      <c r="B665" s="101"/>
      <c r="C665" s="101"/>
      <c r="D665" s="101"/>
      <c r="E665" s="101"/>
      <c r="F665" s="101"/>
      <c r="G665" s="101"/>
      <c r="H665" s="82"/>
      <c r="I665" s="103"/>
      <c r="R665" s="82"/>
    </row>
    <row r="666" customFormat="false" ht="12.75" hidden="false" customHeight="false" outlineLevel="0" collapsed="false">
      <c r="A666" s="100"/>
      <c r="B666" s="101"/>
      <c r="C666" s="101"/>
      <c r="D666" s="101"/>
      <c r="E666" s="101"/>
      <c r="F666" s="101"/>
      <c r="G666" s="101"/>
      <c r="H666" s="82"/>
      <c r="I666" s="103"/>
      <c r="R666" s="82"/>
    </row>
    <row r="667" customFormat="false" ht="12.75" hidden="false" customHeight="false" outlineLevel="0" collapsed="false">
      <c r="A667" s="100"/>
      <c r="B667" s="101"/>
      <c r="C667" s="101"/>
      <c r="D667" s="101"/>
      <c r="E667" s="101"/>
      <c r="F667" s="101"/>
      <c r="G667" s="101"/>
      <c r="H667" s="82"/>
      <c r="I667" s="103"/>
      <c r="R667" s="82"/>
    </row>
    <row r="668" customFormat="false" ht="12.75" hidden="false" customHeight="false" outlineLevel="0" collapsed="false">
      <c r="A668" s="100"/>
      <c r="B668" s="101"/>
      <c r="C668" s="101"/>
      <c r="D668" s="101"/>
      <c r="E668" s="101"/>
      <c r="F668" s="101"/>
      <c r="G668" s="101"/>
      <c r="H668" s="82"/>
      <c r="I668" s="103"/>
      <c r="R668" s="82"/>
    </row>
    <row r="669" customFormat="false" ht="12.75" hidden="false" customHeight="false" outlineLevel="0" collapsed="false">
      <c r="A669" s="100"/>
      <c r="B669" s="101"/>
      <c r="C669" s="101"/>
      <c r="D669" s="101"/>
      <c r="E669" s="101"/>
      <c r="F669" s="101"/>
      <c r="G669" s="101"/>
      <c r="H669" s="82"/>
      <c r="I669" s="103"/>
      <c r="R669" s="82"/>
    </row>
    <row r="670" customFormat="false" ht="12.75" hidden="false" customHeight="false" outlineLevel="0" collapsed="false">
      <c r="A670" s="100"/>
      <c r="B670" s="101"/>
      <c r="C670" s="101"/>
      <c r="D670" s="101"/>
      <c r="E670" s="101"/>
      <c r="F670" s="101"/>
      <c r="G670" s="101"/>
      <c r="H670" s="82"/>
      <c r="I670" s="103"/>
      <c r="R670" s="82"/>
    </row>
    <row r="671" customFormat="false" ht="12.75" hidden="false" customHeight="false" outlineLevel="0" collapsed="false">
      <c r="A671" s="100"/>
      <c r="B671" s="101"/>
      <c r="C671" s="101"/>
      <c r="D671" s="101"/>
      <c r="E671" s="101"/>
      <c r="F671" s="101"/>
      <c r="G671" s="101"/>
      <c r="H671" s="82"/>
      <c r="I671" s="103"/>
      <c r="R671" s="82"/>
    </row>
    <row r="672" customFormat="false" ht="12.75" hidden="false" customHeight="false" outlineLevel="0" collapsed="false">
      <c r="A672" s="100"/>
      <c r="B672" s="101"/>
      <c r="C672" s="101"/>
      <c r="D672" s="101"/>
      <c r="E672" s="101"/>
      <c r="F672" s="101"/>
      <c r="G672" s="101"/>
      <c r="H672" s="82"/>
      <c r="I672" s="103"/>
      <c r="R672" s="82"/>
    </row>
    <row r="673" customFormat="false" ht="12.75" hidden="false" customHeight="false" outlineLevel="0" collapsed="false">
      <c r="A673" s="100"/>
      <c r="B673" s="101"/>
      <c r="C673" s="101"/>
      <c r="D673" s="101"/>
      <c r="E673" s="101"/>
      <c r="F673" s="101"/>
      <c r="G673" s="101"/>
      <c r="H673" s="82"/>
      <c r="I673" s="103"/>
      <c r="R673" s="82"/>
    </row>
    <row r="674" customFormat="false" ht="12.75" hidden="false" customHeight="false" outlineLevel="0" collapsed="false">
      <c r="A674" s="100"/>
      <c r="B674" s="101"/>
      <c r="C674" s="101"/>
      <c r="D674" s="101"/>
      <c r="E674" s="101"/>
      <c r="F674" s="101"/>
      <c r="G674" s="101"/>
      <c r="H674" s="82"/>
      <c r="I674" s="103"/>
      <c r="R674" s="82"/>
    </row>
    <row r="675" customFormat="false" ht="12.75" hidden="false" customHeight="false" outlineLevel="0" collapsed="false">
      <c r="A675" s="100"/>
      <c r="B675" s="101"/>
      <c r="C675" s="101"/>
      <c r="D675" s="101"/>
      <c r="E675" s="101"/>
      <c r="F675" s="101"/>
      <c r="G675" s="101"/>
      <c r="H675" s="82"/>
      <c r="I675" s="103"/>
      <c r="R675" s="82"/>
    </row>
    <row r="676" customFormat="false" ht="12.75" hidden="false" customHeight="false" outlineLevel="0" collapsed="false">
      <c r="A676" s="100"/>
      <c r="B676" s="101"/>
      <c r="C676" s="101"/>
      <c r="D676" s="101"/>
      <c r="E676" s="101"/>
      <c r="F676" s="101"/>
      <c r="G676" s="101"/>
      <c r="H676" s="82"/>
      <c r="I676" s="103"/>
      <c r="R676" s="82"/>
    </row>
    <row r="677" customFormat="false" ht="12.75" hidden="false" customHeight="false" outlineLevel="0" collapsed="false">
      <c r="A677" s="100"/>
      <c r="B677" s="101"/>
      <c r="C677" s="101"/>
      <c r="D677" s="101"/>
      <c r="E677" s="101"/>
      <c r="F677" s="101"/>
      <c r="G677" s="101"/>
      <c r="H677" s="82"/>
      <c r="I677" s="103"/>
      <c r="R677" s="82"/>
    </row>
    <row r="678" customFormat="false" ht="12.75" hidden="false" customHeight="false" outlineLevel="0" collapsed="false">
      <c r="A678" s="100"/>
      <c r="B678" s="101"/>
      <c r="C678" s="101"/>
      <c r="D678" s="101"/>
      <c r="E678" s="101"/>
      <c r="F678" s="101"/>
      <c r="G678" s="101"/>
      <c r="H678" s="82"/>
      <c r="I678" s="103"/>
      <c r="R678" s="82"/>
    </row>
    <row r="679" customFormat="false" ht="12.75" hidden="false" customHeight="false" outlineLevel="0" collapsed="false">
      <c r="A679" s="100"/>
      <c r="B679" s="101"/>
      <c r="C679" s="101"/>
      <c r="D679" s="101"/>
      <c r="E679" s="101"/>
      <c r="F679" s="101"/>
      <c r="G679" s="101"/>
      <c r="H679" s="82"/>
      <c r="I679" s="103"/>
      <c r="R679" s="82"/>
    </row>
    <row r="680" customFormat="false" ht="12.75" hidden="false" customHeight="false" outlineLevel="0" collapsed="false">
      <c r="A680" s="100"/>
      <c r="B680" s="101"/>
      <c r="C680" s="101"/>
      <c r="D680" s="101"/>
      <c r="E680" s="101"/>
      <c r="F680" s="101"/>
      <c r="G680" s="101"/>
      <c r="H680" s="82"/>
      <c r="I680" s="103"/>
      <c r="R680" s="82"/>
    </row>
    <row r="681" customFormat="false" ht="12.75" hidden="false" customHeight="false" outlineLevel="0" collapsed="false">
      <c r="A681" s="100"/>
      <c r="B681" s="101"/>
      <c r="C681" s="101"/>
      <c r="D681" s="101"/>
      <c r="E681" s="101"/>
      <c r="F681" s="101"/>
      <c r="G681" s="101"/>
      <c r="H681" s="82"/>
      <c r="I681" s="103"/>
      <c r="R681" s="82"/>
    </row>
    <row r="682" customFormat="false" ht="12.75" hidden="false" customHeight="false" outlineLevel="0" collapsed="false">
      <c r="A682" s="100"/>
      <c r="B682" s="101"/>
      <c r="C682" s="101"/>
      <c r="D682" s="101"/>
      <c r="E682" s="101"/>
      <c r="F682" s="101"/>
      <c r="G682" s="101"/>
      <c r="H682" s="82"/>
      <c r="I682" s="103"/>
      <c r="R682" s="82"/>
    </row>
    <row r="683" customFormat="false" ht="12.75" hidden="false" customHeight="false" outlineLevel="0" collapsed="false">
      <c r="A683" s="100"/>
      <c r="B683" s="101"/>
      <c r="C683" s="101"/>
      <c r="D683" s="101"/>
      <c r="E683" s="101"/>
      <c r="F683" s="101"/>
      <c r="G683" s="101"/>
      <c r="H683" s="82"/>
      <c r="I683" s="103"/>
      <c r="R683" s="82"/>
    </row>
    <row r="684" customFormat="false" ht="12.75" hidden="false" customHeight="false" outlineLevel="0" collapsed="false">
      <c r="A684" s="100"/>
      <c r="B684" s="101"/>
      <c r="C684" s="101"/>
      <c r="D684" s="101"/>
      <c r="E684" s="101"/>
      <c r="F684" s="101"/>
      <c r="G684" s="101"/>
      <c r="H684" s="82"/>
      <c r="I684" s="103"/>
      <c r="R684" s="82"/>
    </row>
    <row r="685" customFormat="false" ht="12.75" hidden="false" customHeight="false" outlineLevel="0" collapsed="false">
      <c r="A685" s="100"/>
      <c r="B685" s="101"/>
      <c r="C685" s="101"/>
      <c r="D685" s="101"/>
      <c r="E685" s="101"/>
      <c r="F685" s="101"/>
      <c r="G685" s="101"/>
      <c r="H685" s="82"/>
      <c r="I685" s="103"/>
      <c r="R685" s="82"/>
    </row>
    <row r="686" customFormat="false" ht="12.75" hidden="false" customHeight="false" outlineLevel="0" collapsed="false">
      <c r="A686" s="100"/>
      <c r="B686" s="101"/>
      <c r="C686" s="101"/>
      <c r="D686" s="101"/>
      <c r="E686" s="101"/>
      <c r="F686" s="101"/>
      <c r="G686" s="101"/>
      <c r="H686" s="82"/>
      <c r="I686" s="103"/>
      <c r="R686" s="82"/>
    </row>
    <row r="687" customFormat="false" ht="12.75" hidden="false" customHeight="false" outlineLevel="0" collapsed="false">
      <c r="A687" s="100"/>
      <c r="B687" s="101"/>
      <c r="C687" s="101"/>
      <c r="D687" s="101"/>
      <c r="E687" s="101"/>
      <c r="F687" s="101"/>
      <c r="G687" s="101"/>
      <c r="H687" s="82"/>
      <c r="I687" s="103"/>
      <c r="R687" s="82"/>
    </row>
    <row r="688" customFormat="false" ht="12.75" hidden="false" customHeight="false" outlineLevel="0" collapsed="false">
      <c r="A688" s="100"/>
      <c r="B688" s="101"/>
      <c r="C688" s="101"/>
      <c r="D688" s="101"/>
      <c r="E688" s="101"/>
      <c r="F688" s="101"/>
      <c r="G688" s="101"/>
      <c r="H688" s="82"/>
      <c r="I688" s="103"/>
      <c r="R688" s="82"/>
    </row>
    <row r="689" customFormat="false" ht="12.75" hidden="false" customHeight="false" outlineLevel="0" collapsed="false">
      <c r="A689" s="100"/>
      <c r="B689" s="101"/>
      <c r="C689" s="101"/>
      <c r="D689" s="101"/>
      <c r="E689" s="101"/>
      <c r="F689" s="101"/>
      <c r="G689" s="101"/>
      <c r="H689" s="82"/>
      <c r="I689" s="103"/>
      <c r="R689" s="82"/>
    </row>
    <row r="690" customFormat="false" ht="12.75" hidden="false" customHeight="false" outlineLevel="0" collapsed="false">
      <c r="A690" s="100"/>
      <c r="B690" s="101"/>
      <c r="C690" s="101"/>
      <c r="D690" s="101"/>
      <c r="E690" s="101"/>
      <c r="F690" s="101"/>
      <c r="G690" s="101"/>
      <c r="H690" s="82"/>
      <c r="I690" s="103"/>
      <c r="R690" s="82"/>
    </row>
    <row r="691" customFormat="false" ht="12.75" hidden="false" customHeight="false" outlineLevel="0" collapsed="false">
      <c r="A691" s="100"/>
      <c r="B691" s="101"/>
      <c r="C691" s="101"/>
      <c r="D691" s="101"/>
      <c r="E691" s="101"/>
      <c r="F691" s="101"/>
      <c r="G691" s="101"/>
      <c r="H691" s="82"/>
      <c r="I691" s="103"/>
      <c r="R691" s="82"/>
    </row>
    <row r="692" customFormat="false" ht="12.75" hidden="false" customHeight="false" outlineLevel="0" collapsed="false">
      <c r="A692" s="100"/>
      <c r="B692" s="101"/>
      <c r="C692" s="101"/>
      <c r="D692" s="101"/>
      <c r="E692" s="101"/>
      <c r="F692" s="101"/>
      <c r="G692" s="101"/>
      <c r="H692" s="82"/>
      <c r="I692" s="103"/>
      <c r="R692" s="82"/>
    </row>
    <row r="693" customFormat="false" ht="12.75" hidden="false" customHeight="false" outlineLevel="0" collapsed="false">
      <c r="A693" s="100"/>
      <c r="B693" s="101"/>
      <c r="C693" s="101"/>
      <c r="D693" s="101"/>
      <c r="E693" s="101"/>
      <c r="F693" s="101"/>
      <c r="G693" s="101"/>
      <c r="H693" s="82"/>
      <c r="I693" s="103"/>
      <c r="R693" s="82"/>
    </row>
    <row r="694" customFormat="false" ht="12.75" hidden="false" customHeight="false" outlineLevel="0" collapsed="false">
      <c r="A694" s="100"/>
      <c r="B694" s="101"/>
      <c r="C694" s="101"/>
      <c r="D694" s="101"/>
      <c r="E694" s="101"/>
      <c r="F694" s="101"/>
      <c r="G694" s="101"/>
      <c r="H694" s="82"/>
      <c r="I694" s="103"/>
      <c r="R694" s="82"/>
    </row>
    <row r="695" customFormat="false" ht="12.75" hidden="false" customHeight="false" outlineLevel="0" collapsed="false">
      <c r="A695" s="100"/>
      <c r="B695" s="101"/>
      <c r="C695" s="101"/>
      <c r="D695" s="101"/>
      <c r="E695" s="101"/>
      <c r="F695" s="101"/>
      <c r="G695" s="101"/>
      <c r="H695" s="82"/>
      <c r="I695" s="103"/>
      <c r="R695" s="82"/>
    </row>
    <row r="696" customFormat="false" ht="12.75" hidden="false" customHeight="false" outlineLevel="0" collapsed="false">
      <c r="A696" s="100"/>
      <c r="B696" s="101"/>
      <c r="C696" s="101"/>
      <c r="D696" s="101"/>
      <c r="E696" s="101"/>
      <c r="F696" s="101"/>
      <c r="G696" s="101"/>
      <c r="H696" s="82"/>
      <c r="I696" s="103"/>
      <c r="R696" s="82"/>
    </row>
    <row r="697" customFormat="false" ht="12.75" hidden="false" customHeight="false" outlineLevel="0" collapsed="false">
      <c r="A697" s="100"/>
      <c r="B697" s="101"/>
      <c r="C697" s="101"/>
      <c r="D697" s="101"/>
      <c r="E697" s="101"/>
      <c r="F697" s="101"/>
      <c r="G697" s="101"/>
      <c r="H697" s="82"/>
      <c r="I697" s="103"/>
      <c r="R697" s="82"/>
    </row>
    <row r="698" customFormat="false" ht="12.75" hidden="false" customHeight="false" outlineLevel="0" collapsed="false">
      <c r="A698" s="100"/>
      <c r="B698" s="101"/>
      <c r="C698" s="101"/>
      <c r="D698" s="101"/>
      <c r="E698" s="101"/>
      <c r="F698" s="101"/>
      <c r="G698" s="101"/>
      <c r="H698" s="82"/>
      <c r="I698" s="103"/>
      <c r="R698" s="82"/>
    </row>
    <row r="699" customFormat="false" ht="12.75" hidden="false" customHeight="false" outlineLevel="0" collapsed="false">
      <c r="A699" s="100"/>
      <c r="B699" s="101"/>
      <c r="C699" s="101"/>
      <c r="D699" s="101"/>
      <c r="E699" s="101"/>
      <c r="F699" s="101"/>
      <c r="G699" s="101"/>
      <c r="H699" s="82"/>
      <c r="I699" s="103"/>
      <c r="R699" s="82"/>
    </row>
    <row r="700" customFormat="false" ht="12.75" hidden="false" customHeight="false" outlineLevel="0" collapsed="false">
      <c r="A700" s="100"/>
      <c r="B700" s="101"/>
      <c r="C700" s="101"/>
      <c r="D700" s="101"/>
      <c r="E700" s="101"/>
      <c r="F700" s="101"/>
      <c r="G700" s="101"/>
      <c r="H700" s="82"/>
      <c r="I700" s="103"/>
      <c r="R700" s="82"/>
    </row>
    <row r="701" customFormat="false" ht="12.75" hidden="false" customHeight="false" outlineLevel="0" collapsed="false">
      <c r="A701" s="100"/>
      <c r="B701" s="101"/>
      <c r="C701" s="101"/>
      <c r="D701" s="101"/>
      <c r="E701" s="101"/>
      <c r="F701" s="101"/>
      <c r="G701" s="101"/>
      <c r="H701" s="82"/>
      <c r="I701" s="103"/>
      <c r="R701" s="82"/>
    </row>
    <row r="702" customFormat="false" ht="12.75" hidden="false" customHeight="false" outlineLevel="0" collapsed="false">
      <c r="A702" s="100"/>
      <c r="B702" s="101"/>
      <c r="C702" s="101"/>
      <c r="D702" s="101"/>
      <c r="E702" s="101"/>
      <c r="F702" s="101"/>
      <c r="G702" s="101"/>
      <c r="H702" s="82"/>
      <c r="I702" s="103"/>
      <c r="R702" s="82"/>
    </row>
    <row r="703" customFormat="false" ht="12.75" hidden="false" customHeight="false" outlineLevel="0" collapsed="false">
      <c r="A703" s="100"/>
      <c r="B703" s="101"/>
      <c r="C703" s="101"/>
      <c r="D703" s="101"/>
      <c r="E703" s="101"/>
      <c r="F703" s="101"/>
      <c r="G703" s="101"/>
      <c r="H703" s="82"/>
      <c r="I703" s="103"/>
      <c r="R703" s="82"/>
    </row>
    <row r="704" customFormat="false" ht="12.75" hidden="false" customHeight="false" outlineLevel="0" collapsed="false">
      <c r="A704" s="100"/>
      <c r="B704" s="101"/>
      <c r="C704" s="101"/>
      <c r="D704" s="101"/>
      <c r="E704" s="101"/>
      <c r="F704" s="101"/>
      <c r="G704" s="101"/>
      <c r="H704" s="82"/>
      <c r="I704" s="103"/>
      <c r="R704" s="82"/>
    </row>
    <row r="705" customFormat="false" ht="12.75" hidden="false" customHeight="false" outlineLevel="0" collapsed="false">
      <c r="A705" s="100"/>
      <c r="B705" s="101"/>
      <c r="C705" s="101"/>
      <c r="D705" s="101"/>
      <c r="E705" s="101"/>
      <c r="F705" s="101"/>
      <c r="G705" s="101"/>
      <c r="H705" s="82"/>
      <c r="I705" s="103"/>
      <c r="R705" s="82"/>
    </row>
    <row r="706" customFormat="false" ht="12.75" hidden="false" customHeight="false" outlineLevel="0" collapsed="false">
      <c r="A706" s="100"/>
      <c r="B706" s="101"/>
      <c r="C706" s="101"/>
      <c r="D706" s="101"/>
      <c r="E706" s="101"/>
      <c r="F706" s="101"/>
      <c r="G706" s="101"/>
      <c r="H706" s="82"/>
      <c r="I706" s="103"/>
      <c r="R706" s="82"/>
    </row>
    <row r="707" customFormat="false" ht="12.75" hidden="false" customHeight="false" outlineLevel="0" collapsed="false">
      <c r="A707" s="100"/>
      <c r="B707" s="101"/>
      <c r="C707" s="101"/>
      <c r="D707" s="101"/>
      <c r="E707" s="101"/>
      <c r="F707" s="101"/>
      <c r="G707" s="101"/>
      <c r="H707" s="82"/>
      <c r="I707" s="103"/>
      <c r="R707" s="82"/>
    </row>
    <row r="708" customFormat="false" ht="12.75" hidden="false" customHeight="false" outlineLevel="0" collapsed="false">
      <c r="A708" s="100"/>
      <c r="B708" s="101"/>
      <c r="C708" s="101"/>
      <c r="D708" s="101"/>
      <c r="E708" s="101"/>
      <c r="F708" s="101"/>
      <c r="G708" s="101"/>
      <c r="H708" s="82"/>
      <c r="I708" s="103"/>
      <c r="R708" s="82"/>
    </row>
    <row r="709" customFormat="false" ht="12.75" hidden="false" customHeight="false" outlineLevel="0" collapsed="false">
      <c r="A709" s="100"/>
      <c r="B709" s="101"/>
      <c r="C709" s="101"/>
      <c r="D709" s="101"/>
      <c r="E709" s="101"/>
      <c r="F709" s="101"/>
      <c r="G709" s="101"/>
      <c r="H709" s="82"/>
      <c r="I709" s="103"/>
      <c r="R709" s="82"/>
    </row>
    <row r="710" customFormat="false" ht="12.75" hidden="false" customHeight="false" outlineLevel="0" collapsed="false">
      <c r="A710" s="100"/>
      <c r="B710" s="101"/>
      <c r="C710" s="101"/>
      <c r="D710" s="101"/>
      <c r="E710" s="101"/>
      <c r="F710" s="101"/>
      <c r="G710" s="101"/>
      <c r="H710" s="82"/>
      <c r="I710" s="103"/>
      <c r="R710" s="82"/>
    </row>
    <row r="711" customFormat="false" ht="12.75" hidden="false" customHeight="false" outlineLevel="0" collapsed="false">
      <c r="A711" s="100"/>
      <c r="B711" s="101"/>
      <c r="C711" s="101"/>
      <c r="D711" s="101"/>
      <c r="E711" s="101"/>
      <c r="F711" s="101"/>
      <c r="G711" s="101"/>
      <c r="H711" s="82"/>
      <c r="I711" s="103"/>
      <c r="R711" s="82"/>
    </row>
    <row r="712" customFormat="false" ht="12.75" hidden="false" customHeight="false" outlineLevel="0" collapsed="false">
      <c r="A712" s="100"/>
      <c r="B712" s="101"/>
      <c r="C712" s="101"/>
      <c r="D712" s="101"/>
      <c r="E712" s="101"/>
      <c r="F712" s="101"/>
      <c r="G712" s="101"/>
      <c r="H712" s="82"/>
      <c r="I712" s="103"/>
      <c r="R712" s="82"/>
    </row>
    <row r="713" customFormat="false" ht="12.75" hidden="false" customHeight="false" outlineLevel="0" collapsed="false">
      <c r="A713" s="100"/>
      <c r="B713" s="101"/>
      <c r="C713" s="101"/>
      <c r="D713" s="101"/>
      <c r="E713" s="101"/>
      <c r="F713" s="101"/>
      <c r="G713" s="101"/>
      <c r="H713" s="82"/>
      <c r="I713" s="103"/>
      <c r="R713" s="82"/>
    </row>
    <row r="714" customFormat="false" ht="12.75" hidden="false" customHeight="false" outlineLevel="0" collapsed="false">
      <c r="A714" s="100"/>
      <c r="B714" s="101"/>
      <c r="C714" s="101"/>
      <c r="D714" s="101"/>
      <c r="E714" s="101"/>
      <c r="F714" s="101"/>
      <c r="G714" s="101"/>
      <c r="H714" s="82"/>
      <c r="I714" s="103"/>
      <c r="R714" s="82"/>
    </row>
    <row r="715" customFormat="false" ht="12.75" hidden="false" customHeight="false" outlineLevel="0" collapsed="false">
      <c r="A715" s="100"/>
      <c r="B715" s="101"/>
      <c r="C715" s="101"/>
      <c r="D715" s="101"/>
      <c r="E715" s="101"/>
      <c r="F715" s="101"/>
      <c r="G715" s="101"/>
      <c r="H715" s="82"/>
      <c r="I715" s="103"/>
      <c r="R715" s="82"/>
    </row>
    <row r="716" customFormat="false" ht="12.75" hidden="false" customHeight="false" outlineLevel="0" collapsed="false">
      <c r="A716" s="100"/>
      <c r="B716" s="101"/>
      <c r="C716" s="101"/>
      <c r="D716" s="101"/>
      <c r="E716" s="101"/>
      <c r="F716" s="101"/>
      <c r="G716" s="101"/>
      <c r="H716" s="82"/>
      <c r="I716" s="103"/>
      <c r="R716" s="82"/>
    </row>
    <row r="717" customFormat="false" ht="12.75" hidden="false" customHeight="false" outlineLevel="0" collapsed="false">
      <c r="A717" s="100"/>
      <c r="B717" s="101"/>
      <c r="C717" s="101"/>
      <c r="D717" s="101"/>
      <c r="E717" s="101"/>
      <c r="F717" s="101"/>
      <c r="G717" s="101"/>
      <c r="H717" s="82"/>
      <c r="I717" s="103"/>
      <c r="R717" s="82"/>
    </row>
    <row r="718" customFormat="false" ht="12.75" hidden="false" customHeight="false" outlineLevel="0" collapsed="false">
      <c r="A718" s="100"/>
      <c r="B718" s="101"/>
      <c r="C718" s="101"/>
      <c r="D718" s="101"/>
      <c r="E718" s="101"/>
      <c r="F718" s="101"/>
      <c r="G718" s="101"/>
      <c r="H718" s="82"/>
      <c r="I718" s="103"/>
      <c r="R718" s="82"/>
    </row>
    <row r="719" customFormat="false" ht="12.75" hidden="false" customHeight="false" outlineLevel="0" collapsed="false">
      <c r="A719" s="100"/>
      <c r="B719" s="101"/>
      <c r="C719" s="101"/>
      <c r="D719" s="101"/>
      <c r="E719" s="101"/>
      <c r="F719" s="101"/>
      <c r="G719" s="101"/>
      <c r="H719" s="82"/>
      <c r="I719" s="103"/>
      <c r="R719" s="82"/>
    </row>
    <row r="720" customFormat="false" ht="12.75" hidden="false" customHeight="false" outlineLevel="0" collapsed="false">
      <c r="A720" s="100"/>
      <c r="B720" s="101"/>
      <c r="C720" s="101"/>
      <c r="D720" s="101"/>
      <c r="E720" s="101"/>
      <c r="F720" s="101"/>
      <c r="G720" s="101"/>
      <c r="H720" s="82"/>
      <c r="I720" s="103"/>
      <c r="R720" s="82"/>
    </row>
    <row r="721" customFormat="false" ht="12.75" hidden="false" customHeight="false" outlineLevel="0" collapsed="false">
      <c r="A721" s="100"/>
      <c r="B721" s="101"/>
      <c r="C721" s="101"/>
      <c r="D721" s="101"/>
      <c r="E721" s="101"/>
      <c r="F721" s="101"/>
      <c r="G721" s="101"/>
      <c r="H721" s="82"/>
      <c r="I721" s="103"/>
      <c r="R721" s="82"/>
    </row>
    <row r="722" customFormat="false" ht="12.75" hidden="false" customHeight="false" outlineLevel="0" collapsed="false">
      <c r="A722" s="100"/>
      <c r="B722" s="101"/>
      <c r="C722" s="101"/>
      <c r="D722" s="101"/>
      <c r="E722" s="101"/>
      <c r="F722" s="101"/>
      <c r="G722" s="101"/>
      <c r="H722" s="82"/>
      <c r="I722" s="103"/>
      <c r="R722" s="82"/>
    </row>
    <row r="723" customFormat="false" ht="12.75" hidden="false" customHeight="false" outlineLevel="0" collapsed="false">
      <c r="A723" s="100"/>
      <c r="B723" s="101"/>
      <c r="C723" s="101"/>
      <c r="D723" s="101"/>
      <c r="E723" s="101"/>
      <c r="F723" s="101"/>
      <c r="G723" s="101"/>
      <c r="H723" s="82"/>
      <c r="I723" s="103"/>
      <c r="R723" s="82"/>
    </row>
    <row r="724" customFormat="false" ht="12.75" hidden="false" customHeight="false" outlineLevel="0" collapsed="false">
      <c r="A724" s="100"/>
      <c r="B724" s="101"/>
      <c r="C724" s="101"/>
      <c r="D724" s="101"/>
      <c r="E724" s="101"/>
      <c r="F724" s="101"/>
      <c r="G724" s="101"/>
      <c r="H724" s="82"/>
      <c r="I724" s="103"/>
      <c r="R724" s="82"/>
    </row>
    <row r="725" customFormat="false" ht="12.75" hidden="false" customHeight="false" outlineLevel="0" collapsed="false">
      <c r="A725" s="100"/>
      <c r="B725" s="101"/>
      <c r="C725" s="101"/>
      <c r="D725" s="101"/>
      <c r="E725" s="101"/>
      <c r="F725" s="101"/>
      <c r="G725" s="101"/>
      <c r="H725" s="82"/>
      <c r="I725" s="103"/>
      <c r="R725" s="82"/>
    </row>
    <row r="726" customFormat="false" ht="12.75" hidden="false" customHeight="false" outlineLevel="0" collapsed="false">
      <c r="A726" s="100"/>
      <c r="B726" s="101"/>
      <c r="C726" s="101"/>
      <c r="D726" s="101"/>
      <c r="E726" s="101"/>
      <c r="F726" s="101"/>
      <c r="G726" s="101"/>
      <c r="H726" s="82"/>
      <c r="I726" s="103"/>
      <c r="R726" s="82"/>
    </row>
    <row r="727" customFormat="false" ht="12.75" hidden="false" customHeight="false" outlineLevel="0" collapsed="false">
      <c r="A727" s="100"/>
      <c r="B727" s="101"/>
      <c r="C727" s="101"/>
      <c r="D727" s="101"/>
      <c r="E727" s="101"/>
      <c r="F727" s="101"/>
      <c r="G727" s="101"/>
      <c r="H727" s="82"/>
      <c r="I727" s="103"/>
      <c r="R727" s="82"/>
    </row>
    <row r="728" customFormat="false" ht="12.75" hidden="false" customHeight="false" outlineLevel="0" collapsed="false">
      <c r="A728" s="100"/>
      <c r="B728" s="101"/>
      <c r="C728" s="101"/>
      <c r="D728" s="101"/>
      <c r="E728" s="101"/>
      <c r="F728" s="101"/>
      <c r="G728" s="101"/>
      <c r="H728" s="82"/>
      <c r="I728" s="103"/>
      <c r="R728" s="82"/>
    </row>
    <row r="729" customFormat="false" ht="12.75" hidden="false" customHeight="false" outlineLevel="0" collapsed="false">
      <c r="A729" s="100"/>
      <c r="B729" s="101"/>
      <c r="C729" s="101"/>
      <c r="D729" s="101"/>
      <c r="E729" s="101"/>
      <c r="F729" s="101"/>
      <c r="G729" s="101"/>
      <c r="H729" s="82"/>
      <c r="I729" s="103"/>
      <c r="R729" s="82"/>
    </row>
    <row r="730" customFormat="false" ht="12.75" hidden="false" customHeight="false" outlineLevel="0" collapsed="false">
      <c r="A730" s="100"/>
      <c r="B730" s="101"/>
      <c r="C730" s="101"/>
      <c r="D730" s="101"/>
      <c r="E730" s="101"/>
      <c r="F730" s="101"/>
      <c r="G730" s="101"/>
      <c r="H730" s="82"/>
      <c r="I730" s="103"/>
      <c r="R730" s="82"/>
    </row>
    <row r="731" customFormat="false" ht="12.75" hidden="false" customHeight="false" outlineLevel="0" collapsed="false">
      <c r="A731" s="100"/>
      <c r="B731" s="101"/>
      <c r="C731" s="101"/>
      <c r="D731" s="101"/>
      <c r="E731" s="101"/>
      <c r="F731" s="101"/>
      <c r="G731" s="101"/>
      <c r="H731" s="82"/>
      <c r="I731" s="103"/>
      <c r="R731" s="82"/>
    </row>
    <row r="732" customFormat="false" ht="12.75" hidden="false" customHeight="false" outlineLevel="0" collapsed="false">
      <c r="A732" s="100"/>
      <c r="B732" s="101"/>
      <c r="C732" s="101"/>
      <c r="D732" s="101"/>
      <c r="E732" s="101"/>
      <c r="F732" s="101"/>
      <c r="G732" s="101"/>
      <c r="H732" s="82"/>
      <c r="I732" s="103"/>
      <c r="R732" s="82"/>
    </row>
    <row r="733" customFormat="false" ht="12.75" hidden="false" customHeight="false" outlineLevel="0" collapsed="false">
      <c r="A733" s="100"/>
      <c r="B733" s="101"/>
      <c r="C733" s="101"/>
      <c r="D733" s="101"/>
      <c r="E733" s="101"/>
      <c r="F733" s="101"/>
      <c r="G733" s="101"/>
      <c r="H733" s="82"/>
      <c r="I733" s="103"/>
      <c r="R733" s="82"/>
    </row>
    <row r="734" customFormat="false" ht="12.75" hidden="false" customHeight="false" outlineLevel="0" collapsed="false">
      <c r="A734" s="100"/>
      <c r="B734" s="101"/>
      <c r="C734" s="101"/>
      <c r="D734" s="101"/>
      <c r="E734" s="101"/>
      <c r="F734" s="101"/>
      <c r="G734" s="101"/>
      <c r="H734" s="82"/>
      <c r="I734" s="103"/>
      <c r="R734" s="82"/>
    </row>
    <row r="735" customFormat="false" ht="12.75" hidden="false" customHeight="false" outlineLevel="0" collapsed="false">
      <c r="A735" s="100"/>
      <c r="B735" s="101"/>
      <c r="C735" s="101"/>
      <c r="D735" s="101"/>
      <c r="E735" s="101"/>
      <c r="F735" s="101"/>
      <c r="G735" s="101"/>
      <c r="H735" s="82"/>
      <c r="I735" s="103"/>
      <c r="R735" s="82"/>
    </row>
    <row r="736" customFormat="false" ht="12.75" hidden="false" customHeight="false" outlineLevel="0" collapsed="false">
      <c r="A736" s="100"/>
      <c r="B736" s="101"/>
      <c r="C736" s="101"/>
      <c r="D736" s="101"/>
      <c r="E736" s="101"/>
      <c r="F736" s="101"/>
      <c r="G736" s="101"/>
      <c r="H736" s="82"/>
      <c r="I736" s="103"/>
      <c r="R736" s="82"/>
    </row>
    <row r="737" customFormat="false" ht="12.75" hidden="false" customHeight="false" outlineLevel="0" collapsed="false">
      <c r="A737" s="100"/>
      <c r="B737" s="101"/>
      <c r="C737" s="101"/>
      <c r="D737" s="101"/>
      <c r="E737" s="101"/>
      <c r="F737" s="101"/>
      <c r="G737" s="101"/>
      <c r="H737" s="82"/>
      <c r="I737" s="103"/>
      <c r="R737" s="82"/>
    </row>
    <row r="738" customFormat="false" ht="12.75" hidden="false" customHeight="false" outlineLevel="0" collapsed="false">
      <c r="A738" s="100"/>
      <c r="B738" s="101"/>
      <c r="C738" s="101"/>
      <c r="D738" s="101"/>
      <c r="E738" s="101"/>
      <c r="F738" s="101"/>
      <c r="G738" s="101"/>
      <c r="H738" s="82"/>
      <c r="I738" s="103"/>
      <c r="R738" s="82"/>
    </row>
    <row r="739" customFormat="false" ht="12.75" hidden="false" customHeight="false" outlineLevel="0" collapsed="false">
      <c r="A739" s="100"/>
      <c r="B739" s="101"/>
      <c r="C739" s="101"/>
      <c r="D739" s="101"/>
      <c r="E739" s="101"/>
      <c r="F739" s="101"/>
      <c r="G739" s="101"/>
      <c r="H739" s="82"/>
      <c r="I739" s="103"/>
      <c r="R739" s="82"/>
    </row>
    <row r="740" customFormat="false" ht="12.75" hidden="false" customHeight="false" outlineLevel="0" collapsed="false">
      <c r="A740" s="100"/>
      <c r="B740" s="101"/>
      <c r="C740" s="101"/>
      <c r="D740" s="101"/>
      <c r="E740" s="101"/>
      <c r="F740" s="101"/>
      <c r="G740" s="101"/>
      <c r="H740" s="82"/>
      <c r="I740" s="103"/>
      <c r="R740" s="82"/>
    </row>
    <row r="741" customFormat="false" ht="12.75" hidden="false" customHeight="false" outlineLevel="0" collapsed="false">
      <c r="A741" s="100"/>
      <c r="B741" s="101"/>
      <c r="C741" s="101"/>
      <c r="D741" s="101"/>
      <c r="E741" s="101"/>
      <c r="F741" s="101"/>
      <c r="G741" s="101"/>
      <c r="H741" s="82"/>
      <c r="I741" s="103"/>
      <c r="R741" s="82"/>
    </row>
    <row r="742" customFormat="false" ht="12.75" hidden="false" customHeight="false" outlineLevel="0" collapsed="false">
      <c r="A742" s="100"/>
      <c r="B742" s="101"/>
      <c r="C742" s="101"/>
      <c r="D742" s="101"/>
      <c r="E742" s="101"/>
      <c r="F742" s="101"/>
      <c r="G742" s="101"/>
      <c r="H742" s="82"/>
      <c r="I742" s="103"/>
      <c r="R742" s="82"/>
    </row>
    <row r="743" customFormat="false" ht="12.75" hidden="false" customHeight="false" outlineLevel="0" collapsed="false">
      <c r="A743" s="100"/>
      <c r="B743" s="101"/>
      <c r="C743" s="101"/>
      <c r="D743" s="101"/>
      <c r="E743" s="101"/>
      <c r="F743" s="101"/>
      <c r="G743" s="101"/>
      <c r="H743" s="82"/>
      <c r="I743" s="103"/>
      <c r="R743" s="82"/>
    </row>
    <row r="744" customFormat="false" ht="12.75" hidden="false" customHeight="false" outlineLevel="0" collapsed="false">
      <c r="A744" s="100"/>
      <c r="B744" s="101"/>
      <c r="C744" s="101"/>
      <c r="D744" s="101"/>
      <c r="E744" s="101"/>
      <c r="F744" s="101"/>
      <c r="G744" s="101"/>
      <c r="H744" s="82"/>
      <c r="I744" s="103"/>
      <c r="R744" s="82"/>
    </row>
    <row r="745" customFormat="false" ht="12.75" hidden="false" customHeight="false" outlineLevel="0" collapsed="false">
      <c r="A745" s="100"/>
      <c r="B745" s="101"/>
      <c r="C745" s="101"/>
      <c r="D745" s="101"/>
      <c r="E745" s="101"/>
      <c r="F745" s="101"/>
      <c r="G745" s="101"/>
      <c r="H745" s="82"/>
      <c r="I745" s="103"/>
      <c r="R745" s="82"/>
    </row>
    <row r="746" customFormat="false" ht="12.75" hidden="false" customHeight="false" outlineLevel="0" collapsed="false">
      <c r="A746" s="100"/>
      <c r="B746" s="101"/>
      <c r="C746" s="101"/>
      <c r="D746" s="101"/>
      <c r="E746" s="101"/>
      <c r="F746" s="101"/>
      <c r="G746" s="101"/>
      <c r="H746" s="82"/>
      <c r="I746" s="103"/>
      <c r="R746" s="82"/>
    </row>
    <row r="747" customFormat="false" ht="12.75" hidden="false" customHeight="false" outlineLevel="0" collapsed="false">
      <c r="A747" s="100"/>
      <c r="B747" s="101"/>
      <c r="C747" s="101"/>
      <c r="D747" s="101"/>
      <c r="E747" s="101"/>
      <c r="F747" s="101"/>
      <c r="G747" s="101"/>
      <c r="H747" s="82"/>
      <c r="I747" s="103"/>
      <c r="R747" s="82"/>
    </row>
    <row r="748" customFormat="false" ht="12.75" hidden="false" customHeight="false" outlineLevel="0" collapsed="false">
      <c r="A748" s="100"/>
      <c r="B748" s="101"/>
      <c r="C748" s="101"/>
      <c r="D748" s="101"/>
      <c r="E748" s="101"/>
      <c r="F748" s="101"/>
      <c r="G748" s="101"/>
      <c r="H748" s="82"/>
      <c r="I748" s="103"/>
      <c r="R748" s="82"/>
    </row>
    <row r="749" customFormat="false" ht="12.75" hidden="false" customHeight="false" outlineLevel="0" collapsed="false">
      <c r="A749" s="100"/>
      <c r="B749" s="101"/>
      <c r="C749" s="101"/>
      <c r="D749" s="101"/>
      <c r="E749" s="101"/>
      <c r="F749" s="101"/>
      <c r="G749" s="101"/>
      <c r="H749" s="82"/>
      <c r="I749" s="103"/>
      <c r="R749" s="82"/>
    </row>
    <row r="750" customFormat="false" ht="12.75" hidden="false" customHeight="false" outlineLevel="0" collapsed="false">
      <c r="A750" s="100"/>
      <c r="B750" s="101"/>
      <c r="C750" s="101"/>
      <c r="D750" s="101"/>
      <c r="E750" s="101"/>
      <c r="F750" s="101"/>
      <c r="G750" s="101"/>
      <c r="H750" s="82"/>
      <c r="I750" s="103"/>
      <c r="R750" s="82"/>
    </row>
    <row r="751" customFormat="false" ht="12.75" hidden="false" customHeight="false" outlineLevel="0" collapsed="false">
      <c r="A751" s="100"/>
      <c r="B751" s="101"/>
      <c r="C751" s="101"/>
      <c r="D751" s="101"/>
      <c r="E751" s="101"/>
      <c r="F751" s="101"/>
      <c r="G751" s="101"/>
      <c r="H751" s="82"/>
      <c r="I751" s="103"/>
      <c r="R751" s="82"/>
    </row>
    <row r="752" customFormat="false" ht="12.75" hidden="false" customHeight="false" outlineLevel="0" collapsed="false">
      <c r="A752" s="100"/>
      <c r="B752" s="101"/>
      <c r="C752" s="101"/>
      <c r="D752" s="101"/>
      <c r="E752" s="101"/>
      <c r="F752" s="101"/>
      <c r="G752" s="101"/>
      <c r="H752" s="82"/>
      <c r="I752" s="103"/>
      <c r="R752" s="82"/>
    </row>
    <row r="753" customFormat="false" ht="12.75" hidden="false" customHeight="false" outlineLevel="0" collapsed="false">
      <c r="A753" s="100"/>
      <c r="B753" s="101"/>
      <c r="C753" s="101"/>
      <c r="D753" s="101"/>
      <c r="E753" s="101"/>
      <c r="F753" s="101"/>
      <c r="G753" s="101"/>
      <c r="H753" s="82"/>
      <c r="I753" s="103"/>
      <c r="R753" s="82"/>
    </row>
    <row r="754" customFormat="false" ht="12.75" hidden="false" customHeight="false" outlineLevel="0" collapsed="false">
      <c r="A754" s="100"/>
      <c r="B754" s="101"/>
      <c r="C754" s="101"/>
      <c r="D754" s="101"/>
      <c r="E754" s="101"/>
      <c r="F754" s="101"/>
      <c r="G754" s="101"/>
      <c r="H754" s="82"/>
      <c r="I754" s="103"/>
      <c r="R754" s="82"/>
    </row>
    <row r="755" customFormat="false" ht="12.75" hidden="false" customHeight="false" outlineLevel="0" collapsed="false">
      <c r="A755" s="100"/>
      <c r="B755" s="101"/>
      <c r="C755" s="101"/>
      <c r="D755" s="101"/>
      <c r="E755" s="101"/>
      <c r="F755" s="101"/>
      <c r="G755" s="101"/>
      <c r="H755" s="82"/>
      <c r="I755" s="103"/>
      <c r="R755" s="82"/>
    </row>
    <row r="756" customFormat="false" ht="12.75" hidden="false" customHeight="false" outlineLevel="0" collapsed="false">
      <c r="A756" s="100"/>
      <c r="B756" s="101"/>
      <c r="C756" s="101"/>
      <c r="D756" s="101"/>
      <c r="E756" s="101"/>
      <c r="F756" s="101"/>
      <c r="G756" s="101"/>
      <c r="H756" s="82"/>
      <c r="I756" s="103"/>
      <c r="R756" s="82"/>
    </row>
    <row r="757" customFormat="false" ht="12.75" hidden="false" customHeight="false" outlineLevel="0" collapsed="false">
      <c r="A757" s="100"/>
      <c r="B757" s="101"/>
      <c r="C757" s="101"/>
      <c r="D757" s="101"/>
      <c r="E757" s="101"/>
      <c r="F757" s="101"/>
      <c r="G757" s="101"/>
      <c r="H757" s="82"/>
      <c r="I757" s="103"/>
      <c r="R757" s="82"/>
    </row>
    <row r="758" customFormat="false" ht="12.75" hidden="false" customHeight="false" outlineLevel="0" collapsed="false">
      <c r="A758" s="100"/>
      <c r="B758" s="101"/>
      <c r="C758" s="101"/>
      <c r="D758" s="101"/>
      <c r="E758" s="101"/>
      <c r="F758" s="101"/>
      <c r="G758" s="101"/>
      <c r="H758" s="82"/>
      <c r="I758" s="103"/>
      <c r="R758" s="82"/>
    </row>
    <row r="759" customFormat="false" ht="12.75" hidden="false" customHeight="false" outlineLevel="0" collapsed="false">
      <c r="A759" s="100"/>
      <c r="B759" s="101"/>
      <c r="C759" s="101"/>
      <c r="D759" s="101"/>
      <c r="E759" s="101"/>
      <c r="F759" s="101"/>
      <c r="G759" s="101"/>
      <c r="H759" s="82"/>
      <c r="I759" s="103"/>
      <c r="R759" s="82"/>
    </row>
    <row r="760" customFormat="false" ht="12.75" hidden="false" customHeight="false" outlineLevel="0" collapsed="false">
      <c r="A760" s="100"/>
      <c r="B760" s="101"/>
      <c r="C760" s="101"/>
      <c r="D760" s="101"/>
      <c r="E760" s="101"/>
      <c r="F760" s="101"/>
      <c r="G760" s="101"/>
      <c r="H760" s="82"/>
      <c r="I760" s="103"/>
      <c r="R760" s="82"/>
    </row>
    <row r="761" customFormat="false" ht="12.75" hidden="false" customHeight="false" outlineLevel="0" collapsed="false">
      <c r="A761" s="100"/>
      <c r="B761" s="101"/>
      <c r="C761" s="101"/>
      <c r="D761" s="101"/>
      <c r="E761" s="101"/>
      <c r="F761" s="101"/>
      <c r="G761" s="101"/>
      <c r="H761" s="82"/>
      <c r="I761" s="103"/>
      <c r="R761" s="82"/>
    </row>
    <row r="762" customFormat="false" ht="12.75" hidden="false" customHeight="false" outlineLevel="0" collapsed="false">
      <c r="A762" s="100"/>
      <c r="B762" s="101"/>
      <c r="C762" s="101"/>
      <c r="D762" s="101"/>
      <c r="E762" s="101"/>
      <c r="F762" s="101"/>
      <c r="G762" s="101"/>
      <c r="H762" s="82"/>
      <c r="I762" s="103"/>
      <c r="R762" s="82"/>
    </row>
    <row r="763" customFormat="false" ht="12.75" hidden="false" customHeight="false" outlineLevel="0" collapsed="false">
      <c r="A763" s="100"/>
      <c r="B763" s="101"/>
      <c r="C763" s="101"/>
      <c r="D763" s="101"/>
      <c r="E763" s="101"/>
      <c r="F763" s="101"/>
      <c r="G763" s="101"/>
      <c r="H763" s="82"/>
      <c r="I763" s="103"/>
      <c r="R763" s="82"/>
    </row>
    <row r="764" customFormat="false" ht="12.75" hidden="false" customHeight="false" outlineLevel="0" collapsed="false">
      <c r="A764" s="100"/>
      <c r="B764" s="101"/>
      <c r="C764" s="101"/>
      <c r="D764" s="101"/>
      <c r="E764" s="101"/>
      <c r="F764" s="101"/>
      <c r="G764" s="101"/>
      <c r="H764" s="82"/>
      <c r="I764" s="103"/>
      <c r="R764" s="82"/>
    </row>
    <row r="765" customFormat="false" ht="12.75" hidden="false" customHeight="false" outlineLevel="0" collapsed="false">
      <c r="A765" s="100"/>
      <c r="B765" s="101"/>
      <c r="C765" s="101"/>
      <c r="D765" s="101"/>
      <c r="E765" s="101"/>
      <c r="F765" s="101"/>
      <c r="G765" s="101"/>
      <c r="H765" s="82"/>
      <c r="I765" s="103"/>
      <c r="R765" s="82"/>
    </row>
    <row r="766" customFormat="false" ht="12.75" hidden="false" customHeight="false" outlineLevel="0" collapsed="false">
      <c r="A766" s="100"/>
      <c r="B766" s="101"/>
      <c r="C766" s="101"/>
      <c r="D766" s="101"/>
      <c r="E766" s="101"/>
      <c r="F766" s="101"/>
      <c r="G766" s="101"/>
      <c r="H766" s="82"/>
      <c r="I766" s="103"/>
      <c r="R766" s="82"/>
    </row>
    <row r="767" customFormat="false" ht="12.75" hidden="false" customHeight="false" outlineLevel="0" collapsed="false">
      <c r="A767" s="100"/>
      <c r="B767" s="101"/>
      <c r="C767" s="101"/>
      <c r="D767" s="101"/>
      <c r="E767" s="101"/>
      <c r="F767" s="101"/>
      <c r="G767" s="101"/>
      <c r="H767" s="82"/>
      <c r="I767" s="103"/>
      <c r="R767" s="82"/>
    </row>
    <row r="768" customFormat="false" ht="12.75" hidden="false" customHeight="false" outlineLevel="0" collapsed="false">
      <c r="A768" s="100"/>
      <c r="B768" s="101"/>
      <c r="C768" s="101"/>
      <c r="D768" s="101"/>
      <c r="E768" s="101"/>
      <c r="F768" s="101"/>
      <c r="G768" s="101"/>
      <c r="H768" s="82"/>
      <c r="I768" s="103"/>
      <c r="R768" s="82"/>
    </row>
    <row r="769" customFormat="false" ht="12.75" hidden="false" customHeight="false" outlineLevel="0" collapsed="false">
      <c r="A769" s="100"/>
      <c r="B769" s="101"/>
      <c r="C769" s="101"/>
      <c r="D769" s="101"/>
      <c r="E769" s="101"/>
      <c r="F769" s="101"/>
      <c r="G769" s="101"/>
      <c r="H769" s="82"/>
      <c r="I769" s="103"/>
      <c r="R769" s="82"/>
    </row>
    <row r="770" customFormat="false" ht="12.75" hidden="false" customHeight="false" outlineLevel="0" collapsed="false">
      <c r="A770" s="100"/>
      <c r="B770" s="101"/>
      <c r="C770" s="101"/>
      <c r="D770" s="101"/>
      <c r="E770" s="101"/>
      <c r="F770" s="101"/>
      <c r="G770" s="101"/>
      <c r="H770" s="82"/>
      <c r="I770" s="103"/>
      <c r="R770" s="82"/>
    </row>
    <row r="771" customFormat="false" ht="12.75" hidden="false" customHeight="false" outlineLevel="0" collapsed="false">
      <c r="A771" s="100"/>
      <c r="B771" s="101"/>
      <c r="C771" s="101"/>
      <c r="D771" s="101"/>
      <c r="E771" s="101"/>
      <c r="F771" s="101"/>
      <c r="G771" s="101"/>
      <c r="H771" s="82"/>
      <c r="I771" s="103"/>
      <c r="R771" s="82"/>
    </row>
    <row r="772" customFormat="false" ht="12.75" hidden="false" customHeight="false" outlineLevel="0" collapsed="false">
      <c r="A772" s="100"/>
      <c r="B772" s="101"/>
      <c r="C772" s="101"/>
      <c r="D772" s="101"/>
      <c r="E772" s="101"/>
      <c r="F772" s="101"/>
      <c r="G772" s="101"/>
      <c r="H772" s="82"/>
      <c r="I772" s="103"/>
      <c r="R772" s="82"/>
    </row>
    <row r="773" customFormat="false" ht="12.75" hidden="false" customHeight="false" outlineLevel="0" collapsed="false">
      <c r="A773" s="100"/>
      <c r="B773" s="101"/>
      <c r="C773" s="101"/>
      <c r="D773" s="101"/>
      <c r="E773" s="101"/>
      <c r="F773" s="101"/>
      <c r="G773" s="101"/>
      <c r="H773" s="82"/>
      <c r="I773" s="103"/>
      <c r="R773" s="82"/>
    </row>
    <row r="774" customFormat="false" ht="12.75" hidden="false" customHeight="false" outlineLevel="0" collapsed="false">
      <c r="A774" s="100"/>
      <c r="B774" s="101"/>
      <c r="C774" s="101"/>
      <c r="D774" s="101"/>
      <c r="E774" s="101"/>
      <c r="F774" s="101"/>
      <c r="G774" s="101"/>
      <c r="H774" s="82"/>
      <c r="I774" s="103"/>
      <c r="R774" s="82"/>
    </row>
    <row r="775" customFormat="false" ht="12.75" hidden="false" customHeight="false" outlineLevel="0" collapsed="false">
      <c r="A775" s="100"/>
      <c r="B775" s="101"/>
      <c r="C775" s="101"/>
      <c r="D775" s="101"/>
      <c r="E775" s="101"/>
      <c r="F775" s="101"/>
      <c r="G775" s="101"/>
      <c r="H775" s="82"/>
      <c r="I775" s="103"/>
      <c r="R775" s="82"/>
    </row>
    <row r="776" customFormat="false" ht="12.75" hidden="false" customHeight="false" outlineLevel="0" collapsed="false">
      <c r="A776" s="100"/>
      <c r="B776" s="101"/>
      <c r="C776" s="101"/>
      <c r="D776" s="101"/>
      <c r="E776" s="101"/>
      <c r="F776" s="101"/>
      <c r="G776" s="101"/>
      <c r="H776" s="82"/>
      <c r="I776" s="103"/>
      <c r="R776" s="82"/>
    </row>
    <row r="777" customFormat="false" ht="12.75" hidden="false" customHeight="false" outlineLevel="0" collapsed="false">
      <c r="A777" s="100"/>
      <c r="B777" s="101"/>
      <c r="C777" s="101"/>
      <c r="D777" s="101"/>
      <c r="E777" s="101"/>
      <c r="F777" s="101"/>
      <c r="G777" s="101"/>
      <c r="H777" s="82"/>
      <c r="I777" s="103"/>
      <c r="R777" s="82"/>
    </row>
    <row r="778" customFormat="false" ht="12.75" hidden="false" customHeight="false" outlineLevel="0" collapsed="false">
      <c r="A778" s="100"/>
      <c r="B778" s="101"/>
      <c r="C778" s="101"/>
      <c r="D778" s="101"/>
      <c r="E778" s="101"/>
      <c r="F778" s="101"/>
      <c r="G778" s="101"/>
      <c r="H778" s="82"/>
      <c r="I778" s="103"/>
      <c r="R778" s="82"/>
    </row>
    <row r="779" customFormat="false" ht="12.75" hidden="false" customHeight="false" outlineLevel="0" collapsed="false">
      <c r="A779" s="100"/>
      <c r="B779" s="101"/>
      <c r="C779" s="101"/>
      <c r="D779" s="101"/>
      <c r="E779" s="101"/>
      <c r="F779" s="101"/>
      <c r="G779" s="101"/>
      <c r="H779" s="82"/>
      <c r="I779" s="103"/>
      <c r="R779" s="82"/>
    </row>
    <row r="780" customFormat="false" ht="12.75" hidden="false" customHeight="false" outlineLevel="0" collapsed="false">
      <c r="A780" s="100"/>
      <c r="B780" s="101"/>
      <c r="C780" s="101"/>
      <c r="D780" s="101"/>
      <c r="E780" s="101"/>
      <c r="F780" s="101"/>
      <c r="G780" s="101"/>
      <c r="H780" s="82"/>
      <c r="I780" s="103"/>
      <c r="R780" s="82"/>
    </row>
    <row r="781" customFormat="false" ht="12.75" hidden="false" customHeight="false" outlineLevel="0" collapsed="false">
      <c r="A781" s="100"/>
      <c r="B781" s="101"/>
      <c r="C781" s="101"/>
      <c r="D781" s="101"/>
      <c r="E781" s="101"/>
      <c r="F781" s="101"/>
      <c r="G781" s="101"/>
      <c r="H781" s="82"/>
      <c r="I781" s="103"/>
      <c r="R781" s="82"/>
    </row>
    <row r="782" customFormat="false" ht="12.75" hidden="false" customHeight="false" outlineLevel="0" collapsed="false">
      <c r="A782" s="100"/>
      <c r="B782" s="101"/>
      <c r="C782" s="101"/>
      <c r="D782" s="101"/>
      <c r="E782" s="101"/>
      <c r="F782" s="101"/>
      <c r="G782" s="101"/>
      <c r="H782" s="82"/>
      <c r="I782" s="103"/>
      <c r="R782" s="82"/>
    </row>
    <row r="783" customFormat="false" ht="12.75" hidden="false" customHeight="false" outlineLevel="0" collapsed="false">
      <c r="A783" s="100"/>
      <c r="B783" s="101"/>
      <c r="C783" s="101"/>
      <c r="D783" s="101"/>
      <c r="E783" s="101"/>
      <c r="F783" s="101"/>
      <c r="G783" s="101"/>
      <c r="H783" s="82"/>
      <c r="I783" s="103"/>
      <c r="R783" s="82"/>
    </row>
    <row r="784" customFormat="false" ht="12.75" hidden="false" customHeight="false" outlineLevel="0" collapsed="false">
      <c r="A784" s="100"/>
      <c r="B784" s="101"/>
      <c r="C784" s="101"/>
      <c r="D784" s="101"/>
      <c r="E784" s="101"/>
      <c r="F784" s="101"/>
      <c r="G784" s="101"/>
      <c r="H784" s="82"/>
      <c r="I784" s="103"/>
      <c r="R784" s="82"/>
    </row>
    <row r="785" customFormat="false" ht="12.75" hidden="false" customHeight="false" outlineLevel="0" collapsed="false">
      <c r="A785" s="100"/>
      <c r="B785" s="101"/>
      <c r="C785" s="101"/>
      <c r="D785" s="101"/>
      <c r="E785" s="101"/>
      <c r="F785" s="101"/>
      <c r="G785" s="101"/>
      <c r="H785" s="82"/>
      <c r="I785" s="103"/>
      <c r="R785" s="82"/>
    </row>
    <row r="786" customFormat="false" ht="12.75" hidden="false" customHeight="false" outlineLevel="0" collapsed="false">
      <c r="A786" s="100"/>
      <c r="B786" s="101"/>
      <c r="C786" s="101"/>
      <c r="D786" s="101"/>
      <c r="E786" s="101"/>
      <c r="F786" s="101"/>
      <c r="G786" s="101"/>
      <c r="H786" s="82"/>
      <c r="I786" s="103"/>
      <c r="R786" s="82"/>
    </row>
    <row r="787" customFormat="false" ht="12.75" hidden="false" customHeight="false" outlineLevel="0" collapsed="false">
      <c r="A787" s="100"/>
      <c r="B787" s="101"/>
      <c r="C787" s="101"/>
      <c r="D787" s="101"/>
      <c r="E787" s="101"/>
      <c r="F787" s="101"/>
      <c r="G787" s="101"/>
      <c r="H787" s="82"/>
      <c r="I787" s="103"/>
      <c r="R787" s="82"/>
    </row>
    <row r="788" customFormat="false" ht="12.75" hidden="false" customHeight="false" outlineLevel="0" collapsed="false">
      <c r="A788" s="100"/>
      <c r="B788" s="101"/>
      <c r="C788" s="101"/>
      <c r="D788" s="101"/>
      <c r="E788" s="101"/>
      <c r="F788" s="101"/>
      <c r="G788" s="101"/>
      <c r="H788" s="82"/>
      <c r="I788" s="103"/>
      <c r="R788" s="82"/>
    </row>
    <row r="789" customFormat="false" ht="12.75" hidden="false" customHeight="false" outlineLevel="0" collapsed="false">
      <c r="A789" s="100"/>
      <c r="B789" s="101"/>
      <c r="C789" s="101"/>
      <c r="D789" s="101"/>
      <c r="E789" s="101"/>
      <c r="F789" s="101"/>
      <c r="G789" s="101"/>
      <c r="H789" s="82"/>
      <c r="I789" s="103"/>
      <c r="R789" s="82"/>
    </row>
    <row r="790" customFormat="false" ht="12.75" hidden="false" customHeight="false" outlineLevel="0" collapsed="false">
      <c r="A790" s="100"/>
      <c r="B790" s="101"/>
      <c r="C790" s="101"/>
      <c r="D790" s="101"/>
      <c r="E790" s="101"/>
      <c r="F790" s="101"/>
      <c r="G790" s="101"/>
      <c r="H790" s="82"/>
      <c r="I790" s="103"/>
      <c r="R790" s="82"/>
    </row>
    <row r="791" customFormat="false" ht="12.75" hidden="false" customHeight="false" outlineLevel="0" collapsed="false">
      <c r="A791" s="100"/>
      <c r="B791" s="101"/>
      <c r="C791" s="101"/>
      <c r="D791" s="101"/>
      <c r="E791" s="101"/>
      <c r="F791" s="101"/>
      <c r="G791" s="101"/>
      <c r="H791" s="82"/>
      <c r="I791" s="103"/>
      <c r="R791" s="82"/>
    </row>
    <row r="792" customFormat="false" ht="12.75" hidden="false" customHeight="false" outlineLevel="0" collapsed="false">
      <c r="A792" s="100"/>
      <c r="B792" s="101"/>
      <c r="C792" s="101"/>
      <c r="D792" s="101"/>
      <c r="E792" s="101"/>
      <c r="F792" s="101"/>
      <c r="G792" s="101"/>
      <c r="H792" s="82"/>
      <c r="I792" s="103"/>
      <c r="R792" s="82"/>
    </row>
    <row r="793" customFormat="false" ht="12.75" hidden="false" customHeight="false" outlineLevel="0" collapsed="false">
      <c r="A793" s="100"/>
      <c r="B793" s="101"/>
      <c r="C793" s="101"/>
      <c r="D793" s="101"/>
      <c r="E793" s="101"/>
      <c r="F793" s="101"/>
      <c r="G793" s="101"/>
      <c r="H793" s="82"/>
      <c r="I793" s="103"/>
      <c r="R793" s="82"/>
    </row>
    <row r="794" customFormat="false" ht="12.75" hidden="false" customHeight="false" outlineLevel="0" collapsed="false">
      <c r="A794" s="100"/>
      <c r="B794" s="101"/>
      <c r="C794" s="101"/>
      <c r="D794" s="101"/>
      <c r="E794" s="101"/>
      <c r="F794" s="101"/>
      <c r="G794" s="101"/>
      <c r="H794" s="82"/>
      <c r="I794" s="103"/>
      <c r="R794" s="82"/>
    </row>
    <row r="795" customFormat="false" ht="12.75" hidden="false" customHeight="false" outlineLevel="0" collapsed="false">
      <c r="A795" s="100"/>
      <c r="B795" s="101"/>
      <c r="C795" s="101"/>
      <c r="D795" s="101"/>
      <c r="E795" s="101"/>
      <c r="F795" s="101"/>
      <c r="G795" s="101"/>
      <c r="H795" s="82"/>
      <c r="I795" s="103"/>
      <c r="R795" s="82"/>
    </row>
    <row r="796" customFormat="false" ht="12.75" hidden="false" customHeight="false" outlineLevel="0" collapsed="false">
      <c r="A796" s="100"/>
      <c r="B796" s="101"/>
      <c r="C796" s="101"/>
      <c r="D796" s="101"/>
      <c r="E796" s="101"/>
      <c r="F796" s="101"/>
      <c r="G796" s="101"/>
      <c r="H796" s="82"/>
      <c r="I796" s="103"/>
      <c r="R796" s="82"/>
    </row>
    <row r="797" customFormat="false" ht="12.75" hidden="false" customHeight="false" outlineLevel="0" collapsed="false">
      <c r="A797" s="100"/>
      <c r="B797" s="101"/>
      <c r="C797" s="101"/>
      <c r="D797" s="101"/>
      <c r="E797" s="101"/>
      <c r="F797" s="101"/>
      <c r="G797" s="101"/>
      <c r="H797" s="82"/>
      <c r="I797" s="103"/>
      <c r="R797" s="82"/>
    </row>
    <row r="798" customFormat="false" ht="12.75" hidden="false" customHeight="false" outlineLevel="0" collapsed="false">
      <c r="A798" s="100"/>
      <c r="B798" s="101"/>
      <c r="C798" s="101"/>
      <c r="D798" s="101"/>
      <c r="E798" s="101"/>
      <c r="F798" s="101"/>
      <c r="G798" s="101"/>
      <c r="H798" s="82"/>
      <c r="I798" s="103"/>
      <c r="R798" s="82"/>
    </row>
    <row r="799" customFormat="false" ht="12.75" hidden="false" customHeight="false" outlineLevel="0" collapsed="false">
      <c r="A799" s="100"/>
      <c r="B799" s="101"/>
      <c r="C799" s="101"/>
      <c r="D799" s="101"/>
      <c r="E799" s="101"/>
      <c r="F799" s="101"/>
      <c r="G799" s="101"/>
      <c r="H799" s="82"/>
      <c r="I799" s="103"/>
      <c r="R799" s="82"/>
    </row>
    <row r="800" customFormat="false" ht="12.75" hidden="false" customHeight="false" outlineLevel="0" collapsed="false">
      <c r="A800" s="100"/>
      <c r="B800" s="101"/>
      <c r="C800" s="101"/>
      <c r="D800" s="101"/>
      <c r="E800" s="101"/>
      <c r="F800" s="101"/>
      <c r="G800" s="101"/>
      <c r="H800" s="82"/>
      <c r="I800" s="103"/>
      <c r="R800" s="82"/>
    </row>
    <row r="801" customFormat="false" ht="12.75" hidden="false" customHeight="false" outlineLevel="0" collapsed="false">
      <c r="A801" s="100"/>
      <c r="B801" s="101"/>
      <c r="C801" s="101"/>
      <c r="D801" s="101"/>
      <c r="E801" s="101"/>
      <c r="F801" s="101"/>
      <c r="G801" s="101"/>
      <c r="H801" s="82"/>
      <c r="I801" s="103"/>
      <c r="R801" s="82"/>
    </row>
    <row r="802" customFormat="false" ht="12.75" hidden="false" customHeight="false" outlineLevel="0" collapsed="false">
      <c r="A802" s="100"/>
      <c r="B802" s="101"/>
      <c r="C802" s="101"/>
      <c r="D802" s="101"/>
      <c r="E802" s="101"/>
      <c r="F802" s="101"/>
      <c r="G802" s="101"/>
      <c r="H802" s="82"/>
      <c r="I802" s="103"/>
      <c r="R802" s="82"/>
    </row>
    <row r="803" customFormat="false" ht="12.75" hidden="false" customHeight="false" outlineLevel="0" collapsed="false">
      <c r="A803" s="100"/>
      <c r="B803" s="101"/>
      <c r="C803" s="101"/>
      <c r="D803" s="101"/>
      <c r="E803" s="101"/>
      <c r="F803" s="101"/>
      <c r="G803" s="101"/>
      <c r="H803" s="82"/>
      <c r="I803" s="103"/>
      <c r="R803" s="82"/>
    </row>
    <row r="804" customFormat="false" ht="12.75" hidden="false" customHeight="false" outlineLevel="0" collapsed="false">
      <c r="A804" s="100"/>
      <c r="B804" s="101"/>
      <c r="C804" s="101"/>
      <c r="D804" s="101"/>
      <c r="E804" s="101"/>
      <c r="F804" s="101"/>
      <c r="G804" s="101"/>
      <c r="H804" s="82"/>
      <c r="I804" s="103"/>
      <c r="R804" s="82"/>
    </row>
    <row r="805" customFormat="false" ht="12.75" hidden="false" customHeight="false" outlineLevel="0" collapsed="false">
      <c r="A805" s="100"/>
      <c r="B805" s="101"/>
      <c r="C805" s="101"/>
      <c r="D805" s="101"/>
      <c r="E805" s="101"/>
      <c r="F805" s="101"/>
      <c r="G805" s="101"/>
      <c r="H805" s="82"/>
      <c r="I805" s="103"/>
      <c r="R805" s="82"/>
    </row>
    <row r="806" customFormat="false" ht="12.75" hidden="false" customHeight="false" outlineLevel="0" collapsed="false">
      <c r="A806" s="100"/>
      <c r="B806" s="101"/>
      <c r="C806" s="101"/>
      <c r="D806" s="101"/>
      <c r="E806" s="101"/>
      <c r="F806" s="101"/>
      <c r="G806" s="101"/>
      <c r="H806" s="82"/>
      <c r="I806" s="103"/>
      <c r="R806" s="82"/>
    </row>
    <row r="807" customFormat="false" ht="12.75" hidden="false" customHeight="false" outlineLevel="0" collapsed="false">
      <c r="A807" s="100"/>
      <c r="B807" s="101"/>
      <c r="C807" s="101"/>
      <c r="D807" s="101"/>
      <c r="E807" s="101"/>
      <c r="F807" s="101"/>
      <c r="G807" s="101"/>
      <c r="H807" s="82"/>
      <c r="I807" s="103"/>
      <c r="R807" s="82"/>
    </row>
    <row r="808" customFormat="false" ht="12.75" hidden="false" customHeight="false" outlineLevel="0" collapsed="false">
      <c r="A808" s="100"/>
      <c r="B808" s="101"/>
      <c r="C808" s="101"/>
      <c r="D808" s="101"/>
      <c r="E808" s="101"/>
      <c r="F808" s="101"/>
      <c r="G808" s="101"/>
      <c r="H808" s="82"/>
      <c r="I808" s="103"/>
      <c r="R808" s="82"/>
    </row>
    <row r="809" customFormat="false" ht="12.75" hidden="false" customHeight="false" outlineLevel="0" collapsed="false">
      <c r="A809" s="100"/>
      <c r="B809" s="101"/>
      <c r="C809" s="101"/>
      <c r="D809" s="101"/>
      <c r="E809" s="101"/>
      <c r="F809" s="101"/>
      <c r="G809" s="101"/>
      <c r="H809" s="82"/>
      <c r="I809" s="103"/>
      <c r="R809" s="82"/>
    </row>
    <row r="810" customFormat="false" ht="12.75" hidden="false" customHeight="false" outlineLevel="0" collapsed="false">
      <c r="A810" s="100"/>
      <c r="B810" s="101"/>
      <c r="C810" s="101"/>
      <c r="D810" s="101"/>
      <c r="E810" s="101"/>
      <c r="F810" s="101"/>
      <c r="G810" s="101"/>
      <c r="H810" s="82"/>
      <c r="I810" s="103"/>
      <c r="R810" s="82"/>
    </row>
    <row r="811" customFormat="false" ht="12.75" hidden="false" customHeight="false" outlineLevel="0" collapsed="false">
      <c r="A811" s="100"/>
      <c r="B811" s="101"/>
      <c r="C811" s="101"/>
      <c r="D811" s="101"/>
      <c r="E811" s="101"/>
      <c r="F811" s="101"/>
      <c r="G811" s="101"/>
      <c r="H811" s="82"/>
      <c r="I811" s="103"/>
      <c r="R811" s="82"/>
    </row>
    <row r="812" customFormat="false" ht="12.75" hidden="false" customHeight="false" outlineLevel="0" collapsed="false">
      <c r="A812" s="100"/>
      <c r="B812" s="101"/>
      <c r="C812" s="101"/>
      <c r="D812" s="101"/>
      <c r="E812" s="101"/>
      <c r="F812" s="101"/>
      <c r="G812" s="101"/>
      <c r="H812" s="82"/>
      <c r="I812" s="103"/>
      <c r="R812" s="82"/>
    </row>
    <row r="813" customFormat="false" ht="12.75" hidden="false" customHeight="false" outlineLevel="0" collapsed="false">
      <c r="A813" s="100"/>
      <c r="B813" s="101"/>
      <c r="C813" s="101"/>
      <c r="D813" s="101"/>
      <c r="E813" s="101"/>
      <c r="F813" s="101"/>
      <c r="G813" s="101"/>
      <c r="H813" s="82"/>
      <c r="I813" s="103"/>
      <c r="R813" s="82"/>
    </row>
    <row r="814" customFormat="false" ht="12.75" hidden="false" customHeight="false" outlineLevel="0" collapsed="false">
      <c r="A814" s="100"/>
      <c r="B814" s="101"/>
      <c r="C814" s="101"/>
      <c r="D814" s="101"/>
      <c r="E814" s="101"/>
      <c r="F814" s="101"/>
      <c r="G814" s="101"/>
      <c r="H814" s="82"/>
      <c r="I814" s="103"/>
      <c r="R814" s="82"/>
    </row>
    <row r="815" customFormat="false" ht="12.75" hidden="false" customHeight="false" outlineLevel="0" collapsed="false">
      <c r="A815" s="100"/>
      <c r="B815" s="101"/>
      <c r="C815" s="101"/>
      <c r="D815" s="101"/>
      <c r="E815" s="101"/>
      <c r="F815" s="101"/>
      <c r="G815" s="101"/>
      <c r="H815" s="82"/>
      <c r="I815" s="103"/>
      <c r="R815" s="82"/>
    </row>
    <row r="816" customFormat="false" ht="12.75" hidden="false" customHeight="false" outlineLevel="0" collapsed="false">
      <c r="A816" s="100"/>
      <c r="B816" s="101"/>
      <c r="C816" s="101"/>
      <c r="D816" s="101"/>
      <c r="E816" s="101"/>
      <c r="F816" s="101"/>
      <c r="G816" s="101"/>
      <c r="H816" s="82"/>
      <c r="I816" s="103"/>
      <c r="R816" s="82"/>
    </row>
    <row r="817" customFormat="false" ht="12.75" hidden="false" customHeight="false" outlineLevel="0" collapsed="false">
      <c r="A817" s="100"/>
      <c r="B817" s="101"/>
      <c r="C817" s="101"/>
      <c r="D817" s="101"/>
      <c r="E817" s="101"/>
      <c r="F817" s="101"/>
      <c r="G817" s="101"/>
      <c r="H817" s="82"/>
      <c r="I817" s="103"/>
      <c r="R817" s="82"/>
    </row>
    <row r="818" customFormat="false" ht="12.75" hidden="false" customHeight="false" outlineLevel="0" collapsed="false">
      <c r="A818" s="100"/>
      <c r="B818" s="101"/>
      <c r="C818" s="101"/>
      <c r="D818" s="101"/>
      <c r="E818" s="101"/>
      <c r="F818" s="101"/>
      <c r="G818" s="101"/>
      <c r="H818" s="82"/>
      <c r="I818" s="103"/>
      <c r="R818" s="82"/>
    </row>
    <row r="819" customFormat="false" ht="12.75" hidden="false" customHeight="false" outlineLevel="0" collapsed="false">
      <c r="A819" s="100"/>
      <c r="B819" s="101"/>
      <c r="C819" s="101"/>
      <c r="D819" s="101"/>
      <c r="E819" s="101"/>
      <c r="F819" s="101"/>
      <c r="G819" s="101"/>
      <c r="H819" s="82"/>
      <c r="I819" s="103"/>
      <c r="R819" s="82"/>
    </row>
    <row r="820" customFormat="false" ht="12.75" hidden="false" customHeight="false" outlineLevel="0" collapsed="false">
      <c r="A820" s="100"/>
      <c r="B820" s="101"/>
      <c r="C820" s="101"/>
      <c r="D820" s="101"/>
      <c r="E820" s="101"/>
      <c r="F820" s="101"/>
      <c r="G820" s="101"/>
      <c r="H820" s="82"/>
      <c r="I820" s="103"/>
      <c r="R820" s="82"/>
    </row>
    <row r="821" customFormat="false" ht="12.75" hidden="false" customHeight="false" outlineLevel="0" collapsed="false">
      <c r="A821" s="100"/>
      <c r="B821" s="101"/>
      <c r="C821" s="101"/>
      <c r="D821" s="101"/>
      <c r="E821" s="101"/>
      <c r="F821" s="101"/>
      <c r="G821" s="101"/>
      <c r="H821" s="82"/>
      <c r="I821" s="103"/>
      <c r="R821" s="82"/>
    </row>
    <row r="822" customFormat="false" ht="12.75" hidden="false" customHeight="false" outlineLevel="0" collapsed="false">
      <c r="A822" s="100"/>
      <c r="B822" s="101"/>
      <c r="C822" s="101"/>
      <c r="D822" s="101"/>
      <c r="E822" s="101"/>
      <c r="F822" s="101"/>
      <c r="G822" s="101"/>
      <c r="H822" s="82"/>
      <c r="I822" s="103"/>
      <c r="R822" s="82"/>
    </row>
    <row r="823" customFormat="false" ht="12.75" hidden="false" customHeight="false" outlineLevel="0" collapsed="false">
      <c r="A823" s="100"/>
      <c r="B823" s="101"/>
      <c r="C823" s="101"/>
      <c r="D823" s="101"/>
      <c r="E823" s="101"/>
      <c r="F823" s="101"/>
      <c r="G823" s="101"/>
      <c r="H823" s="82"/>
      <c r="I823" s="103"/>
      <c r="R823" s="82"/>
    </row>
    <row r="824" customFormat="false" ht="12.75" hidden="false" customHeight="false" outlineLevel="0" collapsed="false">
      <c r="A824" s="100"/>
      <c r="B824" s="101"/>
      <c r="C824" s="101"/>
      <c r="D824" s="101"/>
      <c r="E824" s="101"/>
      <c r="F824" s="101"/>
      <c r="G824" s="101"/>
      <c r="H824" s="82"/>
      <c r="I824" s="103"/>
      <c r="R824" s="82"/>
    </row>
    <row r="825" customFormat="false" ht="12.75" hidden="false" customHeight="false" outlineLevel="0" collapsed="false">
      <c r="A825" s="100"/>
      <c r="B825" s="101"/>
      <c r="C825" s="101"/>
      <c r="D825" s="101"/>
      <c r="E825" s="101"/>
      <c r="F825" s="101"/>
      <c r="G825" s="101"/>
      <c r="H825" s="82"/>
      <c r="I825" s="103"/>
      <c r="R825" s="82"/>
    </row>
    <row r="826" customFormat="false" ht="12.75" hidden="false" customHeight="false" outlineLevel="0" collapsed="false">
      <c r="A826" s="100"/>
      <c r="B826" s="101"/>
      <c r="C826" s="101"/>
      <c r="D826" s="101"/>
      <c r="E826" s="101"/>
      <c r="F826" s="101"/>
      <c r="G826" s="101"/>
      <c r="H826" s="82"/>
      <c r="I826" s="103"/>
      <c r="R826" s="82"/>
    </row>
    <row r="827" customFormat="false" ht="12.75" hidden="false" customHeight="false" outlineLevel="0" collapsed="false">
      <c r="A827" s="100"/>
      <c r="B827" s="101"/>
      <c r="C827" s="101"/>
      <c r="D827" s="101"/>
      <c r="E827" s="101"/>
      <c r="F827" s="101"/>
      <c r="G827" s="101"/>
      <c r="H827" s="82"/>
      <c r="I827" s="103"/>
      <c r="R827" s="82"/>
    </row>
    <row r="828" customFormat="false" ht="12.75" hidden="false" customHeight="false" outlineLevel="0" collapsed="false">
      <c r="A828" s="100"/>
      <c r="B828" s="101"/>
      <c r="C828" s="101"/>
      <c r="D828" s="101"/>
      <c r="E828" s="101"/>
      <c r="F828" s="101"/>
      <c r="G828" s="101"/>
      <c r="H828" s="82"/>
      <c r="I828" s="103"/>
      <c r="R828" s="82"/>
    </row>
    <row r="829" customFormat="false" ht="12.75" hidden="false" customHeight="false" outlineLevel="0" collapsed="false">
      <c r="A829" s="100"/>
      <c r="B829" s="101"/>
      <c r="C829" s="101"/>
      <c r="D829" s="101"/>
      <c r="E829" s="101"/>
      <c r="F829" s="101"/>
      <c r="G829" s="101"/>
      <c r="H829" s="82"/>
      <c r="I829" s="103"/>
      <c r="R829" s="82"/>
    </row>
    <row r="830" customFormat="false" ht="12.75" hidden="false" customHeight="false" outlineLevel="0" collapsed="false">
      <c r="A830" s="100"/>
      <c r="B830" s="101"/>
      <c r="C830" s="101"/>
      <c r="D830" s="101"/>
      <c r="E830" s="101"/>
      <c r="F830" s="101"/>
      <c r="G830" s="101"/>
      <c r="H830" s="82"/>
      <c r="I830" s="103"/>
      <c r="R830" s="82"/>
    </row>
    <row r="831" customFormat="false" ht="12.75" hidden="false" customHeight="false" outlineLevel="0" collapsed="false">
      <c r="A831" s="100"/>
      <c r="B831" s="101"/>
      <c r="C831" s="101"/>
      <c r="D831" s="101"/>
      <c r="E831" s="101"/>
      <c r="F831" s="101"/>
      <c r="G831" s="101"/>
      <c r="H831" s="82"/>
      <c r="I831" s="103"/>
      <c r="R831" s="82"/>
    </row>
    <row r="832" customFormat="false" ht="12.75" hidden="false" customHeight="false" outlineLevel="0" collapsed="false">
      <c r="A832" s="100"/>
      <c r="B832" s="101"/>
      <c r="C832" s="101"/>
      <c r="D832" s="101"/>
      <c r="E832" s="101"/>
      <c r="F832" s="101"/>
      <c r="G832" s="101"/>
      <c r="H832" s="82"/>
      <c r="I832" s="103"/>
      <c r="R832" s="82"/>
    </row>
    <row r="833" customFormat="false" ht="12.75" hidden="false" customHeight="false" outlineLevel="0" collapsed="false">
      <c r="A833" s="100"/>
      <c r="B833" s="101"/>
      <c r="C833" s="101"/>
      <c r="D833" s="101"/>
      <c r="E833" s="101"/>
      <c r="F833" s="101"/>
      <c r="G833" s="101"/>
      <c r="H833" s="82"/>
      <c r="I833" s="103"/>
      <c r="R833" s="82"/>
    </row>
    <row r="834" customFormat="false" ht="12.75" hidden="false" customHeight="false" outlineLevel="0" collapsed="false">
      <c r="A834" s="100"/>
      <c r="B834" s="101"/>
      <c r="C834" s="101"/>
      <c r="D834" s="101"/>
      <c r="E834" s="101"/>
      <c r="F834" s="101"/>
      <c r="G834" s="101"/>
      <c r="H834" s="82"/>
      <c r="I834" s="103"/>
      <c r="R834" s="82"/>
    </row>
    <row r="835" customFormat="false" ht="12.75" hidden="false" customHeight="false" outlineLevel="0" collapsed="false">
      <c r="A835" s="100"/>
      <c r="B835" s="101"/>
      <c r="C835" s="101"/>
      <c r="D835" s="101"/>
      <c r="E835" s="101"/>
      <c r="F835" s="101"/>
      <c r="G835" s="101"/>
      <c r="H835" s="82"/>
      <c r="I835" s="103"/>
      <c r="R835" s="82"/>
    </row>
    <row r="836" customFormat="false" ht="12.75" hidden="false" customHeight="false" outlineLevel="0" collapsed="false">
      <c r="A836" s="100"/>
      <c r="B836" s="101"/>
      <c r="C836" s="101"/>
      <c r="D836" s="101"/>
      <c r="E836" s="101"/>
      <c r="F836" s="101"/>
      <c r="G836" s="101"/>
      <c r="H836" s="82"/>
      <c r="I836" s="103"/>
      <c r="R836" s="82"/>
    </row>
    <row r="837" customFormat="false" ht="12.75" hidden="false" customHeight="false" outlineLevel="0" collapsed="false">
      <c r="A837" s="100"/>
      <c r="B837" s="101"/>
      <c r="C837" s="101"/>
      <c r="D837" s="101"/>
      <c r="E837" s="101"/>
      <c r="F837" s="101"/>
      <c r="G837" s="101"/>
      <c r="H837" s="82"/>
      <c r="I837" s="103"/>
      <c r="R837" s="82"/>
    </row>
    <row r="838" customFormat="false" ht="12.75" hidden="false" customHeight="false" outlineLevel="0" collapsed="false">
      <c r="A838" s="100"/>
      <c r="B838" s="101"/>
      <c r="C838" s="101"/>
      <c r="D838" s="101"/>
      <c r="E838" s="101"/>
      <c r="F838" s="101"/>
      <c r="G838" s="101"/>
      <c r="H838" s="82"/>
      <c r="I838" s="103"/>
      <c r="R838" s="82"/>
    </row>
    <row r="839" customFormat="false" ht="12.75" hidden="false" customHeight="false" outlineLevel="0" collapsed="false">
      <c r="A839" s="100"/>
      <c r="B839" s="101"/>
      <c r="C839" s="101"/>
      <c r="D839" s="101"/>
      <c r="E839" s="101"/>
      <c r="F839" s="101"/>
      <c r="G839" s="101"/>
      <c r="H839" s="82"/>
      <c r="I839" s="103"/>
      <c r="R839" s="82"/>
    </row>
    <row r="840" customFormat="false" ht="12.75" hidden="false" customHeight="false" outlineLevel="0" collapsed="false">
      <c r="A840" s="100"/>
      <c r="B840" s="101"/>
      <c r="C840" s="101"/>
      <c r="D840" s="101"/>
      <c r="E840" s="101"/>
      <c r="F840" s="101"/>
      <c r="G840" s="101"/>
      <c r="H840" s="82"/>
      <c r="I840" s="103"/>
      <c r="R840" s="82"/>
    </row>
    <row r="841" customFormat="false" ht="12.75" hidden="false" customHeight="false" outlineLevel="0" collapsed="false">
      <c r="A841" s="100"/>
      <c r="B841" s="101"/>
      <c r="C841" s="101"/>
      <c r="D841" s="101"/>
      <c r="E841" s="101"/>
      <c r="F841" s="101"/>
      <c r="G841" s="101"/>
      <c r="H841" s="82"/>
      <c r="I841" s="103"/>
      <c r="R841" s="82"/>
    </row>
    <row r="842" customFormat="false" ht="12.75" hidden="false" customHeight="false" outlineLevel="0" collapsed="false">
      <c r="A842" s="100"/>
      <c r="B842" s="101"/>
      <c r="C842" s="101"/>
      <c r="D842" s="101"/>
      <c r="E842" s="101"/>
      <c r="F842" s="101"/>
      <c r="G842" s="101"/>
      <c r="H842" s="82"/>
      <c r="I842" s="103"/>
      <c r="R842" s="82"/>
    </row>
    <row r="843" customFormat="false" ht="12.75" hidden="false" customHeight="false" outlineLevel="0" collapsed="false">
      <c r="A843" s="100"/>
      <c r="B843" s="101"/>
      <c r="C843" s="101"/>
      <c r="D843" s="101"/>
      <c r="E843" s="101"/>
      <c r="F843" s="101"/>
      <c r="G843" s="101"/>
      <c r="H843" s="82"/>
      <c r="I843" s="103"/>
      <c r="R843" s="82"/>
    </row>
    <row r="844" customFormat="false" ht="12.75" hidden="false" customHeight="false" outlineLevel="0" collapsed="false">
      <c r="A844" s="100"/>
      <c r="B844" s="101"/>
      <c r="C844" s="101"/>
      <c r="D844" s="101"/>
      <c r="E844" s="101"/>
      <c r="F844" s="101"/>
      <c r="G844" s="101"/>
      <c r="H844" s="82"/>
      <c r="I844" s="103"/>
      <c r="R844" s="82"/>
    </row>
    <row r="845" customFormat="false" ht="12.75" hidden="false" customHeight="false" outlineLevel="0" collapsed="false">
      <c r="A845" s="100"/>
      <c r="B845" s="101"/>
      <c r="C845" s="101"/>
      <c r="D845" s="101"/>
      <c r="E845" s="101"/>
      <c r="F845" s="101"/>
      <c r="G845" s="101"/>
      <c r="H845" s="82"/>
      <c r="I845" s="103"/>
      <c r="R845" s="82"/>
    </row>
    <row r="846" customFormat="false" ht="12.75" hidden="false" customHeight="false" outlineLevel="0" collapsed="false">
      <c r="A846" s="100"/>
      <c r="B846" s="101"/>
      <c r="C846" s="101"/>
      <c r="D846" s="101"/>
      <c r="E846" s="101"/>
      <c r="F846" s="101"/>
      <c r="G846" s="101"/>
      <c r="H846" s="82"/>
      <c r="I846" s="103"/>
      <c r="R846" s="82"/>
    </row>
    <row r="847" customFormat="false" ht="12.75" hidden="false" customHeight="false" outlineLevel="0" collapsed="false">
      <c r="A847" s="100"/>
      <c r="B847" s="101"/>
      <c r="C847" s="101"/>
      <c r="D847" s="101"/>
      <c r="E847" s="101"/>
      <c r="F847" s="101"/>
      <c r="G847" s="101"/>
      <c r="H847" s="82"/>
      <c r="I847" s="103"/>
      <c r="R847" s="82"/>
    </row>
    <row r="848" customFormat="false" ht="12.75" hidden="false" customHeight="false" outlineLevel="0" collapsed="false">
      <c r="A848" s="100"/>
      <c r="B848" s="101"/>
      <c r="C848" s="101"/>
      <c r="D848" s="101"/>
      <c r="E848" s="101"/>
      <c r="F848" s="101"/>
      <c r="G848" s="101"/>
      <c r="H848" s="82"/>
      <c r="I848" s="103"/>
      <c r="R848" s="82"/>
    </row>
    <row r="849" customFormat="false" ht="12.75" hidden="false" customHeight="false" outlineLevel="0" collapsed="false">
      <c r="A849" s="100"/>
      <c r="B849" s="101"/>
      <c r="C849" s="101"/>
      <c r="D849" s="101"/>
      <c r="E849" s="101"/>
      <c r="F849" s="101"/>
      <c r="G849" s="101"/>
      <c r="H849" s="82"/>
      <c r="I849" s="103"/>
      <c r="R849" s="82"/>
    </row>
    <row r="850" customFormat="false" ht="12.75" hidden="false" customHeight="false" outlineLevel="0" collapsed="false">
      <c r="A850" s="100"/>
      <c r="B850" s="101"/>
      <c r="C850" s="101"/>
      <c r="D850" s="101"/>
      <c r="E850" s="101"/>
      <c r="F850" s="101"/>
      <c r="G850" s="101"/>
      <c r="H850" s="82"/>
      <c r="I850" s="103"/>
      <c r="R850" s="82"/>
    </row>
    <row r="851" customFormat="false" ht="12.75" hidden="false" customHeight="false" outlineLevel="0" collapsed="false">
      <c r="A851" s="100"/>
      <c r="B851" s="101"/>
      <c r="C851" s="101"/>
      <c r="D851" s="101"/>
      <c r="E851" s="101"/>
      <c r="F851" s="101"/>
      <c r="G851" s="101"/>
      <c r="H851" s="82"/>
      <c r="I851" s="103"/>
      <c r="R851" s="82"/>
    </row>
    <row r="852" customFormat="false" ht="12.75" hidden="false" customHeight="false" outlineLevel="0" collapsed="false">
      <c r="A852" s="100"/>
      <c r="B852" s="101"/>
      <c r="C852" s="101"/>
      <c r="D852" s="101"/>
      <c r="E852" s="101"/>
      <c r="F852" s="101"/>
      <c r="G852" s="101"/>
      <c r="H852" s="82"/>
      <c r="I852" s="103"/>
      <c r="R852" s="82"/>
    </row>
    <row r="853" customFormat="false" ht="12.75" hidden="false" customHeight="false" outlineLevel="0" collapsed="false">
      <c r="A853" s="100"/>
      <c r="B853" s="101"/>
      <c r="C853" s="101"/>
      <c r="D853" s="101"/>
      <c r="E853" s="101"/>
      <c r="F853" s="101"/>
      <c r="G853" s="101"/>
      <c r="H853" s="82"/>
      <c r="I853" s="103"/>
      <c r="R853" s="82"/>
    </row>
    <row r="854" customFormat="false" ht="12.75" hidden="false" customHeight="false" outlineLevel="0" collapsed="false">
      <c r="A854" s="100"/>
      <c r="B854" s="101"/>
      <c r="C854" s="101"/>
      <c r="D854" s="101"/>
      <c r="E854" s="101"/>
      <c r="F854" s="101"/>
      <c r="G854" s="101"/>
      <c r="H854" s="82"/>
      <c r="I854" s="103"/>
      <c r="R854" s="82"/>
    </row>
    <row r="855" customFormat="false" ht="12.75" hidden="false" customHeight="false" outlineLevel="0" collapsed="false">
      <c r="A855" s="100"/>
      <c r="B855" s="101"/>
      <c r="C855" s="101"/>
      <c r="D855" s="101"/>
      <c r="E855" s="101"/>
      <c r="F855" s="101"/>
      <c r="G855" s="101"/>
      <c r="H855" s="82"/>
      <c r="I855" s="103"/>
      <c r="R855" s="82"/>
    </row>
    <row r="856" customFormat="false" ht="12.75" hidden="false" customHeight="false" outlineLevel="0" collapsed="false">
      <c r="A856" s="100"/>
      <c r="B856" s="101"/>
      <c r="C856" s="101"/>
      <c r="D856" s="101"/>
      <c r="E856" s="101"/>
      <c r="F856" s="101"/>
      <c r="G856" s="101"/>
      <c r="H856" s="82"/>
      <c r="I856" s="103"/>
      <c r="R856" s="82"/>
    </row>
    <row r="857" customFormat="false" ht="12.75" hidden="false" customHeight="false" outlineLevel="0" collapsed="false">
      <c r="A857" s="100"/>
      <c r="B857" s="101"/>
      <c r="C857" s="101"/>
      <c r="D857" s="101"/>
      <c r="E857" s="101"/>
      <c r="F857" s="101"/>
      <c r="G857" s="101"/>
      <c r="H857" s="82"/>
      <c r="I857" s="103"/>
      <c r="R857" s="82"/>
    </row>
    <row r="858" customFormat="false" ht="12.75" hidden="false" customHeight="false" outlineLevel="0" collapsed="false">
      <c r="A858" s="100"/>
      <c r="B858" s="101"/>
      <c r="C858" s="101"/>
      <c r="D858" s="101"/>
      <c r="E858" s="101"/>
      <c r="F858" s="101"/>
      <c r="G858" s="101"/>
      <c r="H858" s="82"/>
      <c r="I858" s="103"/>
      <c r="R858" s="82"/>
    </row>
    <row r="859" customFormat="false" ht="12.75" hidden="false" customHeight="false" outlineLevel="0" collapsed="false">
      <c r="A859" s="100"/>
      <c r="B859" s="101"/>
      <c r="C859" s="101"/>
      <c r="D859" s="101"/>
      <c r="E859" s="101"/>
      <c r="F859" s="101"/>
      <c r="G859" s="101"/>
      <c r="H859" s="82"/>
      <c r="I859" s="103"/>
      <c r="R859" s="82"/>
    </row>
    <row r="860" customFormat="false" ht="12.75" hidden="false" customHeight="false" outlineLevel="0" collapsed="false">
      <c r="A860" s="100"/>
      <c r="B860" s="101"/>
      <c r="C860" s="101"/>
      <c r="D860" s="101"/>
      <c r="E860" s="101"/>
      <c r="F860" s="101"/>
      <c r="G860" s="101"/>
      <c r="H860" s="82"/>
      <c r="I860" s="103"/>
      <c r="R860" s="82"/>
    </row>
    <row r="861" customFormat="false" ht="12.75" hidden="false" customHeight="false" outlineLevel="0" collapsed="false">
      <c r="A861" s="100"/>
      <c r="B861" s="101"/>
      <c r="C861" s="101"/>
      <c r="D861" s="101"/>
      <c r="E861" s="101"/>
      <c r="F861" s="101"/>
      <c r="G861" s="101"/>
      <c r="H861" s="82"/>
      <c r="I861" s="103"/>
      <c r="R861" s="82"/>
    </row>
    <row r="862" customFormat="false" ht="12.75" hidden="false" customHeight="false" outlineLevel="0" collapsed="false">
      <c r="A862" s="100"/>
      <c r="B862" s="101"/>
      <c r="C862" s="101"/>
      <c r="D862" s="101"/>
      <c r="E862" s="101"/>
      <c r="F862" s="101"/>
      <c r="G862" s="101"/>
      <c r="H862" s="82"/>
      <c r="I862" s="103"/>
      <c r="R862" s="82"/>
    </row>
    <row r="863" customFormat="false" ht="12.75" hidden="false" customHeight="false" outlineLevel="0" collapsed="false">
      <c r="A863" s="100"/>
      <c r="B863" s="101"/>
      <c r="C863" s="101"/>
      <c r="D863" s="101"/>
      <c r="E863" s="101"/>
      <c r="F863" s="101"/>
      <c r="G863" s="101"/>
      <c r="H863" s="82"/>
      <c r="I863" s="103"/>
      <c r="R863" s="82"/>
    </row>
    <row r="864" customFormat="false" ht="12.75" hidden="false" customHeight="false" outlineLevel="0" collapsed="false">
      <c r="A864" s="100"/>
      <c r="B864" s="101"/>
      <c r="C864" s="101"/>
      <c r="D864" s="101"/>
      <c r="E864" s="101"/>
      <c r="F864" s="101"/>
      <c r="G864" s="101"/>
      <c r="H864" s="82"/>
      <c r="I864" s="103"/>
      <c r="R864" s="82"/>
    </row>
    <row r="865" customFormat="false" ht="12.75" hidden="false" customHeight="false" outlineLevel="0" collapsed="false">
      <c r="A865" s="100"/>
      <c r="B865" s="101"/>
      <c r="C865" s="101"/>
      <c r="D865" s="101"/>
      <c r="E865" s="101"/>
      <c r="F865" s="101"/>
      <c r="G865" s="101"/>
      <c r="H865" s="82"/>
      <c r="I865" s="103"/>
      <c r="R865" s="82"/>
    </row>
    <row r="866" customFormat="false" ht="12.75" hidden="false" customHeight="false" outlineLevel="0" collapsed="false">
      <c r="A866" s="100"/>
      <c r="B866" s="101"/>
      <c r="C866" s="101"/>
      <c r="D866" s="101"/>
      <c r="E866" s="101"/>
      <c r="F866" s="101"/>
      <c r="G866" s="101"/>
      <c r="H866" s="82"/>
      <c r="I866" s="103"/>
      <c r="R866" s="82"/>
    </row>
    <row r="867" customFormat="false" ht="12.75" hidden="false" customHeight="false" outlineLevel="0" collapsed="false">
      <c r="A867" s="100"/>
      <c r="B867" s="101"/>
      <c r="C867" s="101"/>
      <c r="D867" s="101"/>
      <c r="E867" s="101"/>
      <c r="F867" s="101"/>
      <c r="G867" s="101"/>
      <c r="H867" s="82"/>
      <c r="I867" s="103"/>
      <c r="R867" s="82"/>
    </row>
    <row r="868" customFormat="false" ht="12.75" hidden="false" customHeight="false" outlineLevel="0" collapsed="false">
      <c r="A868" s="100"/>
      <c r="B868" s="101"/>
      <c r="C868" s="101"/>
      <c r="D868" s="101"/>
      <c r="E868" s="101"/>
      <c r="F868" s="101"/>
      <c r="G868" s="101"/>
      <c r="H868" s="82"/>
      <c r="I868" s="103"/>
      <c r="R868" s="82"/>
    </row>
    <row r="869" customFormat="false" ht="12.75" hidden="false" customHeight="false" outlineLevel="0" collapsed="false">
      <c r="A869" s="100"/>
      <c r="B869" s="101"/>
      <c r="C869" s="101"/>
      <c r="D869" s="101"/>
      <c r="E869" s="101"/>
      <c r="F869" s="101"/>
      <c r="G869" s="101"/>
      <c r="H869" s="82"/>
      <c r="I869" s="103"/>
      <c r="R869" s="82"/>
    </row>
    <row r="870" customFormat="false" ht="12.75" hidden="false" customHeight="false" outlineLevel="0" collapsed="false">
      <c r="A870" s="100"/>
      <c r="B870" s="101"/>
      <c r="C870" s="101"/>
      <c r="D870" s="101"/>
      <c r="E870" s="101"/>
      <c r="F870" s="101"/>
      <c r="G870" s="101"/>
      <c r="H870" s="82"/>
      <c r="I870" s="103"/>
      <c r="R870" s="82"/>
    </row>
    <row r="871" customFormat="false" ht="12.75" hidden="false" customHeight="false" outlineLevel="0" collapsed="false">
      <c r="A871" s="100"/>
      <c r="B871" s="101"/>
      <c r="C871" s="101"/>
      <c r="D871" s="101"/>
      <c r="E871" s="101"/>
      <c r="F871" s="101"/>
      <c r="G871" s="101"/>
      <c r="H871" s="82"/>
      <c r="I871" s="103"/>
      <c r="R871" s="82"/>
    </row>
    <row r="872" customFormat="false" ht="12.75" hidden="false" customHeight="false" outlineLevel="0" collapsed="false">
      <c r="A872" s="100"/>
      <c r="B872" s="101"/>
      <c r="C872" s="101"/>
      <c r="D872" s="101"/>
      <c r="E872" s="101"/>
      <c r="F872" s="101"/>
      <c r="G872" s="101"/>
      <c r="H872" s="82"/>
      <c r="I872" s="103"/>
      <c r="R872" s="82"/>
    </row>
    <row r="873" customFormat="false" ht="12.75" hidden="false" customHeight="false" outlineLevel="0" collapsed="false">
      <c r="A873" s="100"/>
      <c r="B873" s="101"/>
      <c r="C873" s="101"/>
      <c r="D873" s="101"/>
      <c r="E873" s="101"/>
      <c r="F873" s="101"/>
      <c r="G873" s="101"/>
      <c r="H873" s="82"/>
      <c r="I873" s="103"/>
      <c r="R873" s="82"/>
    </row>
    <row r="874" customFormat="false" ht="12.75" hidden="false" customHeight="false" outlineLevel="0" collapsed="false">
      <c r="A874" s="100"/>
      <c r="B874" s="101"/>
      <c r="C874" s="101"/>
      <c r="D874" s="101"/>
      <c r="E874" s="101"/>
      <c r="F874" s="101"/>
      <c r="G874" s="101"/>
      <c r="H874" s="82"/>
      <c r="I874" s="103"/>
      <c r="R874" s="82"/>
    </row>
    <row r="875" customFormat="false" ht="12.75" hidden="false" customHeight="false" outlineLevel="0" collapsed="false">
      <c r="A875" s="100"/>
      <c r="B875" s="101"/>
      <c r="C875" s="101"/>
      <c r="D875" s="101"/>
      <c r="E875" s="101"/>
      <c r="F875" s="101"/>
      <c r="G875" s="101"/>
      <c r="H875" s="82"/>
      <c r="I875" s="103"/>
      <c r="R875" s="82"/>
    </row>
    <row r="876" customFormat="false" ht="12.75" hidden="false" customHeight="false" outlineLevel="0" collapsed="false">
      <c r="A876" s="100"/>
      <c r="B876" s="101"/>
      <c r="C876" s="101"/>
      <c r="D876" s="101"/>
      <c r="E876" s="101"/>
      <c r="F876" s="101"/>
      <c r="G876" s="101"/>
      <c r="H876" s="82"/>
      <c r="I876" s="103"/>
      <c r="R876" s="82"/>
    </row>
    <row r="877" customFormat="false" ht="12.75" hidden="false" customHeight="false" outlineLevel="0" collapsed="false">
      <c r="A877" s="100"/>
      <c r="B877" s="101"/>
      <c r="C877" s="101"/>
      <c r="D877" s="101"/>
      <c r="E877" s="101"/>
      <c r="F877" s="101"/>
      <c r="G877" s="101"/>
      <c r="H877" s="82"/>
      <c r="I877" s="103"/>
      <c r="R877" s="82"/>
    </row>
    <row r="878" customFormat="false" ht="12.75" hidden="false" customHeight="false" outlineLevel="0" collapsed="false">
      <c r="A878" s="100"/>
      <c r="B878" s="101"/>
      <c r="C878" s="101"/>
      <c r="D878" s="101"/>
      <c r="E878" s="101"/>
      <c r="F878" s="101"/>
      <c r="G878" s="101"/>
      <c r="H878" s="82"/>
      <c r="I878" s="103"/>
      <c r="R878" s="82"/>
    </row>
    <row r="879" customFormat="false" ht="12.75" hidden="false" customHeight="false" outlineLevel="0" collapsed="false">
      <c r="A879" s="100"/>
      <c r="B879" s="101"/>
      <c r="C879" s="101"/>
      <c r="D879" s="101"/>
      <c r="E879" s="101"/>
      <c r="F879" s="101"/>
      <c r="G879" s="101"/>
      <c r="H879" s="82"/>
      <c r="I879" s="103"/>
      <c r="R879" s="82"/>
    </row>
    <row r="880" customFormat="false" ht="12.75" hidden="false" customHeight="false" outlineLevel="0" collapsed="false">
      <c r="A880" s="100"/>
      <c r="B880" s="101"/>
      <c r="C880" s="101"/>
      <c r="D880" s="101"/>
      <c r="E880" s="101"/>
      <c r="F880" s="101"/>
      <c r="G880" s="101"/>
      <c r="H880" s="82"/>
      <c r="I880" s="103"/>
      <c r="R880" s="82"/>
    </row>
    <row r="881" customFormat="false" ht="12.75" hidden="false" customHeight="false" outlineLevel="0" collapsed="false">
      <c r="A881" s="100"/>
      <c r="B881" s="101"/>
      <c r="C881" s="101"/>
      <c r="D881" s="101"/>
      <c r="E881" s="101"/>
      <c r="F881" s="101"/>
      <c r="G881" s="101"/>
      <c r="H881" s="82"/>
      <c r="I881" s="103"/>
      <c r="R881" s="82"/>
    </row>
    <row r="882" customFormat="false" ht="12.75" hidden="false" customHeight="false" outlineLevel="0" collapsed="false">
      <c r="A882" s="100"/>
      <c r="B882" s="101"/>
      <c r="C882" s="101"/>
      <c r="D882" s="101"/>
      <c r="E882" s="101"/>
      <c r="F882" s="101"/>
      <c r="G882" s="101"/>
      <c r="H882" s="82"/>
      <c r="I882" s="103"/>
      <c r="R882" s="82"/>
    </row>
    <row r="883" customFormat="false" ht="12.75" hidden="false" customHeight="false" outlineLevel="0" collapsed="false">
      <c r="A883" s="100"/>
      <c r="B883" s="101"/>
      <c r="C883" s="101"/>
      <c r="D883" s="101"/>
      <c r="E883" s="101"/>
      <c r="F883" s="101"/>
      <c r="G883" s="101"/>
      <c r="H883" s="82"/>
      <c r="I883" s="103"/>
      <c r="R883" s="82"/>
    </row>
    <row r="884" customFormat="false" ht="12.75" hidden="false" customHeight="false" outlineLevel="0" collapsed="false">
      <c r="A884" s="100"/>
      <c r="B884" s="101"/>
      <c r="C884" s="101"/>
      <c r="D884" s="101"/>
      <c r="E884" s="101"/>
      <c r="F884" s="101"/>
      <c r="G884" s="101"/>
      <c r="H884" s="82"/>
      <c r="I884" s="103"/>
      <c r="R884" s="82"/>
    </row>
    <row r="885" customFormat="false" ht="12.75" hidden="false" customHeight="false" outlineLevel="0" collapsed="false">
      <c r="A885" s="100"/>
      <c r="B885" s="101"/>
      <c r="C885" s="101"/>
      <c r="D885" s="101"/>
      <c r="E885" s="101"/>
      <c r="F885" s="101"/>
      <c r="G885" s="101"/>
      <c r="H885" s="82"/>
      <c r="I885" s="103"/>
      <c r="R885" s="82"/>
    </row>
    <row r="886" customFormat="false" ht="12.75" hidden="false" customHeight="false" outlineLevel="0" collapsed="false">
      <c r="A886" s="100"/>
      <c r="B886" s="101"/>
      <c r="C886" s="101"/>
      <c r="D886" s="101"/>
      <c r="E886" s="101"/>
      <c r="F886" s="101"/>
      <c r="G886" s="101"/>
      <c r="H886" s="82"/>
      <c r="I886" s="103"/>
      <c r="R886" s="82"/>
    </row>
    <row r="887" customFormat="false" ht="12.75" hidden="false" customHeight="false" outlineLevel="0" collapsed="false">
      <c r="A887" s="100"/>
      <c r="B887" s="101"/>
      <c r="C887" s="101"/>
      <c r="D887" s="101"/>
      <c r="E887" s="101"/>
      <c r="F887" s="101"/>
      <c r="G887" s="101"/>
      <c r="H887" s="82"/>
      <c r="I887" s="103"/>
      <c r="R887" s="82"/>
    </row>
    <row r="888" customFormat="false" ht="12.75" hidden="false" customHeight="false" outlineLevel="0" collapsed="false">
      <c r="A888" s="100"/>
      <c r="B888" s="101"/>
      <c r="C888" s="101"/>
      <c r="D888" s="101"/>
      <c r="E888" s="101"/>
      <c r="F888" s="101"/>
      <c r="G888" s="101"/>
      <c r="H888" s="82"/>
      <c r="I888" s="103"/>
      <c r="R888" s="82"/>
    </row>
    <row r="889" customFormat="false" ht="12.75" hidden="false" customHeight="false" outlineLevel="0" collapsed="false">
      <c r="A889" s="100"/>
      <c r="B889" s="101"/>
      <c r="C889" s="101"/>
      <c r="D889" s="101"/>
      <c r="E889" s="101"/>
      <c r="F889" s="101"/>
      <c r="G889" s="101"/>
      <c r="H889" s="82"/>
      <c r="I889" s="103"/>
      <c r="R889" s="82"/>
    </row>
    <row r="890" customFormat="false" ht="12.75" hidden="false" customHeight="false" outlineLevel="0" collapsed="false">
      <c r="A890" s="100"/>
      <c r="B890" s="101"/>
      <c r="C890" s="101"/>
      <c r="D890" s="101"/>
      <c r="E890" s="101"/>
      <c r="F890" s="101"/>
      <c r="G890" s="101"/>
      <c r="H890" s="82"/>
      <c r="I890" s="103"/>
      <c r="R890" s="82"/>
    </row>
    <row r="891" customFormat="false" ht="12.75" hidden="false" customHeight="false" outlineLevel="0" collapsed="false">
      <c r="A891" s="100"/>
      <c r="B891" s="101"/>
      <c r="C891" s="101"/>
      <c r="D891" s="101"/>
      <c r="E891" s="101"/>
      <c r="F891" s="101"/>
      <c r="G891" s="101"/>
      <c r="H891" s="82"/>
      <c r="I891" s="103"/>
      <c r="R891" s="82"/>
    </row>
    <row r="892" customFormat="false" ht="12.75" hidden="false" customHeight="false" outlineLevel="0" collapsed="false">
      <c r="A892" s="100"/>
      <c r="B892" s="101"/>
      <c r="C892" s="101"/>
      <c r="D892" s="101"/>
      <c r="E892" s="101"/>
      <c r="F892" s="101"/>
      <c r="G892" s="101"/>
      <c r="H892" s="82"/>
      <c r="I892" s="103"/>
      <c r="R892" s="82"/>
    </row>
    <row r="893" customFormat="false" ht="12.75" hidden="false" customHeight="false" outlineLevel="0" collapsed="false">
      <c r="A893" s="100"/>
      <c r="B893" s="101"/>
      <c r="C893" s="101"/>
      <c r="D893" s="101"/>
      <c r="E893" s="101"/>
      <c r="F893" s="101"/>
      <c r="G893" s="101"/>
      <c r="H893" s="82"/>
      <c r="I893" s="103"/>
      <c r="R893" s="82"/>
    </row>
    <row r="894" customFormat="false" ht="12.75" hidden="false" customHeight="false" outlineLevel="0" collapsed="false">
      <c r="A894" s="100"/>
      <c r="B894" s="101"/>
      <c r="C894" s="101"/>
      <c r="D894" s="101"/>
      <c r="E894" s="101"/>
      <c r="F894" s="101"/>
      <c r="G894" s="101"/>
      <c r="H894" s="82"/>
      <c r="I894" s="103"/>
      <c r="R894" s="82"/>
    </row>
    <row r="895" customFormat="false" ht="12.75" hidden="false" customHeight="false" outlineLevel="0" collapsed="false">
      <c r="A895" s="100"/>
      <c r="B895" s="101"/>
      <c r="C895" s="101"/>
      <c r="D895" s="101"/>
      <c r="E895" s="101"/>
      <c r="F895" s="101"/>
      <c r="G895" s="101"/>
      <c r="H895" s="82"/>
      <c r="I895" s="103"/>
      <c r="R895" s="82"/>
    </row>
    <row r="896" customFormat="false" ht="12.75" hidden="false" customHeight="false" outlineLevel="0" collapsed="false">
      <c r="A896" s="100"/>
      <c r="B896" s="101"/>
      <c r="C896" s="101"/>
      <c r="D896" s="101"/>
      <c r="E896" s="101"/>
      <c r="F896" s="101"/>
      <c r="G896" s="101"/>
      <c r="H896" s="82"/>
      <c r="I896" s="103"/>
      <c r="R896" s="82"/>
    </row>
    <row r="897" customFormat="false" ht="12.75" hidden="false" customHeight="false" outlineLevel="0" collapsed="false">
      <c r="A897" s="100"/>
      <c r="B897" s="101"/>
      <c r="C897" s="101"/>
      <c r="D897" s="101"/>
      <c r="E897" s="101"/>
      <c r="F897" s="101"/>
      <c r="G897" s="101"/>
      <c r="H897" s="82"/>
      <c r="I897" s="103"/>
      <c r="R897" s="82"/>
    </row>
    <row r="898" customFormat="false" ht="12.75" hidden="false" customHeight="false" outlineLevel="0" collapsed="false">
      <c r="A898" s="100"/>
      <c r="B898" s="101"/>
      <c r="C898" s="101"/>
      <c r="D898" s="101"/>
      <c r="E898" s="101"/>
      <c r="F898" s="101"/>
      <c r="G898" s="101"/>
      <c r="H898" s="82"/>
      <c r="I898" s="103"/>
      <c r="R898" s="82"/>
    </row>
    <row r="899" customFormat="false" ht="12.75" hidden="false" customHeight="false" outlineLevel="0" collapsed="false">
      <c r="A899" s="100"/>
      <c r="B899" s="101"/>
      <c r="C899" s="101"/>
      <c r="D899" s="101"/>
      <c r="E899" s="101"/>
      <c r="F899" s="101"/>
      <c r="G899" s="101"/>
      <c r="H899" s="82"/>
      <c r="I899" s="103"/>
      <c r="R899" s="82"/>
    </row>
    <row r="900" customFormat="false" ht="12.75" hidden="false" customHeight="false" outlineLevel="0" collapsed="false">
      <c r="A900" s="100"/>
      <c r="B900" s="101"/>
      <c r="C900" s="101"/>
      <c r="D900" s="101"/>
      <c r="E900" s="101"/>
      <c r="F900" s="101"/>
      <c r="G900" s="101"/>
      <c r="H900" s="82"/>
      <c r="I900" s="103"/>
      <c r="R900" s="82"/>
    </row>
    <row r="901" customFormat="false" ht="12.75" hidden="false" customHeight="false" outlineLevel="0" collapsed="false">
      <c r="A901" s="100"/>
      <c r="B901" s="101"/>
      <c r="C901" s="101"/>
      <c r="D901" s="101"/>
      <c r="E901" s="101"/>
      <c r="F901" s="101"/>
      <c r="G901" s="101"/>
      <c r="H901" s="82"/>
      <c r="I901" s="103"/>
      <c r="R901" s="82"/>
    </row>
    <row r="902" customFormat="false" ht="12.75" hidden="false" customHeight="false" outlineLevel="0" collapsed="false">
      <c r="A902" s="100"/>
      <c r="B902" s="101"/>
      <c r="C902" s="101"/>
      <c r="D902" s="101"/>
      <c r="E902" s="101"/>
      <c r="F902" s="101"/>
      <c r="G902" s="101"/>
      <c r="H902" s="82"/>
      <c r="I902" s="103"/>
      <c r="R902" s="82"/>
    </row>
    <row r="903" customFormat="false" ht="12.75" hidden="false" customHeight="false" outlineLevel="0" collapsed="false">
      <c r="A903" s="100"/>
      <c r="B903" s="101"/>
      <c r="C903" s="101"/>
      <c r="D903" s="101"/>
      <c r="E903" s="101"/>
      <c r="F903" s="101"/>
      <c r="G903" s="101"/>
      <c r="H903" s="82"/>
      <c r="I903" s="103"/>
      <c r="R903" s="82"/>
    </row>
    <row r="904" customFormat="false" ht="12.75" hidden="false" customHeight="false" outlineLevel="0" collapsed="false">
      <c r="A904" s="100"/>
      <c r="B904" s="101"/>
      <c r="C904" s="101"/>
      <c r="D904" s="101"/>
      <c r="E904" s="101"/>
      <c r="F904" s="101"/>
      <c r="G904" s="101"/>
      <c r="H904" s="82"/>
      <c r="I904" s="103"/>
      <c r="R904" s="82"/>
    </row>
    <row r="905" customFormat="false" ht="12.75" hidden="false" customHeight="false" outlineLevel="0" collapsed="false">
      <c r="A905" s="100"/>
      <c r="B905" s="101"/>
      <c r="C905" s="101"/>
      <c r="D905" s="101"/>
      <c r="E905" s="101"/>
      <c r="F905" s="101"/>
      <c r="G905" s="101"/>
      <c r="H905" s="82"/>
      <c r="I905" s="103"/>
      <c r="R905" s="82"/>
    </row>
    <row r="906" customFormat="false" ht="12.75" hidden="false" customHeight="false" outlineLevel="0" collapsed="false">
      <c r="A906" s="100"/>
      <c r="B906" s="101"/>
      <c r="C906" s="101"/>
      <c r="D906" s="101"/>
      <c r="E906" s="101"/>
      <c r="F906" s="101"/>
      <c r="G906" s="101"/>
      <c r="H906" s="82"/>
      <c r="I906" s="103"/>
      <c r="R906" s="82"/>
    </row>
    <row r="907" customFormat="false" ht="12.75" hidden="false" customHeight="false" outlineLevel="0" collapsed="false">
      <c r="A907" s="100"/>
      <c r="B907" s="101"/>
      <c r="C907" s="101"/>
      <c r="D907" s="101"/>
      <c r="E907" s="101"/>
      <c r="F907" s="101"/>
      <c r="G907" s="101"/>
      <c r="H907" s="82"/>
      <c r="I907" s="103"/>
      <c r="R907" s="82"/>
    </row>
    <row r="908" customFormat="false" ht="12.75" hidden="false" customHeight="false" outlineLevel="0" collapsed="false">
      <c r="A908" s="100"/>
      <c r="B908" s="101"/>
      <c r="C908" s="101"/>
      <c r="D908" s="101"/>
      <c r="E908" s="101"/>
      <c r="F908" s="101"/>
      <c r="G908" s="101"/>
      <c r="H908" s="82"/>
      <c r="I908" s="103"/>
      <c r="R908" s="82"/>
    </row>
    <row r="909" customFormat="false" ht="12.75" hidden="false" customHeight="false" outlineLevel="0" collapsed="false">
      <c r="A909" s="100"/>
      <c r="B909" s="101"/>
      <c r="C909" s="101"/>
      <c r="D909" s="101"/>
      <c r="E909" s="101"/>
      <c r="F909" s="101"/>
      <c r="G909" s="101"/>
      <c r="H909" s="82"/>
      <c r="I909" s="103"/>
      <c r="R909" s="82"/>
    </row>
    <row r="910" customFormat="false" ht="12.75" hidden="false" customHeight="false" outlineLevel="0" collapsed="false">
      <c r="A910" s="100"/>
      <c r="B910" s="101"/>
      <c r="C910" s="101"/>
      <c r="D910" s="101"/>
      <c r="E910" s="101"/>
      <c r="F910" s="101"/>
      <c r="G910" s="101"/>
      <c r="H910" s="82"/>
      <c r="I910" s="103"/>
      <c r="R910" s="82"/>
    </row>
    <row r="911" customFormat="false" ht="12.75" hidden="false" customHeight="false" outlineLevel="0" collapsed="false">
      <c r="A911" s="100"/>
      <c r="B911" s="101"/>
      <c r="C911" s="101"/>
      <c r="D911" s="101"/>
      <c r="E911" s="101"/>
      <c r="F911" s="101"/>
      <c r="G911" s="101"/>
      <c r="H911" s="82"/>
      <c r="I911" s="103"/>
      <c r="R911" s="82"/>
    </row>
    <row r="912" customFormat="false" ht="12.75" hidden="false" customHeight="false" outlineLevel="0" collapsed="false">
      <c r="A912" s="100"/>
      <c r="B912" s="101"/>
      <c r="C912" s="101"/>
      <c r="D912" s="101"/>
      <c r="E912" s="101"/>
      <c r="F912" s="101"/>
      <c r="G912" s="101"/>
      <c r="H912" s="82"/>
      <c r="I912" s="103"/>
      <c r="R912" s="82"/>
    </row>
    <row r="913" customFormat="false" ht="12.75" hidden="false" customHeight="false" outlineLevel="0" collapsed="false">
      <c r="A913" s="100"/>
      <c r="B913" s="101"/>
      <c r="C913" s="101"/>
      <c r="D913" s="101"/>
      <c r="E913" s="101"/>
      <c r="F913" s="101"/>
      <c r="G913" s="101"/>
      <c r="H913" s="82"/>
      <c r="I913" s="103"/>
      <c r="R913" s="82"/>
    </row>
    <row r="914" customFormat="false" ht="12.75" hidden="false" customHeight="false" outlineLevel="0" collapsed="false">
      <c r="A914" s="100"/>
      <c r="B914" s="101"/>
      <c r="C914" s="101"/>
      <c r="D914" s="101"/>
      <c r="E914" s="101"/>
      <c r="F914" s="101"/>
      <c r="G914" s="101"/>
      <c r="H914" s="82"/>
      <c r="I914" s="103"/>
      <c r="R914" s="82"/>
    </row>
    <row r="915" customFormat="false" ht="12.75" hidden="false" customHeight="false" outlineLevel="0" collapsed="false">
      <c r="A915" s="100"/>
      <c r="B915" s="101"/>
      <c r="C915" s="101"/>
      <c r="D915" s="101"/>
      <c r="E915" s="101"/>
      <c r="F915" s="101"/>
      <c r="G915" s="101"/>
      <c r="H915" s="82"/>
      <c r="I915" s="103"/>
      <c r="R915" s="82"/>
    </row>
    <row r="916" customFormat="false" ht="12.75" hidden="false" customHeight="false" outlineLevel="0" collapsed="false">
      <c r="A916" s="100"/>
      <c r="B916" s="101"/>
      <c r="C916" s="101"/>
      <c r="D916" s="101"/>
      <c r="E916" s="101"/>
      <c r="F916" s="101"/>
      <c r="G916" s="101"/>
      <c r="H916" s="82"/>
      <c r="I916" s="103"/>
      <c r="R916" s="82"/>
    </row>
    <row r="917" customFormat="false" ht="12.75" hidden="false" customHeight="false" outlineLevel="0" collapsed="false">
      <c r="A917" s="100"/>
      <c r="B917" s="101"/>
      <c r="C917" s="101"/>
      <c r="D917" s="101"/>
      <c r="E917" s="101"/>
      <c r="F917" s="101"/>
      <c r="G917" s="101"/>
      <c r="H917" s="82"/>
      <c r="I917" s="103"/>
      <c r="R917" s="82"/>
    </row>
    <row r="918" customFormat="false" ht="12.75" hidden="false" customHeight="false" outlineLevel="0" collapsed="false">
      <c r="A918" s="100"/>
      <c r="B918" s="101"/>
      <c r="C918" s="101"/>
      <c r="D918" s="101"/>
      <c r="E918" s="101"/>
      <c r="F918" s="101"/>
      <c r="G918" s="101"/>
      <c r="H918" s="82"/>
      <c r="I918" s="103"/>
      <c r="R918" s="82"/>
    </row>
    <row r="919" customFormat="false" ht="12.75" hidden="false" customHeight="false" outlineLevel="0" collapsed="false">
      <c r="A919" s="100"/>
      <c r="B919" s="101"/>
      <c r="C919" s="101"/>
      <c r="D919" s="101"/>
      <c r="E919" s="101"/>
      <c r="F919" s="101"/>
      <c r="G919" s="101"/>
      <c r="H919" s="82"/>
      <c r="I919" s="103"/>
      <c r="R919" s="82"/>
    </row>
    <row r="920" customFormat="false" ht="12.75" hidden="false" customHeight="false" outlineLevel="0" collapsed="false">
      <c r="A920" s="100"/>
      <c r="B920" s="101"/>
      <c r="C920" s="101"/>
      <c r="D920" s="101"/>
      <c r="E920" s="101"/>
      <c r="F920" s="101"/>
      <c r="G920" s="101"/>
      <c r="H920" s="82"/>
      <c r="I920" s="103"/>
      <c r="R920" s="82"/>
    </row>
    <row r="921" customFormat="false" ht="12.75" hidden="false" customHeight="false" outlineLevel="0" collapsed="false">
      <c r="A921" s="100"/>
      <c r="B921" s="101"/>
      <c r="C921" s="101"/>
      <c r="D921" s="101"/>
      <c r="E921" s="101"/>
      <c r="F921" s="101"/>
      <c r="G921" s="101"/>
      <c r="H921" s="82"/>
      <c r="I921" s="103"/>
      <c r="R921" s="82"/>
    </row>
    <row r="922" customFormat="false" ht="12.75" hidden="false" customHeight="false" outlineLevel="0" collapsed="false">
      <c r="A922" s="100"/>
      <c r="B922" s="101"/>
      <c r="C922" s="101"/>
      <c r="D922" s="101"/>
      <c r="E922" s="101"/>
      <c r="F922" s="101"/>
      <c r="G922" s="101"/>
      <c r="H922" s="82"/>
      <c r="I922" s="103"/>
      <c r="R922" s="82"/>
    </row>
    <row r="923" customFormat="false" ht="12.75" hidden="false" customHeight="false" outlineLevel="0" collapsed="false">
      <c r="A923" s="100"/>
      <c r="B923" s="101"/>
      <c r="C923" s="101"/>
      <c r="D923" s="101"/>
      <c r="E923" s="101"/>
      <c r="F923" s="101"/>
      <c r="G923" s="101"/>
      <c r="H923" s="82"/>
      <c r="I923" s="103"/>
      <c r="R923" s="82"/>
    </row>
    <row r="924" customFormat="false" ht="12.75" hidden="false" customHeight="false" outlineLevel="0" collapsed="false">
      <c r="A924" s="100"/>
      <c r="B924" s="101"/>
      <c r="C924" s="101"/>
      <c r="D924" s="101"/>
      <c r="E924" s="101"/>
      <c r="F924" s="101"/>
      <c r="G924" s="101"/>
      <c r="H924" s="82"/>
      <c r="I924" s="103"/>
      <c r="R924" s="82"/>
    </row>
    <row r="925" customFormat="false" ht="12.75" hidden="false" customHeight="false" outlineLevel="0" collapsed="false">
      <c r="A925" s="100"/>
      <c r="B925" s="101"/>
      <c r="C925" s="101"/>
      <c r="D925" s="101"/>
      <c r="E925" s="101"/>
      <c r="F925" s="101"/>
      <c r="G925" s="101"/>
      <c r="H925" s="82"/>
      <c r="I925" s="103"/>
      <c r="R925" s="82"/>
    </row>
    <row r="926" customFormat="false" ht="12.75" hidden="false" customHeight="false" outlineLevel="0" collapsed="false">
      <c r="A926" s="100"/>
      <c r="B926" s="101"/>
      <c r="C926" s="101"/>
      <c r="D926" s="101"/>
      <c r="E926" s="101"/>
      <c r="F926" s="101"/>
      <c r="G926" s="101"/>
      <c r="H926" s="82"/>
      <c r="I926" s="103"/>
      <c r="R926" s="82"/>
    </row>
    <row r="927" customFormat="false" ht="12.75" hidden="false" customHeight="false" outlineLevel="0" collapsed="false">
      <c r="A927" s="100"/>
      <c r="B927" s="101"/>
      <c r="C927" s="101"/>
      <c r="D927" s="101"/>
      <c r="E927" s="101"/>
      <c r="F927" s="101"/>
      <c r="G927" s="101"/>
      <c r="H927" s="82"/>
      <c r="I927" s="103"/>
      <c r="R927" s="82"/>
    </row>
    <row r="928" customFormat="false" ht="12.75" hidden="false" customHeight="false" outlineLevel="0" collapsed="false">
      <c r="A928" s="100"/>
      <c r="B928" s="101"/>
      <c r="C928" s="101"/>
      <c r="D928" s="101"/>
      <c r="E928" s="101"/>
      <c r="F928" s="101"/>
      <c r="G928" s="101"/>
      <c r="H928" s="82"/>
      <c r="I928" s="103"/>
      <c r="R928" s="82"/>
    </row>
    <row r="929" customFormat="false" ht="12.75" hidden="false" customHeight="false" outlineLevel="0" collapsed="false">
      <c r="A929" s="100"/>
      <c r="B929" s="101"/>
      <c r="C929" s="101"/>
      <c r="D929" s="101"/>
      <c r="E929" s="101"/>
      <c r="F929" s="101"/>
      <c r="G929" s="101"/>
      <c r="H929" s="82"/>
      <c r="I929" s="103"/>
      <c r="R929" s="82"/>
    </row>
    <row r="930" customFormat="false" ht="12.75" hidden="false" customHeight="false" outlineLevel="0" collapsed="false">
      <c r="A930" s="100"/>
      <c r="B930" s="101"/>
      <c r="C930" s="101"/>
      <c r="D930" s="101"/>
      <c r="E930" s="101"/>
      <c r="F930" s="101"/>
      <c r="G930" s="101"/>
      <c r="H930" s="82"/>
      <c r="I930" s="103"/>
      <c r="R930" s="82"/>
    </row>
    <row r="931" customFormat="false" ht="12.75" hidden="false" customHeight="false" outlineLevel="0" collapsed="false">
      <c r="A931" s="100"/>
      <c r="B931" s="101"/>
      <c r="C931" s="101"/>
      <c r="D931" s="101"/>
      <c r="E931" s="101"/>
      <c r="F931" s="101"/>
      <c r="G931" s="101"/>
      <c r="H931" s="82"/>
      <c r="I931" s="103"/>
      <c r="R931" s="82"/>
    </row>
    <row r="932" customFormat="false" ht="12.75" hidden="false" customHeight="false" outlineLevel="0" collapsed="false">
      <c r="A932" s="100"/>
      <c r="B932" s="101"/>
      <c r="C932" s="101"/>
      <c r="D932" s="101"/>
      <c r="E932" s="101"/>
      <c r="F932" s="101"/>
      <c r="G932" s="101"/>
      <c r="H932" s="82"/>
      <c r="I932" s="103"/>
      <c r="R932" s="82"/>
    </row>
    <row r="933" customFormat="false" ht="12.75" hidden="false" customHeight="false" outlineLevel="0" collapsed="false">
      <c r="A933" s="100"/>
      <c r="B933" s="101"/>
      <c r="C933" s="101"/>
      <c r="D933" s="101"/>
      <c r="E933" s="101"/>
      <c r="F933" s="101"/>
      <c r="G933" s="101"/>
      <c r="H933" s="82"/>
      <c r="I933" s="103"/>
      <c r="R933" s="82"/>
    </row>
    <row r="934" customFormat="false" ht="12.75" hidden="false" customHeight="false" outlineLevel="0" collapsed="false">
      <c r="A934" s="100"/>
      <c r="B934" s="101"/>
      <c r="C934" s="101"/>
      <c r="D934" s="101"/>
      <c r="E934" s="101"/>
      <c r="F934" s="101"/>
      <c r="G934" s="101"/>
      <c r="H934" s="82"/>
      <c r="I934" s="103"/>
      <c r="R934" s="82"/>
    </row>
    <row r="935" customFormat="false" ht="12.75" hidden="false" customHeight="false" outlineLevel="0" collapsed="false">
      <c r="A935" s="100"/>
      <c r="B935" s="101"/>
      <c r="C935" s="101"/>
      <c r="D935" s="101"/>
      <c r="E935" s="101"/>
      <c r="F935" s="101"/>
      <c r="G935" s="101"/>
      <c r="H935" s="82"/>
      <c r="I935" s="103"/>
      <c r="R935" s="82"/>
    </row>
    <row r="936" customFormat="false" ht="12.75" hidden="false" customHeight="false" outlineLevel="0" collapsed="false">
      <c r="A936" s="100"/>
      <c r="B936" s="101"/>
      <c r="C936" s="101"/>
      <c r="D936" s="101"/>
      <c r="E936" s="101"/>
      <c r="F936" s="101"/>
      <c r="G936" s="101"/>
      <c r="H936" s="82"/>
      <c r="I936" s="103"/>
      <c r="R936" s="82"/>
    </row>
    <row r="937" customFormat="false" ht="12.75" hidden="false" customHeight="false" outlineLevel="0" collapsed="false">
      <c r="A937" s="100"/>
      <c r="B937" s="101"/>
      <c r="C937" s="101"/>
      <c r="D937" s="101"/>
      <c r="E937" s="101"/>
      <c r="F937" s="101"/>
      <c r="G937" s="101"/>
      <c r="H937" s="82"/>
      <c r="I937" s="103"/>
      <c r="R937" s="82"/>
    </row>
    <row r="938" customFormat="false" ht="12.75" hidden="false" customHeight="false" outlineLevel="0" collapsed="false">
      <c r="A938" s="100"/>
      <c r="B938" s="101"/>
      <c r="C938" s="101"/>
      <c r="D938" s="101"/>
      <c r="E938" s="101"/>
      <c r="F938" s="101"/>
      <c r="G938" s="101"/>
      <c r="H938" s="82"/>
      <c r="I938" s="103"/>
      <c r="R938" s="82"/>
    </row>
    <row r="939" customFormat="false" ht="12.75" hidden="false" customHeight="false" outlineLevel="0" collapsed="false">
      <c r="A939" s="100"/>
      <c r="B939" s="101"/>
      <c r="C939" s="101"/>
      <c r="D939" s="101"/>
      <c r="E939" s="101"/>
      <c r="F939" s="101"/>
      <c r="G939" s="101"/>
      <c r="H939" s="82"/>
      <c r="I939" s="103"/>
      <c r="R939" s="82"/>
    </row>
    <row r="940" customFormat="false" ht="12.75" hidden="false" customHeight="false" outlineLevel="0" collapsed="false">
      <c r="A940" s="100"/>
      <c r="B940" s="101"/>
      <c r="C940" s="101"/>
      <c r="D940" s="101"/>
      <c r="E940" s="101"/>
      <c r="F940" s="101"/>
      <c r="G940" s="101"/>
      <c r="H940" s="82"/>
      <c r="I940" s="103"/>
      <c r="R940" s="82"/>
    </row>
    <row r="941" customFormat="false" ht="12.75" hidden="false" customHeight="false" outlineLevel="0" collapsed="false">
      <c r="A941" s="100"/>
      <c r="B941" s="101"/>
      <c r="C941" s="101"/>
      <c r="D941" s="101"/>
      <c r="E941" s="101"/>
      <c r="F941" s="101"/>
      <c r="G941" s="101"/>
      <c r="H941" s="82"/>
      <c r="I941" s="103"/>
      <c r="R941" s="82"/>
    </row>
    <row r="942" customFormat="false" ht="12.75" hidden="false" customHeight="false" outlineLevel="0" collapsed="false">
      <c r="A942" s="100"/>
      <c r="B942" s="101"/>
      <c r="C942" s="101"/>
      <c r="D942" s="101"/>
      <c r="E942" s="101"/>
      <c r="F942" s="101"/>
      <c r="G942" s="101"/>
      <c r="H942" s="82"/>
      <c r="I942" s="103"/>
      <c r="R942" s="82"/>
    </row>
    <row r="943" customFormat="false" ht="12.75" hidden="false" customHeight="false" outlineLevel="0" collapsed="false">
      <c r="A943" s="100"/>
      <c r="B943" s="101"/>
      <c r="C943" s="101"/>
      <c r="D943" s="101"/>
      <c r="E943" s="101"/>
      <c r="F943" s="101"/>
      <c r="G943" s="101"/>
      <c r="H943" s="82"/>
      <c r="I943" s="103"/>
      <c r="R943" s="82"/>
    </row>
    <row r="944" customFormat="false" ht="12.75" hidden="false" customHeight="false" outlineLevel="0" collapsed="false">
      <c r="A944" s="100"/>
      <c r="B944" s="101"/>
      <c r="C944" s="101"/>
      <c r="D944" s="101"/>
      <c r="E944" s="101"/>
      <c r="F944" s="101"/>
      <c r="G944" s="101"/>
      <c r="H944" s="82"/>
      <c r="I944" s="103"/>
      <c r="R944" s="82"/>
    </row>
    <row r="945" customFormat="false" ht="12.75" hidden="false" customHeight="false" outlineLevel="0" collapsed="false">
      <c r="A945" s="100"/>
      <c r="B945" s="101"/>
      <c r="C945" s="101"/>
      <c r="D945" s="101"/>
      <c r="E945" s="101"/>
      <c r="F945" s="101"/>
      <c r="G945" s="101"/>
      <c r="H945" s="82"/>
      <c r="I945" s="103"/>
      <c r="R945" s="82"/>
    </row>
    <row r="946" customFormat="false" ht="12.75" hidden="false" customHeight="false" outlineLevel="0" collapsed="false">
      <c r="A946" s="100"/>
      <c r="B946" s="101"/>
      <c r="C946" s="101"/>
      <c r="D946" s="101"/>
      <c r="E946" s="101"/>
      <c r="F946" s="101"/>
      <c r="G946" s="101"/>
      <c r="H946" s="82"/>
      <c r="I946" s="103"/>
      <c r="R946" s="82"/>
    </row>
    <row r="947" customFormat="false" ht="12.75" hidden="false" customHeight="false" outlineLevel="0" collapsed="false">
      <c r="A947" s="100"/>
      <c r="B947" s="101"/>
      <c r="C947" s="101"/>
      <c r="D947" s="101"/>
      <c r="E947" s="101"/>
      <c r="F947" s="101"/>
      <c r="G947" s="101"/>
      <c r="H947" s="82"/>
      <c r="I947" s="103"/>
      <c r="R947" s="82"/>
    </row>
    <row r="948" customFormat="false" ht="12.75" hidden="false" customHeight="false" outlineLevel="0" collapsed="false">
      <c r="A948" s="100"/>
      <c r="B948" s="101"/>
      <c r="C948" s="101"/>
      <c r="D948" s="101"/>
      <c r="E948" s="101"/>
      <c r="F948" s="101"/>
      <c r="G948" s="101"/>
      <c r="H948" s="82"/>
      <c r="I948" s="103"/>
      <c r="R948" s="82"/>
    </row>
    <row r="949" customFormat="false" ht="12.75" hidden="false" customHeight="false" outlineLevel="0" collapsed="false">
      <c r="A949" s="100"/>
      <c r="B949" s="101"/>
      <c r="C949" s="101"/>
      <c r="D949" s="101"/>
      <c r="E949" s="101"/>
      <c r="F949" s="101"/>
      <c r="G949" s="101"/>
      <c r="H949" s="82"/>
      <c r="I949" s="103"/>
      <c r="R949" s="82"/>
    </row>
    <row r="950" customFormat="false" ht="12.75" hidden="false" customHeight="false" outlineLevel="0" collapsed="false">
      <c r="A950" s="100"/>
      <c r="B950" s="101"/>
      <c r="C950" s="101"/>
      <c r="D950" s="101"/>
      <c r="E950" s="101"/>
      <c r="F950" s="101"/>
      <c r="G950" s="101"/>
      <c r="H950" s="82"/>
      <c r="I950" s="103"/>
      <c r="R950" s="82"/>
    </row>
    <row r="951" customFormat="false" ht="12.75" hidden="false" customHeight="false" outlineLevel="0" collapsed="false">
      <c r="A951" s="100"/>
      <c r="B951" s="101"/>
      <c r="C951" s="101"/>
      <c r="D951" s="101"/>
      <c r="E951" s="101"/>
      <c r="F951" s="101"/>
      <c r="G951" s="101"/>
      <c r="H951" s="82"/>
      <c r="I951" s="103"/>
      <c r="R951" s="82"/>
    </row>
    <row r="952" customFormat="false" ht="12.75" hidden="false" customHeight="false" outlineLevel="0" collapsed="false">
      <c r="A952" s="100"/>
      <c r="B952" s="101"/>
      <c r="C952" s="101"/>
      <c r="D952" s="101"/>
      <c r="E952" s="101"/>
      <c r="F952" s="101"/>
      <c r="G952" s="101"/>
      <c r="H952" s="82"/>
      <c r="I952" s="103"/>
      <c r="R952" s="82"/>
    </row>
    <row r="953" customFormat="false" ht="12.75" hidden="false" customHeight="false" outlineLevel="0" collapsed="false">
      <c r="A953" s="100"/>
      <c r="B953" s="101"/>
      <c r="C953" s="101"/>
      <c r="D953" s="101"/>
      <c r="E953" s="101"/>
      <c r="F953" s="101"/>
      <c r="G953" s="101"/>
      <c r="H953" s="82"/>
      <c r="I953" s="103"/>
      <c r="R953" s="82"/>
    </row>
    <row r="954" customFormat="false" ht="12.75" hidden="false" customHeight="false" outlineLevel="0" collapsed="false">
      <c r="A954" s="100"/>
      <c r="B954" s="101"/>
      <c r="C954" s="101"/>
      <c r="D954" s="101"/>
      <c r="E954" s="101"/>
      <c r="F954" s="101"/>
      <c r="G954" s="101"/>
      <c r="H954" s="82"/>
      <c r="I954" s="103"/>
      <c r="R954" s="82"/>
    </row>
    <row r="955" customFormat="false" ht="12.75" hidden="false" customHeight="false" outlineLevel="0" collapsed="false">
      <c r="A955" s="100"/>
      <c r="B955" s="101"/>
      <c r="C955" s="101"/>
      <c r="D955" s="101"/>
      <c r="E955" s="101"/>
      <c r="F955" s="101"/>
      <c r="G955" s="101"/>
      <c r="H955" s="82"/>
      <c r="I955" s="103"/>
      <c r="R955" s="82"/>
    </row>
    <row r="956" customFormat="false" ht="12.75" hidden="false" customHeight="false" outlineLevel="0" collapsed="false">
      <c r="A956" s="100"/>
      <c r="B956" s="101"/>
      <c r="C956" s="101"/>
      <c r="D956" s="101"/>
      <c r="E956" s="101"/>
      <c r="F956" s="101"/>
      <c r="G956" s="101"/>
      <c r="H956" s="82"/>
      <c r="I956" s="103"/>
      <c r="R956" s="82"/>
    </row>
    <row r="957" customFormat="false" ht="12.75" hidden="false" customHeight="false" outlineLevel="0" collapsed="false">
      <c r="A957" s="100"/>
      <c r="B957" s="101"/>
      <c r="C957" s="101"/>
      <c r="D957" s="101"/>
      <c r="E957" s="101"/>
      <c r="F957" s="101"/>
      <c r="G957" s="101"/>
      <c r="H957" s="82"/>
      <c r="I957" s="103"/>
      <c r="R957" s="82"/>
    </row>
    <row r="958" customFormat="false" ht="12.75" hidden="false" customHeight="false" outlineLevel="0" collapsed="false">
      <c r="A958" s="100"/>
      <c r="B958" s="101"/>
      <c r="C958" s="101"/>
      <c r="D958" s="101"/>
      <c r="E958" s="101"/>
      <c r="F958" s="101"/>
      <c r="G958" s="101"/>
      <c r="H958" s="82"/>
      <c r="I958" s="103"/>
      <c r="R958" s="82"/>
    </row>
    <row r="959" customFormat="false" ht="12.75" hidden="false" customHeight="false" outlineLevel="0" collapsed="false">
      <c r="A959" s="100"/>
      <c r="B959" s="101"/>
      <c r="C959" s="101"/>
      <c r="D959" s="101"/>
      <c r="E959" s="101"/>
      <c r="F959" s="101"/>
      <c r="G959" s="101"/>
      <c r="H959" s="82"/>
      <c r="I959" s="103"/>
      <c r="R959" s="82"/>
    </row>
    <row r="960" customFormat="false" ht="12.75" hidden="false" customHeight="false" outlineLevel="0" collapsed="false">
      <c r="A960" s="100"/>
      <c r="B960" s="101"/>
      <c r="C960" s="101"/>
      <c r="D960" s="101"/>
      <c r="E960" s="101"/>
      <c r="F960" s="101"/>
      <c r="G960" s="101"/>
      <c r="H960" s="82"/>
      <c r="I960" s="103"/>
      <c r="R960" s="82"/>
    </row>
    <row r="961" customFormat="false" ht="12.75" hidden="false" customHeight="false" outlineLevel="0" collapsed="false">
      <c r="A961" s="100"/>
      <c r="B961" s="101"/>
      <c r="C961" s="101"/>
      <c r="D961" s="101"/>
      <c r="E961" s="101"/>
      <c r="F961" s="101"/>
      <c r="G961" s="101"/>
      <c r="H961" s="82"/>
      <c r="I961" s="103"/>
      <c r="R961" s="82"/>
    </row>
    <row r="962" customFormat="false" ht="12.75" hidden="false" customHeight="false" outlineLevel="0" collapsed="false">
      <c r="A962" s="100"/>
      <c r="B962" s="101"/>
      <c r="C962" s="101"/>
      <c r="D962" s="101"/>
      <c r="E962" s="101"/>
      <c r="F962" s="101"/>
      <c r="G962" s="101"/>
      <c r="H962" s="82"/>
      <c r="I962" s="103"/>
      <c r="R962" s="82"/>
    </row>
    <row r="963" customFormat="false" ht="12.75" hidden="false" customHeight="false" outlineLevel="0" collapsed="false">
      <c r="A963" s="100"/>
      <c r="B963" s="101"/>
      <c r="C963" s="101"/>
      <c r="D963" s="101"/>
      <c r="E963" s="101"/>
      <c r="F963" s="101"/>
      <c r="G963" s="101"/>
      <c r="H963" s="82"/>
      <c r="I963" s="103"/>
      <c r="R963" s="82"/>
    </row>
    <row r="964" customFormat="false" ht="12.75" hidden="false" customHeight="false" outlineLevel="0" collapsed="false">
      <c r="A964" s="100"/>
      <c r="B964" s="101"/>
      <c r="C964" s="101"/>
      <c r="D964" s="101"/>
      <c r="E964" s="101"/>
      <c r="F964" s="101"/>
      <c r="G964" s="101"/>
      <c r="H964" s="82"/>
      <c r="I964" s="103"/>
      <c r="R964" s="82"/>
    </row>
    <row r="965" customFormat="false" ht="12.75" hidden="false" customHeight="false" outlineLevel="0" collapsed="false">
      <c r="A965" s="100"/>
      <c r="B965" s="101"/>
      <c r="C965" s="101"/>
      <c r="D965" s="101"/>
      <c r="E965" s="101"/>
      <c r="F965" s="101"/>
      <c r="G965" s="101"/>
      <c r="H965" s="82"/>
      <c r="I965" s="103"/>
      <c r="R965" s="82"/>
    </row>
    <row r="966" customFormat="false" ht="12.75" hidden="false" customHeight="false" outlineLevel="0" collapsed="false">
      <c r="A966" s="100"/>
      <c r="B966" s="101"/>
      <c r="C966" s="101"/>
      <c r="D966" s="101"/>
      <c r="E966" s="101"/>
      <c r="F966" s="101"/>
      <c r="G966" s="101"/>
      <c r="H966" s="82"/>
      <c r="I966" s="103"/>
      <c r="R966" s="82"/>
    </row>
    <row r="967" customFormat="false" ht="12.75" hidden="false" customHeight="false" outlineLevel="0" collapsed="false">
      <c r="A967" s="100"/>
      <c r="B967" s="101"/>
      <c r="C967" s="101"/>
      <c r="D967" s="101"/>
      <c r="E967" s="101"/>
      <c r="F967" s="101"/>
      <c r="G967" s="101"/>
      <c r="H967" s="82"/>
      <c r="I967" s="103"/>
      <c r="R967" s="82"/>
    </row>
    <row r="968" customFormat="false" ht="12.75" hidden="false" customHeight="false" outlineLevel="0" collapsed="false">
      <c r="A968" s="100"/>
      <c r="B968" s="101"/>
      <c r="C968" s="101"/>
      <c r="D968" s="101"/>
      <c r="E968" s="101"/>
      <c r="F968" s="101"/>
      <c r="G968" s="101"/>
      <c r="H968" s="82"/>
      <c r="I968" s="103"/>
      <c r="R968" s="82"/>
    </row>
    <row r="969" customFormat="false" ht="12.75" hidden="false" customHeight="false" outlineLevel="0" collapsed="false">
      <c r="A969" s="100"/>
      <c r="B969" s="101"/>
      <c r="C969" s="101"/>
      <c r="D969" s="101"/>
      <c r="E969" s="101"/>
      <c r="F969" s="101"/>
      <c r="G969" s="101"/>
      <c r="H969" s="82"/>
      <c r="I969" s="103"/>
      <c r="R969" s="82"/>
    </row>
    <row r="970" customFormat="false" ht="12.75" hidden="false" customHeight="false" outlineLevel="0" collapsed="false">
      <c r="A970" s="100"/>
      <c r="B970" s="101"/>
      <c r="C970" s="101"/>
      <c r="D970" s="101"/>
      <c r="E970" s="101"/>
      <c r="F970" s="101"/>
      <c r="G970" s="101"/>
      <c r="H970" s="82"/>
      <c r="I970" s="103"/>
      <c r="R970" s="82"/>
    </row>
    <row r="971" customFormat="false" ht="12.75" hidden="false" customHeight="false" outlineLevel="0" collapsed="false">
      <c r="A971" s="100"/>
      <c r="B971" s="101"/>
      <c r="C971" s="101"/>
      <c r="D971" s="101"/>
      <c r="E971" s="101"/>
      <c r="F971" s="101"/>
      <c r="G971" s="101"/>
      <c r="H971" s="82"/>
      <c r="I971" s="103"/>
      <c r="R971" s="82"/>
    </row>
    <row r="972" customFormat="false" ht="12.75" hidden="false" customHeight="false" outlineLevel="0" collapsed="false">
      <c r="A972" s="100"/>
      <c r="B972" s="101"/>
      <c r="C972" s="101"/>
      <c r="D972" s="101"/>
      <c r="E972" s="101"/>
      <c r="F972" s="101"/>
      <c r="G972" s="101"/>
      <c r="H972" s="82"/>
      <c r="I972" s="103"/>
      <c r="R972" s="82"/>
    </row>
    <row r="973" customFormat="false" ht="12.75" hidden="false" customHeight="false" outlineLevel="0" collapsed="false">
      <c r="A973" s="100"/>
      <c r="B973" s="101"/>
      <c r="C973" s="101"/>
      <c r="D973" s="101"/>
      <c r="E973" s="101"/>
      <c r="F973" s="101"/>
      <c r="G973" s="101"/>
      <c r="H973" s="82"/>
      <c r="I973" s="103"/>
      <c r="R973" s="82"/>
    </row>
    <row r="974" customFormat="false" ht="12.75" hidden="false" customHeight="false" outlineLevel="0" collapsed="false">
      <c r="A974" s="100"/>
      <c r="B974" s="101"/>
      <c r="C974" s="101"/>
      <c r="D974" s="101"/>
      <c r="E974" s="101"/>
      <c r="F974" s="101"/>
      <c r="G974" s="101"/>
      <c r="H974" s="82"/>
      <c r="I974" s="103"/>
      <c r="R974" s="82"/>
    </row>
    <row r="975" customFormat="false" ht="12.75" hidden="false" customHeight="false" outlineLevel="0" collapsed="false">
      <c r="A975" s="100"/>
      <c r="B975" s="101"/>
      <c r="C975" s="101"/>
      <c r="D975" s="101"/>
      <c r="E975" s="101"/>
      <c r="F975" s="101"/>
      <c r="G975" s="101"/>
      <c r="H975" s="82"/>
      <c r="I975" s="103"/>
      <c r="R975" s="82"/>
    </row>
    <row r="976" customFormat="false" ht="12.75" hidden="false" customHeight="false" outlineLevel="0" collapsed="false">
      <c r="A976" s="100"/>
      <c r="B976" s="101"/>
      <c r="C976" s="101"/>
      <c r="D976" s="101"/>
      <c r="E976" s="101"/>
      <c r="F976" s="101"/>
      <c r="G976" s="101"/>
      <c r="H976" s="82"/>
      <c r="I976" s="103"/>
      <c r="R976" s="82"/>
    </row>
    <row r="977" customFormat="false" ht="12.75" hidden="false" customHeight="false" outlineLevel="0" collapsed="false">
      <c r="A977" s="100"/>
      <c r="B977" s="101"/>
      <c r="C977" s="101"/>
      <c r="D977" s="101"/>
      <c r="E977" s="101"/>
      <c r="F977" s="101"/>
      <c r="G977" s="101"/>
      <c r="H977" s="82"/>
      <c r="I977" s="103"/>
      <c r="R977" s="82"/>
    </row>
    <row r="978" customFormat="false" ht="12.75" hidden="false" customHeight="false" outlineLevel="0" collapsed="false">
      <c r="A978" s="100"/>
      <c r="B978" s="101"/>
      <c r="C978" s="101"/>
      <c r="D978" s="101"/>
      <c r="E978" s="101"/>
      <c r="F978" s="101"/>
      <c r="G978" s="101"/>
      <c r="H978" s="82"/>
      <c r="I978" s="103"/>
      <c r="R978" s="82"/>
    </row>
    <row r="979" customFormat="false" ht="12.75" hidden="false" customHeight="false" outlineLevel="0" collapsed="false">
      <c r="A979" s="100"/>
      <c r="B979" s="101"/>
      <c r="C979" s="101"/>
      <c r="D979" s="101"/>
      <c r="E979" s="101"/>
      <c r="F979" s="101"/>
      <c r="G979" s="101"/>
      <c r="H979" s="82"/>
      <c r="I979" s="103"/>
      <c r="R979" s="82"/>
    </row>
    <row r="980" customFormat="false" ht="12.75" hidden="false" customHeight="false" outlineLevel="0" collapsed="false">
      <c r="A980" s="100"/>
      <c r="B980" s="101"/>
      <c r="C980" s="101"/>
      <c r="D980" s="101"/>
      <c r="E980" s="101"/>
      <c r="F980" s="101"/>
      <c r="G980" s="101"/>
      <c r="H980" s="82"/>
      <c r="I980" s="103"/>
      <c r="R980" s="82"/>
    </row>
    <row r="981" customFormat="false" ht="12.75" hidden="false" customHeight="false" outlineLevel="0" collapsed="false">
      <c r="A981" s="100"/>
      <c r="B981" s="101"/>
      <c r="C981" s="101"/>
      <c r="D981" s="101"/>
      <c r="E981" s="101"/>
      <c r="F981" s="101"/>
      <c r="G981" s="101"/>
      <c r="H981" s="82"/>
      <c r="I981" s="103"/>
      <c r="R981" s="82"/>
    </row>
    <row r="982" customFormat="false" ht="12.75" hidden="false" customHeight="false" outlineLevel="0" collapsed="false">
      <c r="A982" s="100"/>
      <c r="B982" s="101"/>
      <c r="C982" s="101"/>
      <c r="D982" s="101"/>
      <c r="E982" s="101"/>
      <c r="F982" s="101"/>
      <c r="G982" s="101"/>
      <c r="H982" s="82"/>
      <c r="I982" s="103"/>
      <c r="R982" s="82"/>
    </row>
    <row r="983" customFormat="false" ht="12.75" hidden="false" customHeight="false" outlineLevel="0" collapsed="false">
      <c r="A983" s="100"/>
      <c r="B983" s="101"/>
      <c r="C983" s="101"/>
      <c r="D983" s="101"/>
      <c r="E983" s="101"/>
      <c r="F983" s="101"/>
      <c r="G983" s="101"/>
      <c r="H983" s="82"/>
      <c r="I983" s="103"/>
      <c r="R983" s="82"/>
    </row>
    <row r="984" customFormat="false" ht="12.75" hidden="false" customHeight="false" outlineLevel="0" collapsed="false">
      <c r="A984" s="100"/>
      <c r="B984" s="101"/>
      <c r="C984" s="101"/>
      <c r="D984" s="101"/>
      <c r="E984" s="101"/>
      <c r="F984" s="101"/>
      <c r="G984" s="101"/>
      <c r="H984" s="82"/>
      <c r="I984" s="103"/>
      <c r="R984" s="82"/>
    </row>
    <row r="985" customFormat="false" ht="12.75" hidden="false" customHeight="false" outlineLevel="0" collapsed="false">
      <c r="A985" s="100"/>
      <c r="B985" s="101"/>
      <c r="C985" s="101"/>
      <c r="D985" s="101"/>
      <c r="E985" s="101"/>
      <c r="F985" s="101"/>
      <c r="G985" s="101"/>
      <c r="H985" s="82"/>
      <c r="I985" s="103"/>
      <c r="R985" s="82"/>
    </row>
    <row r="986" customFormat="false" ht="12.75" hidden="false" customHeight="false" outlineLevel="0" collapsed="false">
      <c r="A986" s="100"/>
      <c r="B986" s="101"/>
      <c r="C986" s="101"/>
      <c r="D986" s="101"/>
      <c r="E986" s="101"/>
      <c r="F986" s="101"/>
      <c r="G986" s="101"/>
      <c r="H986" s="82"/>
      <c r="I986" s="103"/>
      <c r="R986" s="82"/>
    </row>
    <row r="987" customFormat="false" ht="12.75" hidden="false" customHeight="false" outlineLevel="0" collapsed="false">
      <c r="A987" s="100"/>
      <c r="B987" s="101"/>
      <c r="C987" s="101"/>
      <c r="D987" s="101"/>
      <c r="E987" s="101"/>
      <c r="F987" s="101"/>
      <c r="G987" s="101"/>
      <c r="H987" s="82"/>
      <c r="I987" s="103"/>
      <c r="R987" s="82"/>
    </row>
    <row r="988" customFormat="false" ht="12.75" hidden="false" customHeight="false" outlineLevel="0" collapsed="false">
      <c r="A988" s="100"/>
      <c r="B988" s="101"/>
      <c r="C988" s="101"/>
      <c r="D988" s="101"/>
      <c r="E988" s="101"/>
      <c r="F988" s="101"/>
      <c r="G988" s="101"/>
      <c r="H988" s="82"/>
      <c r="I988" s="103"/>
      <c r="R988" s="82"/>
    </row>
    <row r="989" customFormat="false" ht="12.75" hidden="false" customHeight="false" outlineLevel="0" collapsed="false">
      <c r="A989" s="100"/>
      <c r="B989" s="101"/>
      <c r="C989" s="101"/>
      <c r="D989" s="101"/>
      <c r="E989" s="101"/>
      <c r="F989" s="101"/>
      <c r="G989" s="101"/>
      <c r="H989" s="82"/>
      <c r="I989" s="103"/>
      <c r="R989" s="82"/>
    </row>
    <row r="990" customFormat="false" ht="12.75" hidden="false" customHeight="false" outlineLevel="0" collapsed="false">
      <c r="A990" s="100"/>
      <c r="B990" s="101"/>
      <c r="C990" s="101"/>
      <c r="D990" s="101"/>
      <c r="E990" s="101"/>
      <c r="F990" s="101"/>
      <c r="G990" s="101"/>
      <c r="H990" s="82"/>
      <c r="I990" s="103"/>
      <c r="R990" s="82"/>
    </row>
    <row r="991" customFormat="false" ht="12.75" hidden="false" customHeight="false" outlineLevel="0" collapsed="false">
      <c r="A991" s="100"/>
      <c r="B991" s="101"/>
      <c r="C991" s="101"/>
      <c r="D991" s="101"/>
      <c r="E991" s="101"/>
      <c r="F991" s="101"/>
      <c r="G991" s="101"/>
      <c r="H991" s="82"/>
      <c r="I991" s="103"/>
      <c r="R991" s="82"/>
    </row>
    <row r="992" customFormat="false" ht="12.75" hidden="false" customHeight="false" outlineLevel="0" collapsed="false">
      <c r="A992" s="100"/>
      <c r="B992" s="101"/>
      <c r="C992" s="101"/>
      <c r="D992" s="101"/>
      <c r="E992" s="101"/>
      <c r="F992" s="101"/>
      <c r="G992" s="101"/>
      <c r="H992" s="82"/>
      <c r="I992" s="103"/>
      <c r="R992" s="82"/>
    </row>
    <row r="993" customFormat="false" ht="12.75" hidden="false" customHeight="false" outlineLevel="0" collapsed="false">
      <c r="A993" s="100"/>
      <c r="B993" s="101"/>
      <c r="C993" s="101"/>
      <c r="D993" s="101"/>
      <c r="E993" s="101"/>
      <c r="F993" s="101"/>
      <c r="G993" s="101"/>
      <c r="H993" s="82"/>
      <c r="I993" s="103"/>
      <c r="R993" s="82"/>
    </row>
    <row r="994" customFormat="false" ht="12.75" hidden="false" customHeight="false" outlineLevel="0" collapsed="false">
      <c r="A994" s="100"/>
      <c r="B994" s="101"/>
      <c r="C994" s="101"/>
      <c r="D994" s="101"/>
      <c r="E994" s="101"/>
      <c r="F994" s="101"/>
      <c r="G994" s="101"/>
      <c r="H994" s="82"/>
      <c r="I994" s="103"/>
      <c r="R994" s="82"/>
    </row>
    <row r="995" customFormat="false" ht="12.75" hidden="false" customHeight="false" outlineLevel="0" collapsed="false">
      <c r="A995" s="100"/>
      <c r="B995" s="101"/>
      <c r="C995" s="101"/>
      <c r="D995" s="101"/>
      <c r="E995" s="101"/>
      <c r="F995" s="101"/>
      <c r="G995" s="101"/>
      <c r="H995" s="82"/>
      <c r="I995" s="103"/>
      <c r="R995" s="82"/>
    </row>
    <row r="996" customFormat="false" ht="12.75" hidden="false" customHeight="false" outlineLevel="0" collapsed="false">
      <c r="A996" s="100"/>
      <c r="B996" s="101"/>
      <c r="C996" s="101"/>
      <c r="D996" s="101"/>
      <c r="E996" s="101"/>
      <c r="F996" s="101"/>
      <c r="G996" s="101"/>
      <c r="H996" s="82"/>
      <c r="I996" s="103"/>
      <c r="R996" s="82"/>
    </row>
    <row r="997" customFormat="false" ht="12.75" hidden="false" customHeight="false" outlineLevel="0" collapsed="false">
      <c r="A997" s="100"/>
      <c r="B997" s="101"/>
      <c r="C997" s="101"/>
      <c r="D997" s="101"/>
      <c r="E997" s="101"/>
      <c r="F997" s="101"/>
      <c r="G997" s="101"/>
      <c r="H997" s="82"/>
      <c r="I997" s="103"/>
      <c r="R997" s="82"/>
    </row>
    <row r="998" customFormat="false" ht="12.75" hidden="false" customHeight="false" outlineLevel="0" collapsed="false">
      <c r="A998" s="100"/>
      <c r="B998" s="101"/>
      <c r="C998" s="101"/>
      <c r="D998" s="101"/>
      <c r="E998" s="101"/>
      <c r="F998" s="101"/>
      <c r="G998" s="101"/>
      <c r="H998" s="82"/>
      <c r="I998" s="103"/>
      <c r="R998" s="82"/>
    </row>
    <row r="999" customFormat="false" ht="12.75" hidden="false" customHeight="false" outlineLevel="0" collapsed="false">
      <c r="A999" s="100"/>
      <c r="B999" s="101"/>
      <c r="C999" s="101"/>
      <c r="D999" s="101"/>
      <c r="E999" s="101"/>
      <c r="F999" s="101"/>
      <c r="G999" s="101"/>
      <c r="H999" s="82"/>
      <c r="I999" s="103"/>
      <c r="R999" s="82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0" activeCellId="0" sqref="C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00" width="10.71"/>
    <col collapsed="false" customWidth="true" hidden="false" outlineLevel="0" max="2" min="2" style="104" width="12.7"/>
    <col collapsed="false" customWidth="true" hidden="false" outlineLevel="0" max="3" min="3" style="105" width="12.7"/>
    <col collapsed="false" customWidth="true" hidden="false" outlineLevel="0" max="4" min="4" style="106" width="10.71"/>
    <col collapsed="false" customWidth="true" hidden="false" outlineLevel="0" max="6" min="5" style="107" width="10.71"/>
    <col collapsed="false" customWidth="true" hidden="false" outlineLevel="0" max="11" min="7" style="108" width="10.71"/>
  </cols>
  <sheetData>
    <row r="1" customFormat="false" ht="12.75" hidden="false" customHeight="false" outlineLevel="0" collapsed="false">
      <c r="A1" s="109"/>
      <c r="B1" s="110"/>
      <c r="C1" s="111"/>
      <c r="D1" s="112" t="s">
        <v>186</v>
      </c>
      <c r="E1" s="112"/>
      <c r="F1" s="112"/>
      <c r="G1" s="113" t="s">
        <v>187</v>
      </c>
      <c r="H1" s="113"/>
      <c r="I1" s="113"/>
      <c r="J1" s="113"/>
      <c r="K1" s="113"/>
    </row>
    <row r="2" customFormat="false" ht="12.75" hidden="false" customHeight="false" outlineLevel="0" collapsed="false">
      <c r="A2" s="114" t="s">
        <v>188</v>
      </c>
      <c r="B2" s="115" t="s">
        <v>189</v>
      </c>
      <c r="C2" s="116" t="s">
        <v>190</v>
      </c>
      <c r="D2" s="117"/>
      <c r="E2" s="118"/>
      <c r="F2" s="119" t="s">
        <v>177</v>
      </c>
      <c r="G2" s="115" t="s">
        <v>182</v>
      </c>
      <c r="H2" s="120" t="s">
        <v>191</v>
      </c>
      <c r="I2" s="120" t="s">
        <v>192</v>
      </c>
      <c r="J2" s="120" t="s">
        <v>193</v>
      </c>
      <c r="K2" s="121" t="s">
        <v>194</v>
      </c>
    </row>
    <row r="3" customFormat="false" ht="13.5" hidden="false" customHeight="false" outlineLevel="0" collapsed="false">
      <c r="A3" s="122" t="s">
        <v>178</v>
      </c>
      <c r="B3" s="123" t="s">
        <v>195</v>
      </c>
      <c r="C3" s="124" t="s">
        <v>196</v>
      </c>
      <c r="D3" s="125" t="s">
        <v>182</v>
      </c>
      <c r="E3" s="126" t="s">
        <v>191</v>
      </c>
      <c r="F3" s="127" t="s">
        <v>182</v>
      </c>
      <c r="G3" s="128" t="n">
        <v>0.01</v>
      </c>
      <c r="H3" s="129" t="n">
        <v>0.01</v>
      </c>
      <c r="I3" s="130" t="n">
        <v>0.01</v>
      </c>
      <c r="J3" s="131" t="n">
        <v>1</v>
      </c>
      <c r="K3" s="132" t="n">
        <v>10</v>
      </c>
    </row>
    <row r="4" customFormat="false" ht="12.75" hidden="false" customHeight="false" outlineLevel="0" collapsed="false">
      <c r="A4" s="133" t="n">
        <v>36678</v>
      </c>
      <c r="B4" s="134" t="n">
        <v>0</v>
      </c>
      <c r="C4" s="135" t="n">
        <v>846577.4989</v>
      </c>
      <c r="D4" s="136" t="n">
        <v>0</v>
      </c>
      <c r="E4" s="137" t="n">
        <v>0</v>
      </c>
      <c r="F4" s="138" t="n">
        <v>0</v>
      </c>
      <c r="G4" s="134" t="n">
        <v>0</v>
      </c>
      <c r="H4" s="139" t="n">
        <v>0</v>
      </c>
      <c r="I4" s="139" t="n">
        <v>0</v>
      </c>
      <c r="J4" s="139" t="n">
        <v>0</v>
      </c>
      <c r="K4" s="140" t="n">
        <v>0</v>
      </c>
    </row>
    <row r="5" customFormat="false" ht="12.75" hidden="false" customHeight="false" outlineLevel="0" collapsed="false">
      <c r="A5" s="141" t="n">
        <v>36708</v>
      </c>
      <c r="B5" s="142" t="n">
        <v>1988251</v>
      </c>
      <c r="C5" s="143" t="n">
        <v>6464784.0177</v>
      </c>
      <c r="D5" s="144" t="n">
        <v>913.85583492</v>
      </c>
      <c r="E5" s="145" t="n">
        <v>3.1609552613</v>
      </c>
      <c r="F5" s="146" t="n">
        <v>-2.0419130018</v>
      </c>
      <c r="G5" s="142" t="n">
        <v>91385.583492</v>
      </c>
      <c r="H5" s="147" t="n">
        <v>158.047763065</v>
      </c>
      <c r="I5" s="147" t="n">
        <v>25902.818587</v>
      </c>
      <c r="J5" s="147" t="n">
        <v>-29180.9056698152</v>
      </c>
      <c r="K5" s="148" t="n">
        <v>-4708.607482</v>
      </c>
    </row>
    <row r="6" customFormat="false" ht="12.75" hidden="false" customHeight="false" outlineLevel="0" collapsed="false">
      <c r="A6" s="141" t="n">
        <v>36739</v>
      </c>
      <c r="B6" s="142" t="n">
        <v>-14281455</v>
      </c>
      <c r="C6" s="143" t="n">
        <v>1898616.625</v>
      </c>
      <c r="D6" s="144" t="n">
        <v>127.98020877</v>
      </c>
      <c r="E6" s="145" t="n">
        <v>-2.1354657783</v>
      </c>
      <c r="F6" s="146" t="n">
        <v>3.1253040726</v>
      </c>
      <c r="G6" s="142" t="n">
        <v>12798.020877</v>
      </c>
      <c r="H6" s="147" t="n">
        <v>-106.773288915</v>
      </c>
      <c r="I6" s="147" t="n">
        <v>-23832.80268</v>
      </c>
      <c r="J6" s="147" t="n">
        <v>12021.4803208761</v>
      </c>
      <c r="K6" s="148" t="n">
        <v>-2934.779218</v>
      </c>
    </row>
    <row r="7" customFormat="false" ht="12.75" hidden="false" customHeight="false" outlineLevel="0" collapsed="false">
      <c r="A7" s="141" t="n">
        <v>36770</v>
      </c>
      <c r="B7" s="142" t="n">
        <v>-14674390</v>
      </c>
      <c r="C7" s="143" t="n">
        <v>3123073.8795</v>
      </c>
      <c r="D7" s="144" t="n">
        <v>294.77464108</v>
      </c>
      <c r="E7" s="145" t="n">
        <v>-1.4504453415</v>
      </c>
      <c r="F7" s="146" t="n">
        <v>2.1296852492</v>
      </c>
      <c r="G7" s="142" t="n">
        <v>29477.464108</v>
      </c>
      <c r="H7" s="147" t="n">
        <v>-72.522267075</v>
      </c>
      <c r="I7" s="147" t="n">
        <v>-24954.830642</v>
      </c>
      <c r="J7" s="147" t="n">
        <v>8012.41753100616</v>
      </c>
      <c r="K7" s="148" t="n">
        <v>-7578.479368</v>
      </c>
    </row>
    <row r="8" customFormat="false" ht="12.75" hidden="false" customHeight="false" outlineLevel="0" collapsed="false">
      <c r="A8" s="141" t="n">
        <v>36800</v>
      </c>
      <c r="B8" s="142" t="n">
        <v>-8642150</v>
      </c>
      <c r="C8" s="143" t="n">
        <v>5698896.8395</v>
      </c>
      <c r="D8" s="144" t="n">
        <v>394.02089505</v>
      </c>
      <c r="E8" s="145" t="n">
        <v>-0.0305360714</v>
      </c>
      <c r="F8" s="146" t="n">
        <v>0.6216555947</v>
      </c>
      <c r="G8" s="142" t="n">
        <v>39402.089505</v>
      </c>
      <c r="H8" s="147" t="n">
        <v>-1.52680357</v>
      </c>
      <c r="I8" s="147" t="n">
        <v>11530.835086</v>
      </c>
      <c r="J8" s="147" t="n">
        <v>-2650.25639863107</v>
      </c>
      <c r="K8" s="148" t="n">
        <v>-18332.257483</v>
      </c>
    </row>
    <row r="9" customFormat="false" ht="12.75" hidden="false" customHeight="false" outlineLevel="0" collapsed="false">
      <c r="A9" s="141" t="n">
        <v>36831</v>
      </c>
      <c r="B9" s="142" t="n">
        <v>8541365</v>
      </c>
      <c r="C9" s="143" t="n">
        <v>6328056.1268</v>
      </c>
      <c r="D9" s="144" t="n">
        <v>523.74910307</v>
      </c>
      <c r="E9" s="145" t="n">
        <v>1.3172530532</v>
      </c>
      <c r="F9" s="146" t="n">
        <v>0.9000275804</v>
      </c>
      <c r="G9" s="142" t="n">
        <v>52374.910307</v>
      </c>
      <c r="H9" s="147" t="n">
        <v>65.86265266</v>
      </c>
      <c r="I9" s="147" t="n">
        <v>62667.826105</v>
      </c>
      <c r="J9" s="147" t="n">
        <v>-11909.4000021903</v>
      </c>
      <c r="K9" s="148" t="n">
        <v>-25538.921034</v>
      </c>
    </row>
    <row r="10" customFormat="false" ht="12.75" hidden="false" customHeight="false" outlineLevel="0" collapsed="false">
      <c r="A10" s="141" t="n">
        <v>36861</v>
      </c>
      <c r="B10" s="142" t="n">
        <v>-136014</v>
      </c>
      <c r="C10" s="143" t="n">
        <v>3247234.986</v>
      </c>
      <c r="D10" s="144" t="n">
        <v>243.88089752</v>
      </c>
      <c r="E10" s="145" t="n">
        <v>0.2911905439</v>
      </c>
      <c r="F10" s="146" t="n">
        <v>1.2280342848</v>
      </c>
      <c r="G10" s="142" t="n">
        <v>24388.089752</v>
      </c>
      <c r="H10" s="147" t="n">
        <v>14.559527195</v>
      </c>
      <c r="I10" s="147" t="n">
        <v>24317.695378</v>
      </c>
      <c r="J10" s="147" t="n">
        <v>-3914.22670882957</v>
      </c>
      <c r="K10" s="148" t="n">
        <v>-15992.270966</v>
      </c>
    </row>
    <row r="11" customFormat="false" ht="12.75" hidden="false" customHeight="false" outlineLevel="0" collapsed="false">
      <c r="A11" s="141" t="n">
        <v>36892</v>
      </c>
      <c r="B11" s="142" t="n">
        <v>-28860</v>
      </c>
      <c r="C11" s="143" t="n">
        <v>2799352.7814</v>
      </c>
      <c r="D11" s="144" t="n">
        <v>188.24590617</v>
      </c>
      <c r="E11" s="145" t="n">
        <v>0.1513732634</v>
      </c>
      <c r="F11" s="146" t="n">
        <v>1.1738156858</v>
      </c>
      <c r="G11" s="142" t="n">
        <v>18824.590617</v>
      </c>
      <c r="H11" s="147" t="n">
        <v>7.56866317</v>
      </c>
      <c r="I11" s="147" t="n">
        <v>17470.428596</v>
      </c>
      <c r="J11" s="147" t="n">
        <v>-2167.40068720055</v>
      </c>
      <c r="K11" s="148" t="n">
        <v>-15641.091831</v>
      </c>
    </row>
    <row r="12" customFormat="false" ht="12.75" hidden="false" customHeight="false" outlineLevel="0" collapsed="false">
      <c r="A12" s="141" t="n">
        <v>36923</v>
      </c>
      <c r="B12" s="142" t="n">
        <v>-3743822</v>
      </c>
      <c r="C12" s="143" t="n">
        <v>1918209.0564</v>
      </c>
      <c r="D12" s="144" t="n">
        <v>128.01704755</v>
      </c>
      <c r="E12" s="145" t="n">
        <v>-0.2385912435</v>
      </c>
      <c r="F12" s="146" t="n">
        <v>-0.38183583</v>
      </c>
      <c r="G12" s="142" t="n">
        <v>12801.704755</v>
      </c>
      <c r="H12" s="147" t="n">
        <v>-11.929562175</v>
      </c>
      <c r="I12" s="147" t="n">
        <v>1402.442804</v>
      </c>
      <c r="J12" s="147" t="n">
        <v>-206.999007802875</v>
      </c>
      <c r="K12" s="148" t="n">
        <v>-12710.872905</v>
      </c>
    </row>
    <row r="13" customFormat="false" ht="12.75" hidden="false" customHeight="false" outlineLevel="0" collapsed="false">
      <c r="A13" s="141" t="n">
        <v>36951</v>
      </c>
      <c r="B13" s="142" t="n">
        <v>992746</v>
      </c>
      <c r="C13" s="143" t="n">
        <v>1650288.6648</v>
      </c>
      <c r="D13" s="144" t="n">
        <v>160.60437931</v>
      </c>
      <c r="E13" s="145" t="n">
        <v>0.0244401054</v>
      </c>
      <c r="F13" s="146" t="n">
        <v>1.535403441</v>
      </c>
      <c r="G13" s="142" t="n">
        <v>16060.437931</v>
      </c>
      <c r="H13" s="147" t="n">
        <v>1.22200527</v>
      </c>
      <c r="I13" s="147" t="n">
        <v>18011.41064</v>
      </c>
      <c r="J13" s="147" t="n">
        <v>-1824.57468583162</v>
      </c>
      <c r="K13" s="148" t="n">
        <v>-12179.552534</v>
      </c>
    </row>
    <row r="14" customFormat="false" ht="12.75" hidden="false" customHeight="false" outlineLevel="0" collapsed="false">
      <c r="A14" s="141" t="n">
        <v>36982</v>
      </c>
      <c r="B14" s="142" t="n">
        <v>1165605</v>
      </c>
      <c r="C14" s="143" t="n">
        <v>752081.0463</v>
      </c>
      <c r="D14" s="144" t="n">
        <v>6.24567825</v>
      </c>
      <c r="E14" s="145" t="n">
        <v>0.012024808</v>
      </c>
      <c r="F14" s="146" t="n">
        <v>-0.1984406671</v>
      </c>
      <c r="G14" s="142" t="n">
        <v>624.567825</v>
      </c>
      <c r="H14" s="147" t="n">
        <v>0.6012404</v>
      </c>
      <c r="I14" s="147" t="n">
        <v>3830.951918</v>
      </c>
      <c r="J14" s="147" t="n">
        <v>-127.000895824778</v>
      </c>
      <c r="K14" s="148" t="n">
        <v>-6176.695065</v>
      </c>
    </row>
    <row r="15" customFormat="false" ht="12.75" hidden="false" customHeight="false" outlineLevel="0" collapsed="false">
      <c r="A15" s="141" t="n">
        <v>37012</v>
      </c>
      <c r="B15" s="142" t="n">
        <v>1197485</v>
      </c>
      <c r="C15" s="143" t="n">
        <v>752285.3983</v>
      </c>
      <c r="D15" s="144" t="n">
        <v>8.72534731</v>
      </c>
      <c r="E15" s="145" t="n">
        <v>0.021552604</v>
      </c>
      <c r="F15" s="146" t="n">
        <v>-0.2673220965</v>
      </c>
      <c r="G15" s="142" t="n">
        <v>872.534731</v>
      </c>
      <c r="H15" s="147" t="n">
        <v>1.0776302</v>
      </c>
      <c r="I15" s="147" t="n">
        <v>4055.91091</v>
      </c>
      <c r="J15" s="147" t="n">
        <v>-77.8170915811089</v>
      </c>
      <c r="K15" s="148" t="n">
        <v>-6775.567564</v>
      </c>
    </row>
    <row r="16" customFormat="false" ht="12.75" hidden="false" customHeight="false" outlineLevel="0" collapsed="false">
      <c r="A16" s="141" t="n">
        <v>37043</v>
      </c>
      <c r="B16" s="142" t="n">
        <v>896365</v>
      </c>
      <c r="C16" s="143" t="n">
        <v>718847.5394</v>
      </c>
      <c r="D16" s="144" t="n">
        <v>4.37478342</v>
      </c>
      <c r="E16" s="145" t="n">
        <v>-0.0006614412</v>
      </c>
      <c r="F16" s="146" t="n">
        <v>-0.214138281</v>
      </c>
      <c r="G16" s="142" t="n">
        <v>437.478342</v>
      </c>
      <c r="H16" s="147" t="n">
        <v>-0.03307206</v>
      </c>
      <c r="I16" s="147" t="n">
        <v>3180.74793</v>
      </c>
      <c r="J16" s="147" t="n">
        <v>-11.486205338809</v>
      </c>
      <c r="K16" s="148" t="n">
        <v>-7120.139711</v>
      </c>
    </row>
    <row r="17" customFormat="false" ht="12.75" hidden="false" customHeight="false" outlineLevel="0" collapsed="false">
      <c r="A17" s="141" t="n">
        <v>37073</v>
      </c>
      <c r="B17" s="142" t="n">
        <v>923686</v>
      </c>
      <c r="C17" s="143" t="n">
        <v>466166.5456</v>
      </c>
      <c r="D17" s="144" t="n">
        <v>-21.47326982</v>
      </c>
      <c r="E17" s="145" t="n">
        <v>-0.0113673339</v>
      </c>
      <c r="F17" s="146" t="n">
        <v>-0.2111024072</v>
      </c>
      <c r="G17" s="142" t="n">
        <v>-2147.326982</v>
      </c>
      <c r="H17" s="147" t="n">
        <v>-0.568366695</v>
      </c>
      <c r="I17" s="147" t="n">
        <v>2862.282572</v>
      </c>
      <c r="J17" s="147" t="n">
        <v>-36.5435411362081</v>
      </c>
      <c r="K17" s="148" t="n">
        <v>-4989.262397</v>
      </c>
    </row>
    <row r="18" customFormat="false" ht="12.75" hidden="false" customHeight="false" outlineLevel="0" collapsed="false">
      <c r="A18" s="141" t="n">
        <v>37104</v>
      </c>
      <c r="B18" s="142" t="n">
        <v>924136</v>
      </c>
      <c r="C18" s="143" t="n">
        <v>181049.7844</v>
      </c>
      <c r="D18" s="144" t="n">
        <v>-48.28991923</v>
      </c>
      <c r="E18" s="145" t="n">
        <v>-0.0296847712</v>
      </c>
      <c r="F18" s="146" t="n">
        <v>-0.1943048731</v>
      </c>
      <c r="G18" s="142" t="n">
        <v>-4828.991923</v>
      </c>
      <c r="H18" s="147" t="n">
        <v>-1.48423856</v>
      </c>
      <c r="I18" s="147" t="n">
        <v>2158.957324</v>
      </c>
      <c r="J18" s="147" t="n">
        <v>-57.3532440793977</v>
      </c>
      <c r="K18" s="148" t="n">
        <v>-2085.877191</v>
      </c>
    </row>
    <row r="19" customFormat="false" ht="12.75" hidden="false" customHeight="false" outlineLevel="0" collapsed="false">
      <c r="A19" s="141" t="n">
        <v>37135</v>
      </c>
      <c r="B19" s="142" t="n">
        <v>896665</v>
      </c>
      <c r="C19" s="143" t="n">
        <v>149058.3519</v>
      </c>
      <c r="D19" s="144" t="n">
        <v>-52.19169925</v>
      </c>
      <c r="E19" s="145" t="n">
        <v>-0.036462155</v>
      </c>
      <c r="F19" s="146" t="n">
        <v>-0.2150484837</v>
      </c>
      <c r="G19" s="142" t="n">
        <v>-5219.169925</v>
      </c>
      <c r="H19" s="147" t="n">
        <v>-1.82310775</v>
      </c>
      <c r="I19" s="147" t="n">
        <v>1747.55392</v>
      </c>
      <c r="J19" s="147" t="n">
        <v>-43.0687950718686</v>
      </c>
      <c r="K19" s="148" t="n">
        <v>-1851.991114</v>
      </c>
    </row>
    <row r="20" customFormat="false" ht="12.75" hidden="false" customHeight="false" outlineLevel="0" collapsed="false">
      <c r="A20" s="141" t="n">
        <v>37165</v>
      </c>
      <c r="B20" s="142" t="n">
        <v>923686</v>
      </c>
      <c r="C20" s="143" t="n">
        <v>138607.6554</v>
      </c>
      <c r="D20" s="144" t="n">
        <v>-52.65410996</v>
      </c>
      <c r="E20" s="145" t="n">
        <v>-0.0292528196</v>
      </c>
      <c r="F20" s="146" t="n">
        <v>-0.1875513271</v>
      </c>
      <c r="G20" s="142" t="n">
        <v>-5265.410996</v>
      </c>
      <c r="H20" s="147" t="n">
        <v>-1.46264098</v>
      </c>
      <c r="I20" s="147" t="n">
        <v>2205.04398</v>
      </c>
      <c r="J20" s="147" t="n">
        <v>-58.1986269678303</v>
      </c>
      <c r="K20" s="148" t="n">
        <v>-1828.684366</v>
      </c>
    </row>
    <row r="21" customFormat="false" ht="12.75" hidden="false" customHeight="false" outlineLevel="0" collapsed="false">
      <c r="A21" s="141" t="n">
        <v>37196</v>
      </c>
      <c r="B21" s="142" t="n">
        <v>-303635</v>
      </c>
      <c r="C21" s="143" t="n">
        <v>-251241.4545</v>
      </c>
      <c r="D21" s="144" t="n">
        <v>-87.38528595</v>
      </c>
      <c r="E21" s="145" t="n">
        <v>-0.1034482283</v>
      </c>
      <c r="F21" s="146" t="n">
        <v>-0.3786879941</v>
      </c>
      <c r="G21" s="142" t="n">
        <v>-8738.528595</v>
      </c>
      <c r="H21" s="147" t="n">
        <v>-5.172411415</v>
      </c>
      <c r="I21" s="147" t="n">
        <v>-1109.54653</v>
      </c>
      <c r="J21" s="147" t="n">
        <v>-20.1818409308693</v>
      </c>
      <c r="K21" s="148" t="n">
        <v>3544.818934</v>
      </c>
    </row>
    <row r="22" customFormat="false" ht="12.75" hidden="false" customHeight="false" outlineLevel="0" collapsed="false">
      <c r="A22" s="141" t="n">
        <v>37226</v>
      </c>
      <c r="B22" s="142" t="n">
        <v>-319014</v>
      </c>
      <c r="C22" s="143" t="n">
        <v>-350989.6399</v>
      </c>
      <c r="D22" s="144" t="n">
        <v>-90.79395527</v>
      </c>
      <c r="E22" s="145" t="n">
        <v>-0.106320966</v>
      </c>
      <c r="F22" s="146" t="n">
        <v>-0.3553674553</v>
      </c>
      <c r="G22" s="142" t="n">
        <v>-9079.395527</v>
      </c>
      <c r="H22" s="147" t="n">
        <v>-5.3160483</v>
      </c>
      <c r="I22" s="147" t="n">
        <v>-1636.939906</v>
      </c>
      <c r="J22" s="147" t="n">
        <v>-26.4822245037646</v>
      </c>
      <c r="K22" s="148" t="n">
        <v>5250.023914</v>
      </c>
    </row>
    <row r="23" customFormat="false" ht="12.75" hidden="false" customHeight="false" outlineLevel="0" collapsed="false">
      <c r="A23" s="141" t="n">
        <v>37257</v>
      </c>
      <c r="B23" s="142" t="n">
        <v>-432360</v>
      </c>
      <c r="C23" s="143" t="n">
        <v>60853.2747</v>
      </c>
      <c r="D23" s="144" t="n">
        <v>-37.69533943</v>
      </c>
      <c r="E23" s="145" t="n">
        <v>0.0041523526</v>
      </c>
      <c r="F23" s="146" t="n">
        <v>-0.0842264888</v>
      </c>
      <c r="G23" s="142" t="n">
        <v>-3769.533943</v>
      </c>
      <c r="H23" s="147" t="n">
        <v>0.20761763</v>
      </c>
      <c r="I23" s="147" t="n">
        <v>1303.972874</v>
      </c>
      <c r="J23" s="147" t="n">
        <v>-33.5062926762492</v>
      </c>
      <c r="K23" s="148" t="n">
        <v>-956.321852</v>
      </c>
    </row>
    <row r="24" customFormat="false" ht="12.75" hidden="false" customHeight="false" outlineLevel="0" collapsed="false">
      <c r="A24" s="141" t="n">
        <v>37288</v>
      </c>
      <c r="B24" s="142" t="n">
        <v>-536822</v>
      </c>
      <c r="C24" s="143" t="n">
        <v>78436.5535</v>
      </c>
      <c r="D24" s="144" t="n">
        <v>-35.6674249</v>
      </c>
      <c r="E24" s="145" t="n">
        <v>-0.0052627463</v>
      </c>
      <c r="F24" s="146" t="n">
        <v>-0.0972674621</v>
      </c>
      <c r="G24" s="142" t="n">
        <v>-3566.74249</v>
      </c>
      <c r="H24" s="147" t="n">
        <v>-0.263137315</v>
      </c>
      <c r="I24" s="147" t="n">
        <v>689.351556</v>
      </c>
      <c r="J24" s="147" t="n">
        <v>-9.74970568104039</v>
      </c>
      <c r="K24" s="148" t="n">
        <v>-1303.424346</v>
      </c>
    </row>
    <row r="25" customFormat="false" ht="12.75" hidden="false" customHeight="false" outlineLevel="0" collapsed="false">
      <c r="A25" s="141" t="n">
        <v>37316</v>
      </c>
      <c r="B25" s="142" t="n">
        <v>-375754</v>
      </c>
      <c r="C25" s="143" t="n">
        <v>180371.5402</v>
      </c>
      <c r="D25" s="144" t="n">
        <v>-35.4080873</v>
      </c>
      <c r="E25" s="145" t="n">
        <v>0.017084505</v>
      </c>
      <c r="F25" s="146" t="n">
        <v>-0.0956727349</v>
      </c>
      <c r="G25" s="142" t="n">
        <v>-3540.80873</v>
      </c>
      <c r="H25" s="147" t="n">
        <v>0.85422525</v>
      </c>
      <c r="I25" s="147" t="n">
        <v>2183.219077</v>
      </c>
      <c r="J25" s="147" t="n">
        <v>-24.4604588637919</v>
      </c>
      <c r="K25" s="148" t="n">
        <v>-3135.728252</v>
      </c>
    </row>
    <row r="26" customFormat="false" ht="12.75" hidden="false" customHeight="false" outlineLevel="0" collapsed="false">
      <c r="A26" s="141" t="n">
        <v>37347</v>
      </c>
      <c r="B26" s="142" t="n">
        <v>280605</v>
      </c>
      <c r="C26" s="143" t="n">
        <v>363911.5469</v>
      </c>
      <c r="D26" s="144" t="n">
        <v>-6.30963656</v>
      </c>
      <c r="E26" s="145" t="n">
        <v>0.0788192524</v>
      </c>
      <c r="F26" s="146" t="n">
        <v>0.3972216389</v>
      </c>
      <c r="G26" s="142" t="n">
        <v>-630.963656</v>
      </c>
      <c r="H26" s="147" t="n">
        <v>3.94096262</v>
      </c>
      <c r="I26" s="147" t="n">
        <v>3627.849986</v>
      </c>
      <c r="J26" s="147" t="n">
        <v>-6.83441587953457</v>
      </c>
      <c r="K26" s="148" t="n">
        <v>-6605.627016</v>
      </c>
    </row>
    <row r="27" customFormat="false" ht="12.75" hidden="false" customHeight="false" outlineLevel="0" collapsed="false">
      <c r="A27" s="141" t="n">
        <v>37377</v>
      </c>
      <c r="B27" s="142" t="n">
        <v>301985</v>
      </c>
      <c r="C27" s="143" t="n">
        <v>366029.6372</v>
      </c>
      <c r="D27" s="144" t="n">
        <v>-8.1506226</v>
      </c>
      <c r="E27" s="145" t="n">
        <v>0.073040217</v>
      </c>
      <c r="F27" s="146" t="n">
        <v>0.4252493565</v>
      </c>
      <c r="G27" s="142" t="n">
        <v>-815.06226</v>
      </c>
      <c r="H27" s="147" t="n">
        <v>3.65201085</v>
      </c>
      <c r="I27" s="147" t="n">
        <v>3196.100296</v>
      </c>
      <c r="J27" s="147" t="n">
        <v>7.27667488021903</v>
      </c>
      <c r="K27" s="148" t="n">
        <v>-6954.978209</v>
      </c>
    </row>
    <row r="28" customFormat="false" ht="12.75" hidden="false" customHeight="false" outlineLevel="0" collapsed="false">
      <c r="A28" s="141" t="n">
        <v>37408</v>
      </c>
      <c r="B28" s="142" t="n">
        <v>281365</v>
      </c>
      <c r="C28" s="143" t="n">
        <v>357937.6614</v>
      </c>
      <c r="D28" s="144" t="n">
        <v>-7.7064976</v>
      </c>
      <c r="E28" s="145" t="n">
        <v>0.0679294154</v>
      </c>
      <c r="F28" s="146" t="n">
        <v>0.4235912116</v>
      </c>
      <c r="G28" s="142" t="n">
        <v>-770.64976</v>
      </c>
      <c r="H28" s="147" t="n">
        <v>3.39647077</v>
      </c>
      <c r="I28" s="147" t="n">
        <v>3002.335457</v>
      </c>
      <c r="J28" s="147" t="n">
        <v>11.6273081451061</v>
      </c>
      <c r="K28" s="148" t="n">
        <v>-7124.760298</v>
      </c>
    </row>
    <row r="29" customFormat="false" ht="12.75" hidden="false" customHeight="false" outlineLevel="0" collapsed="false">
      <c r="A29" s="141" t="n">
        <v>37438</v>
      </c>
      <c r="B29" s="142" t="n">
        <v>308186</v>
      </c>
      <c r="C29" s="143" t="n">
        <v>368038.2026</v>
      </c>
      <c r="D29" s="144" t="n">
        <v>-8.25453542</v>
      </c>
      <c r="E29" s="145" t="n">
        <v>0.0721802352</v>
      </c>
      <c r="F29" s="146" t="n">
        <v>0.4226138018</v>
      </c>
      <c r="G29" s="142" t="n">
        <v>-825.453542</v>
      </c>
      <c r="H29" s="147" t="n">
        <v>3.60901176</v>
      </c>
      <c r="I29" s="147" t="n">
        <v>3205.562351</v>
      </c>
      <c r="J29" s="147" t="n">
        <v>13.6139559206023</v>
      </c>
      <c r="K29" s="148" t="n">
        <v>-7608.019748</v>
      </c>
    </row>
    <row r="30" customFormat="false" ht="12.75" hidden="false" customHeight="false" outlineLevel="0" collapsed="false">
      <c r="A30" s="141" t="n">
        <v>37469</v>
      </c>
      <c r="B30" s="142" t="n">
        <v>308636</v>
      </c>
      <c r="C30" s="143" t="n">
        <v>369606.4104</v>
      </c>
      <c r="D30" s="144" t="n">
        <v>-8.22535624</v>
      </c>
      <c r="E30" s="145" t="n">
        <v>0.0730862608</v>
      </c>
      <c r="F30" s="146" t="n">
        <v>0.4076112312</v>
      </c>
      <c r="G30" s="142" t="n">
        <v>-822.535624</v>
      </c>
      <c r="H30" s="147" t="n">
        <v>3.65431304</v>
      </c>
      <c r="I30" s="147" t="n">
        <v>3349.959647</v>
      </c>
      <c r="J30" s="147" t="n">
        <v>14.1187600273785</v>
      </c>
      <c r="K30" s="148" t="n">
        <v>-7975.422982</v>
      </c>
    </row>
    <row r="31" customFormat="false" ht="12.75" hidden="false" customHeight="false" outlineLevel="0" collapsed="false">
      <c r="A31" s="141" t="n">
        <v>37500</v>
      </c>
      <c r="B31" s="142" t="n">
        <v>281665</v>
      </c>
      <c r="C31" s="143" t="n">
        <v>355922.7041</v>
      </c>
      <c r="D31" s="144" t="n">
        <v>-7.13385478</v>
      </c>
      <c r="E31" s="145" t="n">
        <v>0.0633045737</v>
      </c>
      <c r="F31" s="146" t="n">
        <v>0.4050302002</v>
      </c>
      <c r="G31" s="142" t="n">
        <v>-713.385478</v>
      </c>
      <c r="H31" s="147" t="n">
        <v>3.165228685</v>
      </c>
      <c r="I31" s="147" t="n">
        <v>2911.397396</v>
      </c>
      <c r="J31" s="147" t="n">
        <v>20.4163605749487</v>
      </c>
      <c r="K31" s="148" t="n">
        <v>-7971.68164</v>
      </c>
    </row>
    <row r="32" customFormat="false" ht="12.75" hidden="false" customHeight="false" outlineLevel="0" collapsed="false">
      <c r="A32" s="141" t="n">
        <v>37530</v>
      </c>
      <c r="B32" s="142" t="n">
        <v>308186</v>
      </c>
      <c r="C32" s="143" t="n">
        <v>365866.5755</v>
      </c>
      <c r="D32" s="144" t="n">
        <v>-7.24266854</v>
      </c>
      <c r="E32" s="145" t="n">
        <v>0.0629460345</v>
      </c>
      <c r="F32" s="146" t="n">
        <v>0.4065769043</v>
      </c>
      <c r="G32" s="142" t="n">
        <v>-724.266854</v>
      </c>
      <c r="H32" s="147" t="n">
        <v>3.147301725</v>
      </c>
      <c r="I32" s="147" t="n">
        <v>3094.704933</v>
      </c>
      <c r="J32" s="147" t="n">
        <v>21.1493273100616</v>
      </c>
      <c r="K32" s="148" t="n">
        <v>-8484.894347</v>
      </c>
    </row>
    <row r="33" customFormat="false" ht="12.75" hidden="false" customHeight="false" outlineLevel="0" collapsed="false">
      <c r="A33" s="141" t="n">
        <v>37561</v>
      </c>
      <c r="B33" s="142" t="n">
        <v>781365</v>
      </c>
      <c r="C33" s="143" t="n">
        <v>384161.8984</v>
      </c>
      <c r="D33" s="144" t="n">
        <v>-9.81811598</v>
      </c>
      <c r="E33" s="145" t="n">
        <v>0.1089129126</v>
      </c>
      <c r="F33" s="146" t="n">
        <v>0.1150187828</v>
      </c>
      <c r="G33" s="142" t="n">
        <v>-981.811598</v>
      </c>
      <c r="H33" s="147" t="n">
        <v>5.44564563</v>
      </c>
      <c r="I33" s="147" t="n">
        <v>7208.671438</v>
      </c>
      <c r="J33" s="147" t="n">
        <v>-38.5049503080082</v>
      </c>
      <c r="K33" s="148" t="n">
        <v>-9256.078963</v>
      </c>
    </row>
    <row r="34" customFormat="false" ht="12.75" hidden="false" customHeight="false" outlineLevel="0" collapsed="false">
      <c r="A34" s="141" t="n">
        <v>37591</v>
      </c>
      <c r="B34" s="142" t="n">
        <v>-1244514</v>
      </c>
      <c r="C34" s="143" t="n">
        <v>-560980.2451</v>
      </c>
      <c r="D34" s="144" t="n">
        <v>-43.09457268</v>
      </c>
      <c r="E34" s="145" t="n">
        <v>-0.3072124783</v>
      </c>
      <c r="F34" s="146" t="n">
        <v>0.2087662155</v>
      </c>
      <c r="G34" s="142" t="n">
        <v>-4309.457268</v>
      </c>
      <c r="H34" s="147" t="n">
        <v>-15.360623915</v>
      </c>
      <c r="I34" s="147" t="n">
        <v>-23818.751992</v>
      </c>
      <c r="J34" s="147" t="n">
        <v>240.768379739904</v>
      </c>
      <c r="K34" s="148" t="n">
        <v>13919.871305</v>
      </c>
    </row>
    <row r="35" customFormat="false" ht="12.75" hidden="false" customHeight="false" outlineLevel="0" collapsed="false">
      <c r="A35" s="141" t="n">
        <v>37622</v>
      </c>
      <c r="B35" s="142" t="n">
        <v>316804</v>
      </c>
      <c r="C35" s="143" t="n">
        <v>22574.0706</v>
      </c>
      <c r="D35" s="144" t="n">
        <v>2.54081941</v>
      </c>
      <c r="E35" s="145" t="n">
        <v>-0.0060682141</v>
      </c>
      <c r="F35" s="146" t="n">
        <v>-0.233126156</v>
      </c>
      <c r="G35" s="142" t="n">
        <v>254.081941</v>
      </c>
      <c r="H35" s="147" t="n">
        <v>-0.303410705</v>
      </c>
      <c r="I35" s="147" t="n">
        <v>-936.58192</v>
      </c>
      <c r="J35" s="147" t="n">
        <v>13.3910965092403</v>
      </c>
      <c r="K35" s="148" t="n">
        <v>-580.795885</v>
      </c>
    </row>
    <row r="36" customFormat="false" ht="12.75" hidden="false" customHeight="false" outlineLevel="0" collapsed="false">
      <c r="A36" s="141" t="n">
        <v>37653</v>
      </c>
      <c r="B36" s="142" t="n">
        <v>285004</v>
      </c>
      <c r="C36" s="143" t="n">
        <v>16300.0655</v>
      </c>
      <c r="D36" s="144" t="n">
        <v>2.55404632</v>
      </c>
      <c r="E36" s="145" t="n">
        <v>-0.0033050368</v>
      </c>
      <c r="F36" s="146" t="n">
        <v>-0.2331968352</v>
      </c>
      <c r="G36" s="142" t="n">
        <v>255.404632</v>
      </c>
      <c r="H36" s="147" t="n">
        <v>-0.16525184</v>
      </c>
      <c r="I36" s="147" t="n">
        <v>-646.782043</v>
      </c>
      <c r="J36" s="147" t="n">
        <v>7.44063682409309</v>
      </c>
      <c r="K36" s="148" t="n">
        <v>-434.492073</v>
      </c>
    </row>
    <row r="37" customFormat="false" ht="12.75" hidden="false" customHeight="false" outlineLevel="0" collapsed="false">
      <c r="A37" s="141" t="n">
        <v>37681</v>
      </c>
      <c r="B37" s="142" t="n">
        <v>-1626590</v>
      </c>
      <c r="C37" s="143" t="n">
        <v>-837743.9043</v>
      </c>
      <c r="D37" s="144" t="n">
        <v>-26.53775276</v>
      </c>
      <c r="E37" s="145" t="n">
        <v>-0.4151642345</v>
      </c>
      <c r="F37" s="146" t="n">
        <v>-0.1290321488</v>
      </c>
      <c r="G37" s="142" t="n">
        <v>-2653.775276</v>
      </c>
      <c r="H37" s="147" t="n">
        <v>-20.758211725</v>
      </c>
      <c r="I37" s="147" t="n">
        <v>-29335.307947</v>
      </c>
      <c r="J37" s="147" t="n">
        <v>212.39406844627</v>
      </c>
      <c r="K37" s="148" t="n">
        <v>22911.542351</v>
      </c>
    </row>
    <row r="38" customFormat="false" ht="12.75" hidden="false" customHeight="false" outlineLevel="0" collapsed="false">
      <c r="A38" s="141" t="n">
        <v>37712</v>
      </c>
      <c r="B38" s="142" t="n">
        <v>353990</v>
      </c>
      <c r="C38" s="143" t="n">
        <v>6890.898</v>
      </c>
      <c r="D38" s="144" t="n">
        <v>4.70986937</v>
      </c>
      <c r="E38" s="145" t="n">
        <v>0.0089066039</v>
      </c>
      <c r="F38" s="146" t="n">
        <v>-0.2651852129</v>
      </c>
      <c r="G38" s="142" t="n">
        <v>470.986937</v>
      </c>
      <c r="H38" s="147" t="n">
        <v>0.445330195</v>
      </c>
      <c r="I38" s="147" t="n">
        <v>136.733781</v>
      </c>
      <c r="J38" s="147" t="n">
        <v>-4.86027405886379</v>
      </c>
      <c r="K38" s="148" t="n">
        <v>-193.353916</v>
      </c>
    </row>
    <row r="39" customFormat="false" ht="12.75" hidden="false" customHeight="false" outlineLevel="0" collapsed="false">
      <c r="A39" s="141" t="n">
        <v>37742</v>
      </c>
      <c r="B39" s="142" t="n">
        <v>361149</v>
      </c>
      <c r="C39" s="143" t="n">
        <v>3519.9204</v>
      </c>
      <c r="D39" s="144" t="n">
        <v>4.8682677</v>
      </c>
      <c r="E39" s="145" t="n">
        <v>0.0110141188</v>
      </c>
      <c r="F39" s="146" t="n">
        <v>-0.2837615113</v>
      </c>
      <c r="G39" s="142" t="n">
        <v>486.82677</v>
      </c>
      <c r="H39" s="147" t="n">
        <v>0.55070594</v>
      </c>
      <c r="I39" s="147" t="n">
        <v>226.605858</v>
      </c>
      <c r="J39" s="147" t="n">
        <v>-6.64225051334703</v>
      </c>
      <c r="K39" s="148" t="n">
        <v>-99.922108</v>
      </c>
    </row>
    <row r="40" customFormat="false" ht="12.75" hidden="false" customHeight="false" outlineLevel="0" collapsed="false">
      <c r="A40" s="141" t="n">
        <v>37773</v>
      </c>
      <c r="B40" s="142" t="n">
        <v>354750</v>
      </c>
      <c r="C40" s="143" t="n">
        <v>3539.9119</v>
      </c>
      <c r="D40" s="144" t="n">
        <v>4.54655841</v>
      </c>
      <c r="E40" s="145" t="n">
        <v>0.0121547235</v>
      </c>
      <c r="F40" s="146" t="n">
        <v>-0.2798907358</v>
      </c>
      <c r="G40" s="142" t="n">
        <v>454.655841</v>
      </c>
      <c r="H40" s="147" t="n">
        <v>0.607736175</v>
      </c>
      <c r="I40" s="147" t="n">
        <v>307.265692</v>
      </c>
      <c r="J40" s="147" t="n">
        <v>-7.22689281314169</v>
      </c>
      <c r="K40" s="148" t="n">
        <v>-104.995189</v>
      </c>
    </row>
    <row r="41" customFormat="false" ht="12.75" hidden="false" customHeight="false" outlineLevel="0" collapsed="false">
      <c r="A41" s="141" t="n">
        <v>37803</v>
      </c>
      <c r="B41" s="142" t="n">
        <v>367350</v>
      </c>
      <c r="C41" s="143" t="n">
        <v>6061.5702</v>
      </c>
      <c r="D41" s="144" t="n">
        <v>4.62415087</v>
      </c>
      <c r="E41" s="145" t="n">
        <v>0.0101340834</v>
      </c>
      <c r="F41" s="146" t="n">
        <v>-0.2795443346</v>
      </c>
      <c r="G41" s="142" t="n">
        <v>462.415087</v>
      </c>
      <c r="H41" s="147" t="n">
        <v>0.50670417</v>
      </c>
      <c r="I41" s="147" t="n">
        <v>234.130879</v>
      </c>
      <c r="J41" s="147" t="n">
        <v>-5.85772265571527</v>
      </c>
      <c r="K41" s="148" t="n">
        <v>-185.051103</v>
      </c>
    </row>
    <row r="42" customFormat="false" ht="12.75" hidden="false" customHeight="false" outlineLevel="0" collapsed="false">
      <c r="A42" s="141" t="n">
        <v>37834</v>
      </c>
      <c r="B42" s="142" t="n">
        <v>367800</v>
      </c>
      <c r="C42" s="143" t="n">
        <v>6048.3946</v>
      </c>
      <c r="D42" s="144" t="n">
        <v>4.48182949</v>
      </c>
      <c r="E42" s="145" t="n">
        <v>0.011168312</v>
      </c>
      <c r="F42" s="146" t="n">
        <v>-0.2821009136</v>
      </c>
      <c r="G42" s="142" t="n">
        <v>448.182949</v>
      </c>
      <c r="H42" s="147" t="n">
        <v>0.5584156</v>
      </c>
      <c r="I42" s="147" t="n">
        <v>301.895003</v>
      </c>
      <c r="J42" s="147" t="n">
        <v>-6.43493716632444</v>
      </c>
      <c r="K42" s="148" t="n">
        <v>-190.121214</v>
      </c>
    </row>
    <row r="43" customFormat="false" ht="12.75" hidden="false" customHeight="false" outlineLevel="0" collapsed="false">
      <c r="A43" s="141" t="n">
        <v>37865</v>
      </c>
      <c r="B43" s="142" t="n">
        <v>355050</v>
      </c>
      <c r="C43" s="143" t="n">
        <v>5565.4448</v>
      </c>
      <c r="D43" s="144" t="n">
        <v>4.22870663</v>
      </c>
      <c r="E43" s="145" t="n">
        <v>0.011811421</v>
      </c>
      <c r="F43" s="146" t="n">
        <v>-0.2753382175</v>
      </c>
      <c r="G43" s="142" t="n">
        <v>422.870663</v>
      </c>
      <c r="H43" s="147" t="n">
        <v>0.59057105</v>
      </c>
      <c r="I43" s="147" t="n">
        <v>358.207913</v>
      </c>
      <c r="J43" s="147" t="n">
        <v>-6.8416977412731</v>
      </c>
      <c r="K43" s="148" t="n">
        <v>-179.335224</v>
      </c>
    </row>
    <row r="44" customFormat="false" ht="12.75" hidden="false" customHeight="false" outlineLevel="0" collapsed="false">
      <c r="A44" s="141" t="n">
        <v>37895</v>
      </c>
      <c r="B44" s="142" t="n">
        <v>367350</v>
      </c>
      <c r="C44" s="143" t="n">
        <v>9271.0198</v>
      </c>
      <c r="D44" s="144" t="n">
        <v>4.17176403</v>
      </c>
      <c r="E44" s="145" t="n">
        <v>0.0116762805</v>
      </c>
      <c r="F44" s="146" t="n">
        <v>-0.276923365</v>
      </c>
      <c r="G44" s="142" t="n">
        <v>417.176403</v>
      </c>
      <c r="H44" s="147" t="n">
        <v>0.583814025</v>
      </c>
      <c r="I44" s="147" t="n">
        <v>369.002078</v>
      </c>
      <c r="J44" s="147" t="n">
        <v>-6.16053004791239</v>
      </c>
      <c r="K44" s="148" t="n">
        <v>-306.82369</v>
      </c>
    </row>
    <row r="45" customFormat="false" ht="12.75" hidden="false" customHeight="false" outlineLevel="0" collapsed="false">
      <c r="A45" s="141" t="n">
        <v>37926</v>
      </c>
      <c r="B45" s="142" t="n">
        <v>354750</v>
      </c>
      <c r="C45" s="143" t="n">
        <v>15300.0098</v>
      </c>
      <c r="D45" s="144" t="n">
        <v>3.58325127</v>
      </c>
      <c r="E45" s="145" t="n">
        <v>0.0121113922</v>
      </c>
      <c r="F45" s="146" t="n">
        <v>-0.2482836222</v>
      </c>
      <c r="G45" s="142" t="n">
        <v>358.325127</v>
      </c>
      <c r="H45" s="147" t="n">
        <v>0.60556961</v>
      </c>
      <c r="I45" s="147" t="n">
        <v>315.085103</v>
      </c>
      <c r="J45" s="147" t="n">
        <v>-3.65322710472279</v>
      </c>
      <c r="K45" s="148" t="n">
        <v>-520.618416</v>
      </c>
    </row>
    <row r="46" customFormat="false" ht="12.75" hidden="false" customHeight="false" outlineLevel="0" collapsed="false">
      <c r="A46" s="141" t="n">
        <v>37956</v>
      </c>
      <c r="B46" s="142" t="n">
        <v>314650</v>
      </c>
      <c r="C46" s="143" t="n">
        <v>-24519.0609</v>
      </c>
      <c r="D46" s="144" t="n">
        <v>-1.45381126</v>
      </c>
      <c r="E46" s="145" t="n">
        <v>-0.0049414191</v>
      </c>
      <c r="F46" s="146" t="n">
        <v>-0.3073838273</v>
      </c>
      <c r="G46" s="142" t="n">
        <v>-145.381126</v>
      </c>
      <c r="H46" s="147" t="n">
        <v>-0.247070955</v>
      </c>
      <c r="I46" s="147" t="n">
        <v>-798.511601</v>
      </c>
      <c r="J46" s="147" t="n">
        <v>-1.76818370978782</v>
      </c>
      <c r="K46" s="148" t="n">
        <v>853.887623</v>
      </c>
    </row>
    <row r="47" customFormat="false" ht="12.75" hidden="false" customHeight="false" outlineLevel="0" collapsed="false">
      <c r="A47" s="141" t="n">
        <v>37987</v>
      </c>
      <c r="B47" s="142" t="n">
        <v>316804</v>
      </c>
      <c r="C47" s="143" t="n">
        <v>-24243.975</v>
      </c>
      <c r="D47" s="144" t="n">
        <v>-1.46533895</v>
      </c>
      <c r="E47" s="149" t="n">
        <v>-0.006552156</v>
      </c>
      <c r="F47" s="146" t="n">
        <v>-0.2812005302</v>
      </c>
      <c r="G47" s="142" t="n">
        <v>-146.533895</v>
      </c>
      <c r="H47" s="147" t="n">
        <v>-0.3276078</v>
      </c>
      <c r="I47" s="147" t="n">
        <v>-961.570026</v>
      </c>
      <c r="J47" s="147" t="n">
        <v>0.00793456536618754</v>
      </c>
      <c r="K47" s="148" t="n">
        <v>866.875603</v>
      </c>
    </row>
    <row r="48" customFormat="false" ht="12.75" hidden="false" customHeight="false" outlineLevel="0" collapsed="false">
      <c r="A48" s="141" t="n">
        <v>38018</v>
      </c>
      <c r="B48" s="142" t="n">
        <v>295604</v>
      </c>
      <c r="C48" s="143" t="n">
        <v>-20735.5061</v>
      </c>
      <c r="D48" s="144" t="n">
        <v>-1.27024908</v>
      </c>
      <c r="E48" s="149" t="n">
        <v>-0.0022657442</v>
      </c>
      <c r="F48" s="146" t="n">
        <v>-0.285205404</v>
      </c>
      <c r="G48" s="142" t="n">
        <v>-127.024908</v>
      </c>
      <c r="H48" s="147" t="n">
        <v>-0.11328721</v>
      </c>
      <c r="I48" s="147" t="n">
        <v>-594.293062</v>
      </c>
      <c r="J48" s="147" t="n">
        <v>-2.78203066392882</v>
      </c>
      <c r="K48" s="148" t="n">
        <v>758.456842</v>
      </c>
    </row>
    <row r="49" customFormat="false" ht="12.75" hidden="false" customHeight="false" outlineLevel="0" collapsed="false">
      <c r="A49" s="141" t="n">
        <v>38047</v>
      </c>
      <c r="B49" s="142" t="n">
        <v>373410</v>
      </c>
      <c r="C49" s="143" t="n">
        <v>-16011.5504</v>
      </c>
      <c r="D49" s="144" t="n">
        <v>-0.6873538</v>
      </c>
      <c r="E49" s="149" t="n">
        <v>0.0116883547</v>
      </c>
      <c r="F49" s="146" t="n">
        <v>-0.2735183881</v>
      </c>
      <c r="G49" s="142" t="n">
        <v>-68.73538</v>
      </c>
      <c r="H49" s="147" t="n">
        <v>0.584417735</v>
      </c>
      <c r="I49" s="147" t="n">
        <v>383.774447</v>
      </c>
      <c r="J49" s="147" t="n">
        <v>-10.7388369609856</v>
      </c>
      <c r="K49" s="148" t="n">
        <v>597.939897</v>
      </c>
    </row>
    <row r="50" customFormat="false" ht="12.75" hidden="false" customHeight="false" outlineLevel="0" collapsed="false">
      <c r="A50" s="141" t="n">
        <v>38078</v>
      </c>
      <c r="B50" s="142" t="n">
        <v>-66010</v>
      </c>
      <c r="C50" s="143" t="n">
        <v>-50925.4979</v>
      </c>
      <c r="D50" s="144" t="n">
        <v>3.75770153</v>
      </c>
      <c r="E50" s="149" t="n">
        <v>-0.0395874715</v>
      </c>
      <c r="F50" s="146" t="n">
        <v>-0.0946646292</v>
      </c>
      <c r="G50" s="142" t="n">
        <v>375.770153</v>
      </c>
      <c r="H50" s="147" t="n">
        <v>-1.979373575</v>
      </c>
      <c r="I50" s="147" t="n">
        <v>-2694.891373</v>
      </c>
      <c r="J50" s="147" t="n">
        <v>6.7571575633128</v>
      </c>
      <c r="K50" s="148" t="n">
        <v>1947.787012</v>
      </c>
    </row>
    <row r="51" customFormat="false" ht="12.75" hidden="false" customHeight="false" outlineLevel="0" collapsed="false">
      <c r="A51" s="141" t="n">
        <v>38108</v>
      </c>
      <c r="B51" s="142" t="n">
        <v>-72851</v>
      </c>
      <c r="C51" s="143" t="n">
        <v>-58957.0394</v>
      </c>
      <c r="D51" s="144" t="n">
        <v>4.12949872</v>
      </c>
      <c r="E51" s="149" t="n">
        <v>-0.0405135263</v>
      </c>
      <c r="F51" s="146" t="n">
        <v>-0.1097614556</v>
      </c>
      <c r="G51" s="142" t="n">
        <v>412.949872</v>
      </c>
      <c r="H51" s="147" t="n">
        <v>-2.025676315</v>
      </c>
      <c r="I51" s="147" t="n">
        <v>-2780.308709</v>
      </c>
      <c r="J51" s="147" t="n">
        <v>5.20500342231349</v>
      </c>
      <c r="K51" s="148" t="n">
        <v>2303.400283</v>
      </c>
    </row>
    <row r="52" customFormat="false" ht="12.75" hidden="false" customHeight="false" outlineLevel="0" collapsed="false">
      <c r="A52" s="141" t="n">
        <v>38139</v>
      </c>
      <c r="B52" s="142" t="n">
        <v>-65250</v>
      </c>
      <c r="C52" s="143" t="n">
        <v>-57110.9776</v>
      </c>
      <c r="D52" s="144" t="n">
        <v>3.92340192</v>
      </c>
      <c r="E52" s="149" t="n">
        <v>-0.0380522414</v>
      </c>
      <c r="F52" s="146" t="n">
        <v>-0.1118235776</v>
      </c>
      <c r="G52" s="142" t="n">
        <v>392.340192</v>
      </c>
      <c r="H52" s="147" t="n">
        <v>-1.90261207</v>
      </c>
      <c r="I52" s="147" t="n">
        <v>-2658.0706</v>
      </c>
      <c r="J52" s="147" t="n">
        <v>4.43168350444901</v>
      </c>
      <c r="K52" s="148" t="n">
        <v>2275.05742</v>
      </c>
    </row>
    <row r="53" customFormat="false" ht="12.75" hidden="false" customHeight="false" outlineLevel="0" collapsed="false">
      <c r="A53" s="141" t="n">
        <v>38169</v>
      </c>
      <c r="B53" s="142" t="n">
        <v>-66650</v>
      </c>
      <c r="C53" s="143" t="n">
        <v>-57021.7127</v>
      </c>
      <c r="D53" s="144" t="n">
        <v>3.81821612</v>
      </c>
      <c r="E53" s="149" t="n">
        <v>-0.0383022762</v>
      </c>
      <c r="F53" s="146" t="n">
        <v>-0.1071160392</v>
      </c>
      <c r="G53" s="142" t="n">
        <v>381.821612</v>
      </c>
      <c r="H53" s="147" t="n">
        <v>-1.91511381</v>
      </c>
      <c r="I53" s="147" t="n">
        <v>-2803.057011</v>
      </c>
      <c r="J53" s="147" t="n">
        <v>4.9791422313484</v>
      </c>
      <c r="K53" s="148" t="n">
        <v>2323.020085</v>
      </c>
    </row>
    <row r="54" customFormat="false" ht="12.75" hidden="false" customHeight="false" outlineLevel="0" collapsed="false">
      <c r="A54" s="141" t="n">
        <v>38200</v>
      </c>
      <c r="B54" s="142" t="n">
        <v>-66200</v>
      </c>
      <c r="C54" s="143" t="n">
        <v>-57343.1452</v>
      </c>
      <c r="D54" s="144" t="n">
        <v>3.78243945</v>
      </c>
      <c r="E54" s="149" t="n">
        <v>-0.0376556317</v>
      </c>
      <c r="F54" s="146" t="n">
        <v>-0.1103506018</v>
      </c>
      <c r="G54" s="142" t="n">
        <v>378.243945</v>
      </c>
      <c r="H54" s="147" t="n">
        <v>-1.882781585</v>
      </c>
      <c r="I54" s="147" t="n">
        <v>-2802.777358</v>
      </c>
      <c r="J54" s="147" t="n">
        <v>4.54510554414785</v>
      </c>
      <c r="K54" s="148" t="n">
        <v>2383.214091</v>
      </c>
    </row>
    <row r="55" customFormat="false" ht="12.75" hidden="false" customHeight="false" outlineLevel="0" collapsed="false">
      <c r="A55" s="141" t="n">
        <v>38231</v>
      </c>
      <c r="B55" s="142" t="n">
        <v>-64950</v>
      </c>
      <c r="C55" s="143" t="n">
        <v>-56092.1475</v>
      </c>
      <c r="D55" s="144" t="n">
        <v>3.66497176</v>
      </c>
      <c r="E55" s="149" t="n">
        <v>-0.0360514609</v>
      </c>
      <c r="F55" s="146" t="n">
        <v>-0.1102872884</v>
      </c>
      <c r="G55" s="142" t="n">
        <v>366.497176</v>
      </c>
      <c r="H55" s="147" t="n">
        <v>-1.802573045</v>
      </c>
      <c r="I55" s="147" t="n">
        <v>-2713.189658</v>
      </c>
      <c r="J55" s="147" t="n">
        <v>3.93377768651609</v>
      </c>
      <c r="K55" s="148" t="n">
        <v>2377.29348</v>
      </c>
    </row>
    <row r="56" customFormat="false" ht="12.75" hidden="false" customHeight="false" outlineLevel="0" collapsed="false">
      <c r="A56" s="141" t="n">
        <v>38261</v>
      </c>
      <c r="B56" s="142" t="n">
        <v>-66650</v>
      </c>
      <c r="C56" s="143" t="n">
        <v>-52514.3683</v>
      </c>
      <c r="D56" s="144" t="n">
        <v>3.49582261</v>
      </c>
      <c r="E56" s="149" t="n">
        <v>-0.0365628797</v>
      </c>
      <c r="F56" s="146" t="n">
        <v>-0.1050207761</v>
      </c>
      <c r="G56" s="142" t="n">
        <v>349.582261</v>
      </c>
      <c r="H56" s="147" t="n">
        <v>-1.828143985</v>
      </c>
      <c r="I56" s="147" t="n">
        <v>-2838.017235</v>
      </c>
      <c r="J56" s="147" t="n">
        <v>5.08449938398358</v>
      </c>
      <c r="K56" s="148" t="n">
        <v>2271.668772</v>
      </c>
    </row>
    <row r="57" customFormat="false" ht="12.75" hidden="false" customHeight="false" outlineLevel="0" collapsed="false">
      <c r="A57" s="141" t="n">
        <v>38292</v>
      </c>
      <c r="B57" s="142" t="n">
        <v>-65250</v>
      </c>
      <c r="C57" s="143" t="n">
        <v>-43943.9887</v>
      </c>
      <c r="D57" s="144" t="n">
        <v>2.52809146</v>
      </c>
      <c r="E57" s="149" t="n">
        <v>-0.0291031588</v>
      </c>
      <c r="F57" s="146" t="n">
        <v>-0.0758062474</v>
      </c>
      <c r="G57" s="142" t="n">
        <v>252.809146</v>
      </c>
      <c r="H57" s="147" t="n">
        <v>-1.45515794</v>
      </c>
      <c r="I57" s="147" t="n">
        <v>-2640.552717</v>
      </c>
      <c r="J57" s="147" t="n">
        <v>5.19416262833676</v>
      </c>
      <c r="K57" s="148" t="n">
        <v>1935.821433</v>
      </c>
    </row>
    <row r="58" customFormat="false" ht="12.75" hidden="false" customHeight="false" outlineLevel="0" collapsed="false">
      <c r="A58" s="141" t="n">
        <v>38322</v>
      </c>
      <c r="B58" s="142" t="n">
        <v>-119350</v>
      </c>
      <c r="C58" s="143" t="n">
        <v>-50768.7215</v>
      </c>
      <c r="D58" s="144" t="n">
        <v>1.84557357</v>
      </c>
      <c r="E58" s="149" t="n">
        <v>-0.0376776663</v>
      </c>
      <c r="F58" s="146" t="n">
        <v>-0.1380978993</v>
      </c>
      <c r="G58" s="142" t="n">
        <v>184.557357</v>
      </c>
      <c r="H58" s="147" t="n">
        <v>-1.883883315</v>
      </c>
      <c r="I58" s="147" t="n">
        <v>-3573.767997</v>
      </c>
      <c r="J58" s="147" t="n">
        <v>10.2210787132101</v>
      </c>
      <c r="K58" s="148" t="n">
        <v>2278.163855</v>
      </c>
    </row>
    <row r="59" customFormat="false" ht="12.75" hidden="false" customHeight="false" outlineLevel="0" collapsed="false">
      <c r="A59" s="141" t="n">
        <v>38353</v>
      </c>
      <c r="B59" s="142" t="n">
        <v>-117196</v>
      </c>
      <c r="C59" s="143" t="n">
        <v>-47574.7267</v>
      </c>
      <c r="D59" s="144" t="n">
        <v>1.37224118</v>
      </c>
      <c r="E59" s="149" t="n">
        <v>-0.0333059274</v>
      </c>
      <c r="F59" s="146" t="n">
        <v>-0.118011333</v>
      </c>
      <c r="G59" s="142" t="n">
        <v>137.224118</v>
      </c>
      <c r="H59" s="147" t="n">
        <v>-1.66529637</v>
      </c>
      <c r="I59" s="147" t="n">
        <v>-3670.479081</v>
      </c>
      <c r="J59" s="147" t="n">
        <v>11.8215370294319</v>
      </c>
      <c r="K59" s="148" t="n">
        <v>2176.519319</v>
      </c>
    </row>
    <row r="60" customFormat="false" ht="12.75" hidden="false" customHeight="false" outlineLevel="0" collapsed="false">
      <c r="A60" s="141" t="n">
        <v>38384</v>
      </c>
      <c r="B60" s="142" t="n">
        <v>-106996</v>
      </c>
      <c r="C60" s="143" t="n">
        <v>-43481.0986</v>
      </c>
      <c r="D60" s="144" t="n">
        <v>1.62074556</v>
      </c>
      <c r="E60" s="149" t="n">
        <v>-0.031073469</v>
      </c>
      <c r="F60" s="146" t="n">
        <v>-0.1163284504</v>
      </c>
      <c r="G60" s="142" t="n">
        <v>162.074556</v>
      </c>
      <c r="H60" s="147" t="n">
        <v>-1.55367345</v>
      </c>
      <c r="I60" s="147" t="n">
        <v>-3188.636889</v>
      </c>
      <c r="J60" s="147" t="n">
        <v>8.82484599589323</v>
      </c>
      <c r="K60" s="148" t="n">
        <v>2024.951367</v>
      </c>
    </row>
    <row r="61" customFormat="false" ht="12.75" hidden="false" customHeight="false" outlineLevel="0" collapsed="false">
      <c r="A61" s="141" t="n">
        <v>38412</v>
      </c>
      <c r="B61" s="142" t="n">
        <v>-60590</v>
      </c>
      <c r="C61" s="143" t="n">
        <v>-45948.9227</v>
      </c>
      <c r="D61" s="144" t="n">
        <v>2.697633</v>
      </c>
      <c r="E61" s="149" t="n">
        <v>-0.0289556653</v>
      </c>
      <c r="F61" s="146" t="n">
        <v>-0.0832432649</v>
      </c>
      <c r="G61" s="142" t="n">
        <v>269.7633</v>
      </c>
      <c r="H61" s="147" t="n">
        <v>-1.447783265</v>
      </c>
      <c r="I61" s="147" t="n">
        <v>-2736.53045</v>
      </c>
      <c r="J61" s="147" t="n">
        <v>4.22956605065024</v>
      </c>
      <c r="K61" s="148" t="n">
        <v>2175.104372</v>
      </c>
    </row>
    <row r="62" customFormat="false" ht="12.75" hidden="false" customHeight="false" outlineLevel="0" collapsed="false">
      <c r="A62" s="141" t="n">
        <v>38443</v>
      </c>
      <c r="B62" s="142" t="n">
        <v>-66010</v>
      </c>
      <c r="C62" s="143" t="n">
        <v>-50000.5165</v>
      </c>
      <c r="D62" s="144" t="n">
        <v>3.37482453</v>
      </c>
      <c r="E62" s="149" t="n">
        <v>-0.0328555266</v>
      </c>
      <c r="F62" s="146" t="n">
        <v>-0.0977508309</v>
      </c>
      <c r="G62" s="142" t="n">
        <v>337.482453</v>
      </c>
      <c r="H62" s="147" t="n">
        <v>-1.64277633</v>
      </c>
      <c r="I62" s="147" t="n">
        <v>-2668.382236</v>
      </c>
      <c r="J62" s="147" t="n">
        <v>2.27949212867899</v>
      </c>
      <c r="K62" s="148" t="n">
        <v>2412.071457</v>
      </c>
    </row>
    <row r="63" customFormat="false" ht="12.75" hidden="false" customHeight="false" outlineLevel="0" collapsed="false">
      <c r="A63" s="141" t="n">
        <v>38473</v>
      </c>
      <c r="B63" s="142" t="n">
        <v>-72851</v>
      </c>
      <c r="C63" s="143" t="n">
        <v>-57074.198</v>
      </c>
      <c r="D63" s="144" t="n">
        <v>3.71836105</v>
      </c>
      <c r="E63" s="149" t="n">
        <v>-0.0341369329</v>
      </c>
      <c r="F63" s="146" t="n">
        <v>-0.1078999801</v>
      </c>
      <c r="G63" s="142" t="n">
        <v>371.836105</v>
      </c>
      <c r="H63" s="147" t="n">
        <v>-1.706846645</v>
      </c>
      <c r="I63" s="147" t="n">
        <v>-2750.407929</v>
      </c>
      <c r="J63" s="147" t="n">
        <v>0.823155920602327</v>
      </c>
      <c r="K63" s="148" t="n">
        <v>2798.628018</v>
      </c>
    </row>
    <row r="64" customFormat="false" ht="12.75" hidden="false" customHeight="false" outlineLevel="0" collapsed="false">
      <c r="A64" s="141" t="n">
        <v>38504</v>
      </c>
      <c r="B64" s="142" t="n">
        <v>-65250</v>
      </c>
      <c r="C64" s="143" t="n">
        <v>-54813.4666</v>
      </c>
      <c r="D64" s="144" t="n">
        <v>3.53632622</v>
      </c>
      <c r="E64" s="149" t="n">
        <v>-0.0322356011</v>
      </c>
      <c r="F64" s="146" t="n">
        <v>-0.1081801648</v>
      </c>
      <c r="G64" s="142" t="n">
        <v>353.632622</v>
      </c>
      <c r="H64" s="147" t="n">
        <v>-1.611780055</v>
      </c>
      <c r="I64" s="147" t="n">
        <v>-2620.840831</v>
      </c>
      <c r="J64" s="147" t="n">
        <v>0.382907871321013</v>
      </c>
      <c r="K64" s="148" t="n">
        <v>2731.293886</v>
      </c>
    </row>
    <row r="65" customFormat="false" ht="12.75" hidden="false" customHeight="false" outlineLevel="0" collapsed="false">
      <c r="A65" s="141" t="n">
        <v>38534</v>
      </c>
      <c r="B65" s="142" t="n">
        <v>-66650</v>
      </c>
      <c r="C65" s="143" t="n">
        <v>-54952.7598</v>
      </c>
      <c r="D65" s="144" t="n">
        <v>3.44558459</v>
      </c>
      <c r="E65" s="149" t="n">
        <v>-0.0323280484</v>
      </c>
      <c r="F65" s="146" t="n">
        <v>-0.1047774057</v>
      </c>
      <c r="G65" s="142" t="n">
        <v>344.558459</v>
      </c>
      <c r="H65" s="147" t="n">
        <v>-1.61640242</v>
      </c>
      <c r="I65" s="147" t="n">
        <v>-2756.848234</v>
      </c>
      <c r="J65" s="147" t="n">
        <v>0.824284188911704</v>
      </c>
      <c r="K65" s="148" t="n">
        <v>2787.884027</v>
      </c>
    </row>
    <row r="66" customFormat="false" ht="12.75" hidden="false" customHeight="false" outlineLevel="0" collapsed="false">
      <c r="A66" s="141" t="n">
        <v>38565</v>
      </c>
      <c r="B66" s="142" t="n">
        <v>-66200</v>
      </c>
      <c r="C66" s="143" t="n">
        <v>-55116.1219</v>
      </c>
      <c r="D66" s="144" t="n">
        <v>3.41693827</v>
      </c>
      <c r="E66" s="149" t="n">
        <v>-0.0318648136</v>
      </c>
      <c r="F66" s="146" t="n">
        <v>-0.1072689308</v>
      </c>
      <c r="G66" s="142" t="n">
        <v>341.693827</v>
      </c>
      <c r="H66" s="147" t="n">
        <v>-1.59324068</v>
      </c>
      <c r="I66" s="147" t="n">
        <v>-2751.371211</v>
      </c>
      <c r="J66" s="147" t="n">
        <v>0.550151950718686</v>
      </c>
      <c r="K66" s="148" t="n">
        <v>2839.932691</v>
      </c>
    </row>
    <row r="67" customFormat="false" ht="12.75" hidden="false" customHeight="false" outlineLevel="0" collapsed="false">
      <c r="A67" s="141" t="n">
        <v>38596</v>
      </c>
      <c r="B67" s="142" t="n">
        <v>-64950</v>
      </c>
      <c r="C67" s="143" t="n">
        <v>-22984.8621</v>
      </c>
      <c r="D67" s="144" t="n">
        <v>0.32483236</v>
      </c>
      <c r="E67" s="149" t="n">
        <v>-0.0054467884</v>
      </c>
      <c r="F67" s="146" t="n">
        <v>-0.0737013237</v>
      </c>
      <c r="G67" s="142" t="n">
        <v>32.483236</v>
      </c>
      <c r="H67" s="147" t="n">
        <v>-0.27233942</v>
      </c>
      <c r="I67" s="147" t="n">
        <v>-454.669492</v>
      </c>
      <c r="J67" s="147" t="n">
        <v>-2.33114825462012</v>
      </c>
      <c r="K67" s="148" t="n">
        <v>1205.092703</v>
      </c>
    </row>
    <row r="68" customFormat="false" ht="12.75" hidden="false" customHeight="false" outlineLevel="0" collapsed="false">
      <c r="A68" s="141" t="n">
        <v>38626</v>
      </c>
      <c r="B68" s="142" t="n">
        <v>-66650</v>
      </c>
      <c r="C68" s="143" t="n">
        <v>-18830.6135</v>
      </c>
      <c r="D68" s="144" t="n">
        <v>0.16539977</v>
      </c>
      <c r="E68" s="149" t="n">
        <v>-0.0059001053</v>
      </c>
      <c r="F68" s="146" t="n">
        <v>-0.0711513537</v>
      </c>
      <c r="G68" s="142" t="n">
        <v>16.539977</v>
      </c>
      <c r="H68" s="147" t="n">
        <v>-0.295005265</v>
      </c>
      <c r="I68" s="147" t="n">
        <v>-507.510124</v>
      </c>
      <c r="J68" s="147" t="n">
        <v>-1.2491318275154</v>
      </c>
      <c r="K68" s="148" t="n">
        <v>1002.752723</v>
      </c>
    </row>
    <row r="69" customFormat="false" ht="12.75" hidden="false" customHeight="false" outlineLevel="0" collapsed="false">
      <c r="A69" s="141" t="n">
        <v>38657</v>
      </c>
      <c r="B69" s="142" t="n">
        <v>-65250</v>
      </c>
      <c r="C69" s="143" t="n">
        <v>-18192.2147</v>
      </c>
      <c r="D69" s="144" t="n">
        <v>0.08385922</v>
      </c>
      <c r="E69" s="149" t="n">
        <v>-0.0060323658</v>
      </c>
      <c r="F69" s="146" t="n">
        <v>-0.0718075351</v>
      </c>
      <c r="G69" s="142" t="n">
        <v>8.385922</v>
      </c>
      <c r="H69" s="147" t="n">
        <v>-0.30161829</v>
      </c>
      <c r="I69" s="147" t="n">
        <v>-570.915173</v>
      </c>
      <c r="J69" s="147" t="n">
        <v>-0.822004106776181</v>
      </c>
      <c r="K69" s="148" t="n">
        <v>983.20142</v>
      </c>
    </row>
    <row r="70" customFormat="false" ht="12.75" hidden="false" customHeight="false" outlineLevel="0" collapsed="false">
      <c r="A70" s="141" t="n">
        <v>38687</v>
      </c>
      <c r="B70" s="142" t="n">
        <v>-119350</v>
      </c>
      <c r="C70" s="143" t="n">
        <v>-22110.1471</v>
      </c>
      <c r="D70" s="144" t="n">
        <v>-0.54767012</v>
      </c>
      <c r="E70" s="149" t="n">
        <v>-0.0123821639</v>
      </c>
      <c r="F70" s="146" t="n">
        <v>-0.1386333237</v>
      </c>
      <c r="G70" s="142" t="n">
        <v>-54.767012</v>
      </c>
      <c r="H70" s="147" t="n">
        <v>-0.619108195</v>
      </c>
      <c r="I70" s="147" t="n">
        <v>-1271.221228</v>
      </c>
      <c r="J70" s="147" t="n">
        <v>1.88875400410678</v>
      </c>
      <c r="K70" s="148" t="n">
        <v>1214.317729</v>
      </c>
    </row>
    <row r="71" customFormat="false" ht="12.75" hidden="false" customHeight="false" outlineLevel="0" collapsed="false">
      <c r="A71" s="141" t="n">
        <v>38718</v>
      </c>
      <c r="B71" s="142" t="n">
        <v>-117196</v>
      </c>
      <c r="C71" s="143" t="n">
        <v>-21742.5921</v>
      </c>
      <c r="D71" s="144" t="n">
        <v>-0.60902509</v>
      </c>
      <c r="E71" s="149" t="n">
        <v>-0.0116934005</v>
      </c>
      <c r="F71" s="146" t="n">
        <v>-0.1397433923</v>
      </c>
      <c r="G71" s="142" t="n">
        <v>-60.902509</v>
      </c>
      <c r="H71" s="147" t="n">
        <v>-0.584670025</v>
      </c>
      <c r="I71" s="147" t="n">
        <v>-1403.563688</v>
      </c>
      <c r="J71" s="147" t="n">
        <v>2.63278028747433</v>
      </c>
      <c r="K71" s="148" t="n">
        <v>1211.98953</v>
      </c>
    </row>
    <row r="72" customFormat="false" ht="12.75" hidden="false" customHeight="false" outlineLevel="0" collapsed="false">
      <c r="A72" s="141" t="n">
        <v>38749</v>
      </c>
      <c r="B72" s="142" t="n">
        <v>-106996</v>
      </c>
      <c r="C72" s="143" t="n">
        <v>-18689.6555</v>
      </c>
      <c r="D72" s="144" t="n">
        <v>-0.38776269</v>
      </c>
      <c r="E72" s="149" t="n">
        <v>-0.0099795301</v>
      </c>
      <c r="F72" s="146" t="n">
        <v>-0.1229210844</v>
      </c>
      <c r="G72" s="142" t="n">
        <v>-38.776269</v>
      </c>
      <c r="H72" s="147" t="n">
        <v>-0.498976505</v>
      </c>
      <c r="I72" s="147" t="n">
        <v>-1108.865131</v>
      </c>
      <c r="J72" s="147" t="n">
        <v>1.5528514715948</v>
      </c>
      <c r="K72" s="148" t="n">
        <v>1057.161619</v>
      </c>
    </row>
    <row r="73" customFormat="false" ht="12.75" hidden="false" customHeight="false" outlineLevel="0" collapsed="false">
      <c r="A73" s="141" t="n">
        <v>38777</v>
      </c>
      <c r="B73" s="142" t="n">
        <v>-60590</v>
      </c>
      <c r="C73" s="143" t="n">
        <v>-15985.0952</v>
      </c>
      <c r="D73" s="144" t="n">
        <v>0.39238984</v>
      </c>
      <c r="E73" s="149" t="n">
        <v>-0.0028080052</v>
      </c>
      <c r="F73" s="146" t="n">
        <v>-0.073184466</v>
      </c>
      <c r="G73" s="142" t="n">
        <v>39.238984</v>
      </c>
      <c r="H73" s="147" t="n">
        <v>-0.14040026</v>
      </c>
      <c r="I73" s="147" t="n">
        <v>-228.270931</v>
      </c>
      <c r="J73" s="147" t="n">
        <v>-2.40333223819302</v>
      </c>
      <c r="K73" s="148" t="n">
        <v>916.435027</v>
      </c>
    </row>
    <row r="74" customFormat="false" ht="12.75" hidden="false" customHeight="false" outlineLevel="0" collapsed="false">
      <c r="A74" s="141" t="n">
        <v>38808</v>
      </c>
      <c r="B74" s="142" t="n">
        <v>-66010</v>
      </c>
      <c r="C74" s="143" t="n">
        <v>-16955.8345</v>
      </c>
      <c r="D74" s="144" t="n">
        <v>0.40260157</v>
      </c>
      <c r="E74" s="149" t="n">
        <v>-0.0024595892</v>
      </c>
      <c r="F74" s="146" t="n">
        <v>-0.0488222742</v>
      </c>
      <c r="G74" s="142" t="n">
        <v>40.260157</v>
      </c>
      <c r="H74" s="147" t="n">
        <v>-0.12297946</v>
      </c>
      <c r="I74" s="147" t="n">
        <v>-176.761966</v>
      </c>
      <c r="J74" s="147" t="n">
        <v>-2.81663134839151</v>
      </c>
      <c r="K74" s="148" t="n">
        <v>987.407526</v>
      </c>
    </row>
    <row r="75" customFormat="false" ht="12.75" hidden="false" customHeight="false" outlineLevel="0" collapsed="false">
      <c r="A75" s="141" t="n">
        <v>38838</v>
      </c>
      <c r="B75" s="142" t="n">
        <v>-72851</v>
      </c>
      <c r="C75" s="143" t="n">
        <v>-22602.0899</v>
      </c>
      <c r="D75" s="144" t="n">
        <v>0.5880386</v>
      </c>
      <c r="E75" s="149" t="n">
        <v>-0.0024395749</v>
      </c>
      <c r="F75" s="146" t="n">
        <v>-0.0510613303</v>
      </c>
      <c r="G75" s="142" t="n">
        <v>58.80386</v>
      </c>
      <c r="H75" s="147" t="n">
        <v>-0.121978745</v>
      </c>
      <c r="I75" s="147" t="n">
        <v>-168.960679</v>
      </c>
      <c r="J75" s="147" t="n">
        <v>-4.01159589322382</v>
      </c>
      <c r="K75" s="148" t="n">
        <v>1333.53877</v>
      </c>
    </row>
    <row r="76" customFormat="false" ht="12.75" hidden="false" customHeight="false" outlineLevel="0" collapsed="false">
      <c r="A76" s="141" t="n">
        <v>38869</v>
      </c>
      <c r="B76" s="142" t="n">
        <v>-65250</v>
      </c>
      <c r="C76" s="143" t="n">
        <v>-21567.7683</v>
      </c>
      <c r="D76" s="144" t="n">
        <v>0.52641537</v>
      </c>
      <c r="E76" s="149" t="n">
        <v>-0.0019115974</v>
      </c>
      <c r="F76" s="146" t="n">
        <v>-0.053341855</v>
      </c>
      <c r="G76" s="142" t="n">
        <v>52.641537</v>
      </c>
      <c r="H76" s="147" t="n">
        <v>-0.09557987</v>
      </c>
      <c r="I76" s="147" t="n">
        <v>-133.541697</v>
      </c>
      <c r="J76" s="147" t="n">
        <v>-3.93732703627653</v>
      </c>
      <c r="K76" s="148" t="n">
        <v>1290.227897</v>
      </c>
    </row>
    <row r="77" customFormat="false" ht="12.75" hidden="false" customHeight="false" outlineLevel="0" collapsed="false">
      <c r="A77" s="141" t="n">
        <v>38899</v>
      </c>
      <c r="B77" s="142" t="n">
        <v>-66650</v>
      </c>
      <c r="C77" s="143" t="n">
        <v>-21875.557</v>
      </c>
      <c r="D77" s="144" t="n">
        <v>0.51793578</v>
      </c>
      <c r="E77" s="149" t="n">
        <v>-0.0022678545</v>
      </c>
      <c r="F77" s="146" t="n">
        <v>-0.061068541</v>
      </c>
      <c r="G77" s="142" t="n">
        <v>51.793578</v>
      </c>
      <c r="H77" s="147" t="n">
        <v>-0.113392725</v>
      </c>
      <c r="I77" s="147" t="n">
        <v>-170.854267</v>
      </c>
      <c r="J77" s="147" t="n">
        <v>-3.87505954825462</v>
      </c>
      <c r="K77" s="148" t="n">
        <v>1328.404804</v>
      </c>
    </row>
    <row r="78" customFormat="false" ht="12.75" hidden="false" customHeight="false" outlineLevel="0" collapsed="false">
      <c r="A78" s="141" t="n">
        <v>38930</v>
      </c>
      <c r="B78" s="142" t="n">
        <v>-66200</v>
      </c>
      <c r="C78" s="143" t="n">
        <v>-21771.0255</v>
      </c>
      <c r="D78" s="144" t="n">
        <v>0.5063814</v>
      </c>
      <c r="E78" s="149" t="n">
        <v>-0.0022854426</v>
      </c>
      <c r="F78" s="146" t="n">
        <v>-0.061422531</v>
      </c>
      <c r="G78" s="142" t="n">
        <v>50.63814</v>
      </c>
      <c r="H78" s="147" t="n">
        <v>-0.11427213</v>
      </c>
      <c r="I78" s="147" t="n">
        <v>-174.529529</v>
      </c>
      <c r="J78" s="147" t="n">
        <v>-3.84961834360028</v>
      </c>
      <c r="K78" s="148" t="n">
        <v>1339.342764</v>
      </c>
    </row>
    <row r="79" customFormat="false" ht="12.75" hidden="false" customHeight="false" outlineLevel="0" collapsed="false">
      <c r="A79" s="141" t="n">
        <v>38961</v>
      </c>
      <c r="B79" s="142" t="n">
        <v>-66258</v>
      </c>
      <c r="C79" s="143" t="n">
        <v>-21078.1509</v>
      </c>
      <c r="D79" s="144" t="n">
        <v>0.49673227</v>
      </c>
      <c r="E79" s="149" t="n">
        <v>-0.0024262133</v>
      </c>
      <c r="F79" s="146" t="n">
        <v>-0.0572706209</v>
      </c>
      <c r="G79" s="142" t="n">
        <v>49.673227</v>
      </c>
      <c r="H79" s="147" t="n">
        <v>-0.121310665</v>
      </c>
      <c r="I79" s="147" t="n">
        <v>-186.269345</v>
      </c>
      <c r="J79" s="147" t="n">
        <v>-3.67679945242985</v>
      </c>
      <c r="K79" s="148" t="n">
        <v>1315.761367</v>
      </c>
    </row>
    <row r="80" customFormat="false" ht="12.75" hidden="false" customHeight="false" outlineLevel="0" collapsed="false">
      <c r="A80" s="141" t="n">
        <v>38991</v>
      </c>
      <c r="B80" s="142" t="n">
        <v>-66650</v>
      </c>
      <c r="C80" s="143" t="n">
        <v>-16850.0106</v>
      </c>
      <c r="D80" s="144" t="n">
        <v>0.35161782</v>
      </c>
      <c r="E80" s="149" t="n">
        <v>-0.0029485502</v>
      </c>
      <c r="F80" s="146" t="n">
        <v>-0.0566734409</v>
      </c>
      <c r="G80" s="142" t="n">
        <v>35.161782</v>
      </c>
      <c r="H80" s="147" t="n">
        <v>-0.14742751</v>
      </c>
      <c r="I80" s="147" t="n">
        <v>-237.475935</v>
      </c>
      <c r="J80" s="147" t="n">
        <v>-2.64316440793977</v>
      </c>
      <c r="K80" s="148" t="n">
        <v>1065.206694</v>
      </c>
    </row>
    <row r="81" customFormat="false" ht="12.75" hidden="false" customHeight="false" outlineLevel="0" collapsed="false">
      <c r="A81" s="141" t="n">
        <v>39022</v>
      </c>
      <c r="B81" s="142" t="n">
        <v>-65250</v>
      </c>
      <c r="C81" s="143" t="n">
        <v>-15967.2715</v>
      </c>
      <c r="D81" s="144" t="n">
        <v>0.31101847</v>
      </c>
      <c r="E81" s="149" t="n">
        <v>-0.0031872843</v>
      </c>
      <c r="F81" s="146" t="n">
        <v>-0.0602209094</v>
      </c>
      <c r="G81" s="142" t="n">
        <v>31.101847</v>
      </c>
      <c r="H81" s="147" t="n">
        <v>-0.159364215</v>
      </c>
      <c r="I81" s="147" t="n">
        <v>-278.07826</v>
      </c>
      <c r="J81" s="147" t="n">
        <v>-2.33543189596167</v>
      </c>
      <c r="K81" s="148" t="n">
        <v>1022.517405</v>
      </c>
    </row>
    <row r="82" customFormat="false" ht="12.75" hidden="false" customHeight="false" outlineLevel="0" collapsed="false">
      <c r="A82" s="141" t="n">
        <v>39052</v>
      </c>
      <c r="B82" s="142" t="n">
        <v>-119350</v>
      </c>
      <c r="C82" s="143" t="n">
        <v>-17245.8644</v>
      </c>
      <c r="D82" s="144" t="n">
        <v>0.03134095</v>
      </c>
      <c r="E82" s="149" t="n">
        <v>-0.0075116543</v>
      </c>
      <c r="F82" s="146" t="n">
        <v>-0.1237089913</v>
      </c>
      <c r="G82" s="142" t="n">
        <v>3.134095</v>
      </c>
      <c r="H82" s="147" t="n">
        <v>-0.375582715</v>
      </c>
      <c r="I82" s="147" t="n">
        <v>-710.859392</v>
      </c>
      <c r="J82" s="147" t="n">
        <v>-1.16731937029432</v>
      </c>
      <c r="K82" s="148" t="n">
        <v>1119.505671</v>
      </c>
    </row>
    <row r="83" customFormat="false" ht="12.75" hidden="false" customHeight="false" outlineLevel="0" collapsed="false">
      <c r="A83" s="141" t="n">
        <v>39083</v>
      </c>
      <c r="B83" s="142" t="n">
        <v>-117196</v>
      </c>
      <c r="C83" s="143" t="n">
        <v>-16200.6069</v>
      </c>
      <c r="D83" s="144" t="n">
        <v>0.01900434</v>
      </c>
      <c r="E83" s="149" t="n">
        <v>-0.0072632448</v>
      </c>
      <c r="F83" s="146" t="n">
        <v>-0.1300196553</v>
      </c>
      <c r="G83" s="142" t="n">
        <v>1.900434</v>
      </c>
      <c r="H83" s="147" t="n">
        <v>-0.36316224</v>
      </c>
      <c r="I83" s="147" t="n">
        <v>-798.846636</v>
      </c>
      <c r="J83" s="147" t="n">
        <v>-0.689799863107461</v>
      </c>
      <c r="K83" s="148" t="n">
        <v>1064.516269</v>
      </c>
    </row>
    <row r="84" customFormat="false" ht="12.75" hidden="false" customHeight="false" outlineLevel="0" collapsed="false">
      <c r="A84" s="141" t="n">
        <v>39114</v>
      </c>
      <c r="B84" s="142" t="n">
        <v>-106996</v>
      </c>
      <c r="C84" s="143" t="n">
        <v>-14722.2877</v>
      </c>
      <c r="D84" s="144" t="n">
        <v>0.073057</v>
      </c>
      <c r="E84" s="149" t="n">
        <v>-0.0060001931</v>
      </c>
      <c r="F84" s="146" t="n">
        <v>-0.1080856738</v>
      </c>
      <c r="G84" s="142" t="n">
        <v>7.3057</v>
      </c>
      <c r="H84" s="147" t="n">
        <v>-0.300009655</v>
      </c>
      <c r="I84" s="147" t="n">
        <v>-626.308048</v>
      </c>
      <c r="J84" s="147" t="n">
        <v>-0.985159753593429</v>
      </c>
      <c r="K84" s="148" t="n">
        <v>980.679698</v>
      </c>
    </row>
    <row r="85" customFormat="false" ht="12.75" hidden="false" customHeight="false" outlineLevel="0" collapsed="false">
      <c r="A85" s="141" t="n">
        <v>39142</v>
      </c>
      <c r="B85" s="142" t="n">
        <v>-60590</v>
      </c>
      <c r="C85" s="143" t="n">
        <v>-15432.5395</v>
      </c>
      <c r="D85" s="144" t="n">
        <v>0.3065117</v>
      </c>
      <c r="E85" s="149" t="n">
        <v>-0.0024588364</v>
      </c>
      <c r="F85" s="146" t="n">
        <v>-0.0633964918</v>
      </c>
      <c r="G85" s="142" t="n">
        <v>30.65117</v>
      </c>
      <c r="H85" s="147" t="n">
        <v>-0.12294182</v>
      </c>
      <c r="I85" s="147" t="n">
        <v>-235.844047</v>
      </c>
      <c r="J85" s="147" t="n">
        <v>-2.41020013689254</v>
      </c>
      <c r="K85" s="148" t="n">
        <v>1039.821489</v>
      </c>
    </row>
    <row r="86" customFormat="false" ht="12.75" hidden="false" customHeight="false" outlineLevel="0" collapsed="false">
      <c r="A86" s="141" t="n">
        <v>39173</v>
      </c>
      <c r="B86" s="142" t="n">
        <v>-66010</v>
      </c>
      <c r="C86" s="143" t="n">
        <v>-16225.6219</v>
      </c>
      <c r="D86" s="144" t="n">
        <v>0.3276329</v>
      </c>
      <c r="E86" s="149" t="n">
        <v>-0.0024952294</v>
      </c>
      <c r="F86" s="146" t="n">
        <v>-0.0438754852</v>
      </c>
      <c r="G86" s="142" t="n">
        <v>32.76329</v>
      </c>
      <c r="H86" s="147" t="n">
        <v>-0.12476147</v>
      </c>
      <c r="I86" s="147" t="n">
        <v>-214.881803</v>
      </c>
      <c r="J86" s="147" t="n">
        <v>-2.65151622176591</v>
      </c>
      <c r="K86" s="148" t="n">
        <v>1106.585197</v>
      </c>
    </row>
    <row r="87" customFormat="false" ht="12.75" hidden="false" customHeight="false" outlineLevel="0" collapsed="false">
      <c r="A87" s="141" t="n">
        <v>39203</v>
      </c>
      <c r="B87" s="142" t="n">
        <v>-72851</v>
      </c>
      <c r="C87" s="143" t="n">
        <v>-21592.4298</v>
      </c>
      <c r="D87" s="144" t="n">
        <v>0.48700974</v>
      </c>
      <c r="E87" s="149" t="n">
        <v>-0.0026001977</v>
      </c>
      <c r="F87" s="146" t="n">
        <v>-0.0454076011</v>
      </c>
      <c r="G87" s="142" t="n">
        <v>48.700974</v>
      </c>
      <c r="H87" s="147" t="n">
        <v>-0.130009885</v>
      </c>
      <c r="I87" s="147" t="n">
        <v>-216.965609</v>
      </c>
      <c r="J87" s="147" t="n">
        <v>-3.7564758384668</v>
      </c>
      <c r="K87" s="148" t="n">
        <v>1489.744646</v>
      </c>
    </row>
    <row r="88" customFormat="false" ht="12.75" hidden="false" customHeight="false" outlineLevel="0" collapsed="false">
      <c r="A88" s="141" t="n">
        <v>39234</v>
      </c>
      <c r="B88" s="142" t="n">
        <v>-65250</v>
      </c>
      <c r="C88" s="143" t="n">
        <v>-20531.0379</v>
      </c>
      <c r="D88" s="144" t="n">
        <v>0.42688555</v>
      </c>
      <c r="E88" s="149" t="n">
        <v>-0.0020639137</v>
      </c>
      <c r="F88" s="146" t="n">
        <v>-0.0475637472</v>
      </c>
      <c r="G88" s="142" t="n">
        <v>42.688555</v>
      </c>
      <c r="H88" s="147" t="n">
        <v>-0.103195685</v>
      </c>
      <c r="I88" s="147" t="n">
        <v>-174.454861</v>
      </c>
      <c r="J88" s="147" t="n">
        <v>-3.67983353867214</v>
      </c>
      <c r="K88" s="148" t="n">
        <v>1435.064737</v>
      </c>
    </row>
    <row r="89" customFormat="false" ht="12.75" hidden="false" customHeight="false" outlineLevel="0" collapsed="false">
      <c r="A89" s="141" t="n">
        <v>39264</v>
      </c>
      <c r="B89" s="142" t="n">
        <v>-66650</v>
      </c>
      <c r="C89" s="143" t="n">
        <v>-20870.5134</v>
      </c>
      <c r="D89" s="144" t="n">
        <v>0.41772601</v>
      </c>
      <c r="E89" s="149" t="n">
        <v>-0.0022922567</v>
      </c>
      <c r="F89" s="146" t="n">
        <v>-0.0538900598</v>
      </c>
      <c r="G89" s="142" t="n">
        <v>41.772601</v>
      </c>
      <c r="H89" s="147" t="n">
        <v>-0.114612835</v>
      </c>
      <c r="I89" s="147" t="n">
        <v>-206.306509</v>
      </c>
      <c r="J89" s="147" t="n">
        <v>-3.65755947980835</v>
      </c>
      <c r="K89" s="148" t="n">
        <v>1475.36388</v>
      </c>
    </row>
    <row r="90" customFormat="false" ht="12.75" hidden="false" customHeight="false" outlineLevel="0" collapsed="false">
      <c r="A90" s="141" t="n">
        <v>39295</v>
      </c>
      <c r="B90" s="142" t="n">
        <v>-66933</v>
      </c>
      <c r="C90" s="143" t="n">
        <v>-20798.6822</v>
      </c>
      <c r="D90" s="144" t="n">
        <v>0.41299274</v>
      </c>
      <c r="E90" s="149" t="n">
        <v>-0.0023622862</v>
      </c>
      <c r="F90" s="146" t="n">
        <v>-0.0538349134</v>
      </c>
      <c r="G90" s="142" t="n">
        <v>41.299274</v>
      </c>
      <c r="H90" s="147" t="n">
        <v>-0.11811431</v>
      </c>
      <c r="I90" s="147" t="n">
        <v>-214.893473</v>
      </c>
      <c r="J90" s="147" t="n">
        <v>-3.62356112251882</v>
      </c>
      <c r="K90" s="148" t="n">
        <v>1487.369143</v>
      </c>
    </row>
    <row r="91" customFormat="false" ht="12.75" hidden="false" customHeight="false" outlineLevel="0" collapsed="false">
      <c r="A91" s="141" t="n">
        <v>39326</v>
      </c>
      <c r="B91" s="142" t="n">
        <v>-69540</v>
      </c>
      <c r="C91" s="143" t="n">
        <v>-20286.6241</v>
      </c>
      <c r="D91" s="144" t="n">
        <v>0.42774116</v>
      </c>
      <c r="E91" s="149" t="n">
        <v>-0.0027320347</v>
      </c>
      <c r="F91" s="146" t="n">
        <v>-0.0487425964</v>
      </c>
      <c r="G91" s="142" t="n">
        <v>42.774116</v>
      </c>
      <c r="H91" s="147" t="n">
        <v>-0.136601735</v>
      </c>
      <c r="I91" s="147" t="n">
        <v>-248.586243</v>
      </c>
      <c r="J91" s="147" t="n">
        <v>-3.42526789869952</v>
      </c>
      <c r="K91" s="148" t="n">
        <v>1469.079279</v>
      </c>
    </row>
    <row r="92" customFormat="false" ht="12.75" hidden="false" customHeight="false" outlineLevel="0" collapsed="false">
      <c r="A92" s="141" t="n">
        <v>39356</v>
      </c>
      <c r="B92" s="142" t="n">
        <v>-66650</v>
      </c>
      <c r="C92" s="143" t="n">
        <v>-16133.8582</v>
      </c>
      <c r="D92" s="144" t="n">
        <v>0.28434296</v>
      </c>
      <c r="E92" s="149" t="n">
        <v>-0.0027835825</v>
      </c>
      <c r="F92" s="146" t="n">
        <v>-0.0505261183</v>
      </c>
      <c r="G92" s="142" t="n">
        <v>28.434296</v>
      </c>
      <c r="H92" s="147" t="n">
        <v>-0.139179125</v>
      </c>
      <c r="I92" s="147" t="n">
        <v>-264.571796</v>
      </c>
      <c r="J92" s="147" t="n">
        <v>-2.53210595482546</v>
      </c>
      <c r="K92" s="148" t="n">
        <v>1180.720141</v>
      </c>
    </row>
    <row r="93" customFormat="false" ht="12.75" hidden="false" customHeight="false" outlineLevel="0" collapsed="false">
      <c r="A93" s="141" t="n">
        <v>39387</v>
      </c>
      <c r="B93" s="142" t="n">
        <v>-65250</v>
      </c>
      <c r="C93" s="143" t="n">
        <v>-15335.3205</v>
      </c>
      <c r="D93" s="144" t="n">
        <v>0.25035777</v>
      </c>
      <c r="E93" s="149" t="n">
        <v>-0.0029036677</v>
      </c>
      <c r="F93" s="146" t="n">
        <v>-0.0528889239</v>
      </c>
      <c r="G93" s="142" t="n">
        <v>25.035777</v>
      </c>
      <c r="H93" s="147" t="n">
        <v>-0.145183385</v>
      </c>
      <c r="I93" s="147" t="n">
        <v>-297.483405</v>
      </c>
      <c r="J93" s="147" t="n">
        <v>-2.28070061601643</v>
      </c>
      <c r="K93" s="148" t="n">
        <v>1136.136273</v>
      </c>
    </row>
    <row r="94" customFormat="false" ht="12.75" hidden="false" customHeight="false" outlineLevel="0" collapsed="false">
      <c r="A94" s="141" t="n">
        <v>39417</v>
      </c>
      <c r="B94" s="142" t="n">
        <v>-119350</v>
      </c>
      <c r="C94" s="143" t="n">
        <v>-16623.581</v>
      </c>
      <c r="D94" s="144" t="n">
        <v>-0.00168695</v>
      </c>
      <c r="E94" s="149" t="n">
        <v>-0.0064396572</v>
      </c>
      <c r="F94" s="146" t="n">
        <v>-0.1110336769</v>
      </c>
      <c r="G94" s="142" t="n">
        <v>-0.168695</v>
      </c>
      <c r="H94" s="147" t="n">
        <v>-0.32198286</v>
      </c>
      <c r="I94" s="147" t="n">
        <v>-713.425563</v>
      </c>
      <c r="J94" s="147" t="n">
        <v>-1.35213990417522</v>
      </c>
      <c r="K94" s="148" t="n">
        <v>1245.232517</v>
      </c>
    </row>
    <row r="95" customFormat="false" ht="12.75" hidden="false" customHeight="false" outlineLevel="0" collapsed="false">
      <c r="A95" s="141" t="n">
        <v>39448</v>
      </c>
      <c r="B95" s="142" t="n">
        <v>-11796</v>
      </c>
      <c r="C95" s="143" t="n">
        <v>-13215.1492</v>
      </c>
      <c r="D95" s="144" t="n">
        <v>0.43747376</v>
      </c>
      <c r="E95" s="149" t="n">
        <v>-0.0001522786</v>
      </c>
      <c r="F95" s="146" t="n">
        <v>-0.0158548633</v>
      </c>
      <c r="G95" s="142" t="n">
        <v>43.747376</v>
      </c>
      <c r="H95" s="147" t="n">
        <v>-0.00761393</v>
      </c>
      <c r="I95" s="147" t="n">
        <v>-16.32949</v>
      </c>
      <c r="J95" s="147" t="n">
        <v>-2.66430718685832</v>
      </c>
      <c r="K95" s="148" t="n">
        <v>1000.407591</v>
      </c>
    </row>
    <row r="96" customFormat="false" ht="12.75" hidden="false" customHeight="false" outlineLevel="0" collapsed="false">
      <c r="A96" s="141" t="n">
        <v>39479</v>
      </c>
      <c r="B96" s="142" t="n">
        <v>-11796</v>
      </c>
      <c r="C96" s="143" t="n">
        <v>-12742.3886</v>
      </c>
      <c r="D96" s="144" t="n">
        <v>0.40961741</v>
      </c>
      <c r="E96" s="149" t="n">
        <v>-0.000102372</v>
      </c>
      <c r="F96" s="146" t="n">
        <v>-0.0123956532</v>
      </c>
      <c r="G96" s="142" t="n">
        <v>40.961741</v>
      </c>
      <c r="H96" s="147" t="n">
        <v>-0.0051186</v>
      </c>
      <c r="I96" s="147" t="n">
        <v>-8.335588</v>
      </c>
      <c r="J96" s="147" t="n">
        <v>-2.59113538672142</v>
      </c>
      <c r="K96" s="148" t="n">
        <v>976.131505</v>
      </c>
    </row>
    <row r="97" customFormat="false" ht="12.75" hidden="false" customHeight="false" outlineLevel="0" collapsed="false">
      <c r="A97" s="141" t="n">
        <v>39508</v>
      </c>
      <c r="B97" s="142" t="n">
        <v>-7890</v>
      </c>
      <c r="C97" s="143" t="n">
        <v>-13919.2974</v>
      </c>
      <c r="D97" s="144" t="n">
        <v>0.40991359</v>
      </c>
      <c r="E97" s="149" t="n">
        <v>0.0003217961</v>
      </c>
      <c r="F97" s="146" t="n">
        <v>-0.0127882837</v>
      </c>
      <c r="G97" s="142" t="n">
        <v>40.991359</v>
      </c>
      <c r="H97" s="147" t="n">
        <v>0.016089805</v>
      </c>
      <c r="I97" s="147" t="n">
        <v>42.215097</v>
      </c>
      <c r="J97" s="147" t="n">
        <v>-2.97497412731006</v>
      </c>
      <c r="K97" s="148" t="n">
        <v>1077.340277</v>
      </c>
    </row>
    <row r="98" customFormat="false" ht="12.75" hidden="false" customHeight="false" outlineLevel="0" collapsed="false">
      <c r="A98" s="141" t="n">
        <v>39539</v>
      </c>
      <c r="B98" s="142" t="n">
        <v>-15010</v>
      </c>
      <c r="C98" s="143" t="n">
        <v>-14812.2385</v>
      </c>
      <c r="D98" s="144" t="n">
        <v>0.41223101</v>
      </c>
      <c r="E98" s="149" t="n">
        <v>-0.0001639604</v>
      </c>
      <c r="F98" s="146" t="n">
        <v>-0.0013067193</v>
      </c>
      <c r="G98" s="142" t="n">
        <v>41.223101</v>
      </c>
      <c r="H98" s="147" t="n">
        <v>-0.00819802</v>
      </c>
      <c r="I98" s="147" t="n">
        <v>-1.231025</v>
      </c>
      <c r="J98" s="147" t="n">
        <v>-3.03784613278576</v>
      </c>
      <c r="K98" s="148" t="n">
        <v>1158.21364</v>
      </c>
    </row>
    <row r="99" customFormat="false" ht="12.75" hidden="false" customHeight="false" outlineLevel="0" collapsed="false">
      <c r="A99" s="141" t="n">
        <v>39569</v>
      </c>
      <c r="B99" s="142" t="n">
        <v>-20151</v>
      </c>
      <c r="C99" s="143" t="n">
        <v>-19884.3151</v>
      </c>
      <c r="D99" s="144" t="n">
        <v>0.55314042</v>
      </c>
      <c r="E99" s="149" t="n">
        <v>-0.0002841111</v>
      </c>
      <c r="F99" s="146" t="n">
        <v>-0.0014554375</v>
      </c>
      <c r="G99" s="142" t="n">
        <v>55.314042</v>
      </c>
      <c r="H99" s="147" t="n">
        <v>-0.014205555</v>
      </c>
      <c r="I99" s="147" t="n">
        <v>-5.921981</v>
      </c>
      <c r="J99" s="147" t="n">
        <v>-4.06602819986311</v>
      </c>
      <c r="K99" s="148" t="n">
        <v>1572.23551</v>
      </c>
    </row>
    <row r="100" customFormat="false" ht="12.75" hidden="false" customHeight="false" outlineLevel="0" collapsed="false">
      <c r="A100" s="141" t="n">
        <v>39600</v>
      </c>
      <c r="B100" s="142" t="n">
        <v>-14250</v>
      </c>
      <c r="C100" s="143" t="n">
        <v>-18836.3083</v>
      </c>
      <c r="D100" s="144" t="n">
        <v>0.49470736</v>
      </c>
      <c r="E100" s="149" t="n">
        <v>0.0001830904</v>
      </c>
      <c r="F100" s="146" t="n">
        <v>-0.0042158476</v>
      </c>
      <c r="G100" s="142" t="n">
        <v>49.470736</v>
      </c>
      <c r="H100" s="147" t="n">
        <v>0.00915452</v>
      </c>
      <c r="I100" s="147" t="n">
        <v>40.043812</v>
      </c>
      <c r="J100" s="147" t="n">
        <v>-3.97517590691308</v>
      </c>
      <c r="K100" s="148" t="n">
        <v>1504.841829</v>
      </c>
    </row>
    <row r="101" customFormat="false" ht="12.75" hidden="false" customHeight="false" outlineLevel="0" collapsed="false">
      <c r="A101" s="141" t="n">
        <v>39630</v>
      </c>
      <c r="B101" s="142" t="n">
        <v>-13950</v>
      </c>
      <c r="C101" s="143" t="n">
        <v>-19065.6199</v>
      </c>
      <c r="D101" s="144" t="n">
        <v>0.50311919</v>
      </c>
      <c r="E101" s="149" t="n">
        <v>0.0002145008</v>
      </c>
      <c r="F101" s="146" t="n">
        <v>-0.0062769227</v>
      </c>
      <c r="G101" s="142" t="n">
        <v>50.311919</v>
      </c>
      <c r="H101" s="147" t="n">
        <v>0.01072504</v>
      </c>
      <c r="I101" s="147" t="n">
        <v>43.495948</v>
      </c>
      <c r="J101" s="147" t="n">
        <v>-4.02983709787817</v>
      </c>
      <c r="K101" s="148" t="n">
        <v>1538.299295</v>
      </c>
    </row>
    <row r="102" customFormat="false" ht="12.75" hidden="false" customHeight="false" outlineLevel="0" collapsed="false">
      <c r="A102" s="141" t="n">
        <v>39661</v>
      </c>
      <c r="B102" s="142" t="n">
        <v>-14233</v>
      </c>
      <c r="C102" s="143" t="n">
        <v>-18974.8592</v>
      </c>
      <c r="D102" s="144" t="n">
        <v>0.50107349</v>
      </c>
      <c r="E102" s="149" t="n">
        <v>0.0001641026</v>
      </c>
      <c r="F102" s="146" t="n">
        <v>-0.0061063226</v>
      </c>
      <c r="G102" s="142" t="n">
        <v>50.107349</v>
      </c>
      <c r="H102" s="147" t="n">
        <v>0.00820513</v>
      </c>
      <c r="I102" s="147" t="n">
        <v>38.245687</v>
      </c>
      <c r="J102" s="147" t="n">
        <v>-3.99555427789186</v>
      </c>
      <c r="K102" s="148" t="n">
        <v>1548.119926</v>
      </c>
    </row>
    <row r="103" customFormat="false" ht="12.75" hidden="false" customHeight="false" outlineLevel="0" collapsed="false">
      <c r="A103" s="141" t="n">
        <v>39692</v>
      </c>
      <c r="B103" s="142" t="n">
        <v>-18540</v>
      </c>
      <c r="C103" s="143" t="n">
        <v>-18582.7102</v>
      </c>
      <c r="D103" s="144" t="n">
        <v>0.51390753</v>
      </c>
      <c r="E103" s="149" t="n">
        <v>-0.0002691445</v>
      </c>
      <c r="F103" s="146" t="n">
        <v>-0.0032633922</v>
      </c>
      <c r="G103" s="142" t="n">
        <v>51.390753</v>
      </c>
      <c r="H103" s="147" t="n">
        <v>-0.013457225</v>
      </c>
      <c r="I103" s="147" t="n">
        <v>-8.389222</v>
      </c>
      <c r="J103" s="147" t="n">
        <v>-3.79117782340863</v>
      </c>
      <c r="K103" s="148" t="n">
        <v>1530.879532</v>
      </c>
    </row>
    <row r="104" customFormat="false" ht="12.75" hidden="false" customHeight="false" outlineLevel="0" collapsed="false">
      <c r="A104" s="141" t="n">
        <v>39722</v>
      </c>
      <c r="B104" s="142" t="n">
        <v>-13950</v>
      </c>
      <c r="C104" s="143" t="n">
        <v>-14570.4649</v>
      </c>
      <c r="D104" s="144" t="n">
        <v>0.39819231</v>
      </c>
      <c r="E104" s="149" t="n">
        <v>-0.0001379139</v>
      </c>
      <c r="F104" s="146" t="n">
        <v>-0.0033219119</v>
      </c>
      <c r="G104" s="142" t="n">
        <v>39.819231</v>
      </c>
      <c r="H104" s="147" t="n">
        <v>-0.006895695</v>
      </c>
      <c r="I104" s="147" t="n">
        <v>-0.792064</v>
      </c>
      <c r="J104" s="147" t="n">
        <v>-2.98748117727584</v>
      </c>
      <c r="K104" s="148" t="n">
        <v>1212.310543</v>
      </c>
    </row>
    <row r="105" customFormat="false" ht="12.75" hidden="false" customHeight="false" outlineLevel="0" collapsed="false">
      <c r="A105" s="141" t="n">
        <v>39753</v>
      </c>
      <c r="B105" s="142" t="n">
        <v>-14250</v>
      </c>
      <c r="C105" s="143" t="n">
        <v>-13762.0574</v>
      </c>
      <c r="D105" s="144" t="n">
        <v>0.38080043</v>
      </c>
      <c r="E105" s="149" t="n">
        <v>-0.0001498788</v>
      </c>
      <c r="F105" s="146" t="n">
        <v>-0.0041594096</v>
      </c>
      <c r="G105" s="142" t="n">
        <v>38.080043</v>
      </c>
      <c r="H105" s="147" t="n">
        <v>-0.00749394</v>
      </c>
      <c r="I105" s="147" t="n">
        <v>-8.66893</v>
      </c>
      <c r="J105" s="147" t="n">
        <v>-2.80083832991102</v>
      </c>
      <c r="K105" s="148" t="n">
        <v>1157.482286</v>
      </c>
    </row>
    <row r="106" customFormat="false" ht="12.75" hidden="false" customHeight="false" outlineLevel="0" collapsed="false">
      <c r="A106" s="141" t="n">
        <v>39783</v>
      </c>
      <c r="B106" s="142" t="n">
        <v>-13950</v>
      </c>
      <c r="C106" s="143" t="n">
        <v>-13749.7501</v>
      </c>
      <c r="D106" s="144" t="n">
        <v>0.38526848</v>
      </c>
      <c r="E106" s="149" t="n">
        <v>-0.0001379176</v>
      </c>
      <c r="F106" s="146" t="n">
        <v>-0.0065774653</v>
      </c>
      <c r="G106" s="142" t="n">
        <v>38.526848</v>
      </c>
      <c r="H106" s="147" t="n">
        <v>-0.00689588</v>
      </c>
      <c r="I106" s="147" t="n">
        <v>-9.325705</v>
      </c>
      <c r="J106" s="147" t="n">
        <v>-2.79613963039014</v>
      </c>
      <c r="K106" s="148" t="n">
        <v>1166.611242</v>
      </c>
    </row>
    <row r="107" customFormat="false" ht="12.75" hidden="false" customHeight="false" outlineLevel="0" collapsed="false">
      <c r="A107" s="141" t="n">
        <v>39814</v>
      </c>
      <c r="B107" s="142" t="n">
        <v>-11796</v>
      </c>
      <c r="C107" s="143" t="n">
        <v>-12708.6672</v>
      </c>
      <c r="D107" s="144" t="n">
        <v>0.37095369</v>
      </c>
      <c r="E107" s="149" t="n">
        <v>-0.0001647208</v>
      </c>
      <c r="F107" s="146" t="n">
        <v>-0.0116183993</v>
      </c>
      <c r="G107" s="142" t="n">
        <v>37.095369</v>
      </c>
      <c r="H107" s="147" t="n">
        <v>-0.00823604</v>
      </c>
      <c r="I107" s="147" t="n">
        <v>-20.21824</v>
      </c>
      <c r="J107" s="147" t="n">
        <v>-2.55372977412731</v>
      </c>
      <c r="K107" s="148" t="n">
        <v>1090.10964</v>
      </c>
    </row>
    <row r="108" customFormat="false" ht="12.75" hidden="false" customHeight="false" outlineLevel="0" collapsed="false">
      <c r="A108" s="141" t="n">
        <v>39845</v>
      </c>
      <c r="B108" s="142" t="n">
        <v>-11796</v>
      </c>
      <c r="C108" s="143" t="n">
        <v>-11799.2187</v>
      </c>
      <c r="D108" s="144" t="n">
        <v>0.33891121</v>
      </c>
      <c r="E108" s="149" t="n">
        <v>-0.0001695824</v>
      </c>
      <c r="F108" s="146" t="n">
        <v>-0.0084446626</v>
      </c>
      <c r="G108" s="142" t="n">
        <v>33.891121</v>
      </c>
      <c r="H108" s="147" t="n">
        <v>-0.00847912</v>
      </c>
      <c r="I108" s="147" t="n">
        <v>-19.062377</v>
      </c>
      <c r="J108" s="147" t="n">
        <v>-2.37106776180698</v>
      </c>
      <c r="K108" s="148" t="n">
        <v>1021.791346</v>
      </c>
    </row>
    <row r="109" customFormat="false" ht="12.75" hidden="false" customHeight="false" outlineLevel="0" collapsed="false">
      <c r="A109" s="141" t="n">
        <v>39873</v>
      </c>
      <c r="B109" s="142" t="n">
        <v>-7890</v>
      </c>
      <c r="C109" s="143" t="n">
        <v>-13227.5266</v>
      </c>
      <c r="D109" s="144" t="n">
        <v>0.34632413</v>
      </c>
      <c r="E109" s="149" t="n">
        <v>0.0001954282</v>
      </c>
      <c r="F109" s="146" t="n">
        <v>-0.0095663982</v>
      </c>
      <c r="G109" s="142" t="n">
        <v>34.632413</v>
      </c>
      <c r="H109" s="147" t="n">
        <v>0.00977141</v>
      </c>
      <c r="I109" s="147" t="n">
        <v>32.267806</v>
      </c>
      <c r="J109" s="147" t="n">
        <v>-2.79187734428474</v>
      </c>
      <c r="K109" s="148" t="n">
        <v>1155.620461</v>
      </c>
    </row>
    <row r="110" customFormat="false" ht="12.75" hidden="false" customHeight="false" outlineLevel="0" collapsed="false">
      <c r="A110" s="141" t="n">
        <v>39904</v>
      </c>
      <c r="B110" s="142" t="n">
        <v>-15010</v>
      </c>
      <c r="C110" s="143" t="n">
        <v>-13970.5266</v>
      </c>
      <c r="D110" s="144" t="n">
        <v>0.35594891</v>
      </c>
      <c r="E110" s="149" t="n">
        <v>-0.0002626059</v>
      </c>
      <c r="F110" s="146" t="n">
        <v>-0.0004086431</v>
      </c>
      <c r="G110" s="142" t="n">
        <v>35.594891</v>
      </c>
      <c r="H110" s="147" t="n">
        <v>-0.013130295</v>
      </c>
      <c r="I110" s="147" t="n">
        <v>-18.770363</v>
      </c>
      <c r="J110" s="147" t="n">
        <v>-2.81882381930185</v>
      </c>
      <c r="K110" s="148" t="n">
        <v>1232.007282</v>
      </c>
    </row>
    <row r="111" customFormat="false" ht="12.75" hidden="false" customHeight="false" outlineLevel="0" collapsed="false">
      <c r="A111" s="141" t="n">
        <v>39934</v>
      </c>
      <c r="B111" s="142" t="n">
        <v>-20151</v>
      </c>
      <c r="C111" s="143" t="n">
        <v>-18744.2209</v>
      </c>
      <c r="D111" s="144" t="n">
        <v>0.47794746</v>
      </c>
      <c r="E111" s="149" t="n">
        <v>-0.0004015481</v>
      </c>
      <c r="F111" s="146" t="n">
        <v>-0.0003801653</v>
      </c>
      <c r="G111" s="142" t="n">
        <v>47.794746</v>
      </c>
      <c r="H111" s="147" t="n">
        <v>-0.020077405</v>
      </c>
      <c r="I111" s="147" t="n">
        <v>-28.909393</v>
      </c>
      <c r="J111" s="147" t="n">
        <v>-3.77319342915811</v>
      </c>
      <c r="K111" s="148" t="n">
        <v>1669.403165</v>
      </c>
    </row>
    <row r="112" customFormat="false" ht="12.75" hidden="false" customHeight="false" outlineLevel="0" collapsed="false">
      <c r="A112" s="141" t="n">
        <v>39965</v>
      </c>
      <c r="B112" s="142" t="n">
        <v>-14250</v>
      </c>
      <c r="C112" s="143" t="n">
        <v>-17724.3137</v>
      </c>
      <c r="D112" s="144" t="n">
        <v>0.42441751</v>
      </c>
      <c r="E112" s="149" t="n">
        <v>1.41352E-005</v>
      </c>
      <c r="F112" s="146" t="n">
        <v>-0.002868173</v>
      </c>
      <c r="G112" s="142" t="n">
        <v>42.441751</v>
      </c>
      <c r="H112" s="147" t="n">
        <v>0.00070676</v>
      </c>
      <c r="I112" s="147" t="n">
        <v>19.755293</v>
      </c>
      <c r="J112" s="147" t="n">
        <v>-3.68156468172485</v>
      </c>
      <c r="K112" s="148" t="n">
        <v>1592.640592</v>
      </c>
    </row>
    <row r="113" customFormat="false" ht="12.75" hidden="false" customHeight="false" outlineLevel="0" collapsed="false">
      <c r="A113" s="141" t="n">
        <v>39995</v>
      </c>
      <c r="B113" s="142" t="n">
        <v>-13950</v>
      </c>
      <c r="C113" s="143" t="n">
        <v>-17953.1857</v>
      </c>
      <c r="D113" s="144" t="n">
        <v>0.4304839</v>
      </c>
      <c r="E113" s="149" t="n">
        <v>5.0436E-005</v>
      </c>
      <c r="F113" s="146" t="n">
        <v>-0.0044879816</v>
      </c>
      <c r="G113" s="142" t="n">
        <v>43.04839</v>
      </c>
      <c r="H113" s="147" t="n">
        <v>0.0025218</v>
      </c>
      <c r="I113" s="147" t="n">
        <v>23.857997</v>
      </c>
      <c r="J113" s="147" t="n">
        <v>-3.73735112936345</v>
      </c>
      <c r="K113" s="148" t="n">
        <v>1627.952119</v>
      </c>
    </row>
    <row r="114" customFormat="false" ht="12.75" hidden="false" customHeight="false" outlineLevel="0" collapsed="false">
      <c r="A114" s="141" t="n">
        <v>40026</v>
      </c>
      <c r="B114" s="142" t="n">
        <v>-14233</v>
      </c>
      <c r="C114" s="143" t="n">
        <v>-17869.2795</v>
      </c>
      <c r="D114" s="144" t="n">
        <v>0.4291106</v>
      </c>
      <c r="E114" s="149" t="n">
        <v>1.15895E-005</v>
      </c>
      <c r="F114" s="146" t="n">
        <v>-0.0043531871</v>
      </c>
      <c r="G114" s="142" t="n">
        <v>42.91106</v>
      </c>
      <c r="H114" s="147" t="n">
        <v>0.000579475</v>
      </c>
      <c r="I114" s="147" t="n">
        <v>18.967558</v>
      </c>
      <c r="J114" s="147" t="n">
        <v>-3.70765065023956</v>
      </c>
      <c r="K114" s="148" t="n">
        <v>1636.488425</v>
      </c>
    </row>
    <row r="115" customFormat="false" ht="12.75" hidden="false" customHeight="false" outlineLevel="0" collapsed="false">
      <c r="A115" s="141" t="n">
        <v>40057</v>
      </c>
      <c r="B115" s="142" t="n">
        <v>-18540</v>
      </c>
      <c r="C115" s="143" t="n">
        <v>-17529.1514</v>
      </c>
      <c r="D115" s="144" t="n">
        <v>0.44346004</v>
      </c>
      <c r="E115" s="149" t="n">
        <v>-0.0003579451</v>
      </c>
      <c r="F115" s="146" t="n">
        <v>-0.0018926154</v>
      </c>
      <c r="G115" s="142" t="n">
        <v>44.346004</v>
      </c>
      <c r="H115" s="147" t="n">
        <v>-0.017897255</v>
      </c>
      <c r="I115" s="147" t="n">
        <v>-27.990906</v>
      </c>
      <c r="J115" s="147" t="n">
        <v>-3.52716331279945</v>
      </c>
      <c r="K115" s="148" t="n">
        <v>1619.256867</v>
      </c>
    </row>
    <row r="116" customFormat="false" ht="12.75" hidden="false" customHeight="false" outlineLevel="0" collapsed="false">
      <c r="A116" s="141" t="n">
        <v>40087</v>
      </c>
      <c r="B116" s="142" t="n">
        <v>-13950</v>
      </c>
      <c r="C116" s="143" t="n">
        <v>-13742.846</v>
      </c>
      <c r="D116" s="144" t="n">
        <v>0.34295623</v>
      </c>
      <c r="E116" s="149" t="n">
        <v>-0.0002153809</v>
      </c>
      <c r="F116" s="146" t="n">
        <v>-0.0020981086</v>
      </c>
      <c r="G116" s="142" t="n">
        <v>34.295623</v>
      </c>
      <c r="H116" s="147" t="n">
        <v>-0.010769045</v>
      </c>
      <c r="I116" s="147" t="n">
        <v>-15.861488</v>
      </c>
      <c r="J116" s="147" t="n">
        <v>-2.77959123887748</v>
      </c>
      <c r="K116" s="148" t="n">
        <v>1281.536847</v>
      </c>
    </row>
    <row r="117" customFormat="false" ht="12.75" hidden="false" customHeight="false" outlineLevel="0" collapsed="false">
      <c r="A117" s="141" t="n">
        <v>40118</v>
      </c>
      <c r="B117" s="142" t="n">
        <v>-14250</v>
      </c>
      <c r="C117" s="143" t="n">
        <v>-13025.6871</v>
      </c>
      <c r="D117" s="144" t="n">
        <v>0.32834128</v>
      </c>
      <c r="E117" s="149" t="n">
        <v>-0.0002152926</v>
      </c>
      <c r="F117" s="146" t="n">
        <v>-0.0026345584</v>
      </c>
      <c r="G117" s="142" t="n">
        <v>32.834128</v>
      </c>
      <c r="H117" s="147" t="n">
        <v>-0.01076463</v>
      </c>
      <c r="I117" s="147" t="n">
        <v>-22.409292</v>
      </c>
      <c r="J117" s="147" t="n">
        <v>-2.61746584531143</v>
      </c>
      <c r="K117" s="148" t="n">
        <v>1225.359634</v>
      </c>
    </row>
    <row r="118" customFormat="false" ht="12.75" hidden="false" customHeight="false" outlineLevel="0" collapsed="false">
      <c r="A118" s="141" t="n">
        <v>40148</v>
      </c>
      <c r="B118" s="142" t="n">
        <v>-13950</v>
      </c>
      <c r="C118" s="143" t="n">
        <v>-13043.0617</v>
      </c>
      <c r="D118" s="144" t="n">
        <v>0.33240266</v>
      </c>
      <c r="E118" s="149" t="n">
        <v>-0.0001415284</v>
      </c>
      <c r="F118" s="146" t="n">
        <v>-0.0043449717</v>
      </c>
      <c r="G118" s="142" t="n">
        <v>33.240266</v>
      </c>
      <c r="H118" s="147" t="n">
        <v>-0.00707642</v>
      </c>
      <c r="I118" s="147" t="n">
        <v>-13.390166</v>
      </c>
      <c r="J118" s="147" t="n">
        <v>-2.64230362765229</v>
      </c>
      <c r="K118" s="148" t="n">
        <v>1236.992901</v>
      </c>
    </row>
    <row r="119" customFormat="false" ht="12.75" hidden="false" customHeight="false" outlineLevel="0" collapsed="false">
      <c r="A119" s="141" t="n">
        <v>40179</v>
      </c>
      <c r="B119" s="142" t="n">
        <v>-11796</v>
      </c>
      <c r="C119" s="143" t="n">
        <v>-12080.3379</v>
      </c>
      <c r="D119" s="144" t="n">
        <v>0.32368528</v>
      </c>
      <c r="E119" s="149" t="n">
        <v>-6.09199E-005</v>
      </c>
      <c r="F119" s="146" t="n">
        <v>-0.0092772067</v>
      </c>
      <c r="G119" s="142" t="n">
        <v>32.368528</v>
      </c>
      <c r="H119" s="147" t="n">
        <v>-0.003045995</v>
      </c>
      <c r="I119" s="147" t="n">
        <v>-5.580205</v>
      </c>
      <c r="J119" s="147" t="n">
        <v>-2.46214099931554</v>
      </c>
      <c r="K119" s="148" t="n">
        <v>1156.934206</v>
      </c>
    </row>
    <row r="120" customFormat="false" ht="12.75" hidden="false" customHeight="false" outlineLevel="0" collapsed="false">
      <c r="A120" s="141" t="n">
        <v>40210</v>
      </c>
      <c r="B120" s="142" t="n">
        <v>-11796</v>
      </c>
      <c r="C120" s="143" t="n">
        <v>-11176.4594</v>
      </c>
      <c r="D120" s="144" t="n">
        <v>0.29533244</v>
      </c>
      <c r="E120" s="149" t="n">
        <v>-8.06435E-005</v>
      </c>
      <c r="F120" s="146" t="n">
        <v>-0.0064213733</v>
      </c>
      <c r="G120" s="142" t="n">
        <v>29.533244</v>
      </c>
      <c r="H120" s="147" t="n">
        <v>-0.004032175</v>
      </c>
      <c r="I120" s="147" t="n">
        <v>-7.910551</v>
      </c>
      <c r="J120" s="147" t="n">
        <v>-2.27236440793977</v>
      </c>
      <c r="K120" s="148" t="n">
        <v>1079.243587</v>
      </c>
    </row>
    <row r="121" customFormat="false" ht="12.75" hidden="false" customHeight="false" outlineLevel="0" collapsed="false">
      <c r="A121" s="141" t="n">
        <v>40238</v>
      </c>
      <c r="B121" s="142" t="n">
        <v>-7890</v>
      </c>
      <c r="C121" s="143" t="n">
        <v>-12400.9074</v>
      </c>
      <c r="D121" s="144" t="n">
        <v>0.29181473</v>
      </c>
      <c r="E121" s="149" t="n">
        <v>0.000314626</v>
      </c>
      <c r="F121" s="146" t="n">
        <v>-0.007490995</v>
      </c>
      <c r="G121" s="142" t="n">
        <v>29.181473</v>
      </c>
      <c r="H121" s="147" t="n">
        <v>0.0157313</v>
      </c>
      <c r="I121" s="147" t="n">
        <v>52.407413</v>
      </c>
      <c r="J121" s="147" t="n">
        <v>-2.65090924024641</v>
      </c>
      <c r="K121" s="148" t="n">
        <v>1206.987698</v>
      </c>
    </row>
    <row r="122" customFormat="false" ht="12.75" hidden="false" customHeight="false" outlineLevel="0" collapsed="false">
      <c r="A122" s="141" t="n">
        <v>40269</v>
      </c>
      <c r="B122" s="142" t="n">
        <v>-15010</v>
      </c>
      <c r="C122" s="143" t="n">
        <v>-13114.3409</v>
      </c>
      <c r="D122" s="144" t="n">
        <v>0.30701638</v>
      </c>
      <c r="E122" s="149" t="n">
        <v>-0.0001870635</v>
      </c>
      <c r="F122" s="146" t="n">
        <v>0.001381166</v>
      </c>
      <c r="G122" s="142" t="n">
        <v>30.701638</v>
      </c>
      <c r="H122" s="147" t="n">
        <v>-0.009353175</v>
      </c>
      <c r="I122" s="147" t="n">
        <v>-13.628459</v>
      </c>
      <c r="J122" s="147" t="n">
        <v>-2.65823134839151</v>
      </c>
      <c r="K122" s="148" t="n">
        <v>1288.275292</v>
      </c>
    </row>
    <row r="123" customFormat="false" ht="12.75" hidden="false" customHeight="false" outlineLevel="0" collapsed="false">
      <c r="A123" s="141" t="n">
        <v>40299</v>
      </c>
      <c r="B123" s="142" t="n">
        <v>-20151</v>
      </c>
      <c r="C123" s="143" t="n">
        <v>-17591.0235</v>
      </c>
      <c r="D123" s="144" t="n">
        <v>0.412463</v>
      </c>
      <c r="E123" s="149" t="n">
        <v>-0.0002929077</v>
      </c>
      <c r="F123" s="146" t="n">
        <v>0.0019965197</v>
      </c>
      <c r="G123" s="142" t="n">
        <v>41.2463</v>
      </c>
      <c r="H123" s="147" t="n">
        <v>-0.014645385</v>
      </c>
      <c r="I123" s="147" t="n">
        <v>-21.897251</v>
      </c>
      <c r="J123" s="147" t="n">
        <v>-3.55811498973306</v>
      </c>
      <c r="K123" s="148" t="n">
        <v>1742.486601</v>
      </c>
    </row>
    <row r="124" customFormat="false" ht="12.75" hidden="false" customHeight="false" outlineLevel="0" collapsed="false">
      <c r="A124" s="141" t="n">
        <v>40330</v>
      </c>
      <c r="B124" s="142" t="n">
        <v>-14250</v>
      </c>
      <c r="C124" s="143" t="n">
        <v>-16646.7569</v>
      </c>
      <c r="D124" s="144" t="n">
        <v>0.36590957</v>
      </c>
      <c r="E124" s="149" t="n">
        <v>6.65507E-005</v>
      </c>
      <c r="F124" s="146" t="n">
        <v>-0.0005631385</v>
      </c>
      <c r="G124" s="142" t="n">
        <v>36.590957</v>
      </c>
      <c r="H124" s="147" t="n">
        <v>0.003327535</v>
      </c>
      <c r="I124" s="147" t="n">
        <v>25.545327</v>
      </c>
      <c r="J124" s="147" t="n">
        <v>-3.46238795345654</v>
      </c>
      <c r="K124" s="148" t="n">
        <v>1661.713224</v>
      </c>
    </row>
    <row r="125" customFormat="false" ht="12.75" hidden="false" customHeight="false" outlineLevel="0" collapsed="false">
      <c r="A125" s="141" t="n">
        <v>40360</v>
      </c>
      <c r="B125" s="142" t="n">
        <v>-13950</v>
      </c>
      <c r="C125" s="143" t="n">
        <v>-16867.5691</v>
      </c>
      <c r="D125" s="144" t="n">
        <v>0.37122216</v>
      </c>
      <c r="E125" s="149" t="n">
        <v>0.0001040812</v>
      </c>
      <c r="F125" s="146" t="n">
        <v>-0.0020528194</v>
      </c>
      <c r="G125" s="142" t="n">
        <v>37.122216</v>
      </c>
      <c r="H125" s="147" t="n">
        <v>0.00520406</v>
      </c>
      <c r="I125" s="147" t="n">
        <v>30.8217</v>
      </c>
      <c r="J125" s="147" t="n">
        <v>-3.51780616016427</v>
      </c>
      <c r="K125" s="148" t="n">
        <v>1698.994846</v>
      </c>
    </row>
    <row r="126" customFormat="false" ht="12.75" hidden="false" customHeight="false" outlineLevel="0" collapsed="false">
      <c r="A126" s="141" t="n">
        <v>40391</v>
      </c>
      <c r="B126" s="142" t="n">
        <v>-14233</v>
      </c>
      <c r="C126" s="143" t="n">
        <v>-16795.1733</v>
      </c>
      <c r="D126" s="144" t="n">
        <v>0.37041612</v>
      </c>
      <c r="E126" s="149" t="n">
        <v>7.19931E-005</v>
      </c>
      <c r="F126" s="146" t="n">
        <v>-0.0019265468</v>
      </c>
      <c r="G126" s="142" t="n">
        <v>37.041612</v>
      </c>
      <c r="H126" s="147" t="n">
        <v>0.003599655</v>
      </c>
      <c r="I126" s="147" t="n">
        <v>26.346866</v>
      </c>
      <c r="J126" s="147" t="n">
        <v>-3.4934803559206</v>
      </c>
      <c r="K126" s="148" t="n">
        <v>1705.49754</v>
      </c>
    </row>
    <row r="127" customFormat="false" ht="12.75" hidden="false" customHeight="false" outlineLevel="0" collapsed="false">
      <c r="A127" s="141" t="n">
        <v>40422</v>
      </c>
      <c r="B127" s="142" t="n">
        <v>-18540</v>
      </c>
      <c r="C127" s="143" t="n">
        <v>-16456.4</v>
      </c>
      <c r="D127" s="144" t="n">
        <v>0.38324024</v>
      </c>
      <c r="E127" s="149" t="n">
        <v>-0.0002517518</v>
      </c>
      <c r="F127" s="146" t="n">
        <v>0.000422705</v>
      </c>
      <c r="G127" s="142" t="n">
        <v>38.324024</v>
      </c>
      <c r="H127" s="147" t="n">
        <v>-0.01258759</v>
      </c>
      <c r="I127" s="147" t="n">
        <v>-19.736699</v>
      </c>
      <c r="J127" s="147" t="n">
        <v>-3.33121642710472</v>
      </c>
      <c r="K127" s="148" t="n">
        <v>1684.612714</v>
      </c>
    </row>
    <row r="128" customFormat="false" ht="12.75" hidden="false" customHeight="false" outlineLevel="0" collapsed="false">
      <c r="A128" s="141" t="n">
        <v>40452</v>
      </c>
      <c r="B128" s="142" t="n">
        <v>-13950</v>
      </c>
      <c r="C128" s="143" t="n">
        <v>-12909.2568</v>
      </c>
      <c r="D128" s="144" t="n">
        <v>0.29646918</v>
      </c>
      <c r="E128" s="149" t="n">
        <v>-0.0001392043</v>
      </c>
      <c r="F128" s="146" t="n">
        <v>-0.0002447672</v>
      </c>
      <c r="G128" s="142" t="n">
        <v>29.646918</v>
      </c>
      <c r="H128" s="147" t="n">
        <v>-0.006960215</v>
      </c>
      <c r="I128" s="147" t="n">
        <v>-9.09319</v>
      </c>
      <c r="J128" s="147" t="n">
        <v>-2.62619383983573</v>
      </c>
      <c r="K128" s="148" t="n">
        <v>1332.807855</v>
      </c>
    </row>
    <row r="129" customFormat="false" ht="12.75" hidden="false" customHeight="false" outlineLevel="0" collapsed="false">
      <c r="A129" s="141" t="n">
        <v>40483</v>
      </c>
      <c r="B129" s="142" t="n">
        <v>-14250</v>
      </c>
      <c r="C129" s="143" t="n">
        <v>-12265.6902</v>
      </c>
      <c r="D129" s="144" t="n">
        <v>0.28438505</v>
      </c>
      <c r="E129" s="149" t="n">
        <v>-0.0001369696</v>
      </c>
      <c r="F129" s="146" t="n">
        <v>-0.0007559581</v>
      </c>
      <c r="G129" s="142" t="n">
        <v>28.438505</v>
      </c>
      <c r="H129" s="147" t="n">
        <v>-0.00684848</v>
      </c>
      <c r="I129" s="147" t="n">
        <v>-14.34941</v>
      </c>
      <c r="J129" s="147" t="n">
        <v>-2.48409664613279</v>
      </c>
      <c r="K129" s="148" t="n">
        <v>1276.101936</v>
      </c>
    </row>
    <row r="130" customFormat="false" ht="12.75" hidden="false" customHeight="false" outlineLevel="0" collapsed="false">
      <c r="A130" s="141" t="n">
        <v>40513</v>
      </c>
      <c r="B130" s="142" t="n">
        <v>-13950</v>
      </c>
      <c r="C130" s="143" t="n">
        <v>-12313.03</v>
      </c>
      <c r="D130" s="144" t="n">
        <v>0.28714057</v>
      </c>
      <c r="E130" s="149" t="n">
        <v>-0.0001066843</v>
      </c>
      <c r="F130" s="146" t="n">
        <v>-0.00247836</v>
      </c>
      <c r="G130" s="142" t="n">
        <v>28.714057</v>
      </c>
      <c r="H130" s="147" t="n">
        <v>-0.005334215</v>
      </c>
      <c r="I130" s="147" t="n">
        <v>-11.146718</v>
      </c>
      <c r="J130" s="147" t="n">
        <v>-2.50016427104723</v>
      </c>
      <c r="K130" s="148" t="n">
        <v>1291.140448</v>
      </c>
    </row>
    <row r="131" customFormat="false" ht="12.75" hidden="false" customHeight="false" outlineLevel="0" collapsed="false">
      <c r="A131" s="141" t="n">
        <v>40544</v>
      </c>
      <c r="B131" s="142" t="n">
        <v>-11796</v>
      </c>
      <c r="C131" s="143" t="n">
        <v>-11455.6231</v>
      </c>
      <c r="D131" s="144" t="n">
        <v>0.27614607</v>
      </c>
      <c r="E131" s="149" t="n">
        <v>-7.88296E-005</v>
      </c>
      <c r="F131" s="146" t="n">
        <v>-0.0068897221</v>
      </c>
      <c r="G131" s="142" t="n">
        <v>27.614607</v>
      </c>
      <c r="H131" s="147" t="n">
        <v>-0.00394148</v>
      </c>
      <c r="I131" s="147" t="n">
        <v>-11.487745</v>
      </c>
      <c r="J131" s="147" t="n">
        <v>-2.32334510609172</v>
      </c>
      <c r="K131" s="148" t="n">
        <v>1211.269439</v>
      </c>
    </row>
    <row r="132" customFormat="false" ht="12.75" hidden="false" customHeight="false" outlineLevel="0" collapsed="false">
      <c r="A132" s="141" t="n">
        <v>40575</v>
      </c>
      <c r="B132" s="142" t="n">
        <v>-11796</v>
      </c>
      <c r="C132" s="143" t="n">
        <v>-10562.8728</v>
      </c>
      <c r="D132" s="144" t="n">
        <v>0.25272135</v>
      </c>
      <c r="E132" s="149" t="n">
        <v>-0.0001049674</v>
      </c>
      <c r="F132" s="146" t="n">
        <v>-0.0046510022</v>
      </c>
      <c r="G132" s="142" t="n">
        <v>25.272135</v>
      </c>
      <c r="H132" s="147" t="n">
        <v>-0.00524837</v>
      </c>
      <c r="I132" s="147" t="n">
        <v>-15.487878</v>
      </c>
      <c r="J132" s="147" t="n">
        <v>-2.1333453798768</v>
      </c>
      <c r="K132" s="148" t="n">
        <v>1125.549642</v>
      </c>
    </row>
    <row r="133" customFormat="false" ht="12.75" hidden="false" customHeight="false" outlineLevel="0" collapsed="false">
      <c r="A133" s="141" t="n">
        <v>40603</v>
      </c>
      <c r="B133" s="142" t="n">
        <v>-7890</v>
      </c>
      <c r="C133" s="143" t="n">
        <v>-11741.9917</v>
      </c>
      <c r="D133" s="144" t="n">
        <v>0.25566911</v>
      </c>
      <c r="E133" s="149" t="n">
        <v>0.0001518078</v>
      </c>
      <c r="F133" s="146" t="n">
        <v>-0.0056793098</v>
      </c>
      <c r="G133" s="142" t="n">
        <v>25.566911</v>
      </c>
      <c r="H133" s="147" t="n">
        <v>0.00759039</v>
      </c>
      <c r="I133" s="147" t="n">
        <v>30.975582</v>
      </c>
      <c r="J133" s="147" t="n">
        <v>-2.46439123887748</v>
      </c>
      <c r="K133" s="148" t="n">
        <v>1260.194587</v>
      </c>
    </row>
    <row r="134" customFormat="false" ht="12.75" hidden="false" customHeight="false" outlineLevel="0" collapsed="false">
      <c r="A134" s="141" t="n">
        <v>40634</v>
      </c>
      <c r="B134" s="142" t="n">
        <v>-15010</v>
      </c>
      <c r="C134" s="143" t="n">
        <v>-12262.1719</v>
      </c>
      <c r="D134" s="144" t="n">
        <v>0.26759423</v>
      </c>
      <c r="E134" s="149" t="n">
        <v>-0.000229564</v>
      </c>
      <c r="F134" s="146" t="n">
        <v>0.0013705478</v>
      </c>
      <c r="G134" s="142" t="n">
        <v>26.759423</v>
      </c>
      <c r="H134" s="147" t="n">
        <v>-0.0114782</v>
      </c>
      <c r="I134" s="147" t="n">
        <v>-26.964454</v>
      </c>
      <c r="J134" s="147" t="n">
        <v>-2.46092703627652</v>
      </c>
      <c r="K134" s="148" t="n">
        <v>1327.101042</v>
      </c>
    </row>
    <row r="135" customFormat="false" ht="12.75" hidden="false" customHeight="false" outlineLevel="0" collapsed="false">
      <c r="A135" s="141" t="n">
        <v>40664</v>
      </c>
      <c r="B135" s="142" t="n">
        <v>-20151</v>
      </c>
      <c r="C135" s="143" t="n">
        <v>-16442.9349</v>
      </c>
      <c r="D135" s="144" t="n">
        <v>0.3595931</v>
      </c>
      <c r="E135" s="149" t="n">
        <v>-0.0003397623</v>
      </c>
      <c r="F135" s="146" t="n">
        <v>0.0019267487</v>
      </c>
      <c r="G135" s="142" t="n">
        <v>35.95931</v>
      </c>
      <c r="H135" s="147" t="n">
        <v>-0.016988115</v>
      </c>
      <c r="I135" s="147" t="n">
        <v>-39.232637</v>
      </c>
      <c r="J135" s="147" t="n">
        <v>-3.29476002737851</v>
      </c>
      <c r="K135" s="148" t="n">
        <v>1792.628793</v>
      </c>
    </row>
    <row r="136" customFormat="false" ht="12.75" hidden="false" customHeight="false" outlineLevel="0" collapsed="false">
      <c r="A136" s="141" t="n">
        <v>40695</v>
      </c>
      <c r="B136" s="142" t="n">
        <v>-14250</v>
      </c>
      <c r="C136" s="143" t="n">
        <v>-15533.7933</v>
      </c>
      <c r="D136" s="144" t="n">
        <v>0.31738952</v>
      </c>
      <c r="E136" s="149" t="n">
        <v>-2.90176E-005</v>
      </c>
      <c r="F136" s="146" t="n">
        <v>-0.0003784177</v>
      </c>
      <c r="G136" s="142" t="n">
        <v>31.738952</v>
      </c>
      <c r="H136" s="147" t="n">
        <v>-0.00145088</v>
      </c>
      <c r="I136" s="147" t="n">
        <v>9.060872</v>
      </c>
      <c r="J136" s="147" t="n">
        <v>-3.19949897330596</v>
      </c>
      <c r="K136" s="148" t="n">
        <v>1705.846551</v>
      </c>
    </row>
    <row r="137" customFormat="false" ht="12.75" hidden="false" customHeight="false" outlineLevel="0" collapsed="false">
      <c r="A137" s="141" t="n">
        <v>40725</v>
      </c>
      <c r="B137" s="142" t="n">
        <v>-13950</v>
      </c>
      <c r="C137" s="143" t="n">
        <v>-15749.2729</v>
      </c>
      <c r="D137" s="144" t="n">
        <v>0.3213659</v>
      </c>
      <c r="E137" s="149" t="n">
        <v>5.5018E-006</v>
      </c>
      <c r="F137" s="146" t="n">
        <v>-0.001578667</v>
      </c>
      <c r="G137" s="142" t="n">
        <v>32.13659</v>
      </c>
      <c r="H137" s="147" t="n">
        <v>0.00027509</v>
      </c>
      <c r="I137" s="147" t="n">
        <v>14.282298</v>
      </c>
      <c r="J137" s="147" t="n">
        <v>-3.25319863107461</v>
      </c>
      <c r="K137" s="148" t="n">
        <v>1743.738797</v>
      </c>
    </row>
    <row r="138" customFormat="false" ht="12.75" hidden="false" customHeight="false" outlineLevel="0" collapsed="false">
      <c r="A138" s="141" t="n">
        <v>40756</v>
      </c>
      <c r="B138" s="142" t="n">
        <v>-14233</v>
      </c>
      <c r="C138" s="143" t="n">
        <v>-15685.5896</v>
      </c>
      <c r="D138" s="144" t="n">
        <v>0.32088536</v>
      </c>
      <c r="E138" s="149" t="n">
        <v>-1.94494E-005</v>
      </c>
      <c r="F138" s="146" t="n">
        <v>-0.0014650564</v>
      </c>
      <c r="G138" s="142" t="n">
        <v>32.088536</v>
      </c>
      <c r="H138" s="147" t="n">
        <v>-0.00097247</v>
      </c>
      <c r="I138" s="147" t="n">
        <v>10.15222</v>
      </c>
      <c r="J138" s="147" t="n">
        <v>-3.2324295687885</v>
      </c>
      <c r="K138" s="148" t="n">
        <v>1749.141858</v>
      </c>
    </row>
    <row r="139" customFormat="false" ht="12.75" hidden="false" customHeight="false" outlineLevel="0" collapsed="false">
      <c r="A139" s="141" t="n">
        <v>40787</v>
      </c>
      <c r="B139" s="142" t="n">
        <v>-18540</v>
      </c>
      <c r="C139" s="143" t="n">
        <v>-15377.7345</v>
      </c>
      <c r="D139" s="144" t="n">
        <v>0.33342757</v>
      </c>
      <c r="E139" s="149" t="n">
        <v>-0.0002921517</v>
      </c>
      <c r="F139" s="146" t="n">
        <v>0.0006120655</v>
      </c>
      <c r="G139" s="142" t="n">
        <v>33.342757</v>
      </c>
      <c r="H139" s="147" t="n">
        <v>-0.014607585</v>
      </c>
      <c r="I139" s="147" t="n">
        <v>-35.311466</v>
      </c>
      <c r="J139" s="147" t="n">
        <v>-3.08616563997262</v>
      </c>
      <c r="K139" s="148" t="n">
        <v>1728.705762</v>
      </c>
    </row>
    <row r="140" customFormat="false" ht="12.75" hidden="false" customHeight="false" outlineLevel="0" collapsed="false">
      <c r="A140" s="141" t="n">
        <v>40817</v>
      </c>
      <c r="B140" s="142" t="n">
        <v>-13950</v>
      </c>
      <c r="C140" s="143" t="n">
        <v>-12070.5721</v>
      </c>
      <c r="D140" s="144" t="n">
        <v>0.25780982</v>
      </c>
      <c r="E140" s="149" t="n">
        <v>-0.0001787944</v>
      </c>
      <c r="F140" s="146" t="n">
        <v>1.07432E-005</v>
      </c>
      <c r="G140" s="142" t="n">
        <v>25.780982</v>
      </c>
      <c r="H140" s="147" t="n">
        <v>-0.00893972</v>
      </c>
      <c r="I140" s="147" t="n">
        <v>-21.200162</v>
      </c>
      <c r="J140" s="147" t="n">
        <v>-2.43469103353867</v>
      </c>
      <c r="K140" s="148" t="n">
        <v>1366.841513</v>
      </c>
    </row>
    <row r="141" customFormat="false" ht="12.75" hidden="false" customHeight="false" outlineLevel="0" collapsed="false">
      <c r="A141" s="141" t="n">
        <v>40848</v>
      </c>
      <c r="B141" s="142" t="n">
        <v>-14250</v>
      </c>
      <c r="C141" s="143" t="n">
        <v>-11494.9361</v>
      </c>
      <c r="D141" s="144" t="n">
        <v>0.24738515</v>
      </c>
      <c r="E141" s="149" t="n">
        <v>-0.0001740446</v>
      </c>
      <c r="F141" s="146" t="n">
        <v>-0.0002925021</v>
      </c>
      <c r="G141" s="142" t="n">
        <v>24.738515</v>
      </c>
      <c r="H141" s="147" t="n">
        <v>-0.00870223</v>
      </c>
      <c r="I141" s="147" t="n">
        <v>-25.929794</v>
      </c>
      <c r="J141" s="147" t="n">
        <v>-2.30849363449692</v>
      </c>
      <c r="K141" s="148" t="n">
        <v>1310.78465</v>
      </c>
    </row>
    <row r="142" customFormat="false" ht="12.75" hidden="false" customHeight="false" outlineLevel="0" collapsed="false">
      <c r="A142" s="141" t="n">
        <v>40878</v>
      </c>
      <c r="B142" s="142" t="n">
        <v>-13950</v>
      </c>
      <c r="C142" s="143" t="n">
        <v>-11556.7499</v>
      </c>
      <c r="D142" s="144" t="n">
        <v>0.24903731</v>
      </c>
      <c r="E142" s="149" t="n">
        <v>-0.0001434443</v>
      </c>
      <c r="F142" s="146" t="n">
        <v>-0.0016418012</v>
      </c>
      <c r="G142" s="142" t="n">
        <v>24.903731</v>
      </c>
      <c r="H142" s="147" t="n">
        <v>-0.007172215</v>
      </c>
      <c r="I142" s="147" t="n">
        <v>-22.275567</v>
      </c>
      <c r="J142" s="147" t="n">
        <v>-2.32797234770705</v>
      </c>
      <c r="K142" s="148" t="n">
        <v>1327.958379</v>
      </c>
    </row>
    <row r="143" customFormat="false" ht="12.75" hidden="false" customHeight="false" outlineLevel="0" collapsed="false">
      <c r="A143" s="141" t="n">
        <v>40909</v>
      </c>
      <c r="B143" s="142" t="n">
        <v>-11796</v>
      </c>
      <c r="C143" s="143" t="n">
        <v>-10784.4544</v>
      </c>
      <c r="D143" s="144" t="n">
        <v>0.2378942</v>
      </c>
      <c r="E143" s="149" t="n">
        <v>-9.77592E-005</v>
      </c>
      <c r="F143" s="146" t="n">
        <v>-0.005333862</v>
      </c>
      <c r="G143" s="142" t="n">
        <v>23.78942</v>
      </c>
      <c r="H143" s="147" t="n">
        <v>-0.00488796</v>
      </c>
      <c r="I143" s="147" t="n">
        <v>-18.992205</v>
      </c>
      <c r="J143" s="147" t="n">
        <v>-2.17531006160164</v>
      </c>
      <c r="K143" s="148" t="n">
        <v>1248.073614</v>
      </c>
    </row>
    <row r="144" customFormat="false" ht="12.75" hidden="false" customHeight="false" outlineLevel="0" collapsed="false">
      <c r="A144" s="141" t="n">
        <v>40940</v>
      </c>
      <c r="B144" s="142" t="n">
        <v>-11796</v>
      </c>
      <c r="C144" s="143" t="n">
        <v>-10258.6378</v>
      </c>
      <c r="D144" s="144" t="n">
        <v>0.22458658</v>
      </c>
      <c r="E144" s="149" t="n">
        <v>-0.0001119704</v>
      </c>
      <c r="F144" s="146" t="n">
        <v>-0.0038405463</v>
      </c>
      <c r="G144" s="142" t="n">
        <v>22.458658</v>
      </c>
      <c r="H144" s="147" t="n">
        <v>-0.00559852</v>
      </c>
      <c r="I144" s="147" t="n">
        <v>-20.960039</v>
      </c>
      <c r="J144" s="147" t="n">
        <v>-2.06464777549624</v>
      </c>
      <c r="K144" s="148" t="n">
        <v>1195.647389</v>
      </c>
    </row>
    <row r="145" customFormat="false" ht="12.75" hidden="false" customHeight="false" outlineLevel="0" collapsed="false">
      <c r="A145" s="141" t="n">
        <v>40969</v>
      </c>
      <c r="B145" s="142" t="n">
        <v>-7890</v>
      </c>
      <c r="C145" s="143" t="n">
        <v>-10972.7058</v>
      </c>
      <c r="D145" s="144" t="n">
        <v>0.21974189</v>
      </c>
      <c r="E145" s="149" t="n">
        <v>8.60948E-005</v>
      </c>
      <c r="F145" s="146" t="n">
        <v>-0.0046320871</v>
      </c>
      <c r="G145" s="142" t="n">
        <v>21.974189</v>
      </c>
      <c r="H145" s="147" t="n">
        <v>0.00430474</v>
      </c>
      <c r="I145" s="147" t="n">
        <v>20.916294</v>
      </c>
      <c r="J145" s="147" t="n">
        <v>-2.28480848733744</v>
      </c>
      <c r="K145" s="148" t="n">
        <v>1288.185146</v>
      </c>
    </row>
    <row r="146" customFormat="false" ht="12.75" hidden="false" customHeight="false" outlineLevel="0" collapsed="false">
      <c r="A146" s="141" t="n">
        <v>41000</v>
      </c>
      <c r="B146" s="142" t="n">
        <v>-15010</v>
      </c>
      <c r="C146" s="143" t="n">
        <v>-11465.8773</v>
      </c>
      <c r="D146" s="144" t="n">
        <v>0.23224459</v>
      </c>
      <c r="E146" s="149" t="n">
        <v>-0.0002412386</v>
      </c>
      <c r="F146" s="146" t="n">
        <v>0.0014577388</v>
      </c>
      <c r="G146" s="142" t="n">
        <v>23.224459</v>
      </c>
      <c r="H146" s="147" t="n">
        <v>-0.01206193</v>
      </c>
      <c r="I146" s="147" t="n">
        <v>-37.160841</v>
      </c>
      <c r="J146" s="147" t="n">
        <v>-2.28507953456537</v>
      </c>
      <c r="K146" s="148" t="n">
        <v>1355.500562</v>
      </c>
    </row>
    <row r="147" customFormat="false" ht="12.75" hidden="false" customHeight="false" outlineLevel="0" collapsed="false">
      <c r="A147" s="141" t="n">
        <v>41030</v>
      </c>
      <c r="B147" s="142" t="n">
        <v>-20151</v>
      </c>
      <c r="C147" s="143" t="n">
        <v>-15368.7389</v>
      </c>
      <c r="D147" s="144" t="n">
        <v>0.31210014</v>
      </c>
      <c r="E147" s="149" t="n">
        <v>-0.0003480938</v>
      </c>
      <c r="F147" s="146" t="n">
        <v>0.0020026832</v>
      </c>
      <c r="G147" s="142" t="n">
        <v>31.210014</v>
      </c>
      <c r="H147" s="147" t="n">
        <v>-0.01740469</v>
      </c>
      <c r="I147" s="147" t="n">
        <v>-52.515798</v>
      </c>
      <c r="J147" s="147" t="n">
        <v>-3.05888596851472</v>
      </c>
      <c r="K147" s="148" t="n">
        <v>1829.100833</v>
      </c>
    </row>
    <row r="148" customFormat="false" ht="12.75" hidden="false" customHeight="false" outlineLevel="0" collapsed="false">
      <c r="A148" s="141" t="n">
        <v>41061</v>
      </c>
      <c r="B148" s="142" t="n">
        <v>-14250</v>
      </c>
      <c r="C148" s="143" t="n">
        <v>-14489.7294</v>
      </c>
      <c r="D148" s="144" t="n">
        <v>0.2740094</v>
      </c>
      <c r="E148" s="149" t="n">
        <v>-8.24328E-005</v>
      </c>
      <c r="F148" s="146" t="n">
        <v>-9.10794E-005</v>
      </c>
      <c r="G148" s="142" t="n">
        <v>27.40094</v>
      </c>
      <c r="H148" s="147" t="n">
        <v>-0.00412164</v>
      </c>
      <c r="I148" s="147" t="n">
        <v>-4.121853</v>
      </c>
      <c r="J148" s="147" t="n">
        <v>-2.96244599589323</v>
      </c>
      <c r="K148" s="148" t="n">
        <v>1737.577416</v>
      </c>
    </row>
    <row r="149" customFormat="false" ht="12.75" hidden="false" customHeight="false" outlineLevel="0" collapsed="false">
      <c r="A149" s="141" t="n">
        <v>41091</v>
      </c>
      <c r="B149" s="142" t="n">
        <v>-13950</v>
      </c>
      <c r="C149" s="143" t="n">
        <v>-14711.7444</v>
      </c>
      <c r="D149" s="144" t="n">
        <v>0.27723448</v>
      </c>
      <c r="E149" s="149" t="n">
        <v>-5.05217E-005</v>
      </c>
      <c r="F149" s="146" t="n">
        <v>-0.0010533368</v>
      </c>
      <c r="G149" s="142" t="n">
        <v>27.723448</v>
      </c>
      <c r="H149" s="147" t="n">
        <v>-0.002526085</v>
      </c>
      <c r="I149" s="147" t="n">
        <v>1.258487</v>
      </c>
      <c r="J149" s="147" t="n">
        <v>-3.01717645448323</v>
      </c>
      <c r="K149" s="148" t="n">
        <v>1775.88175</v>
      </c>
    </row>
    <row r="150" customFormat="false" ht="12.75" hidden="false" customHeight="false" outlineLevel="0" collapsed="false">
      <c r="A150" s="141" t="n">
        <v>41122</v>
      </c>
      <c r="B150" s="142" t="n">
        <v>-14233</v>
      </c>
      <c r="C150" s="143" t="n">
        <v>-14649.5258</v>
      </c>
      <c r="D150" s="144" t="n">
        <v>0.27687976</v>
      </c>
      <c r="E150" s="149" t="n">
        <v>-7.06115E-005</v>
      </c>
      <c r="F150" s="146" t="n">
        <v>-0.0009569953</v>
      </c>
      <c r="G150" s="142" t="n">
        <v>27.687976</v>
      </c>
      <c r="H150" s="147" t="n">
        <v>-0.003530575</v>
      </c>
      <c r="I150" s="147" t="n">
        <v>-2.665315</v>
      </c>
      <c r="J150" s="147" t="n">
        <v>-2.99785626283368</v>
      </c>
      <c r="K150" s="148" t="n">
        <v>1780.403706</v>
      </c>
    </row>
    <row r="151" customFormat="false" ht="12.75" hidden="false" customHeight="false" outlineLevel="0" collapsed="false">
      <c r="A151" s="141" t="n">
        <v>41153</v>
      </c>
      <c r="B151" s="142" t="n">
        <v>-18540</v>
      </c>
      <c r="C151" s="143" t="n">
        <v>-14375.6855</v>
      </c>
      <c r="D151" s="144" t="n">
        <v>0.28903286</v>
      </c>
      <c r="E151" s="149" t="n">
        <v>-0.000299143</v>
      </c>
      <c r="F151" s="146" t="n">
        <v>0.0008878</v>
      </c>
      <c r="G151" s="142" t="n">
        <v>28.903286</v>
      </c>
      <c r="H151" s="147" t="n">
        <v>-0.01495715</v>
      </c>
      <c r="I151" s="147" t="n">
        <v>-47.098674</v>
      </c>
      <c r="J151" s="147" t="n">
        <v>-2.86726543463381</v>
      </c>
      <c r="K151" s="148" t="n">
        <v>1760.111314</v>
      </c>
    </row>
    <row r="152" customFormat="false" ht="12.75" hidden="false" customHeight="false" outlineLevel="0" collapsed="false">
      <c r="A152" s="141" t="n">
        <v>41183</v>
      </c>
      <c r="B152" s="142" t="n">
        <v>-13950</v>
      </c>
      <c r="C152" s="143" t="n">
        <v>-11290.9391</v>
      </c>
      <c r="D152" s="144" t="n">
        <v>0.22341374</v>
      </c>
      <c r="E152" s="149" t="n">
        <v>-0.0001917242</v>
      </c>
      <c r="F152" s="146" t="n">
        <v>0.0003084688</v>
      </c>
      <c r="G152" s="142" t="n">
        <v>22.341374</v>
      </c>
      <c r="H152" s="147" t="n">
        <v>-0.00958621</v>
      </c>
      <c r="I152" s="147" t="n">
        <v>-30.423762</v>
      </c>
      <c r="J152" s="147" t="n">
        <v>-2.26340342231349</v>
      </c>
      <c r="K152" s="148" t="n">
        <v>1391.080793</v>
      </c>
    </row>
    <row r="153" customFormat="false" ht="12.75" hidden="false" customHeight="false" outlineLevel="0" collapsed="false">
      <c r="A153" s="141" t="n">
        <v>41214</v>
      </c>
      <c r="B153" s="142" t="n">
        <v>-14250</v>
      </c>
      <c r="C153" s="143" t="n">
        <v>-10766.1952</v>
      </c>
      <c r="D153" s="144" t="n">
        <v>0.21437562</v>
      </c>
      <c r="E153" s="149" t="n">
        <v>-0.0001868183</v>
      </c>
      <c r="F153" s="146" t="n">
        <v>0.0001333815</v>
      </c>
      <c r="G153" s="142" t="n">
        <v>21.437562</v>
      </c>
      <c r="H153" s="147" t="n">
        <v>-0.009340915</v>
      </c>
      <c r="I153" s="147" t="n">
        <v>-34.82964</v>
      </c>
      <c r="J153" s="147" t="n">
        <v>-2.14894483230664</v>
      </c>
      <c r="K153" s="148" t="n">
        <v>1336.15777</v>
      </c>
    </row>
    <row r="154" customFormat="false" ht="12.75" hidden="false" customHeight="false" outlineLevel="0" collapsed="false">
      <c r="A154" s="141" t="n">
        <v>41244</v>
      </c>
      <c r="B154" s="142" t="n">
        <v>-13950</v>
      </c>
      <c r="C154" s="143" t="n">
        <v>-10847.6629</v>
      </c>
      <c r="D154" s="144" t="n">
        <v>0.21547728</v>
      </c>
      <c r="E154" s="149" t="n">
        <v>-0.0001572811</v>
      </c>
      <c r="F154" s="146" t="n">
        <v>-0.0009251484</v>
      </c>
      <c r="G154" s="142" t="n">
        <v>21.547728</v>
      </c>
      <c r="H154" s="147" t="n">
        <v>-0.007864055</v>
      </c>
      <c r="I154" s="147" t="n">
        <v>-30.685854</v>
      </c>
      <c r="J154" s="147" t="n">
        <v>-2.17280054757016</v>
      </c>
      <c r="K154" s="148" t="n">
        <v>1355.17827</v>
      </c>
    </row>
    <row r="155" customFormat="false" ht="12.75" hidden="false" customHeight="false" outlineLevel="0" collapsed="false">
      <c r="A155" s="141" t="n">
        <v>41275</v>
      </c>
      <c r="B155" s="142" t="n">
        <v>-11796</v>
      </c>
      <c r="C155" s="143" t="n">
        <v>-10161.8296</v>
      </c>
      <c r="D155" s="144" t="n">
        <v>0.2046565</v>
      </c>
      <c r="E155" s="149" t="n">
        <v>-0.0001024956</v>
      </c>
      <c r="F155" s="146" t="n">
        <v>-0.0039943895</v>
      </c>
      <c r="G155" s="142" t="n">
        <v>20.46565</v>
      </c>
      <c r="H155" s="147" t="n">
        <v>-0.00512478</v>
      </c>
      <c r="I155" s="147" t="n">
        <v>-24.228622</v>
      </c>
      <c r="J155" s="147" t="n">
        <v>-2.04271321013005</v>
      </c>
      <c r="K155" s="148" t="n">
        <v>1277.566632</v>
      </c>
    </row>
    <row r="156" customFormat="false" ht="12.75" hidden="false" customHeight="false" outlineLevel="0" collapsed="false">
      <c r="A156" s="141" t="n">
        <v>41306</v>
      </c>
      <c r="B156" s="142" t="n">
        <v>-11796</v>
      </c>
      <c r="C156" s="143" t="n">
        <v>-9322.7284</v>
      </c>
      <c r="D156" s="144" t="n">
        <v>0.18821858</v>
      </c>
      <c r="E156" s="149" t="n">
        <v>-0.0001272874</v>
      </c>
      <c r="F156" s="146" t="n">
        <v>-0.0025844914</v>
      </c>
      <c r="G156" s="142" t="n">
        <v>18.821858</v>
      </c>
      <c r="H156" s="147" t="n">
        <v>-0.00636437</v>
      </c>
      <c r="I156" s="147" t="n">
        <v>-29.344501</v>
      </c>
      <c r="J156" s="147" t="n">
        <v>-1.86295359342916</v>
      </c>
      <c r="K156" s="148" t="n">
        <v>1180.496066</v>
      </c>
    </row>
    <row r="157" customFormat="false" ht="12.75" hidden="false" customHeight="false" outlineLevel="0" collapsed="false">
      <c r="A157" s="141" t="n">
        <v>41334</v>
      </c>
      <c r="B157" s="142" t="n">
        <v>-7890</v>
      </c>
      <c r="C157" s="143" t="n">
        <v>-10275.1296</v>
      </c>
      <c r="D157" s="144" t="n">
        <v>0.18851322</v>
      </c>
      <c r="E157" s="149" t="n">
        <v>4.6057E-005</v>
      </c>
      <c r="F157" s="146" t="n">
        <v>-0.0036482393</v>
      </c>
      <c r="G157" s="142" t="n">
        <v>18.851322</v>
      </c>
      <c r="H157" s="147" t="n">
        <v>0.00230285</v>
      </c>
      <c r="I157" s="147" t="n">
        <v>13.371345</v>
      </c>
      <c r="J157" s="147" t="n">
        <v>-2.1275704312115</v>
      </c>
      <c r="K157" s="148" t="n">
        <v>1308.971326</v>
      </c>
    </row>
    <row r="158" customFormat="false" ht="12.75" hidden="false" customHeight="false" outlineLevel="0" collapsed="false">
      <c r="A158" s="141" t="n">
        <v>41365</v>
      </c>
      <c r="B158" s="142" t="n">
        <v>-15010</v>
      </c>
      <c r="C158" s="143" t="n">
        <v>-768.7454</v>
      </c>
      <c r="D158" s="144" t="n">
        <v>0.06798563</v>
      </c>
      <c r="E158" s="149" t="n">
        <v>-0.0006362493</v>
      </c>
      <c r="F158" s="146" t="n">
        <v>0.0049159514</v>
      </c>
      <c r="G158" s="142" t="n">
        <v>6.798563</v>
      </c>
      <c r="H158" s="147" t="n">
        <v>-0.031812465</v>
      </c>
      <c r="I158" s="147" t="n">
        <v>-135.8744</v>
      </c>
      <c r="J158" s="147" t="n">
        <v>0.0603247091033539</v>
      </c>
      <c r="K158" s="148" t="n">
        <v>98.52148</v>
      </c>
    </row>
    <row r="159" customFormat="false" ht="12.75" hidden="false" customHeight="false" outlineLevel="0" collapsed="false">
      <c r="A159" s="141" t="n">
        <v>41395</v>
      </c>
      <c r="B159" s="142" t="n">
        <v>-20151</v>
      </c>
      <c r="C159" s="143" t="n">
        <v>-1059.3678</v>
      </c>
      <c r="D159" s="144" t="n">
        <v>0.09333397</v>
      </c>
      <c r="E159" s="149" t="n">
        <v>-0.0008702974</v>
      </c>
      <c r="F159" s="146" t="n">
        <v>0.0064955087</v>
      </c>
      <c r="G159" s="142" t="n">
        <v>9.333397</v>
      </c>
      <c r="H159" s="147" t="n">
        <v>-0.04351487</v>
      </c>
      <c r="I159" s="147" t="n">
        <v>-184.068599</v>
      </c>
      <c r="J159" s="147" t="n">
        <v>0.0760980150581793</v>
      </c>
      <c r="K159" s="148" t="n">
        <v>136.666422</v>
      </c>
    </row>
    <row r="160" customFormat="false" ht="12.75" hidden="false" customHeight="false" outlineLevel="0" collapsed="false">
      <c r="A160" s="141" t="n">
        <v>41426</v>
      </c>
      <c r="B160" s="142" t="n">
        <v>-14250</v>
      </c>
      <c r="C160" s="143" t="n">
        <v>-754.156</v>
      </c>
      <c r="D160" s="144" t="n">
        <v>0.06609953</v>
      </c>
      <c r="E160" s="149" t="n">
        <v>-0.0006136185</v>
      </c>
      <c r="F160" s="146" t="n">
        <v>0.0045386823</v>
      </c>
      <c r="G160" s="142" t="n">
        <v>6.609953</v>
      </c>
      <c r="H160" s="147" t="n">
        <v>-0.030680925</v>
      </c>
      <c r="I160" s="147" t="n">
        <v>-130.294699</v>
      </c>
      <c r="J160" s="147" t="n">
        <v>0.0515433264887064</v>
      </c>
      <c r="K160" s="148" t="n">
        <v>97.97317</v>
      </c>
    </row>
    <row r="161" customFormat="false" ht="12.75" hidden="false" customHeight="false" outlineLevel="0" collapsed="false">
      <c r="A161" s="141" t="n">
        <v>41456</v>
      </c>
      <c r="B161" s="142" t="n">
        <v>-13950</v>
      </c>
      <c r="C161" s="143" t="n">
        <v>-709.9558</v>
      </c>
      <c r="D161" s="144" t="n">
        <v>0.06178716</v>
      </c>
      <c r="E161" s="149" t="n">
        <v>-0.0005706442</v>
      </c>
      <c r="F161" s="146" t="n">
        <v>0.0044499996</v>
      </c>
      <c r="G161" s="142" t="n">
        <v>6.178716</v>
      </c>
      <c r="H161" s="147" t="n">
        <v>-0.02853221</v>
      </c>
      <c r="I161" s="147" t="n">
        <v>-125.380138</v>
      </c>
      <c r="J161" s="147" t="n">
        <v>0.0516561259411362</v>
      </c>
      <c r="K161" s="148" t="n">
        <v>92.77533</v>
      </c>
    </row>
    <row r="162" customFormat="false" ht="12.75" hidden="false" customHeight="false" outlineLevel="0" collapsed="false">
      <c r="A162" s="141" t="n">
        <v>41487</v>
      </c>
      <c r="B162" s="142" t="n">
        <v>-14233</v>
      </c>
      <c r="C162" s="143" t="n">
        <v>-729.1889</v>
      </c>
      <c r="D162" s="144" t="n">
        <v>0.06313578</v>
      </c>
      <c r="E162" s="149" t="n">
        <v>-0.0005805491</v>
      </c>
      <c r="F162" s="146" t="n">
        <v>0.0044879909</v>
      </c>
      <c r="G162" s="142" t="n">
        <v>6.313578</v>
      </c>
      <c r="H162" s="147" t="n">
        <v>-0.029027455</v>
      </c>
      <c r="I162" s="147" t="n">
        <v>-128.05499</v>
      </c>
      <c r="J162" s="147" t="n">
        <v>0.0505336071184121</v>
      </c>
      <c r="K162" s="148" t="n">
        <v>95.947488</v>
      </c>
    </row>
    <row r="163" customFormat="false" ht="12.75" hidden="false" customHeight="false" outlineLevel="0" collapsed="false">
      <c r="A163" s="141" t="n">
        <v>41518</v>
      </c>
      <c r="B163" s="142" t="n">
        <v>-18540</v>
      </c>
      <c r="C163" s="143" t="n">
        <v>-959.9905</v>
      </c>
      <c r="D163" s="144" t="n">
        <v>0.08275939</v>
      </c>
      <c r="E163" s="149" t="n">
        <v>-0.0007581168</v>
      </c>
      <c r="F163" s="146" t="n">
        <v>0.0057771328</v>
      </c>
      <c r="G163" s="142" t="n">
        <v>8.275939</v>
      </c>
      <c r="H163" s="147" t="n">
        <v>-0.03790584</v>
      </c>
      <c r="I163" s="147" t="n">
        <v>-167.260757</v>
      </c>
      <c r="J163" s="147" t="n">
        <v>0.0628320328542095</v>
      </c>
      <c r="K163" s="148" t="n">
        <v>127.105102</v>
      </c>
    </row>
    <row r="164" customFormat="false" ht="12.75" hidden="false" customHeight="false" outlineLevel="0" collapsed="false">
      <c r="A164" s="141" t="n">
        <v>41548</v>
      </c>
      <c r="B164" s="142" t="n">
        <v>-13950</v>
      </c>
      <c r="C164" s="143" t="n">
        <v>-696.0863</v>
      </c>
      <c r="D164" s="144" t="n">
        <v>0.0598932</v>
      </c>
      <c r="E164" s="149" t="n">
        <v>-0.0005485335</v>
      </c>
      <c r="F164" s="146" t="n">
        <v>0.0043426778</v>
      </c>
      <c r="G164" s="142" t="n">
        <v>5.98932</v>
      </c>
      <c r="H164" s="147" t="n">
        <v>-0.027426675</v>
      </c>
      <c r="I164" s="147" t="n">
        <v>-123.432905</v>
      </c>
      <c r="J164" s="147" t="n">
        <v>0.047750855578371</v>
      </c>
      <c r="K164" s="148" t="n">
        <v>92.716211</v>
      </c>
    </row>
    <row r="165" customFormat="false" ht="12.75" hidden="false" customHeight="false" outlineLevel="0" collapsed="false">
      <c r="A165" s="141" t="n">
        <v>41579</v>
      </c>
      <c r="B165" s="142" t="n">
        <v>-14250</v>
      </c>
      <c r="C165" s="143" t="n">
        <v>-674.1963</v>
      </c>
      <c r="D165" s="144" t="n">
        <v>0.05719148</v>
      </c>
      <c r="E165" s="149" t="n">
        <v>-0.0005176614</v>
      </c>
      <c r="F165" s="146" t="n">
        <v>0.0044404583</v>
      </c>
      <c r="G165" s="142" t="n">
        <v>5.719148</v>
      </c>
      <c r="H165" s="147" t="n">
        <v>-0.02588307</v>
      </c>
      <c r="I165" s="147" t="n">
        <v>-123.471234</v>
      </c>
      <c r="J165" s="147" t="n">
        <v>0.0510042436687201</v>
      </c>
      <c r="K165" s="148" t="n">
        <v>90.409684</v>
      </c>
    </row>
    <row r="166" customFormat="false" ht="12.75" hidden="false" customHeight="false" outlineLevel="0" collapsed="false">
      <c r="A166" s="141" t="n">
        <v>41609</v>
      </c>
      <c r="B166" s="142" t="n">
        <v>-13950</v>
      </c>
      <c r="C166" s="143" t="n">
        <v>-619.5271</v>
      </c>
      <c r="D166" s="144" t="n">
        <v>0.05208521</v>
      </c>
      <c r="E166" s="149" t="n">
        <v>-0.0004683067</v>
      </c>
      <c r="F166" s="146" t="n">
        <v>0.0043426875</v>
      </c>
      <c r="G166" s="142" t="n">
        <v>5.208521</v>
      </c>
      <c r="H166" s="147" t="n">
        <v>-0.023415335</v>
      </c>
      <c r="I166" s="147" t="n">
        <v>-117.451306</v>
      </c>
      <c r="J166" s="147" t="n">
        <v>0.0519540041067762</v>
      </c>
      <c r="K166" s="148" t="n">
        <v>83.553464</v>
      </c>
    </row>
    <row r="167" customFormat="false" ht="12.75" hidden="false" customHeight="false" outlineLevel="0" collapsed="false">
      <c r="A167" s="141" t="n">
        <v>41640</v>
      </c>
      <c r="B167" s="142" t="n">
        <v>-11796</v>
      </c>
      <c r="C167" s="143" t="n">
        <v>-443.0522</v>
      </c>
      <c r="D167" s="144" t="n">
        <v>0.03600923</v>
      </c>
      <c r="E167" s="149" t="n">
        <v>-0.0003144092</v>
      </c>
      <c r="F167" s="146" t="n">
        <v>0.0036314303</v>
      </c>
      <c r="G167" s="142" t="n">
        <v>3.600923</v>
      </c>
      <c r="H167" s="147" t="n">
        <v>-0.01572046</v>
      </c>
      <c r="I167" s="147" t="n">
        <v>-92.569476</v>
      </c>
      <c r="J167" s="147" t="n">
        <v>0.0493245722108145</v>
      </c>
      <c r="K167" s="148" t="n">
        <v>60.128939</v>
      </c>
    </row>
    <row r="168" customFormat="false" ht="12.75" hidden="false" customHeight="false" outlineLevel="0" collapsed="false">
      <c r="A168" s="141" t="n">
        <v>41671</v>
      </c>
      <c r="B168" s="142" t="n">
        <v>-11796</v>
      </c>
      <c r="C168" s="143" t="n">
        <v>-475.611</v>
      </c>
      <c r="D168" s="144" t="n">
        <v>0.03863824</v>
      </c>
      <c r="E168" s="149" t="n">
        <v>-0.0003370733</v>
      </c>
      <c r="F168" s="146" t="n">
        <v>0.0036152728</v>
      </c>
      <c r="G168" s="142" t="n">
        <v>3.863824</v>
      </c>
      <c r="H168" s="147" t="n">
        <v>-0.016853665</v>
      </c>
      <c r="I168" s="147" t="n">
        <v>-95.58987</v>
      </c>
      <c r="J168" s="147" t="n">
        <v>0.046266392881588</v>
      </c>
      <c r="K168" s="148" t="n">
        <v>64.977386</v>
      </c>
    </row>
    <row r="169" customFormat="false" ht="12.75" hidden="false" customHeight="false" outlineLevel="0" collapsed="false">
      <c r="A169" s="141" t="n">
        <v>41699</v>
      </c>
      <c r="B169" s="142" t="n">
        <v>-7890</v>
      </c>
      <c r="C169" s="143" t="n">
        <v>-349.6222</v>
      </c>
      <c r="D169" s="144" t="n">
        <v>0.02846445</v>
      </c>
      <c r="E169" s="149" t="n">
        <v>-0.0002485629</v>
      </c>
      <c r="F169" s="146" t="n">
        <v>0.0023954412</v>
      </c>
      <c r="G169" s="142" t="n">
        <v>2.846445</v>
      </c>
      <c r="H169" s="147" t="n">
        <v>-0.012428145</v>
      </c>
      <c r="I169" s="147" t="n">
        <v>-66.643868</v>
      </c>
      <c r="J169" s="147" t="n">
        <v>0.0280013689253936</v>
      </c>
      <c r="K169" s="148" t="n">
        <v>48.032963</v>
      </c>
    </row>
    <row r="170" customFormat="false" ht="12.75" hidden="false" customHeight="false" outlineLevel="0" collapsed="false">
      <c r="A170" s="141" t="n">
        <v>41730</v>
      </c>
      <c r="B170" s="142" t="n">
        <v>-15010</v>
      </c>
      <c r="C170" s="143" t="n">
        <v>-757.5556</v>
      </c>
      <c r="D170" s="144" t="n">
        <v>0.06195526</v>
      </c>
      <c r="E170" s="149" t="n">
        <v>-0.0005422096</v>
      </c>
      <c r="F170" s="146" t="n">
        <v>0.0044318041</v>
      </c>
      <c r="G170" s="142" t="n">
        <v>6.195526</v>
      </c>
      <c r="H170" s="147" t="n">
        <v>-0.02711048</v>
      </c>
      <c r="I170" s="147" t="n">
        <v>-133.764154</v>
      </c>
      <c r="J170" s="147" t="n">
        <v>0.0436169746748802</v>
      </c>
      <c r="K170" s="148" t="n">
        <v>104.678529</v>
      </c>
    </row>
    <row r="171" customFormat="false" ht="12.75" hidden="false" customHeight="false" outlineLevel="0" collapsed="false">
      <c r="A171" s="141" t="n">
        <v>41760</v>
      </c>
      <c r="B171" s="142" t="n">
        <v>-20151</v>
      </c>
      <c r="C171" s="143" t="n">
        <v>-1040.6249</v>
      </c>
      <c r="D171" s="144" t="n">
        <v>0.08480925</v>
      </c>
      <c r="E171" s="149" t="n">
        <v>-0.0007398432</v>
      </c>
      <c r="F171" s="146" t="n">
        <v>0.0058572082</v>
      </c>
      <c r="G171" s="142" t="n">
        <v>8.480925</v>
      </c>
      <c r="H171" s="147" t="n">
        <v>-0.03699216</v>
      </c>
      <c r="I171" s="147" t="n">
        <v>-180.91994</v>
      </c>
      <c r="J171" s="147" t="n">
        <v>0.0540120465434634</v>
      </c>
      <c r="K171" s="148" t="n">
        <v>144.704555</v>
      </c>
    </row>
    <row r="172" customFormat="false" ht="12.75" hidden="false" customHeight="false" outlineLevel="0" collapsed="false">
      <c r="A172" s="141" t="n">
        <v>41791</v>
      </c>
      <c r="B172" s="142" t="n">
        <v>-14250</v>
      </c>
      <c r="C172" s="143" t="n">
        <v>-739.377</v>
      </c>
      <c r="D172" s="144" t="n">
        <v>0.05999353</v>
      </c>
      <c r="E172" s="149" t="n">
        <v>-0.0005214298</v>
      </c>
      <c r="F172" s="146" t="n">
        <v>0.0040983634</v>
      </c>
      <c r="G172" s="142" t="n">
        <v>5.999353</v>
      </c>
      <c r="H172" s="147" t="n">
        <v>-0.02607149</v>
      </c>
      <c r="I172" s="147" t="n">
        <v>-127.963173</v>
      </c>
      <c r="J172" s="147" t="n">
        <v>0.0364</v>
      </c>
      <c r="K172" s="148" t="n">
        <v>103.421686</v>
      </c>
    </row>
    <row r="173" customFormat="false" ht="12.75" hidden="false" customHeight="false" outlineLevel="0" collapsed="false">
      <c r="A173" s="141" t="n">
        <v>41821</v>
      </c>
      <c r="B173" s="142" t="n">
        <v>-13950</v>
      </c>
      <c r="C173" s="143" t="n">
        <v>-697.8226</v>
      </c>
      <c r="D173" s="144" t="n">
        <v>0.0562161</v>
      </c>
      <c r="E173" s="149" t="n">
        <v>-0.0004859482</v>
      </c>
      <c r="F173" s="146" t="n">
        <v>0.0040152458</v>
      </c>
      <c r="G173" s="142" t="n">
        <v>5.62161</v>
      </c>
      <c r="H173" s="147" t="n">
        <v>-0.02429741</v>
      </c>
      <c r="I173" s="147" t="n">
        <v>-123.251667</v>
      </c>
      <c r="J173" s="147" t="n">
        <v>0.0369683778234087</v>
      </c>
      <c r="K173" s="148" t="n">
        <v>98.163242</v>
      </c>
    </row>
    <row r="174" customFormat="false" ht="12.75" hidden="false" customHeight="false" outlineLevel="0" collapsed="false">
      <c r="A174" s="141" t="n">
        <v>41852</v>
      </c>
      <c r="B174" s="142" t="n">
        <v>-14233</v>
      </c>
      <c r="C174" s="143" t="n">
        <v>-716.0319</v>
      </c>
      <c r="D174" s="144" t="n">
        <v>0.05740925</v>
      </c>
      <c r="E174" s="149" t="n">
        <v>-0.0004942823</v>
      </c>
      <c r="F174" s="146" t="n">
        <v>0.0040501583</v>
      </c>
      <c r="G174" s="142" t="n">
        <v>5.740925</v>
      </c>
      <c r="H174" s="147" t="n">
        <v>-0.024714115</v>
      </c>
      <c r="I174" s="147" t="n">
        <v>-125.806985</v>
      </c>
      <c r="J174" s="147" t="n">
        <v>0.0357902806297057</v>
      </c>
      <c r="K174" s="148" t="n">
        <v>101.371685</v>
      </c>
    </row>
    <row r="175" customFormat="false" ht="12.75" hidden="false" customHeight="false" outlineLevel="0" collapsed="false">
      <c r="A175" s="141" t="n">
        <v>41883</v>
      </c>
      <c r="B175" s="142" t="n">
        <v>-18540</v>
      </c>
      <c r="C175" s="143" t="n">
        <v>-942.2347</v>
      </c>
      <c r="D175" s="144" t="n">
        <v>0.0752621</v>
      </c>
      <c r="E175" s="149" t="n">
        <v>-0.0006459051</v>
      </c>
      <c r="F175" s="146" t="n">
        <v>0.0052151779</v>
      </c>
      <c r="G175" s="142" t="n">
        <v>7.52621</v>
      </c>
      <c r="H175" s="147" t="n">
        <v>-0.032295255</v>
      </c>
      <c r="I175" s="147" t="n">
        <v>-164.271808</v>
      </c>
      <c r="J175" s="147" t="n">
        <v>0.0439049965776865</v>
      </c>
      <c r="K175" s="148" t="n">
        <v>134.144303</v>
      </c>
    </row>
    <row r="176" customFormat="false" ht="12.75" hidden="false" customHeight="false" outlineLevel="0" collapsed="false">
      <c r="A176" s="141" t="n">
        <v>41913</v>
      </c>
      <c r="B176" s="142" t="n">
        <v>-13950</v>
      </c>
      <c r="C176" s="143" t="n">
        <v>-697.5981</v>
      </c>
      <c r="D176" s="144" t="n">
        <v>0.05539643</v>
      </c>
      <c r="E176" s="149" t="n">
        <v>-0.0004732239</v>
      </c>
      <c r="F176" s="146" t="n">
        <v>0.0039047726</v>
      </c>
      <c r="G176" s="142" t="n">
        <v>5.539643</v>
      </c>
      <c r="H176" s="147" t="n">
        <v>-0.023661195</v>
      </c>
      <c r="I176" s="147" t="n">
        <v>-122.596738</v>
      </c>
      <c r="J176" s="147" t="n">
        <v>0.0328928131416838</v>
      </c>
      <c r="K176" s="148" t="n">
        <v>99.888793</v>
      </c>
    </row>
    <row r="177" customFormat="false" ht="12.75" hidden="false" customHeight="false" outlineLevel="0" collapsed="false">
      <c r="A177" s="141" t="n">
        <v>41944</v>
      </c>
      <c r="B177" s="142" t="n">
        <v>-14250</v>
      </c>
      <c r="C177" s="143" t="n">
        <v>-668.7095</v>
      </c>
      <c r="D177" s="144" t="n">
        <v>0.05257469</v>
      </c>
      <c r="E177" s="149" t="n">
        <v>-0.0004457288</v>
      </c>
      <c r="F177" s="146" t="n">
        <v>0.0040025671</v>
      </c>
      <c r="G177" s="142" t="n">
        <v>5.257469</v>
      </c>
      <c r="H177" s="147" t="n">
        <v>-0.02228644</v>
      </c>
      <c r="I177" s="147" t="n">
        <v>-121.788539</v>
      </c>
      <c r="J177" s="147" t="n">
        <v>0.0365514031485284</v>
      </c>
      <c r="K177" s="148" t="n">
        <v>96.356414</v>
      </c>
    </row>
    <row r="178" customFormat="false" ht="12.75" hidden="false" customHeight="false" outlineLevel="0" collapsed="false">
      <c r="A178" s="141" t="n">
        <v>41974</v>
      </c>
      <c r="B178" s="142" t="n">
        <v>-13950</v>
      </c>
      <c r="C178" s="143" t="n">
        <v>-618.4721</v>
      </c>
      <c r="D178" s="144" t="n">
        <v>0.04820458</v>
      </c>
      <c r="E178" s="149" t="n">
        <v>-0.0004059406</v>
      </c>
      <c r="F178" s="146" t="n">
        <v>0.0039172024</v>
      </c>
      <c r="G178" s="142" t="n">
        <v>4.820458</v>
      </c>
      <c r="H178" s="147" t="n">
        <v>-0.02029703</v>
      </c>
      <c r="I178" s="147" t="n">
        <v>-116.207032</v>
      </c>
      <c r="J178" s="147" t="n">
        <v>0.0380396988364134</v>
      </c>
      <c r="K178" s="148" t="n">
        <v>89.574745</v>
      </c>
    </row>
    <row r="179" customFormat="false" ht="12.75" hidden="false" customHeight="false" outlineLevel="0" collapsed="false">
      <c r="A179" s="141" t="n">
        <v>42005</v>
      </c>
      <c r="B179" s="142" t="n">
        <v>-11796</v>
      </c>
      <c r="C179" s="143" t="n">
        <v>-449.8209</v>
      </c>
      <c r="D179" s="144" t="n">
        <v>0.03386069</v>
      </c>
      <c r="E179" s="149" t="n">
        <v>-0.0002764887</v>
      </c>
      <c r="F179" s="146" t="n">
        <v>0.003287817</v>
      </c>
      <c r="G179" s="142" t="n">
        <v>3.386069</v>
      </c>
      <c r="H179" s="147" t="n">
        <v>-0.013824435</v>
      </c>
      <c r="I179" s="147" t="n">
        <v>-92.420862</v>
      </c>
      <c r="J179" s="147" t="n">
        <v>0.038029568788501</v>
      </c>
      <c r="K179" s="148" t="n">
        <v>65.567328</v>
      </c>
    </row>
    <row r="180" customFormat="false" ht="12.75" hidden="false" customHeight="false" outlineLevel="0" collapsed="false">
      <c r="A180" s="141" t="n">
        <v>42036</v>
      </c>
      <c r="B180" s="142" t="n">
        <v>-11796</v>
      </c>
      <c r="C180" s="143" t="n">
        <v>-478.524</v>
      </c>
      <c r="D180" s="144" t="n">
        <v>0.03603621</v>
      </c>
      <c r="E180" s="149" t="n">
        <v>-0.0002942971</v>
      </c>
      <c r="F180" s="146" t="n">
        <v>0.003268509</v>
      </c>
      <c r="G180" s="142" t="n">
        <v>3.603621</v>
      </c>
      <c r="H180" s="147" t="n">
        <v>-0.014714855</v>
      </c>
      <c r="I180" s="147" t="n">
        <v>-94.970704</v>
      </c>
      <c r="J180" s="147" t="n">
        <v>0.0349869952087612</v>
      </c>
      <c r="K180" s="148" t="n">
        <v>70.144221</v>
      </c>
    </row>
    <row r="181" customFormat="false" ht="12.75" hidden="false" customHeight="false" outlineLevel="0" collapsed="false">
      <c r="A181" s="141" t="n">
        <v>42064</v>
      </c>
      <c r="B181" s="142" t="n">
        <v>-7890</v>
      </c>
      <c r="C181" s="143" t="n">
        <v>-348.4014</v>
      </c>
      <c r="D181" s="144" t="n">
        <v>0.02630802</v>
      </c>
      <c r="E181" s="149" t="n">
        <v>-0.0002152464</v>
      </c>
      <c r="F181" s="146" t="n">
        <v>0.0021617552</v>
      </c>
      <c r="G181" s="142" t="n">
        <v>2.630802</v>
      </c>
      <c r="H181" s="147" t="n">
        <v>-0.01076232</v>
      </c>
      <c r="I181" s="147" t="n">
        <v>-65.871863</v>
      </c>
      <c r="J181" s="147" t="n">
        <v>0.0204041067761807</v>
      </c>
      <c r="K181" s="148" t="n">
        <v>51.337339</v>
      </c>
    </row>
    <row r="182" customFormat="false" ht="12.75" hidden="false" customHeight="false" outlineLevel="0" collapsed="false">
      <c r="A182" s="141" t="n">
        <v>42095</v>
      </c>
      <c r="B182" s="142" t="n">
        <v>-15010</v>
      </c>
      <c r="C182" s="143" t="n">
        <v>-745.8573</v>
      </c>
      <c r="D182" s="144" t="n">
        <v>0.0566108</v>
      </c>
      <c r="E182" s="149" t="n">
        <v>-0.0004647454</v>
      </c>
      <c r="F182" s="146" t="n">
        <v>0.0039970043</v>
      </c>
      <c r="G182" s="142" t="n">
        <v>5.66108</v>
      </c>
      <c r="H182" s="147" t="n">
        <v>-0.02323727</v>
      </c>
      <c r="I182" s="147" t="n">
        <v>-131.425659</v>
      </c>
      <c r="J182" s="147" t="n">
        <v>0.0292919917864477</v>
      </c>
      <c r="K182" s="148" t="n">
        <v>110.515522</v>
      </c>
    </row>
    <row r="183" customFormat="false" ht="12.75" hidden="false" customHeight="false" outlineLevel="0" collapsed="false">
      <c r="A183" s="141" t="n">
        <v>42125</v>
      </c>
      <c r="B183" s="142" t="n">
        <v>-20151</v>
      </c>
      <c r="C183" s="143" t="n">
        <v>-1021.6324</v>
      </c>
      <c r="D183" s="144" t="n">
        <v>0.07730073</v>
      </c>
      <c r="E183" s="149" t="n">
        <v>-0.0006328602</v>
      </c>
      <c r="F183" s="146" t="n">
        <v>0.0052848784</v>
      </c>
      <c r="G183" s="142" t="n">
        <v>7.730073</v>
      </c>
      <c r="H183" s="147" t="n">
        <v>-0.03164301</v>
      </c>
      <c r="I183" s="147" t="n">
        <v>-177.510491</v>
      </c>
      <c r="J183" s="147" t="n">
        <v>0.0351915126625599</v>
      </c>
      <c r="K183" s="148" t="n">
        <v>152.27287</v>
      </c>
    </row>
    <row r="184" customFormat="false" ht="12.75" hidden="false" customHeight="false" outlineLevel="0" collapsed="false">
      <c r="A184" s="141" t="n">
        <v>42156</v>
      </c>
      <c r="B184" s="142" t="n">
        <v>-14250</v>
      </c>
      <c r="C184" s="143" t="n">
        <v>-724.7654</v>
      </c>
      <c r="D184" s="144" t="n">
        <v>0.05461897</v>
      </c>
      <c r="E184" s="149" t="n">
        <v>-0.0004456843</v>
      </c>
      <c r="F184" s="146" t="n">
        <v>0.003700359</v>
      </c>
      <c r="G184" s="142" t="n">
        <v>5.461897</v>
      </c>
      <c r="H184" s="147" t="n">
        <v>-0.022284215</v>
      </c>
      <c r="I184" s="147" t="n">
        <v>-125.462804</v>
      </c>
      <c r="J184" s="147" t="n">
        <v>0.0234006844626968</v>
      </c>
      <c r="K184" s="148" t="n">
        <v>108.60072</v>
      </c>
    </row>
    <row r="185" customFormat="false" ht="12.75" hidden="false" customHeight="false" outlineLevel="0" collapsed="false">
      <c r="A185" s="141" t="n">
        <v>42186</v>
      </c>
      <c r="B185" s="142" t="n">
        <v>-13950</v>
      </c>
      <c r="C185" s="143" t="n">
        <v>-685.5665</v>
      </c>
      <c r="D185" s="144" t="n">
        <v>0.05129042</v>
      </c>
      <c r="E185" s="149" t="n">
        <v>-0.0004161574</v>
      </c>
      <c r="F185" s="146" t="n">
        <v>0.0036231598</v>
      </c>
      <c r="G185" s="142" t="n">
        <v>5.129042</v>
      </c>
      <c r="H185" s="147" t="n">
        <v>-0.02080787</v>
      </c>
      <c r="I185" s="147" t="n">
        <v>-120.942456</v>
      </c>
      <c r="J185" s="147" t="n">
        <v>0.0243301848049281</v>
      </c>
      <c r="K185" s="148" t="n">
        <v>103.290142</v>
      </c>
    </row>
    <row r="186" customFormat="false" ht="12.75" hidden="false" customHeight="false" outlineLevel="0" collapsed="false">
      <c r="A186" s="141" t="n">
        <v>42217</v>
      </c>
      <c r="B186" s="142" t="n">
        <v>-14233</v>
      </c>
      <c r="C186" s="143" t="n">
        <v>-702.8512</v>
      </c>
      <c r="D186" s="144" t="n">
        <v>0.05235129</v>
      </c>
      <c r="E186" s="149" t="n">
        <v>-0.0004232113</v>
      </c>
      <c r="F186" s="146" t="n">
        <v>0.0036550682</v>
      </c>
      <c r="G186" s="142" t="n">
        <v>5.235129</v>
      </c>
      <c r="H186" s="147" t="n">
        <v>-0.021160565</v>
      </c>
      <c r="I186" s="147" t="n">
        <v>-123.385186</v>
      </c>
      <c r="J186" s="147" t="n">
        <v>0.0231088295687885</v>
      </c>
      <c r="K186" s="148" t="n">
        <v>106.529345</v>
      </c>
    </row>
    <row r="187" customFormat="false" ht="12.75" hidden="false" customHeight="false" outlineLevel="0" collapsed="false">
      <c r="A187" s="141" t="n">
        <v>42248</v>
      </c>
      <c r="B187" s="142" t="n">
        <v>-18540</v>
      </c>
      <c r="C187" s="143" t="n">
        <v>-924.5439</v>
      </c>
      <c r="D187" s="144" t="n">
        <v>0.06863152</v>
      </c>
      <c r="E187" s="149" t="n">
        <v>-0.0005532487</v>
      </c>
      <c r="F187" s="146" t="n">
        <v>0.0047061821</v>
      </c>
      <c r="G187" s="142" t="n">
        <v>6.863152</v>
      </c>
      <c r="H187" s="147" t="n">
        <v>-0.027662435</v>
      </c>
      <c r="I187" s="147" t="n">
        <v>-161.057039</v>
      </c>
      <c r="J187" s="147" t="n">
        <v>0.027564681724846</v>
      </c>
      <c r="K187" s="148" t="n">
        <v>140.864792</v>
      </c>
    </row>
    <row r="188" customFormat="false" ht="12.75" hidden="false" customHeight="false" outlineLevel="0" collapsed="false">
      <c r="A188" s="141" t="n">
        <v>42278</v>
      </c>
      <c r="B188" s="142" t="n">
        <v>-13950</v>
      </c>
      <c r="C188" s="143" t="n">
        <v>-685.5469</v>
      </c>
      <c r="D188" s="144" t="n">
        <v>0.05059124</v>
      </c>
      <c r="E188" s="149" t="n">
        <v>-0.000405906</v>
      </c>
      <c r="F188" s="146" t="n">
        <v>0.0035205542</v>
      </c>
      <c r="G188" s="142" t="n">
        <v>5.059124</v>
      </c>
      <c r="H188" s="147" t="n">
        <v>-0.0202953</v>
      </c>
      <c r="I188" s="147" t="n">
        <v>-120.246031</v>
      </c>
      <c r="J188" s="147" t="n">
        <v>0.0206154688569473</v>
      </c>
      <c r="K188" s="148" t="n">
        <v>105.051506</v>
      </c>
    </row>
    <row r="189" customFormat="false" ht="12.75" hidden="false" customHeight="false" outlineLevel="0" collapsed="false">
      <c r="A189" s="141" t="n">
        <v>42309</v>
      </c>
      <c r="B189" s="142" t="n">
        <v>-14250</v>
      </c>
      <c r="C189" s="143" t="n">
        <v>-662.1543</v>
      </c>
      <c r="D189" s="144" t="n">
        <v>0.04841421</v>
      </c>
      <c r="E189" s="149" t="n">
        <v>-0.0003856243</v>
      </c>
      <c r="F189" s="146" t="n">
        <v>0.0036095095</v>
      </c>
      <c r="G189" s="142" t="n">
        <v>4.841421</v>
      </c>
      <c r="H189" s="147" t="n">
        <v>-0.019281215</v>
      </c>
      <c r="I189" s="147" t="n">
        <v>-119.862287</v>
      </c>
      <c r="J189" s="147" t="n">
        <v>0.0240342231348392</v>
      </c>
      <c r="K189" s="148" t="n">
        <v>102.010738</v>
      </c>
    </row>
    <row r="190" customFormat="false" ht="12.75" hidden="false" customHeight="false" outlineLevel="0" collapsed="false">
      <c r="A190" s="141" t="n">
        <v>42339</v>
      </c>
      <c r="B190" s="142" t="n">
        <v>-13950</v>
      </c>
      <c r="C190" s="143" t="n">
        <v>-615.9688</v>
      </c>
      <c r="D190" s="144" t="n">
        <v>0.04464927</v>
      </c>
      <c r="E190" s="149" t="n">
        <v>-0.0003531844</v>
      </c>
      <c r="F190" s="146" t="n">
        <v>0.0035327058</v>
      </c>
      <c r="G190" s="142" t="n">
        <v>4.464927</v>
      </c>
      <c r="H190" s="147" t="n">
        <v>-0.01765922</v>
      </c>
      <c r="I190" s="147" t="n">
        <v>-114.669023</v>
      </c>
      <c r="J190" s="147" t="n">
        <v>0.0258173853524983</v>
      </c>
      <c r="K190" s="148" t="n">
        <v>95.367654</v>
      </c>
    </row>
    <row r="191" customFormat="false" ht="12.75" hidden="false" customHeight="false" outlineLevel="0" collapsed="false">
      <c r="A191" s="141" t="n">
        <v>42370</v>
      </c>
      <c r="B191" s="142" t="n">
        <v>-11796</v>
      </c>
      <c r="C191" s="143" t="n">
        <v>-453.7826</v>
      </c>
      <c r="D191" s="144" t="n">
        <v>0.03176961</v>
      </c>
      <c r="E191" s="149" t="n">
        <v>-0.0002435571</v>
      </c>
      <c r="F191" s="146" t="n">
        <v>0.0029766846</v>
      </c>
      <c r="G191" s="142" t="n">
        <v>3.176961</v>
      </c>
      <c r="H191" s="147" t="n">
        <v>-0.012177855</v>
      </c>
      <c r="I191" s="147" t="n">
        <v>-91.820881</v>
      </c>
      <c r="J191" s="147" t="n">
        <v>0.0280287474332649</v>
      </c>
      <c r="K191" s="148" t="n">
        <v>70.679509</v>
      </c>
    </row>
    <row r="192" customFormat="false" ht="12.75" hidden="false" customHeight="false" outlineLevel="0" collapsed="false">
      <c r="A192" s="141" t="n">
        <v>42401</v>
      </c>
      <c r="B192" s="142" t="n">
        <v>-11796</v>
      </c>
      <c r="C192" s="143" t="n">
        <v>-479.0473</v>
      </c>
      <c r="D192" s="144" t="n">
        <v>0.03356532</v>
      </c>
      <c r="E192" s="149" t="n">
        <v>-0.0002575054</v>
      </c>
      <c r="F192" s="146" t="n">
        <v>0.0029548094</v>
      </c>
      <c r="G192" s="142" t="n">
        <v>3.356532</v>
      </c>
      <c r="H192" s="147" t="n">
        <v>-0.01287527</v>
      </c>
      <c r="I192" s="147" t="n">
        <v>-93.964715</v>
      </c>
      <c r="J192" s="147" t="n">
        <v>0.0250436687200548</v>
      </c>
      <c r="K192" s="148" t="n">
        <v>74.995006</v>
      </c>
    </row>
    <row r="193" customFormat="false" ht="12.75" hidden="false" customHeight="false" outlineLevel="0" collapsed="false">
      <c r="A193" s="141" t="n">
        <v>42430</v>
      </c>
      <c r="B193" s="142" t="n">
        <v>-7890</v>
      </c>
      <c r="C193" s="143" t="n">
        <v>-345.8685</v>
      </c>
      <c r="D193" s="144" t="n">
        <v>0.02430573</v>
      </c>
      <c r="E193" s="149" t="n">
        <v>-0.0001869164</v>
      </c>
      <c r="F193" s="146" t="n">
        <v>0.001950824</v>
      </c>
      <c r="G193" s="142" t="n">
        <v>2.430573</v>
      </c>
      <c r="H193" s="147" t="n">
        <v>-0.00934582</v>
      </c>
      <c r="I193" s="147" t="n">
        <v>-64.881418</v>
      </c>
      <c r="J193" s="147" t="n">
        <v>0.0137661875427789</v>
      </c>
      <c r="K193" s="148" t="n">
        <v>54.420437</v>
      </c>
    </row>
    <row r="194" customFormat="false" ht="12.75" hidden="false" customHeight="false" outlineLevel="0" collapsed="false">
      <c r="A194" s="141" t="n">
        <v>42461</v>
      </c>
      <c r="B194" s="142" t="n">
        <v>-15010</v>
      </c>
      <c r="C194" s="143" t="n">
        <v>-732.6057</v>
      </c>
      <c r="D194" s="144" t="n">
        <v>0.05175884</v>
      </c>
      <c r="E194" s="149" t="n">
        <v>-0.0003996655</v>
      </c>
      <c r="F194" s="146" t="n">
        <v>0.0036027412</v>
      </c>
      <c r="G194" s="142" t="n">
        <v>5.175884</v>
      </c>
      <c r="H194" s="147" t="n">
        <v>-0.019983275</v>
      </c>
      <c r="I194" s="147" t="n">
        <v>-128.755209</v>
      </c>
      <c r="J194" s="147" t="n">
        <v>0.0168733744010951</v>
      </c>
      <c r="K194" s="148" t="n">
        <v>115.933223</v>
      </c>
    </row>
    <row r="195" customFormat="false" ht="12.75" hidden="false" customHeight="false" outlineLevel="0" collapsed="false">
      <c r="A195" s="141" t="n">
        <v>42491</v>
      </c>
      <c r="B195" s="142" t="n">
        <v>-20151</v>
      </c>
      <c r="C195" s="143" t="n">
        <v>-1000.8928</v>
      </c>
      <c r="D195" s="144" t="n">
        <v>0.0705434</v>
      </c>
      <c r="E195" s="149" t="n">
        <v>-0.0005436084</v>
      </c>
      <c r="F195" s="146" t="n">
        <v>0.0047698337</v>
      </c>
      <c r="G195" s="142" t="n">
        <v>7.05434</v>
      </c>
      <c r="H195" s="147" t="n">
        <v>-0.02718042</v>
      </c>
      <c r="I195" s="147" t="n">
        <v>-173.720375</v>
      </c>
      <c r="J195" s="147" t="n">
        <v>0.0190822724161533</v>
      </c>
      <c r="K195" s="148" t="n">
        <v>159.18375</v>
      </c>
    </row>
    <row r="196" customFormat="false" ht="12.75" hidden="false" customHeight="false" outlineLevel="0" collapsed="false">
      <c r="A196" s="141" t="n">
        <v>42522</v>
      </c>
      <c r="B196" s="142" t="n">
        <v>-9403</v>
      </c>
      <c r="C196" s="143" t="n">
        <v>-467.925</v>
      </c>
      <c r="D196" s="144" t="n">
        <v>0.03285364</v>
      </c>
      <c r="E196" s="149" t="n">
        <v>-0.0002523827</v>
      </c>
      <c r="F196" s="146" t="n">
        <v>0.0022044332</v>
      </c>
      <c r="G196" s="142" t="n">
        <v>3.285364</v>
      </c>
      <c r="H196" s="147" t="n">
        <v>-0.012619135</v>
      </c>
      <c r="I196" s="147" t="n">
        <v>-80.967764</v>
      </c>
      <c r="J196" s="147" t="n">
        <v>0.00807775496235455</v>
      </c>
      <c r="K196" s="148" t="n">
        <v>74.791134</v>
      </c>
    </row>
    <row r="197" customFormat="false" ht="12.75" hidden="false" customHeight="false" outlineLevel="0" collapsed="false">
      <c r="A197" s="141" t="n">
        <v>42552</v>
      </c>
      <c r="B197" s="142" t="n">
        <v>-13540</v>
      </c>
      <c r="C197" s="143" t="n">
        <v>-652.3711</v>
      </c>
      <c r="D197" s="144" t="n">
        <v>0.04545689</v>
      </c>
      <c r="E197" s="149" t="n">
        <v>-0.0003470869</v>
      </c>
      <c r="F197" s="146" t="n">
        <v>0.0031713133</v>
      </c>
      <c r="G197" s="142" t="n">
        <v>4.545689</v>
      </c>
      <c r="H197" s="147" t="n">
        <v>-0.017354345</v>
      </c>
      <c r="I197" s="147" t="n">
        <v>-114.875596</v>
      </c>
      <c r="J197" s="147" t="n">
        <v>0.0129864476386037</v>
      </c>
      <c r="K197" s="148" t="n">
        <v>104.861621</v>
      </c>
    </row>
    <row r="198" customFormat="false" ht="12.75" hidden="false" customHeight="false" outlineLevel="0" collapsed="false">
      <c r="A198" s="141" t="n">
        <v>42583</v>
      </c>
      <c r="B198" s="142" t="n">
        <v>-14233</v>
      </c>
      <c r="C198" s="143" t="n">
        <v>-688.4932</v>
      </c>
      <c r="D198" s="144" t="n">
        <v>0.04780166</v>
      </c>
      <c r="E198" s="149" t="n">
        <v>-0.0003639214</v>
      </c>
      <c r="F198" s="146" t="n">
        <v>0.0033005006</v>
      </c>
      <c r="G198" s="142" t="n">
        <v>4.780166</v>
      </c>
      <c r="H198" s="147" t="n">
        <v>-0.01819607</v>
      </c>
      <c r="I198" s="147" t="n">
        <v>-120.715781</v>
      </c>
      <c r="J198" s="147" t="n">
        <v>0.0122765229295003</v>
      </c>
      <c r="K198" s="148" t="n">
        <v>111.214509</v>
      </c>
    </row>
    <row r="199" customFormat="false" ht="12.75" hidden="false" customHeight="false" outlineLevel="0" collapsed="false">
      <c r="A199" s="141" t="n">
        <v>42614</v>
      </c>
      <c r="B199" s="142" t="n">
        <v>-18540</v>
      </c>
      <c r="C199" s="143" t="n">
        <v>-905.3974</v>
      </c>
      <c r="D199" s="144" t="n">
        <v>0.06263692</v>
      </c>
      <c r="E199" s="149" t="n">
        <v>-0.0004754723</v>
      </c>
      <c r="F199" s="146" t="n">
        <v>0.0042440205</v>
      </c>
      <c r="G199" s="142" t="n">
        <v>6.263692</v>
      </c>
      <c r="H199" s="147" t="n">
        <v>-0.023773615</v>
      </c>
      <c r="I199" s="147" t="n">
        <v>-157.487771</v>
      </c>
      <c r="J199" s="147" t="n">
        <v>0.01342340862423</v>
      </c>
      <c r="K199" s="148" t="n">
        <v>147.069762</v>
      </c>
    </row>
    <row r="200" customFormat="false" ht="12.75" hidden="false" customHeight="false" outlineLevel="0" collapsed="false">
      <c r="A200" s="141" t="n">
        <v>42644</v>
      </c>
      <c r="B200" s="142" t="n">
        <v>-13540</v>
      </c>
      <c r="C200" s="143" t="n">
        <v>-652.4213</v>
      </c>
      <c r="D200" s="144" t="n">
        <v>0.04489396</v>
      </c>
      <c r="E200" s="149" t="n">
        <v>-0.0003393153</v>
      </c>
      <c r="F200" s="146" t="n">
        <v>0.0030827418</v>
      </c>
      <c r="G200" s="142" t="n">
        <v>4.489396</v>
      </c>
      <c r="H200" s="147" t="n">
        <v>-0.016965765</v>
      </c>
      <c r="I200" s="147" t="n">
        <v>-114.186436</v>
      </c>
      <c r="J200" s="147" t="n">
        <v>0.00982888432580425</v>
      </c>
      <c r="K200" s="148" t="n">
        <v>106.513024</v>
      </c>
    </row>
    <row r="201" customFormat="false" ht="12.75" hidden="false" customHeight="false" outlineLevel="0" collapsed="false">
      <c r="A201" s="141" t="n">
        <v>42675</v>
      </c>
      <c r="B201" s="142" t="n">
        <v>-9403</v>
      </c>
      <c r="C201" s="143" t="n">
        <v>-431.3196</v>
      </c>
      <c r="D201" s="144" t="n">
        <v>0.02941961</v>
      </c>
      <c r="E201" s="149" t="n">
        <v>-0.0002207822</v>
      </c>
      <c r="F201" s="146" t="n">
        <v>0.0021478552</v>
      </c>
      <c r="G201" s="142" t="n">
        <v>2.941961</v>
      </c>
      <c r="H201" s="147" t="n">
        <v>-0.01103911</v>
      </c>
      <c r="I201" s="147" t="n">
        <v>-77.607835</v>
      </c>
      <c r="J201" s="147" t="n">
        <v>0.00868637919233402</v>
      </c>
      <c r="K201" s="148" t="n">
        <v>70.758844</v>
      </c>
    </row>
    <row r="202" customFormat="false" ht="12.75" hidden="false" customHeight="false" outlineLevel="0" collapsed="false">
      <c r="A202" s="141" t="n">
        <v>42705</v>
      </c>
      <c r="B202" s="142" t="n">
        <v>-10151</v>
      </c>
      <c r="C202" s="143" t="n">
        <v>-444.7572</v>
      </c>
      <c r="D202" s="144" t="n">
        <v>0.03006534</v>
      </c>
      <c r="E202" s="149" t="n">
        <v>-0.000223977</v>
      </c>
      <c r="F202" s="146" t="n">
        <v>0.0023159674</v>
      </c>
      <c r="G202" s="142" t="n">
        <v>3.006534</v>
      </c>
      <c r="H202" s="147" t="n">
        <v>-0.01119885</v>
      </c>
      <c r="I202" s="147" t="n">
        <v>-82.046389</v>
      </c>
      <c r="J202" s="147" t="n">
        <v>0.0109371663244353</v>
      </c>
      <c r="K202" s="148" t="n">
        <v>73.352974</v>
      </c>
    </row>
    <row r="203" customFormat="false" ht="12.75" hidden="false" customHeight="false" outlineLevel="0" collapsed="false">
      <c r="A203" s="141" t="n">
        <v>42736</v>
      </c>
      <c r="B203" s="142" t="n">
        <v>-11796</v>
      </c>
      <c r="C203" s="143" t="n">
        <v>-455.3596</v>
      </c>
      <c r="D203" s="144" t="n">
        <v>0.02975109</v>
      </c>
      <c r="E203" s="149" t="n">
        <v>-0.0002148313</v>
      </c>
      <c r="F203" s="146" t="n">
        <v>0.0026938574</v>
      </c>
      <c r="G203" s="142" t="n">
        <v>2.975109</v>
      </c>
      <c r="H203" s="147" t="n">
        <v>-0.010741565</v>
      </c>
      <c r="I203" s="147" t="n">
        <v>-90.84023</v>
      </c>
      <c r="J203" s="147" t="n">
        <v>0.0191468856947296</v>
      </c>
      <c r="K203" s="148" t="n">
        <v>75.475621</v>
      </c>
    </row>
    <row r="204" customFormat="false" ht="12.75" hidden="false" customHeight="false" outlineLevel="0" collapsed="false">
      <c r="A204" s="141" t="n">
        <v>42767</v>
      </c>
      <c r="B204" s="142" t="n">
        <v>-11796</v>
      </c>
      <c r="C204" s="143" t="n">
        <v>-477.5278</v>
      </c>
      <c r="D204" s="144" t="n">
        <v>0.03122474</v>
      </c>
      <c r="E204" s="149" t="n">
        <v>-0.0002256751</v>
      </c>
      <c r="F204" s="146" t="n">
        <v>0.0026695849</v>
      </c>
      <c r="G204" s="142" t="n">
        <v>3.122474</v>
      </c>
      <c r="H204" s="147" t="n">
        <v>-0.011283755</v>
      </c>
      <c r="I204" s="147" t="n">
        <v>-92.624774</v>
      </c>
      <c r="J204" s="147" t="n">
        <v>0.0162412046543464</v>
      </c>
      <c r="K204" s="148" t="n">
        <v>79.542211</v>
      </c>
    </row>
    <row r="205" customFormat="false" ht="12.75" hidden="false" customHeight="false" outlineLevel="0" collapsed="false">
      <c r="A205" s="141" t="n">
        <v>42795</v>
      </c>
      <c r="B205" s="142" t="n">
        <v>-7890</v>
      </c>
      <c r="C205" s="143" t="n">
        <v>-342.1937</v>
      </c>
      <c r="D205" s="144" t="n">
        <v>0.02245141</v>
      </c>
      <c r="E205" s="149" t="n">
        <v>-0.0001627605</v>
      </c>
      <c r="F205" s="146" t="n">
        <v>0.0017608601</v>
      </c>
      <c r="G205" s="142" t="n">
        <v>2.245141</v>
      </c>
      <c r="H205" s="147" t="n">
        <v>-0.008138025</v>
      </c>
      <c r="I205" s="147" t="n">
        <v>-63.71</v>
      </c>
      <c r="J205" s="147" t="n">
        <v>0.0079915126625599</v>
      </c>
      <c r="K205" s="148" t="n">
        <v>57.261819</v>
      </c>
    </row>
    <row r="206" customFormat="false" ht="12.75" hidden="false" customHeight="false" outlineLevel="0" collapsed="false">
      <c r="A206" s="141" t="n">
        <v>42826</v>
      </c>
      <c r="B206" s="142" t="n">
        <v>-15010</v>
      </c>
      <c r="C206" s="143" t="n">
        <v>-717.9486</v>
      </c>
      <c r="D206" s="144" t="n">
        <v>0.04737893</v>
      </c>
      <c r="E206" s="149" t="n">
        <v>-0.0003451668</v>
      </c>
      <c r="F206" s="146" t="n">
        <v>0.0032513196</v>
      </c>
      <c r="G206" s="142" t="n">
        <v>4.737893</v>
      </c>
      <c r="H206" s="147" t="n">
        <v>-0.01725834</v>
      </c>
      <c r="I206" s="147" t="n">
        <v>-125.848404</v>
      </c>
      <c r="J206" s="147" t="n">
        <v>0.0063356605065024</v>
      </c>
      <c r="K206" s="148" t="n">
        <v>120.788333</v>
      </c>
    </row>
    <row r="207" customFormat="false" ht="12.75" hidden="false" customHeight="false" outlineLevel="0" collapsed="false">
      <c r="A207" s="141" t="n">
        <v>42856</v>
      </c>
      <c r="B207" s="142" t="n">
        <v>-20151</v>
      </c>
      <c r="C207" s="143" t="n">
        <v>-978.725</v>
      </c>
      <c r="D207" s="144" t="n">
        <v>0.06445534</v>
      </c>
      <c r="E207" s="149" t="n">
        <v>-0.0004688008</v>
      </c>
      <c r="F207" s="146" t="n">
        <v>0.0043073288</v>
      </c>
      <c r="G207" s="142" t="n">
        <v>6.445534</v>
      </c>
      <c r="H207" s="147" t="n">
        <v>-0.02344004</v>
      </c>
      <c r="I207" s="147" t="n">
        <v>-169.632705</v>
      </c>
      <c r="J207" s="147" t="n">
        <v>0.00533771389459275</v>
      </c>
      <c r="K207" s="148" t="n">
        <v>165.411901</v>
      </c>
    </row>
    <row r="208" customFormat="false" ht="12.75" hidden="false" customHeight="false" outlineLevel="0" collapsed="false">
      <c r="A208" s="141" t="n">
        <v>42887</v>
      </c>
      <c r="B208" s="142" t="n">
        <v>-9403</v>
      </c>
      <c r="C208" s="143" t="n">
        <v>-457.0403</v>
      </c>
      <c r="D208" s="144" t="n">
        <v>0.02998476</v>
      </c>
      <c r="E208" s="149" t="n">
        <v>-0.0002174201</v>
      </c>
      <c r="F208" s="146" t="n">
        <v>0.0019906129</v>
      </c>
      <c r="G208" s="142" t="n">
        <v>2.998476</v>
      </c>
      <c r="H208" s="147" t="n">
        <v>-0.010871005</v>
      </c>
      <c r="I208" s="147" t="n">
        <v>-79.01262</v>
      </c>
      <c r="J208" s="147" t="n">
        <v>0.00177960301163587</v>
      </c>
      <c r="K208" s="148" t="n">
        <v>77.618648</v>
      </c>
    </row>
    <row r="209" customFormat="false" ht="12.75" hidden="false" customHeight="false" outlineLevel="0" collapsed="false">
      <c r="A209" s="141" t="n">
        <v>42917</v>
      </c>
      <c r="B209" s="142" t="n">
        <v>-15340</v>
      </c>
      <c r="C209" s="143" t="n">
        <v>-723.1368</v>
      </c>
      <c r="D209" s="144" t="n">
        <v>0.04708806</v>
      </c>
      <c r="E209" s="149" t="n">
        <v>-0.0003393606</v>
      </c>
      <c r="F209" s="146" t="n">
        <v>0.0032439143</v>
      </c>
      <c r="G209" s="142" t="n">
        <v>4.708806</v>
      </c>
      <c r="H209" s="147" t="n">
        <v>-0.01696803</v>
      </c>
      <c r="I209" s="147" t="n">
        <v>-127.087951</v>
      </c>
      <c r="J209" s="147" t="n">
        <v>0.00450266940451746</v>
      </c>
      <c r="K209" s="148" t="n">
        <v>123.462859</v>
      </c>
    </row>
    <row r="210" customFormat="false" ht="12.75" hidden="false" customHeight="false" outlineLevel="0" collapsed="false">
      <c r="A210" s="141" t="n">
        <v>42948</v>
      </c>
      <c r="B210" s="142" t="n">
        <v>-14233</v>
      </c>
      <c r="C210" s="143" t="n">
        <v>-673.2056</v>
      </c>
      <c r="D210" s="144" t="n">
        <v>0.04368919</v>
      </c>
      <c r="E210" s="149" t="n">
        <v>-0.000314014</v>
      </c>
      <c r="F210" s="146" t="n">
        <v>0.0029801019</v>
      </c>
      <c r="G210" s="142" t="n">
        <v>4.368919</v>
      </c>
      <c r="H210" s="147" t="n">
        <v>-0.0157007</v>
      </c>
      <c r="I210" s="147" t="n">
        <v>-117.833939</v>
      </c>
      <c r="J210" s="147" t="n">
        <v>0.00295441478439425</v>
      </c>
      <c r="K210" s="148" t="n">
        <v>115.472501</v>
      </c>
    </row>
    <row r="211" customFormat="false" ht="12.75" hidden="false" customHeight="false" outlineLevel="0" collapsed="false">
      <c r="A211" s="141" t="n">
        <v>42979</v>
      </c>
      <c r="B211" s="142" t="n">
        <v>-18540</v>
      </c>
      <c r="C211" s="143" t="n">
        <v>-884.956</v>
      </c>
      <c r="D211" s="144" t="n">
        <v>0.05724595</v>
      </c>
      <c r="E211" s="149" t="n">
        <v>-0.000410395</v>
      </c>
      <c r="F211" s="146" t="n">
        <v>0.0038316994</v>
      </c>
      <c r="G211" s="142" t="n">
        <v>5.724595</v>
      </c>
      <c r="H211" s="147" t="n">
        <v>-0.02051975</v>
      </c>
      <c r="I211" s="147" t="n">
        <v>-153.67921</v>
      </c>
      <c r="J211" s="147" t="n">
        <v>0.00145352498288843</v>
      </c>
      <c r="K211" s="148" t="n">
        <v>152.59283</v>
      </c>
    </row>
    <row r="212" customFormat="false" ht="12.75" hidden="false" customHeight="false" outlineLevel="0" collapsed="false">
      <c r="A212" s="141" t="n">
        <v>43009</v>
      </c>
      <c r="B212" s="142" t="n">
        <v>-13540</v>
      </c>
      <c r="C212" s="143" t="n">
        <v>-638.4178</v>
      </c>
      <c r="D212" s="144" t="n">
        <v>0.04109144</v>
      </c>
      <c r="E212" s="149" t="n">
        <v>-0.000293388</v>
      </c>
      <c r="F212" s="146" t="n">
        <v>0.0027835028</v>
      </c>
      <c r="G212" s="142" t="n">
        <v>4.109144</v>
      </c>
      <c r="H212" s="147" t="n">
        <v>-0.0146694</v>
      </c>
      <c r="I212" s="147" t="n">
        <v>-111.474882</v>
      </c>
      <c r="J212" s="147" t="n">
        <v>0.00116002737850787</v>
      </c>
      <c r="K212" s="148" t="n">
        <v>110.589161</v>
      </c>
    </row>
    <row r="213" customFormat="false" ht="12.75" hidden="false" customHeight="false" outlineLevel="0" collapsed="false">
      <c r="A213" s="141" t="n">
        <v>43040</v>
      </c>
      <c r="B213" s="142" t="n">
        <v>-9403</v>
      </c>
      <c r="C213" s="143" t="n">
        <v>-424.6071</v>
      </c>
      <c r="D213" s="144" t="n">
        <v>0.02709686</v>
      </c>
      <c r="E213" s="149" t="n">
        <v>-0.0001921055</v>
      </c>
      <c r="F213" s="146" t="n">
        <v>0.0019373625</v>
      </c>
      <c r="G213" s="142" t="n">
        <v>2.709686</v>
      </c>
      <c r="H213" s="147" t="n">
        <v>-0.009605275</v>
      </c>
      <c r="I213" s="147" t="n">
        <v>-75.949867</v>
      </c>
      <c r="J213" s="147" t="n">
        <v>0.0024870636550308</v>
      </c>
      <c r="K213" s="148" t="n">
        <v>73.90082</v>
      </c>
    </row>
    <row r="214" customFormat="false" ht="12.75" hidden="false" customHeight="false" outlineLevel="0" collapsed="false">
      <c r="A214" s="141" t="n">
        <v>43070</v>
      </c>
      <c r="B214" s="142" t="n">
        <v>-10151</v>
      </c>
      <c r="C214" s="143" t="n">
        <v>-439.778</v>
      </c>
      <c r="D214" s="144" t="n">
        <v>0.02782224</v>
      </c>
      <c r="E214" s="149" t="n">
        <v>-0.0001958241</v>
      </c>
      <c r="F214" s="146" t="n">
        <v>0.002089239</v>
      </c>
      <c r="G214" s="142" t="n">
        <v>2.782224</v>
      </c>
      <c r="H214" s="147" t="n">
        <v>-0.009791205</v>
      </c>
      <c r="I214" s="147" t="n">
        <v>-80.451148</v>
      </c>
      <c r="J214" s="147" t="n">
        <v>0.00420616016427105</v>
      </c>
      <c r="K214" s="148" t="n">
        <v>76.92654</v>
      </c>
    </row>
    <row r="215" customFormat="false" ht="12.75" hidden="false" customHeight="false" outlineLevel="0" collapsed="false">
      <c r="A215" s="141"/>
      <c r="B215" s="142"/>
      <c r="C215" s="143"/>
      <c r="D215" s="144"/>
      <c r="E215" s="149"/>
      <c r="F215" s="146"/>
      <c r="G215" s="142"/>
      <c r="H215" s="147"/>
      <c r="I215" s="147"/>
      <c r="J215" s="147"/>
      <c r="K215" s="148"/>
    </row>
    <row r="216" customFormat="false" ht="12.75" hidden="false" customHeight="false" outlineLevel="0" collapsed="false">
      <c r="A216" s="141"/>
      <c r="B216" s="142"/>
      <c r="C216" s="143"/>
      <c r="D216" s="144"/>
      <c r="E216" s="149"/>
      <c r="F216" s="146"/>
      <c r="G216" s="142"/>
      <c r="H216" s="147"/>
      <c r="I216" s="147"/>
      <c r="J216" s="147"/>
      <c r="K216" s="148"/>
    </row>
    <row r="217" customFormat="false" ht="12.75" hidden="false" customHeight="false" outlineLevel="0" collapsed="false">
      <c r="A217" s="141"/>
      <c r="B217" s="142"/>
      <c r="C217" s="143"/>
      <c r="D217" s="144"/>
      <c r="E217" s="149"/>
      <c r="F217" s="146"/>
      <c r="G217" s="142"/>
      <c r="H217" s="147"/>
      <c r="I217" s="147"/>
      <c r="J217" s="147"/>
      <c r="K217" s="148"/>
    </row>
    <row r="218" customFormat="false" ht="12.75" hidden="false" customHeight="false" outlineLevel="0" collapsed="false">
      <c r="A218" s="141"/>
      <c r="B218" s="142"/>
      <c r="C218" s="143"/>
      <c r="D218" s="144"/>
      <c r="E218" s="149"/>
      <c r="F218" s="146"/>
      <c r="G218" s="142"/>
      <c r="H218" s="147"/>
      <c r="I218" s="147"/>
      <c r="J218" s="147"/>
      <c r="K218" s="148"/>
    </row>
    <row r="219" customFormat="false" ht="12.75" hidden="false" customHeight="false" outlineLevel="0" collapsed="false">
      <c r="A219" s="141"/>
      <c r="B219" s="142"/>
      <c r="C219" s="143"/>
      <c r="D219" s="144"/>
      <c r="E219" s="149"/>
      <c r="F219" s="146"/>
      <c r="G219" s="142"/>
      <c r="H219" s="147"/>
      <c r="I219" s="147"/>
      <c r="J219" s="147"/>
      <c r="K219" s="148"/>
    </row>
    <row r="220" customFormat="false" ht="12.75" hidden="false" customHeight="false" outlineLevel="0" collapsed="false">
      <c r="A220" s="141"/>
      <c r="B220" s="142"/>
      <c r="C220" s="143"/>
      <c r="D220" s="144"/>
      <c r="E220" s="149"/>
      <c r="F220" s="146"/>
      <c r="G220" s="142"/>
      <c r="H220" s="147"/>
      <c r="I220" s="147"/>
      <c r="J220" s="147"/>
      <c r="K220" s="148"/>
    </row>
    <row r="221" customFormat="false" ht="12.75" hidden="false" customHeight="false" outlineLevel="0" collapsed="false">
      <c r="A221" s="141"/>
      <c r="B221" s="142"/>
      <c r="C221" s="143"/>
      <c r="D221" s="144"/>
      <c r="E221" s="149"/>
      <c r="F221" s="146"/>
      <c r="G221" s="142"/>
      <c r="H221" s="147"/>
      <c r="I221" s="147"/>
      <c r="J221" s="147"/>
      <c r="K221" s="148"/>
    </row>
    <row r="222" customFormat="false" ht="12.75" hidden="false" customHeight="false" outlineLevel="0" collapsed="false">
      <c r="A222" s="141"/>
      <c r="B222" s="142"/>
      <c r="C222" s="143"/>
      <c r="D222" s="144"/>
      <c r="E222" s="149"/>
      <c r="F222" s="146"/>
      <c r="G222" s="142"/>
      <c r="H222" s="147"/>
      <c r="I222" s="147"/>
      <c r="J222" s="147"/>
      <c r="K222" s="148"/>
    </row>
    <row r="223" customFormat="false" ht="12.75" hidden="false" customHeight="false" outlineLevel="0" collapsed="false">
      <c r="A223" s="141"/>
      <c r="B223" s="142"/>
      <c r="C223" s="143"/>
      <c r="D223" s="144"/>
      <c r="E223" s="149"/>
      <c r="F223" s="146"/>
      <c r="G223" s="142"/>
      <c r="H223" s="147"/>
      <c r="I223" s="147"/>
      <c r="J223" s="147"/>
      <c r="K223" s="148"/>
    </row>
    <row r="224" customFormat="false" ht="12.75" hidden="false" customHeight="false" outlineLevel="0" collapsed="false">
      <c r="A224" s="141"/>
      <c r="B224" s="142"/>
      <c r="C224" s="143"/>
      <c r="D224" s="144"/>
      <c r="E224" s="149"/>
      <c r="F224" s="146"/>
      <c r="G224" s="142"/>
      <c r="H224" s="147"/>
      <c r="I224" s="147"/>
      <c r="J224" s="147"/>
      <c r="K224" s="148"/>
    </row>
    <row r="225" customFormat="false" ht="12.75" hidden="false" customHeight="false" outlineLevel="0" collapsed="false">
      <c r="A225" s="141"/>
      <c r="B225" s="142"/>
      <c r="C225" s="143"/>
      <c r="D225" s="144"/>
      <c r="E225" s="149"/>
      <c r="F225" s="146"/>
      <c r="G225" s="142"/>
      <c r="H225" s="147"/>
      <c r="I225" s="147"/>
      <c r="J225" s="147"/>
      <c r="K225" s="148"/>
    </row>
    <row r="226" customFormat="false" ht="12.75" hidden="false" customHeight="false" outlineLevel="0" collapsed="false">
      <c r="A226" s="141"/>
      <c r="B226" s="142"/>
      <c r="C226" s="143"/>
      <c r="D226" s="144"/>
      <c r="E226" s="149"/>
      <c r="F226" s="146"/>
      <c r="G226" s="142"/>
      <c r="H226" s="147"/>
      <c r="I226" s="147"/>
      <c r="J226" s="147"/>
      <c r="K226" s="148"/>
    </row>
    <row r="227" customFormat="false" ht="12.75" hidden="false" customHeight="false" outlineLevel="0" collapsed="false">
      <c r="A227" s="141"/>
      <c r="B227" s="142"/>
      <c r="C227" s="143"/>
      <c r="D227" s="144"/>
      <c r="E227" s="149"/>
      <c r="F227" s="146"/>
      <c r="G227" s="142"/>
      <c r="H227" s="147"/>
      <c r="I227" s="147"/>
      <c r="J227" s="147"/>
      <c r="K227" s="148"/>
    </row>
    <row r="228" customFormat="false" ht="12.75" hidden="false" customHeight="false" outlineLevel="0" collapsed="false">
      <c r="A228" s="141"/>
      <c r="B228" s="142"/>
      <c r="C228" s="143"/>
      <c r="D228" s="144"/>
      <c r="E228" s="149"/>
      <c r="F228" s="146"/>
      <c r="G228" s="142"/>
      <c r="H228" s="147"/>
      <c r="I228" s="147"/>
      <c r="J228" s="147"/>
      <c r="K228" s="148"/>
    </row>
    <row r="229" customFormat="false" ht="12.75" hidden="false" customHeight="false" outlineLevel="0" collapsed="false">
      <c r="A229" s="141"/>
      <c r="B229" s="142"/>
      <c r="C229" s="143"/>
      <c r="D229" s="144"/>
      <c r="E229" s="149"/>
      <c r="F229" s="146"/>
      <c r="G229" s="142"/>
      <c r="H229" s="147"/>
      <c r="I229" s="147"/>
      <c r="J229" s="147"/>
      <c r="K229" s="148"/>
    </row>
    <row r="230" customFormat="false" ht="12.75" hidden="false" customHeight="false" outlineLevel="0" collapsed="false">
      <c r="A230" s="141"/>
      <c r="B230" s="142"/>
      <c r="C230" s="143"/>
      <c r="D230" s="144"/>
      <c r="E230" s="149"/>
      <c r="F230" s="146"/>
      <c r="G230" s="142"/>
      <c r="H230" s="147"/>
      <c r="I230" s="147"/>
      <c r="J230" s="147"/>
      <c r="K230" s="148"/>
    </row>
    <row r="231" customFormat="false" ht="12.75" hidden="false" customHeight="false" outlineLevel="0" collapsed="false">
      <c r="A231" s="141"/>
      <c r="B231" s="142"/>
      <c r="C231" s="143"/>
      <c r="D231" s="144"/>
      <c r="E231" s="149"/>
      <c r="F231" s="146"/>
      <c r="G231" s="142"/>
      <c r="H231" s="147"/>
      <c r="I231" s="147"/>
      <c r="J231" s="147"/>
      <c r="K231" s="148"/>
    </row>
    <row r="232" customFormat="false" ht="12.75" hidden="false" customHeight="false" outlineLevel="0" collapsed="false">
      <c r="A232" s="141"/>
      <c r="B232" s="142"/>
      <c r="C232" s="143"/>
      <c r="D232" s="144"/>
      <c r="E232" s="149"/>
      <c r="F232" s="146"/>
      <c r="G232" s="142"/>
      <c r="H232" s="147"/>
      <c r="I232" s="147"/>
      <c r="J232" s="147"/>
      <c r="K232" s="148"/>
    </row>
    <row r="233" customFormat="false" ht="12.75" hidden="false" customHeight="false" outlineLevel="0" collapsed="false">
      <c r="A233" s="141"/>
      <c r="B233" s="142"/>
      <c r="C233" s="143"/>
      <c r="D233" s="144"/>
      <c r="E233" s="149"/>
      <c r="F233" s="146"/>
      <c r="G233" s="142"/>
      <c r="H233" s="147"/>
      <c r="I233" s="147"/>
      <c r="J233" s="147"/>
      <c r="K233" s="148"/>
    </row>
    <row r="234" customFormat="false" ht="12.75" hidden="false" customHeight="false" outlineLevel="0" collapsed="false">
      <c r="A234" s="141"/>
      <c r="B234" s="142"/>
      <c r="C234" s="143"/>
      <c r="D234" s="144"/>
      <c r="E234" s="149"/>
      <c r="F234" s="146"/>
      <c r="G234" s="142"/>
      <c r="H234" s="147"/>
      <c r="I234" s="147"/>
      <c r="J234" s="147"/>
      <c r="K234" s="148"/>
    </row>
    <row r="235" customFormat="false" ht="12.75" hidden="false" customHeight="false" outlineLevel="0" collapsed="false">
      <c r="A235" s="141"/>
      <c r="B235" s="150"/>
      <c r="C235" s="151"/>
      <c r="D235" s="152"/>
      <c r="E235" s="149"/>
      <c r="F235" s="146"/>
      <c r="G235" s="142"/>
      <c r="H235" s="147"/>
      <c r="I235" s="147"/>
      <c r="J235" s="147"/>
      <c r="K235" s="148"/>
    </row>
    <row r="236" customFormat="false" ht="12.75" hidden="false" customHeight="false" outlineLevel="0" collapsed="false">
      <c r="A236" s="141"/>
      <c r="B236" s="150"/>
      <c r="C236" s="151"/>
      <c r="D236" s="152"/>
      <c r="E236" s="149"/>
      <c r="F236" s="146"/>
      <c r="G236" s="142"/>
      <c r="H236" s="147"/>
      <c r="I236" s="147"/>
      <c r="J236" s="147"/>
      <c r="K236" s="148"/>
    </row>
    <row r="237" customFormat="false" ht="12.75" hidden="false" customHeight="false" outlineLevel="0" collapsed="false">
      <c r="A237" s="141"/>
      <c r="B237" s="150"/>
      <c r="C237" s="151"/>
      <c r="D237" s="152"/>
      <c r="E237" s="149"/>
      <c r="F237" s="146"/>
      <c r="G237" s="142"/>
      <c r="H237" s="147"/>
      <c r="I237" s="147"/>
      <c r="J237" s="147"/>
      <c r="K237" s="148"/>
    </row>
    <row r="238" customFormat="false" ht="12.75" hidden="false" customHeight="false" outlineLevel="0" collapsed="false">
      <c r="A238" s="141"/>
      <c r="B238" s="150"/>
      <c r="C238" s="151"/>
      <c r="D238" s="152"/>
      <c r="E238" s="149"/>
      <c r="F238" s="146"/>
      <c r="G238" s="142"/>
      <c r="H238" s="147"/>
      <c r="I238" s="147"/>
      <c r="J238" s="147"/>
      <c r="K238" s="148"/>
    </row>
    <row r="239" customFormat="false" ht="12.75" hidden="false" customHeight="false" outlineLevel="0" collapsed="false">
      <c r="A239" s="141"/>
      <c r="B239" s="150"/>
      <c r="C239" s="151"/>
      <c r="D239" s="152"/>
      <c r="E239" s="149"/>
      <c r="F239" s="146"/>
      <c r="G239" s="142"/>
      <c r="H239" s="147"/>
      <c r="I239" s="147"/>
      <c r="J239" s="147"/>
      <c r="K239" s="148"/>
    </row>
    <row r="240" customFormat="false" ht="12.75" hidden="false" customHeight="false" outlineLevel="0" collapsed="false">
      <c r="A240" s="141"/>
      <c r="B240" s="150"/>
      <c r="C240" s="151"/>
      <c r="D240" s="152"/>
      <c r="E240" s="149"/>
      <c r="F240" s="146"/>
      <c r="G240" s="142"/>
      <c r="H240" s="147"/>
      <c r="I240" s="147"/>
      <c r="J240" s="147"/>
      <c r="K240" s="148"/>
    </row>
    <row r="241" customFormat="false" ht="12.75" hidden="false" customHeight="false" outlineLevel="0" collapsed="false">
      <c r="A241" s="141"/>
      <c r="B241" s="150"/>
      <c r="C241" s="151"/>
      <c r="D241" s="152"/>
      <c r="E241" s="149"/>
      <c r="F241" s="146"/>
      <c r="G241" s="142"/>
      <c r="H241" s="147"/>
      <c r="I241" s="147"/>
      <c r="J241" s="147"/>
      <c r="K241" s="148"/>
    </row>
    <row r="242" customFormat="false" ht="12.75" hidden="false" customHeight="false" outlineLevel="0" collapsed="false">
      <c r="A242" s="141"/>
      <c r="B242" s="150"/>
      <c r="C242" s="151"/>
      <c r="D242" s="152"/>
      <c r="E242" s="149"/>
      <c r="F242" s="146"/>
      <c r="G242" s="142"/>
      <c r="H242" s="147"/>
      <c r="I242" s="147"/>
      <c r="J242" s="147"/>
      <c r="K242" s="148"/>
    </row>
    <row r="243" customFormat="false" ht="12.75" hidden="false" customHeight="false" outlineLevel="0" collapsed="false">
      <c r="A243" s="141"/>
      <c r="B243" s="150"/>
      <c r="C243" s="151"/>
      <c r="D243" s="152"/>
      <c r="E243" s="149"/>
      <c r="F243" s="146"/>
      <c r="G243" s="142"/>
      <c r="H243" s="147"/>
      <c r="I243" s="147"/>
      <c r="J243" s="147"/>
      <c r="K243" s="148"/>
    </row>
    <row r="244" customFormat="false" ht="12.75" hidden="false" customHeight="false" outlineLevel="0" collapsed="false">
      <c r="A244" s="141"/>
      <c r="B244" s="150"/>
      <c r="C244" s="151"/>
      <c r="D244" s="152"/>
      <c r="E244" s="149"/>
      <c r="F244" s="146"/>
      <c r="G244" s="142"/>
      <c r="H244" s="147"/>
      <c r="I244" s="147"/>
      <c r="J244" s="147"/>
      <c r="K244" s="148"/>
    </row>
    <row r="245" customFormat="false" ht="12.75" hidden="false" customHeight="false" outlineLevel="0" collapsed="false">
      <c r="A245" s="141"/>
      <c r="B245" s="150"/>
      <c r="C245" s="151"/>
      <c r="D245" s="152"/>
      <c r="E245" s="149"/>
      <c r="F245" s="146"/>
      <c r="G245" s="142"/>
      <c r="H245" s="147"/>
      <c r="I245" s="147"/>
      <c r="J245" s="147"/>
      <c r="K245" s="148"/>
    </row>
    <row r="246" customFormat="false" ht="12.75" hidden="false" customHeight="false" outlineLevel="0" collapsed="false">
      <c r="A246" s="141"/>
      <c r="B246" s="150"/>
      <c r="C246" s="151"/>
      <c r="D246" s="152"/>
      <c r="E246" s="149"/>
      <c r="F246" s="146"/>
      <c r="G246" s="142"/>
      <c r="H246" s="147"/>
      <c r="I246" s="147"/>
      <c r="J246" s="147"/>
      <c r="K246" s="148"/>
    </row>
    <row r="247" customFormat="false" ht="12.75" hidden="false" customHeight="false" outlineLevel="0" collapsed="false">
      <c r="A247" s="141"/>
      <c r="B247" s="150"/>
      <c r="C247" s="151"/>
      <c r="D247" s="152"/>
      <c r="E247" s="149"/>
      <c r="F247" s="146"/>
      <c r="G247" s="142"/>
      <c r="H247" s="147"/>
      <c r="I247" s="147"/>
      <c r="J247" s="147"/>
      <c r="K247" s="148"/>
    </row>
    <row r="248" customFormat="false" ht="12.75" hidden="false" customHeight="false" outlineLevel="0" collapsed="false">
      <c r="A248" s="141"/>
      <c r="B248" s="150"/>
      <c r="C248" s="151"/>
      <c r="D248" s="152"/>
      <c r="E248" s="149"/>
      <c r="F248" s="146"/>
      <c r="G248" s="142"/>
      <c r="H248" s="147"/>
      <c r="I248" s="147"/>
      <c r="J248" s="147"/>
      <c r="K248" s="148"/>
    </row>
    <row r="249" customFormat="false" ht="12.75" hidden="false" customHeight="false" outlineLevel="0" collapsed="false">
      <c r="A249" s="141"/>
      <c r="B249" s="150"/>
      <c r="C249" s="151"/>
      <c r="D249" s="152"/>
      <c r="E249" s="149"/>
      <c r="F249" s="146"/>
      <c r="G249" s="142"/>
      <c r="H249" s="147"/>
      <c r="I249" s="147"/>
      <c r="J249" s="147"/>
      <c r="K249" s="148"/>
    </row>
    <row r="250" customFormat="false" ht="12.75" hidden="false" customHeight="false" outlineLevel="0" collapsed="false">
      <c r="A250" s="141"/>
      <c r="B250" s="150"/>
      <c r="C250" s="151"/>
      <c r="D250" s="152"/>
      <c r="E250" s="149"/>
      <c r="F250" s="146"/>
      <c r="G250" s="142"/>
      <c r="H250" s="147"/>
      <c r="I250" s="147"/>
      <c r="J250" s="147"/>
      <c r="K250" s="148"/>
    </row>
    <row r="251" customFormat="false" ht="12.75" hidden="false" customHeight="false" outlineLevel="0" collapsed="false">
      <c r="A251" s="141"/>
      <c r="B251" s="150"/>
      <c r="C251" s="151"/>
      <c r="D251" s="152"/>
      <c r="E251" s="149"/>
      <c r="F251" s="146"/>
      <c r="G251" s="142"/>
      <c r="H251" s="147"/>
      <c r="I251" s="147"/>
      <c r="J251" s="147"/>
      <c r="K251" s="148"/>
    </row>
    <row r="252" customFormat="false" ht="12.75" hidden="false" customHeight="false" outlineLevel="0" collapsed="false">
      <c r="A252" s="141"/>
      <c r="B252" s="150"/>
      <c r="C252" s="151"/>
      <c r="D252" s="152"/>
      <c r="E252" s="149"/>
      <c r="F252" s="146"/>
      <c r="G252" s="142"/>
      <c r="H252" s="147"/>
      <c r="I252" s="147"/>
      <c r="J252" s="147"/>
      <c r="K252" s="148"/>
    </row>
    <row r="253" customFormat="false" ht="12.75" hidden="false" customHeight="false" outlineLevel="0" collapsed="false">
      <c r="A253" s="141"/>
      <c r="B253" s="150"/>
      <c r="C253" s="151"/>
      <c r="D253" s="152"/>
      <c r="E253" s="149"/>
      <c r="F253" s="146"/>
      <c r="G253" s="142"/>
      <c r="H253" s="147"/>
      <c r="I253" s="147"/>
      <c r="J253" s="147"/>
      <c r="K253" s="148"/>
    </row>
    <row r="254" customFormat="false" ht="12.75" hidden="false" customHeight="false" outlineLevel="0" collapsed="false">
      <c r="A254" s="141"/>
      <c r="B254" s="150"/>
      <c r="C254" s="151"/>
      <c r="D254" s="152"/>
      <c r="E254" s="149"/>
      <c r="F254" s="146"/>
      <c r="G254" s="142"/>
      <c r="H254" s="147"/>
      <c r="I254" s="147"/>
      <c r="J254" s="147"/>
      <c r="K254" s="148"/>
    </row>
    <row r="255" customFormat="false" ht="12.75" hidden="false" customHeight="false" outlineLevel="0" collapsed="false">
      <c r="A255" s="141"/>
      <c r="B255" s="150"/>
      <c r="C255" s="151"/>
      <c r="D255" s="152"/>
      <c r="E255" s="149"/>
      <c r="F255" s="146"/>
      <c r="G255" s="142"/>
      <c r="H255" s="147"/>
      <c r="I255" s="147"/>
      <c r="J255" s="147"/>
      <c r="K255" s="148"/>
    </row>
    <row r="256" customFormat="false" ht="12.75" hidden="false" customHeight="false" outlineLevel="0" collapsed="false">
      <c r="A256" s="141"/>
      <c r="B256" s="150"/>
      <c r="C256" s="151"/>
      <c r="D256" s="152"/>
      <c r="E256" s="149"/>
      <c r="F256" s="146"/>
      <c r="G256" s="142"/>
      <c r="H256" s="147"/>
      <c r="I256" s="147"/>
      <c r="J256" s="147"/>
      <c r="K256" s="148"/>
    </row>
    <row r="257" customFormat="false" ht="12.75" hidden="false" customHeight="false" outlineLevel="0" collapsed="false">
      <c r="A257" s="141"/>
      <c r="B257" s="150"/>
      <c r="C257" s="151"/>
      <c r="D257" s="152"/>
      <c r="E257" s="149"/>
      <c r="F257" s="146"/>
      <c r="G257" s="142"/>
      <c r="H257" s="147"/>
      <c r="I257" s="147"/>
      <c r="J257" s="147"/>
      <c r="K257" s="148"/>
    </row>
    <row r="258" customFormat="false" ht="12.75" hidden="false" customHeight="false" outlineLevel="0" collapsed="false">
      <c r="A258" s="141"/>
      <c r="B258" s="150"/>
      <c r="C258" s="151"/>
      <c r="D258" s="152"/>
      <c r="E258" s="149"/>
      <c r="F258" s="146"/>
      <c r="G258" s="142"/>
      <c r="H258" s="147"/>
      <c r="I258" s="147"/>
      <c r="J258" s="147"/>
      <c r="K258" s="148"/>
    </row>
    <row r="259" customFormat="false" ht="12.75" hidden="false" customHeight="false" outlineLevel="0" collapsed="false">
      <c r="A259" s="141"/>
      <c r="B259" s="150"/>
      <c r="C259" s="151"/>
      <c r="D259" s="152"/>
      <c r="E259" s="149"/>
      <c r="F259" s="146"/>
      <c r="G259" s="142"/>
      <c r="H259" s="147"/>
      <c r="I259" s="147"/>
      <c r="J259" s="147"/>
      <c r="K259" s="148"/>
    </row>
    <row r="260" customFormat="false" ht="12.75" hidden="false" customHeight="false" outlineLevel="0" collapsed="false">
      <c r="A260" s="141"/>
      <c r="B260" s="150"/>
      <c r="C260" s="151"/>
      <c r="D260" s="152"/>
      <c r="E260" s="149"/>
      <c r="F260" s="146"/>
      <c r="G260" s="142"/>
      <c r="H260" s="147"/>
      <c r="I260" s="147"/>
      <c r="J260" s="147"/>
      <c r="K260" s="148"/>
    </row>
    <row r="261" customFormat="false" ht="12.75" hidden="false" customHeight="false" outlineLevel="0" collapsed="false">
      <c r="A261" s="141"/>
      <c r="B261" s="150"/>
      <c r="C261" s="151"/>
      <c r="D261" s="152"/>
      <c r="E261" s="149"/>
      <c r="F261" s="146"/>
      <c r="G261" s="142"/>
      <c r="H261" s="147"/>
      <c r="I261" s="147"/>
      <c r="J261" s="147"/>
      <c r="K261" s="148"/>
    </row>
    <row r="262" customFormat="false" ht="12.75" hidden="false" customHeight="false" outlineLevel="0" collapsed="false">
      <c r="A262" s="141"/>
      <c r="B262" s="150"/>
      <c r="C262" s="151"/>
      <c r="D262" s="152"/>
      <c r="E262" s="149"/>
      <c r="F262" s="146"/>
      <c r="G262" s="142"/>
      <c r="H262" s="147"/>
      <c r="I262" s="147"/>
      <c r="J262" s="147"/>
      <c r="K262" s="148"/>
    </row>
    <row r="263" customFormat="false" ht="12.75" hidden="false" customHeight="false" outlineLevel="0" collapsed="false">
      <c r="A263" s="141"/>
      <c r="B263" s="150"/>
      <c r="C263" s="151"/>
      <c r="D263" s="152"/>
      <c r="E263" s="149"/>
      <c r="F263" s="146"/>
      <c r="G263" s="142"/>
      <c r="H263" s="147"/>
      <c r="I263" s="147"/>
      <c r="J263" s="147"/>
      <c r="K263" s="148"/>
    </row>
    <row r="264" customFormat="false" ht="12.75" hidden="false" customHeight="false" outlineLevel="0" collapsed="false">
      <c r="A264" s="141"/>
      <c r="B264" s="150"/>
      <c r="C264" s="151"/>
      <c r="D264" s="152"/>
      <c r="E264" s="149"/>
      <c r="F264" s="146"/>
      <c r="G264" s="142"/>
      <c r="H264" s="147"/>
      <c r="I264" s="147"/>
      <c r="J264" s="147"/>
      <c r="K264" s="148"/>
    </row>
    <row r="265" customFormat="false" ht="12.75" hidden="false" customHeight="false" outlineLevel="0" collapsed="false">
      <c r="A265" s="141"/>
      <c r="B265" s="150"/>
      <c r="C265" s="151"/>
      <c r="D265" s="152"/>
      <c r="E265" s="149"/>
      <c r="F265" s="146"/>
      <c r="G265" s="142"/>
      <c r="H265" s="147"/>
      <c r="I265" s="147"/>
      <c r="J265" s="147"/>
      <c r="K265" s="148"/>
    </row>
    <row r="266" customFormat="false" ht="12.75" hidden="false" customHeight="false" outlineLevel="0" collapsed="false">
      <c r="A266" s="141"/>
      <c r="B266" s="150"/>
      <c r="C266" s="151"/>
      <c r="D266" s="152"/>
      <c r="E266" s="149"/>
      <c r="F266" s="146"/>
      <c r="G266" s="142"/>
      <c r="H266" s="147"/>
      <c r="I266" s="147"/>
      <c r="J266" s="147"/>
      <c r="K266" s="148"/>
    </row>
    <row r="267" customFormat="false" ht="12.75" hidden="false" customHeight="false" outlineLevel="0" collapsed="false">
      <c r="A267" s="141"/>
      <c r="B267" s="150"/>
      <c r="C267" s="151"/>
      <c r="D267" s="152"/>
      <c r="E267" s="149"/>
      <c r="F267" s="146"/>
      <c r="G267" s="142"/>
      <c r="H267" s="147"/>
      <c r="I267" s="147"/>
      <c r="J267" s="147"/>
      <c r="K267" s="148"/>
    </row>
    <row r="268" customFormat="false" ht="12.75" hidden="false" customHeight="false" outlineLevel="0" collapsed="false">
      <c r="A268" s="141"/>
      <c r="B268" s="150"/>
      <c r="C268" s="151"/>
      <c r="D268" s="152"/>
      <c r="E268" s="149"/>
      <c r="F268" s="146"/>
      <c r="G268" s="142"/>
      <c r="H268" s="147"/>
      <c r="I268" s="147"/>
      <c r="J268" s="147"/>
      <c r="K268" s="148"/>
    </row>
    <row r="269" customFormat="false" ht="12.75" hidden="false" customHeight="false" outlineLevel="0" collapsed="false">
      <c r="A269" s="141"/>
      <c r="B269" s="150"/>
      <c r="C269" s="151"/>
      <c r="D269" s="152"/>
      <c r="E269" s="149"/>
      <c r="F269" s="146"/>
      <c r="G269" s="142"/>
      <c r="H269" s="147"/>
      <c r="I269" s="147"/>
      <c r="J269" s="147"/>
      <c r="K269" s="148"/>
    </row>
    <row r="270" customFormat="false" ht="12.75" hidden="false" customHeight="false" outlineLevel="0" collapsed="false">
      <c r="A270" s="141"/>
      <c r="B270" s="150"/>
      <c r="C270" s="151"/>
      <c r="D270" s="152"/>
      <c r="E270" s="149"/>
      <c r="F270" s="146"/>
      <c r="G270" s="142"/>
      <c r="H270" s="147"/>
      <c r="I270" s="147"/>
      <c r="J270" s="147"/>
      <c r="K270" s="148"/>
    </row>
    <row r="271" customFormat="false" ht="12.75" hidden="false" customHeight="false" outlineLevel="0" collapsed="false">
      <c r="A271" s="141"/>
      <c r="B271" s="150"/>
      <c r="C271" s="151"/>
      <c r="D271" s="152"/>
      <c r="E271" s="149"/>
      <c r="F271" s="146"/>
      <c r="G271" s="142"/>
      <c r="H271" s="147"/>
      <c r="I271" s="147"/>
      <c r="J271" s="147"/>
      <c r="K271" s="148"/>
    </row>
    <row r="272" customFormat="false" ht="12.75" hidden="false" customHeight="false" outlineLevel="0" collapsed="false">
      <c r="A272" s="141"/>
      <c r="B272" s="150"/>
      <c r="C272" s="151"/>
      <c r="D272" s="152"/>
      <c r="E272" s="149"/>
      <c r="F272" s="146"/>
      <c r="G272" s="142"/>
      <c r="H272" s="147"/>
      <c r="I272" s="147"/>
      <c r="J272" s="147"/>
      <c r="K272" s="148"/>
    </row>
    <row r="273" customFormat="false" ht="12.75" hidden="false" customHeight="false" outlineLevel="0" collapsed="false">
      <c r="A273" s="141"/>
      <c r="B273" s="150"/>
      <c r="C273" s="151"/>
      <c r="D273" s="152"/>
      <c r="E273" s="149"/>
      <c r="F273" s="146"/>
      <c r="G273" s="142"/>
      <c r="H273" s="147"/>
      <c r="I273" s="147"/>
      <c r="J273" s="147"/>
      <c r="K273" s="148"/>
    </row>
    <row r="274" customFormat="false" ht="12.75" hidden="false" customHeight="false" outlineLevel="0" collapsed="false">
      <c r="A274" s="141"/>
      <c r="B274" s="150"/>
      <c r="C274" s="151"/>
      <c r="D274" s="152"/>
      <c r="E274" s="149"/>
      <c r="F274" s="146"/>
      <c r="G274" s="142"/>
      <c r="H274" s="147"/>
      <c r="I274" s="147"/>
      <c r="J274" s="147"/>
      <c r="K274" s="148"/>
    </row>
    <row r="275" customFormat="false" ht="12.75" hidden="false" customHeight="false" outlineLevel="0" collapsed="false">
      <c r="A275" s="141"/>
      <c r="B275" s="150"/>
      <c r="C275" s="151"/>
      <c r="D275" s="152"/>
      <c r="E275" s="149"/>
      <c r="F275" s="146"/>
      <c r="G275" s="142"/>
      <c r="H275" s="147"/>
      <c r="I275" s="147"/>
      <c r="J275" s="147"/>
      <c r="K275" s="148"/>
    </row>
    <row r="276" customFormat="false" ht="12.75" hidden="false" customHeight="false" outlineLevel="0" collapsed="false">
      <c r="A276" s="141"/>
      <c r="B276" s="150"/>
      <c r="C276" s="151"/>
      <c r="D276" s="152"/>
      <c r="E276" s="149"/>
      <c r="F276" s="146"/>
      <c r="G276" s="142"/>
      <c r="H276" s="147"/>
      <c r="I276" s="147"/>
      <c r="J276" s="147"/>
      <c r="K276" s="148"/>
    </row>
    <row r="277" customFormat="false" ht="12.75" hidden="false" customHeight="false" outlineLevel="0" collapsed="false">
      <c r="A277" s="141"/>
      <c r="B277" s="150"/>
      <c r="C277" s="151"/>
      <c r="D277" s="152"/>
      <c r="E277" s="149"/>
      <c r="F277" s="146"/>
      <c r="G277" s="142"/>
      <c r="H277" s="147"/>
      <c r="I277" s="147"/>
      <c r="J277" s="147"/>
      <c r="K277" s="148"/>
    </row>
    <row r="278" customFormat="false" ht="12.75" hidden="false" customHeight="false" outlineLevel="0" collapsed="false">
      <c r="A278" s="141"/>
      <c r="B278" s="150"/>
      <c r="C278" s="151"/>
      <c r="D278" s="152"/>
      <c r="E278" s="149"/>
      <c r="F278" s="146"/>
      <c r="G278" s="142"/>
      <c r="H278" s="147"/>
      <c r="I278" s="147"/>
      <c r="J278" s="147"/>
      <c r="K278" s="148"/>
    </row>
    <row r="279" customFormat="false" ht="12.75" hidden="false" customHeight="false" outlineLevel="0" collapsed="false">
      <c r="A279" s="141"/>
      <c r="B279" s="150"/>
      <c r="C279" s="151"/>
      <c r="D279" s="152"/>
      <c r="E279" s="149"/>
      <c r="F279" s="146"/>
      <c r="G279" s="142"/>
      <c r="H279" s="147"/>
      <c r="I279" s="147"/>
      <c r="J279" s="147"/>
      <c r="K279" s="148"/>
    </row>
    <row r="280" customFormat="false" ht="12.75" hidden="false" customHeight="false" outlineLevel="0" collapsed="false">
      <c r="A280" s="141"/>
      <c r="B280" s="150"/>
      <c r="C280" s="151"/>
      <c r="D280" s="152"/>
      <c r="E280" s="149"/>
      <c r="F280" s="146"/>
      <c r="G280" s="142"/>
      <c r="H280" s="147"/>
      <c r="I280" s="147"/>
      <c r="J280" s="147"/>
      <c r="K280" s="148"/>
    </row>
    <row r="281" customFormat="false" ht="12.75" hidden="false" customHeight="false" outlineLevel="0" collapsed="false">
      <c r="A281" s="141"/>
      <c r="B281" s="150"/>
      <c r="C281" s="151"/>
      <c r="D281" s="152"/>
      <c r="E281" s="149"/>
      <c r="F281" s="146"/>
      <c r="G281" s="142"/>
      <c r="H281" s="147"/>
      <c r="I281" s="147"/>
      <c r="J281" s="147"/>
      <c r="K281" s="148"/>
    </row>
    <row r="282" customFormat="false" ht="12.75" hidden="false" customHeight="false" outlineLevel="0" collapsed="false">
      <c r="A282" s="141"/>
      <c r="B282" s="150"/>
      <c r="C282" s="151"/>
      <c r="D282" s="152"/>
      <c r="E282" s="149"/>
      <c r="F282" s="146"/>
      <c r="G282" s="142"/>
      <c r="H282" s="147"/>
      <c r="I282" s="147"/>
      <c r="J282" s="147"/>
      <c r="K282" s="148"/>
    </row>
    <row r="283" customFormat="false" ht="12.75" hidden="false" customHeight="false" outlineLevel="0" collapsed="false">
      <c r="A283" s="141"/>
      <c r="B283" s="150"/>
      <c r="C283" s="151"/>
      <c r="D283" s="152"/>
      <c r="E283" s="149"/>
      <c r="F283" s="146"/>
      <c r="G283" s="142"/>
      <c r="H283" s="147"/>
      <c r="I283" s="147"/>
      <c r="J283" s="147"/>
      <c r="K283" s="148"/>
    </row>
    <row r="284" customFormat="false" ht="12.75" hidden="false" customHeight="false" outlineLevel="0" collapsed="false">
      <c r="A284" s="141"/>
      <c r="B284" s="150"/>
      <c r="C284" s="151"/>
      <c r="D284" s="152"/>
      <c r="E284" s="149"/>
      <c r="F284" s="146"/>
      <c r="G284" s="142"/>
      <c r="H284" s="147"/>
      <c r="I284" s="147"/>
      <c r="J284" s="147"/>
      <c r="K284" s="148"/>
    </row>
    <row r="285" customFormat="false" ht="12.75" hidden="false" customHeight="false" outlineLevel="0" collapsed="false">
      <c r="A285" s="141"/>
      <c r="B285" s="150"/>
      <c r="C285" s="151"/>
      <c r="D285" s="152"/>
      <c r="E285" s="149"/>
      <c r="F285" s="146"/>
      <c r="G285" s="142"/>
      <c r="H285" s="147"/>
      <c r="I285" s="147"/>
      <c r="J285" s="147"/>
      <c r="K285" s="148"/>
    </row>
    <row r="286" customFormat="false" ht="12.75" hidden="false" customHeight="false" outlineLevel="0" collapsed="false">
      <c r="A286" s="141"/>
      <c r="B286" s="150"/>
      <c r="C286" s="151"/>
      <c r="D286" s="152"/>
      <c r="E286" s="149"/>
      <c r="F286" s="146"/>
      <c r="G286" s="142"/>
      <c r="H286" s="147"/>
      <c r="I286" s="147"/>
      <c r="J286" s="147"/>
      <c r="K286" s="148"/>
    </row>
    <row r="287" customFormat="false" ht="12.75" hidden="false" customHeight="false" outlineLevel="0" collapsed="false">
      <c r="A287" s="141"/>
      <c r="B287" s="150"/>
      <c r="C287" s="151"/>
      <c r="D287" s="152"/>
      <c r="E287" s="149"/>
      <c r="F287" s="146"/>
      <c r="G287" s="142"/>
      <c r="H287" s="147"/>
      <c r="I287" s="147"/>
      <c r="J287" s="147"/>
      <c r="K287" s="148"/>
    </row>
    <row r="288" customFormat="false" ht="12.75" hidden="false" customHeight="false" outlineLevel="0" collapsed="false">
      <c r="A288" s="141"/>
      <c r="B288" s="150"/>
      <c r="C288" s="151"/>
      <c r="D288" s="152"/>
      <c r="E288" s="149"/>
      <c r="F288" s="146"/>
      <c r="G288" s="142"/>
      <c r="H288" s="147"/>
      <c r="I288" s="147"/>
      <c r="J288" s="147"/>
      <c r="K288" s="148"/>
    </row>
    <row r="289" customFormat="false" ht="12.75" hidden="false" customHeight="false" outlineLevel="0" collapsed="false">
      <c r="A289" s="141"/>
      <c r="B289" s="150"/>
      <c r="C289" s="151"/>
      <c r="D289" s="152"/>
      <c r="E289" s="149"/>
      <c r="F289" s="146"/>
      <c r="G289" s="142"/>
      <c r="H289" s="147"/>
      <c r="I289" s="147"/>
      <c r="J289" s="147"/>
      <c r="K289" s="148"/>
    </row>
    <row r="290" customFormat="false" ht="12.75" hidden="false" customHeight="false" outlineLevel="0" collapsed="false">
      <c r="A290" s="141"/>
      <c r="B290" s="150"/>
      <c r="C290" s="151"/>
      <c r="D290" s="152"/>
      <c r="E290" s="149"/>
      <c r="F290" s="146"/>
      <c r="G290" s="142"/>
      <c r="H290" s="147"/>
      <c r="I290" s="147"/>
      <c r="J290" s="147"/>
      <c r="K290" s="148"/>
    </row>
    <row r="291" customFormat="false" ht="12.75" hidden="false" customHeight="false" outlineLevel="0" collapsed="false">
      <c r="A291" s="141"/>
      <c r="B291" s="150"/>
      <c r="C291" s="151"/>
      <c r="D291" s="152"/>
      <c r="E291" s="149"/>
      <c r="F291" s="146"/>
      <c r="G291" s="142"/>
      <c r="H291" s="147"/>
      <c r="I291" s="147"/>
      <c r="J291" s="147"/>
      <c r="K291" s="148"/>
    </row>
    <row r="292" customFormat="false" ht="12.75" hidden="false" customHeight="false" outlineLevel="0" collapsed="false">
      <c r="A292" s="141"/>
      <c r="B292" s="150"/>
      <c r="C292" s="151"/>
      <c r="D292" s="152"/>
      <c r="E292" s="149"/>
      <c r="F292" s="146"/>
      <c r="G292" s="142"/>
      <c r="H292" s="147"/>
      <c r="I292" s="147"/>
      <c r="J292" s="147"/>
      <c r="K292" s="148"/>
    </row>
    <row r="293" customFormat="false" ht="12.75" hidden="false" customHeight="false" outlineLevel="0" collapsed="false">
      <c r="A293" s="141"/>
      <c r="B293" s="150"/>
      <c r="C293" s="151"/>
      <c r="D293" s="152"/>
      <c r="E293" s="149"/>
      <c r="F293" s="146"/>
      <c r="G293" s="142"/>
      <c r="H293" s="147"/>
      <c r="I293" s="147"/>
      <c r="J293" s="147"/>
      <c r="K293" s="148"/>
    </row>
    <row r="294" customFormat="false" ht="12.75" hidden="false" customHeight="false" outlineLevel="0" collapsed="false">
      <c r="A294" s="141"/>
      <c r="B294" s="150"/>
      <c r="C294" s="151"/>
      <c r="D294" s="152"/>
      <c r="E294" s="149"/>
      <c r="F294" s="146"/>
      <c r="G294" s="142"/>
      <c r="H294" s="147"/>
      <c r="I294" s="147"/>
      <c r="J294" s="147"/>
      <c r="K294" s="148"/>
    </row>
    <row r="295" customFormat="false" ht="12.75" hidden="false" customHeight="false" outlineLevel="0" collapsed="false">
      <c r="A295" s="141"/>
      <c r="B295" s="150"/>
      <c r="C295" s="151"/>
      <c r="D295" s="152"/>
      <c r="E295" s="149"/>
      <c r="F295" s="146"/>
      <c r="G295" s="142"/>
      <c r="H295" s="147"/>
      <c r="I295" s="147"/>
      <c r="J295" s="147"/>
      <c r="K295" s="148"/>
    </row>
    <row r="296" customFormat="false" ht="12.75" hidden="false" customHeight="false" outlineLevel="0" collapsed="false">
      <c r="A296" s="141"/>
      <c r="B296" s="150"/>
      <c r="C296" s="151"/>
      <c r="D296" s="152"/>
      <c r="E296" s="149"/>
      <c r="F296" s="146"/>
      <c r="G296" s="142"/>
      <c r="H296" s="147"/>
      <c r="I296" s="147"/>
      <c r="J296" s="147"/>
      <c r="K296" s="148"/>
    </row>
    <row r="297" customFormat="false" ht="12.75" hidden="false" customHeight="false" outlineLevel="0" collapsed="false">
      <c r="A297" s="141"/>
      <c r="B297" s="150"/>
      <c r="C297" s="151"/>
      <c r="D297" s="152"/>
      <c r="E297" s="149"/>
      <c r="F297" s="146"/>
      <c r="G297" s="142"/>
      <c r="H297" s="147"/>
      <c r="I297" s="147"/>
      <c r="J297" s="147"/>
      <c r="K297" s="148"/>
    </row>
    <row r="298" customFormat="false" ht="12.75" hidden="false" customHeight="false" outlineLevel="0" collapsed="false">
      <c r="A298" s="141"/>
      <c r="B298" s="150"/>
      <c r="C298" s="151"/>
      <c r="D298" s="152"/>
      <c r="E298" s="149"/>
      <c r="F298" s="146"/>
      <c r="G298" s="142"/>
      <c r="H298" s="147"/>
      <c r="I298" s="147"/>
      <c r="J298" s="147"/>
      <c r="K298" s="148"/>
    </row>
    <row r="299" customFormat="false" ht="12.75" hidden="false" customHeight="false" outlineLevel="0" collapsed="false">
      <c r="A299" s="141"/>
      <c r="B299" s="150"/>
      <c r="C299" s="151"/>
      <c r="D299" s="152"/>
      <c r="E299" s="149"/>
      <c r="F299" s="146"/>
      <c r="G299" s="142"/>
      <c r="H299" s="147"/>
      <c r="I299" s="147"/>
      <c r="J299" s="147"/>
      <c r="K299" s="148"/>
    </row>
    <row r="300" customFormat="false" ht="12.75" hidden="false" customHeight="false" outlineLevel="0" collapsed="false">
      <c r="A300" s="141"/>
      <c r="B300" s="150"/>
      <c r="C300" s="151"/>
      <c r="D300" s="152"/>
      <c r="E300" s="149"/>
      <c r="F300" s="146"/>
      <c r="G300" s="142"/>
      <c r="H300" s="147"/>
      <c r="I300" s="147"/>
      <c r="J300" s="147"/>
      <c r="K300" s="148"/>
    </row>
    <row r="301" customFormat="false" ht="12.75" hidden="false" customHeight="false" outlineLevel="0" collapsed="false">
      <c r="A301" s="85"/>
    </row>
    <row r="302" customFormat="false" ht="12.75" hidden="false" customHeight="false" outlineLevel="0" collapsed="false">
      <c r="A302" s="85"/>
    </row>
    <row r="303" customFormat="false" ht="12.75" hidden="false" customHeight="false" outlineLevel="0" collapsed="false">
      <c r="A303" s="85"/>
    </row>
    <row r="304" customFormat="false" ht="12.75" hidden="false" customHeight="false" outlineLevel="0" collapsed="false">
      <c r="A304" s="85"/>
    </row>
    <row r="305" customFormat="false" ht="12.75" hidden="false" customHeight="false" outlineLevel="0" collapsed="false">
      <c r="A305" s="85"/>
    </row>
    <row r="306" customFormat="false" ht="12.75" hidden="false" customHeight="false" outlineLevel="0" collapsed="false">
      <c r="A306" s="85"/>
    </row>
    <row r="307" customFormat="false" ht="12.75" hidden="false" customHeight="false" outlineLevel="0" collapsed="false">
      <c r="A307" s="85"/>
    </row>
    <row r="308" customFormat="false" ht="12.75" hidden="false" customHeight="false" outlineLevel="0" collapsed="false">
      <c r="A308" s="85"/>
    </row>
    <row r="309" customFormat="false" ht="12.75" hidden="false" customHeight="false" outlineLevel="0" collapsed="false">
      <c r="A309" s="85"/>
    </row>
    <row r="310" customFormat="false" ht="12.75" hidden="false" customHeight="false" outlineLevel="0" collapsed="false">
      <c r="A310" s="85"/>
    </row>
    <row r="311" customFormat="false" ht="12.75" hidden="false" customHeight="false" outlineLevel="0" collapsed="false">
      <c r="A311" s="85"/>
    </row>
    <row r="312" customFormat="false" ht="12.75" hidden="false" customHeight="false" outlineLevel="0" collapsed="false">
      <c r="A312" s="85"/>
    </row>
    <row r="313" customFormat="false" ht="12.75" hidden="false" customHeight="false" outlineLevel="0" collapsed="false">
      <c r="A313" s="85"/>
    </row>
    <row r="314" customFormat="false" ht="12.75" hidden="false" customHeight="false" outlineLevel="0" collapsed="false">
      <c r="A314" s="85"/>
    </row>
    <row r="315" customFormat="false" ht="12.75" hidden="false" customHeight="false" outlineLevel="0" collapsed="false">
      <c r="A315" s="85"/>
    </row>
    <row r="316" customFormat="false" ht="12.75" hidden="false" customHeight="false" outlineLevel="0" collapsed="false">
      <c r="A316" s="85"/>
    </row>
    <row r="317" customFormat="false" ht="12.75" hidden="false" customHeight="false" outlineLevel="0" collapsed="false">
      <c r="A317" s="85"/>
    </row>
    <row r="318" customFormat="false" ht="12.75" hidden="false" customHeight="false" outlineLevel="0" collapsed="false">
      <c r="A318" s="85"/>
    </row>
    <row r="319" customFormat="false" ht="12.75" hidden="false" customHeight="false" outlineLevel="0" collapsed="false">
      <c r="A319" s="85"/>
    </row>
    <row r="320" customFormat="false" ht="12.75" hidden="false" customHeight="false" outlineLevel="0" collapsed="false">
      <c r="A320" s="85"/>
    </row>
    <row r="321" customFormat="false" ht="12.75" hidden="false" customHeight="false" outlineLevel="0" collapsed="false">
      <c r="A321" s="85"/>
    </row>
    <row r="322" customFormat="false" ht="12.75" hidden="false" customHeight="false" outlineLevel="0" collapsed="false">
      <c r="A322" s="85"/>
    </row>
    <row r="323" customFormat="false" ht="12.75" hidden="false" customHeight="false" outlineLevel="0" collapsed="false">
      <c r="A323" s="85"/>
    </row>
    <row r="324" customFormat="false" ht="12.75" hidden="false" customHeight="false" outlineLevel="0" collapsed="false">
      <c r="A324" s="85"/>
    </row>
    <row r="325" customFormat="false" ht="12.75" hidden="false" customHeight="false" outlineLevel="0" collapsed="false">
      <c r="A325" s="85"/>
    </row>
    <row r="326" customFormat="false" ht="12.75" hidden="false" customHeight="false" outlineLevel="0" collapsed="false">
      <c r="A326" s="85"/>
    </row>
    <row r="327" customFormat="false" ht="12.75" hidden="false" customHeight="false" outlineLevel="0" collapsed="false">
      <c r="A327" s="85"/>
    </row>
    <row r="328" customFormat="false" ht="12.75" hidden="false" customHeight="false" outlineLevel="0" collapsed="false">
      <c r="A328" s="85"/>
    </row>
    <row r="329" customFormat="false" ht="12.75" hidden="false" customHeight="false" outlineLevel="0" collapsed="false">
      <c r="A329" s="85"/>
    </row>
    <row r="330" customFormat="false" ht="12.75" hidden="false" customHeight="false" outlineLevel="0" collapsed="false">
      <c r="A330" s="85"/>
    </row>
    <row r="331" customFormat="false" ht="12.75" hidden="false" customHeight="false" outlineLevel="0" collapsed="false">
      <c r="A331" s="85"/>
    </row>
    <row r="332" customFormat="false" ht="12.75" hidden="false" customHeight="false" outlineLevel="0" collapsed="false">
      <c r="A332" s="85"/>
    </row>
    <row r="333" customFormat="false" ht="12.75" hidden="false" customHeight="false" outlineLevel="0" collapsed="false">
      <c r="A333" s="85"/>
    </row>
    <row r="334" customFormat="false" ht="12.75" hidden="false" customHeight="false" outlineLevel="0" collapsed="false">
      <c r="A334" s="85"/>
    </row>
    <row r="335" customFormat="false" ht="12.75" hidden="false" customHeight="false" outlineLevel="0" collapsed="false">
      <c r="A335" s="85"/>
    </row>
    <row r="336" customFormat="false" ht="12.75" hidden="false" customHeight="false" outlineLevel="0" collapsed="false">
      <c r="A336" s="85"/>
    </row>
    <row r="337" customFormat="false" ht="12.75" hidden="false" customHeight="false" outlineLevel="0" collapsed="false">
      <c r="A337" s="85"/>
    </row>
    <row r="338" customFormat="false" ht="12.75" hidden="false" customHeight="false" outlineLevel="0" collapsed="false">
      <c r="A338" s="85"/>
    </row>
    <row r="339" customFormat="false" ht="12.75" hidden="false" customHeight="false" outlineLevel="0" collapsed="false">
      <c r="A339" s="85"/>
    </row>
    <row r="340" customFormat="false" ht="12.75" hidden="false" customHeight="false" outlineLevel="0" collapsed="false">
      <c r="A340" s="85"/>
    </row>
    <row r="341" customFormat="false" ht="12.75" hidden="false" customHeight="false" outlineLevel="0" collapsed="false">
      <c r="A341" s="85"/>
    </row>
    <row r="342" customFormat="false" ht="12.75" hidden="false" customHeight="false" outlineLevel="0" collapsed="false">
      <c r="A342" s="85"/>
    </row>
    <row r="343" customFormat="false" ht="12.75" hidden="false" customHeight="false" outlineLevel="0" collapsed="false">
      <c r="A343" s="85"/>
    </row>
    <row r="344" customFormat="false" ht="12.75" hidden="false" customHeight="false" outlineLevel="0" collapsed="false">
      <c r="A344" s="85"/>
    </row>
    <row r="345" customFormat="false" ht="12.75" hidden="false" customHeight="false" outlineLevel="0" collapsed="false">
      <c r="A345" s="85"/>
    </row>
    <row r="346" customFormat="false" ht="12.75" hidden="false" customHeight="false" outlineLevel="0" collapsed="false">
      <c r="A346" s="85"/>
    </row>
    <row r="347" customFormat="false" ht="12.75" hidden="false" customHeight="false" outlineLevel="0" collapsed="false">
      <c r="A347" s="85"/>
    </row>
    <row r="348" customFormat="false" ht="12.75" hidden="false" customHeight="false" outlineLevel="0" collapsed="false">
      <c r="A348" s="85"/>
    </row>
    <row r="349" customFormat="false" ht="12.75" hidden="false" customHeight="false" outlineLevel="0" collapsed="false">
      <c r="A349" s="85"/>
    </row>
    <row r="350" customFormat="false" ht="12.75" hidden="false" customHeight="false" outlineLevel="0" collapsed="false">
      <c r="A350" s="85"/>
    </row>
    <row r="351" customFormat="false" ht="12.75" hidden="false" customHeight="false" outlineLevel="0" collapsed="false">
      <c r="A351" s="85"/>
    </row>
    <row r="352" customFormat="false" ht="12.75" hidden="false" customHeight="false" outlineLevel="0" collapsed="false">
      <c r="A352" s="85"/>
    </row>
    <row r="353" customFormat="false" ht="12.75" hidden="false" customHeight="false" outlineLevel="0" collapsed="false">
      <c r="A353" s="85"/>
    </row>
    <row r="354" customFormat="false" ht="12.75" hidden="false" customHeight="false" outlineLevel="0" collapsed="false">
      <c r="A354" s="85"/>
    </row>
    <row r="355" customFormat="false" ht="12.75" hidden="false" customHeight="false" outlineLevel="0" collapsed="false">
      <c r="A355" s="85"/>
    </row>
    <row r="356" customFormat="false" ht="12.75" hidden="false" customHeight="false" outlineLevel="0" collapsed="false">
      <c r="A356" s="85"/>
    </row>
  </sheetData>
  <mergeCells count="2">
    <mergeCell ref="D1:F1"/>
    <mergeCell ref="G1:K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4" activeCellId="0" sqref="J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3" width="9.14"/>
    <col collapsed="false" customWidth="true" hidden="false" outlineLevel="0" max="2" min="2" style="154" width="11.56"/>
    <col collapsed="false" customWidth="true" hidden="false" outlineLevel="0" max="5" min="5" style="155" width="10.56"/>
    <col collapsed="false" customWidth="true" hidden="false" outlineLevel="0" max="11" min="9" style="156" width="9.14"/>
  </cols>
  <sheetData>
    <row r="1" customFormat="false" ht="12.75" hidden="false" customHeight="false" outlineLevel="0" collapsed="false">
      <c r="B1" s="157"/>
      <c r="J1" s="158"/>
    </row>
    <row r="2" customFormat="false" ht="12.75" hidden="false" customHeight="false" outlineLevel="0" collapsed="false">
      <c r="B2" s="157"/>
      <c r="J2" s="158"/>
    </row>
    <row r="3" customFormat="false" ht="12.75" hidden="false" customHeight="false" outlineLevel="0" collapsed="false">
      <c r="B3" s="157" t="n">
        <v>36678</v>
      </c>
      <c r="C3" s="158" t="n">
        <f aca="false">IF(SETTLE="options",J3,G3)</f>
        <v>0</v>
      </c>
      <c r="D3" s="159" t="n">
        <f aca="false">IF(SETTLE="options",K3,F3)</f>
        <v>0.58</v>
      </c>
      <c r="E3" s="160" t="n">
        <v>36671</v>
      </c>
      <c r="F3" s="159" t="n">
        <f aca="false">curves!H6</f>
        <v>0.45</v>
      </c>
      <c r="G3" s="158" t="n">
        <f aca="false">curves!G6</f>
        <v>4.406</v>
      </c>
      <c r="H3" s="159" t="n">
        <f aca="false">curves!I6</f>
        <v>1</v>
      </c>
      <c r="J3" s="158" t="n">
        <f aca="false">[3]STRADDLES!$F14</f>
        <v>0</v>
      </c>
      <c r="K3" s="159" t="n">
        <f aca="false">[3]STRADDLES!$K14</f>
        <v>0.58</v>
      </c>
    </row>
    <row r="4" customFormat="false" ht="12.75" hidden="false" customHeight="false" outlineLevel="0" collapsed="false">
      <c r="B4" s="157" t="n">
        <v>36708</v>
      </c>
      <c r="C4" s="158" t="n">
        <f aca="false">IF(SETTLE="options",J4,G4)</f>
        <v>4.12</v>
      </c>
      <c r="D4" s="159" t="n">
        <f aca="false">IF(SETTLE="options",K4,F4)</f>
        <v>0.58</v>
      </c>
      <c r="E4" s="160" t="n">
        <v>36704</v>
      </c>
      <c r="F4" s="159" t="n">
        <f aca="false">curves!H7</f>
        <v>0.59</v>
      </c>
      <c r="G4" s="158" t="n">
        <f aca="false">curves!G7</f>
        <v>4.064</v>
      </c>
      <c r="H4" s="159" t="n">
        <f aca="false">curves!I7</f>
        <v>0.068108005724551</v>
      </c>
      <c r="J4" s="158" t="n">
        <f aca="false">[4]STRADDLES!$F14</f>
        <v>4.12</v>
      </c>
      <c r="K4" s="159" t="n">
        <f aca="false">[3]STRADDLES!$K14</f>
        <v>0.58</v>
      </c>
    </row>
    <row r="5" customFormat="false" ht="12.75" hidden="false" customHeight="false" outlineLevel="0" collapsed="false">
      <c r="B5" s="157" t="n">
        <v>36739</v>
      </c>
      <c r="C5" s="158" t="n">
        <f aca="false">IF(SETTLE="options",J5,G5)</f>
        <v>4.075</v>
      </c>
      <c r="D5" s="159" t="n">
        <f aca="false">IF(SETTLE="options",K5,F5)</f>
        <v>0.58</v>
      </c>
      <c r="E5" s="160" t="n">
        <v>36733</v>
      </c>
      <c r="F5" s="159" t="n">
        <f aca="false">curves!H8</f>
        <v>0.59</v>
      </c>
      <c r="G5" s="158" t="n">
        <f aca="false">curves!G8</f>
        <v>4.043</v>
      </c>
      <c r="H5" s="159" t="n">
        <f aca="false">curves!I8</f>
        <v>0.069012418156786</v>
      </c>
      <c r="J5" s="158" t="n">
        <f aca="false">[4]STRADDLES!$F15</f>
        <v>4.075</v>
      </c>
      <c r="K5" s="159" t="n">
        <f aca="false">[3]STRADDLES!$K15</f>
        <v>0.58</v>
      </c>
    </row>
    <row r="6" customFormat="false" ht="12.75" hidden="false" customHeight="false" outlineLevel="0" collapsed="false">
      <c r="B6" s="157" t="n">
        <v>36770</v>
      </c>
      <c r="C6" s="158" t="n">
        <f aca="false">IF(SETTLE="options",J6,G6)</f>
        <v>4.065</v>
      </c>
      <c r="D6" s="159" t="n">
        <f aca="false">IF(SETTLE="options",K6,F6)</f>
        <v>0.5825</v>
      </c>
      <c r="E6" s="160" t="n">
        <v>36766</v>
      </c>
      <c r="F6" s="159" t="n">
        <f aca="false">curves!H9</f>
        <v>0.5925</v>
      </c>
      <c r="G6" s="158" t="n">
        <f aca="false">curves!G9</f>
        <v>4.033</v>
      </c>
      <c r="H6" s="159" t="n">
        <f aca="false">curves!I9</f>
        <v>0.069966618882238</v>
      </c>
      <c r="J6" s="158" t="n">
        <f aca="false">[4]STRADDLES!$F16</f>
        <v>4.065</v>
      </c>
      <c r="K6" s="159" t="n">
        <f aca="false">[3]STRADDLES!$K16</f>
        <v>0.5825</v>
      </c>
    </row>
    <row r="7" customFormat="false" ht="12.75" hidden="false" customHeight="false" outlineLevel="0" collapsed="false">
      <c r="B7" s="157" t="n">
        <v>36800</v>
      </c>
      <c r="C7" s="158" t="n">
        <f aca="false">IF(SETTLE="options",J7,G7)</f>
        <v>4.082</v>
      </c>
      <c r="D7" s="159" t="n">
        <f aca="false">IF(SETTLE="options",K7,F7)</f>
        <v>0.585</v>
      </c>
      <c r="E7" s="160" t="n">
        <v>36795</v>
      </c>
      <c r="F7" s="159" t="n">
        <f aca="false">curves!H10</f>
        <v>0.595</v>
      </c>
      <c r="G7" s="158" t="n">
        <f aca="false">curves!G10</f>
        <v>4.05</v>
      </c>
      <c r="H7" s="159" t="n">
        <f aca="false">curves!I10</f>
        <v>0.070364051970247</v>
      </c>
      <c r="J7" s="158" t="n">
        <f aca="false">[4]STRADDLES!$F17</f>
        <v>4.082</v>
      </c>
      <c r="K7" s="159" t="n">
        <f aca="false">[3]STRADDLES!$K17</f>
        <v>0.585</v>
      </c>
    </row>
    <row r="8" customFormat="false" ht="12.75" hidden="false" customHeight="false" outlineLevel="0" collapsed="false">
      <c r="B8" s="157" t="n">
        <v>36831</v>
      </c>
      <c r="C8" s="158" t="n">
        <f aca="false">IF(SETTLE="options",J8,G8)</f>
        <v>4.103</v>
      </c>
      <c r="D8" s="159" t="n">
        <f aca="false">IF(SETTLE="options",K8,F8)</f>
        <v>0.5975</v>
      </c>
      <c r="E8" s="160" t="n">
        <v>36825</v>
      </c>
      <c r="F8" s="159" t="n">
        <f aca="false">curves!H11</f>
        <v>0.5975</v>
      </c>
      <c r="G8" s="158" t="n">
        <f aca="false">curves!G11</f>
        <v>4.15</v>
      </c>
      <c r="H8" s="159" t="n">
        <f aca="false">curves!I11</f>
        <v>0.070924982419675</v>
      </c>
      <c r="J8" s="158" t="n">
        <f aca="false">[4]STRADDLES!$F18</f>
        <v>4.103</v>
      </c>
      <c r="K8" s="159" t="n">
        <f aca="false">[3]STRADDLES!$K18</f>
        <v>0.5975</v>
      </c>
    </row>
    <row r="9" customFormat="false" ht="12.75" hidden="false" customHeight="false" outlineLevel="0" collapsed="false">
      <c r="B9" s="157" t="n">
        <v>36861</v>
      </c>
      <c r="C9" s="158" t="n">
        <f aca="false">IF(SETTLE="options",J9,G9)</f>
        <v>4.203</v>
      </c>
      <c r="D9" s="159" t="n">
        <f aca="false">IF(SETTLE="options",K9,F9)</f>
        <v>0.5975</v>
      </c>
      <c r="E9" s="160" t="n">
        <v>36857</v>
      </c>
      <c r="F9" s="159" t="n">
        <f aca="false">curves!H12</f>
        <v>0.5975</v>
      </c>
      <c r="G9" s="158" t="n">
        <f aca="false">curves!G12</f>
        <v>4.25</v>
      </c>
      <c r="H9" s="159" t="n">
        <f aca="false">curves!I12</f>
        <v>0.071467818437493</v>
      </c>
      <c r="J9" s="158" t="n">
        <f aca="false">[4]STRADDLES!$F19</f>
        <v>4.203</v>
      </c>
      <c r="K9" s="159" t="n">
        <f aca="false">[3]STRADDLES!$K19</f>
        <v>0.5975</v>
      </c>
    </row>
    <row r="10" customFormat="false" ht="12.75" hidden="false" customHeight="false" outlineLevel="0" collapsed="false">
      <c r="B10" s="157" t="n">
        <v>36892</v>
      </c>
      <c r="C10" s="158" t="n">
        <f aca="false">IF(SETTLE="options",J10,G10)</f>
        <v>4.213</v>
      </c>
      <c r="D10" s="159" t="n">
        <f aca="false">IF(SETTLE="options",K10,F10)</f>
        <v>0.6</v>
      </c>
      <c r="E10" s="160" t="n">
        <v>36886</v>
      </c>
      <c r="F10" s="159" t="n">
        <f aca="false">curves!H13</f>
        <v>0.6</v>
      </c>
      <c r="G10" s="158" t="n">
        <f aca="false">curves!G13</f>
        <v>4.26</v>
      </c>
      <c r="H10" s="159" t="n">
        <f aca="false">curves!I13</f>
        <v>0.071988320921431</v>
      </c>
      <c r="J10" s="158" t="n">
        <f aca="false">[4]STRADDLES!$F20</f>
        <v>4.213</v>
      </c>
      <c r="K10" s="159" t="n">
        <f aca="false">[3]STRADDLES!$K20</f>
        <v>0.6</v>
      </c>
    </row>
    <row r="11" customFormat="false" ht="12.75" hidden="false" customHeight="false" outlineLevel="0" collapsed="false">
      <c r="B11" s="157" t="n">
        <v>36923</v>
      </c>
      <c r="C11" s="158" t="n">
        <f aca="false">IF(SETTLE="options",J11,G11)</f>
        <v>4.008</v>
      </c>
      <c r="D11" s="159" t="n">
        <f aca="false">IF(SETTLE="options",K11,F11)</f>
        <v>0.5875</v>
      </c>
      <c r="E11" s="160" t="n">
        <v>36917</v>
      </c>
      <c r="F11" s="159" t="n">
        <f aca="false">curves!H14</f>
        <v>0.585</v>
      </c>
      <c r="G11" s="158" t="n">
        <f aca="false">curves!G14</f>
        <v>4.055</v>
      </c>
      <c r="H11" s="159" t="n">
        <f aca="false">curves!I14</f>
        <v>0.072444812215648</v>
      </c>
      <c r="I11" s="161"/>
      <c r="J11" s="158" t="n">
        <f aca="false">[4]STRADDLES!$F21</f>
        <v>4.008</v>
      </c>
      <c r="K11" s="159" t="n">
        <f aca="false">[3]STRADDLES!$K21</f>
        <v>0.5875</v>
      </c>
    </row>
    <row r="12" customFormat="false" ht="12.75" hidden="false" customHeight="false" outlineLevel="0" collapsed="false">
      <c r="B12" s="157" t="n">
        <v>36951</v>
      </c>
      <c r="C12" s="158" t="n">
        <f aca="false">IF(SETTLE="options",J12,G12)</f>
        <v>3.798</v>
      </c>
      <c r="D12" s="159" t="n">
        <f aca="false">IF(SETTLE="options",K12,F12)</f>
        <v>0.535</v>
      </c>
      <c r="E12" s="160" t="n">
        <v>36945</v>
      </c>
      <c r="F12" s="159" t="n">
        <f aca="false">curves!H15</f>
        <v>0.53</v>
      </c>
      <c r="G12" s="158" t="n">
        <f aca="false">curves!G15</f>
        <v>3.845</v>
      </c>
      <c r="H12" s="159" t="n">
        <f aca="false">curves!I15</f>
        <v>0.072857126992161</v>
      </c>
      <c r="I12" s="157"/>
      <c r="J12" s="158" t="n">
        <f aca="false">[4]STRADDLES!$F22</f>
        <v>3.798</v>
      </c>
      <c r="K12" s="159" t="n">
        <f aca="false">[3]STRADDLES!$K22</f>
        <v>0.535</v>
      </c>
    </row>
    <row r="13" customFormat="false" ht="12.75" hidden="false" customHeight="false" outlineLevel="0" collapsed="false">
      <c r="B13" s="157" t="n">
        <v>36982</v>
      </c>
      <c r="C13" s="158" t="n">
        <f aca="false">IF(SETTLE="options",J13,G13)</f>
        <v>3.59071428571429</v>
      </c>
      <c r="D13" s="159" t="n">
        <f aca="false">IF(SETTLE="options",K13,F13)</f>
        <v>0.4025</v>
      </c>
      <c r="E13" s="160" t="n">
        <v>36977</v>
      </c>
      <c r="F13" s="159" t="n">
        <f aca="false">curves!H16</f>
        <v>0.42</v>
      </c>
      <c r="G13" s="158" t="n">
        <f aca="false">curves!G16</f>
        <v>3.62</v>
      </c>
      <c r="H13" s="159" t="n">
        <f aca="false">curves!I16</f>
        <v>0.073235555059011</v>
      </c>
      <c r="I13" s="162"/>
      <c r="J13" s="158" t="n">
        <f aca="false">[4]STRADDLES!$F23</f>
        <v>3.59071428571429</v>
      </c>
      <c r="K13" s="159" t="n">
        <f aca="false">[3]STRADDLES!$K23</f>
        <v>0.4025</v>
      </c>
    </row>
    <row r="14" customFormat="false" ht="12.75" hidden="false" customHeight="false" outlineLevel="0" collapsed="false">
      <c r="B14" s="157" t="n">
        <v>37012</v>
      </c>
      <c r="C14" s="158" t="n">
        <f aca="false">IF(SETTLE="options",J14,G14)</f>
        <v>3.47571428571429</v>
      </c>
      <c r="D14" s="159" t="n">
        <f aca="false">IF(SETTLE="options",K14,F14)</f>
        <v>0.3475</v>
      </c>
      <c r="E14" s="160" t="n">
        <v>37006</v>
      </c>
      <c r="F14" s="159" t="n">
        <f aca="false">curves!H17</f>
        <v>0.36</v>
      </c>
      <c r="G14" s="158" t="n">
        <f aca="false">curves!G17</f>
        <v>3.505</v>
      </c>
      <c r="H14" s="159" t="n">
        <f aca="false">curves!I17</f>
        <v>0.073469870469073</v>
      </c>
      <c r="J14" s="158" t="n">
        <f aca="false">[4]STRADDLES!$F24</f>
        <v>3.47571428571429</v>
      </c>
      <c r="K14" s="159" t="n">
        <f aca="false">[3]STRADDLES!$K24</f>
        <v>0.3475</v>
      </c>
    </row>
    <row r="15" customFormat="false" ht="12.75" hidden="false" customHeight="false" outlineLevel="0" collapsed="false">
      <c r="B15" s="157" t="n">
        <v>37043</v>
      </c>
      <c r="C15" s="158" t="n">
        <f aca="false">IF(SETTLE="options",J15,G15)</f>
        <v>3.45071428571429</v>
      </c>
      <c r="D15" s="159" t="n">
        <f aca="false">IF(SETTLE="options",K15,F15)</f>
        <v>0.33</v>
      </c>
      <c r="E15" s="160" t="n">
        <v>37036</v>
      </c>
      <c r="F15" s="159" t="n">
        <f aca="false">curves!H18</f>
        <v>0.3425</v>
      </c>
      <c r="G15" s="158" t="n">
        <f aca="false">curves!G18</f>
        <v>3.48</v>
      </c>
      <c r="H15" s="159" t="n">
        <f aca="false">curves!I18</f>
        <v>0.073711996411844</v>
      </c>
      <c r="J15" s="158" t="n">
        <f aca="false">[4]STRADDLES!$F25</f>
        <v>3.45071428571429</v>
      </c>
      <c r="K15" s="159" t="n">
        <f aca="false">[3]STRADDLES!$K25</f>
        <v>0.33</v>
      </c>
    </row>
    <row r="16" customFormat="false" ht="12.75" hidden="false" customHeight="false" outlineLevel="0" collapsed="false">
      <c r="A16" s="154"/>
      <c r="B16" s="157" t="n">
        <v>37073</v>
      </c>
      <c r="C16" s="158" t="n">
        <f aca="false">IF(SETTLE="options",J16,G16)</f>
        <v>3.45071428571429</v>
      </c>
      <c r="D16" s="159" t="n">
        <f aca="false">IF(SETTLE="options",K16,F16)</f>
        <v>0.325</v>
      </c>
      <c r="E16" s="160" t="n">
        <v>37068</v>
      </c>
      <c r="F16" s="159" t="n">
        <f aca="false">curves!H19</f>
        <v>0.3375</v>
      </c>
      <c r="G16" s="158" t="n">
        <f aca="false">curves!G19</f>
        <v>3.48</v>
      </c>
      <c r="H16" s="159" t="n">
        <f aca="false">curves!I19</f>
        <v>0.073914206739295</v>
      </c>
      <c r="J16" s="158" t="n">
        <f aca="false">[4]STRADDLES!$F26</f>
        <v>3.45071428571429</v>
      </c>
      <c r="K16" s="159" t="n">
        <f aca="false">[3]STRADDLES!$K26</f>
        <v>0.325</v>
      </c>
    </row>
    <row r="17" customFormat="false" ht="12.75" hidden="false" customHeight="false" outlineLevel="0" collapsed="false">
      <c r="A17" s="154"/>
      <c r="B17" s="157" t="n">
        <v>37104</v>
      </c>
      <c r="C17" s="158" t="n">
        <f aca="false">IF(SETTLE="options",J17,G17)</f>
        <v>3.46071428571429</v>
      </c>
      <c r="D17" s="159" t="n">
        <f aca="false">IF(SETTLE="options",K17,F17)</f>
        <v>0.325</v>
      </c>
      <c r="E17" s="160" t="n">
        <v>37098</v>
      </c>
      <c r="F17" s="159" t="n">
        <f aca="false">curves!H20</f>
        <v>0.3375</v>
      </c>
      <c r="G17" s="158" t="n">
        <f aca="false">curves!G20</f>
        <v>3.49</v>
      </c>
      <c r="H17" s="159" t="n">
        <f aca="false">curves!I20</f>
        <v>0.074062631548861</v>
      </c>
      <c r="J17" s="158" t="n">
        <f aca="false">[4]STRADDLES!$F27</f>
        <v>3.46071428571429</v>
      </c>
      <c r="K17" s="159" t="n">
        <f aca="false">[3]STRADDLES!$K27</f>
        <v>0.325</v>
      </c>
    </row>
    <row r="18" customFormat="false" ht="12.75" hidden="false" customHeight="false" outlineLevel="0" collapsed="false">
      <c r="B18" s="157" t="n">
        <v>37135</v>
      </c>
      <c r="C18" s="158" t="n">
        <f aca="false">IF(SETTLE="options",J18,G18)</f>
        <v>3.45571428571429</v>
      </c>
      <c r="D18" s="159" t="n">
        <f aca="false">IF(SETTLE="options",K18,F18)</f>
        <v>0.3275</v>
      </c>
      <c r="E18" s="160" t="n">
        <v>37131</v>
      </c>
      <c r="F18" s="159" t="n">
        <f aca="false">curves!H21</f>
        <v>0.34</v>
      </c>
      <c r="G18" s="158" t="n">
        <f aca="false">curves!G21</f>
        <v>3.485</v>
      </c>
      <c r="H18" s="159" t="n">
        <f aca="false">curves!I21</f>
        <v>0.074211056365699</v>
      </c>
      <c r="J18" s="158" t="n">
        <f aca="false">[4]STRADDLES!$F28</f>
        <v>3.45571428571429</v>
      </c>
      <c r="K18" s="159" t="n">
        <f aca="false">[3]STRADDLES!$K28</f>
        <v>0.3275</v>
      </c>
    </row>
    <row r="19" customFormat="false" ht="12.75" hidden="false" customHeight="false" outlineLevel="0" collapsed="false">
      <c r="B19" s="157" t="n">
        <v>37165</v>
      </c>
      <c r="C19" s="158" t="n">
        <f aca="false">IF(SETTLE="options",J19,G19)</f>
        <v>3.47571428571429</v>
      </c>
      <c r="D19" s="159" t="n">
        <f aca="false">IF(SETTLE="options",K19,F19)</f>
        <v>0.3325</v>
      </c>
      <c r="E19" s="160" t="n">
        <v>37159</v>
      </c>
      <c r="F19" s="159" t="n">
        <f aca="false">curves!H22</f>
        <v>0.3425</v>
      </c>
      <c r="G19" s="158" t="n">
        <f aca="false">curves!G22</f>
        <v>3.505</v>
      </c>
      <c r="H19" s="159" t="n">
        <f aca="false">curves!I22</f>
        <v>0.074331260044683</v>
      </c>
      <c r="J19" s="158" t="n">
        <f aca="false">[4]STRADDLES!$F29</f>
        <v>3.47571428571429</v>
      </c>
      <c r="K19" s="159" t="n">
        <f aca="false">[3]STRADDLES!$K29</f>
        <v>0.3325</v>
      </c>
    </row>
    <row r="20" customFormat="false" ht="12.75" hidden="false" customHeight="false" outlineLevel="0" collapsed="false">
      <c r="B20" s="157" t="n">
        <v>37196</v>
      </c>
      <c r="C20" s="158" t="n">
        <f aca="false">IF(SETTLE="options",J20,G20)</f>
        <v>3.621</v>
      </c>
      <c r="D20" s="159" t="n">
        <f aca="false">IF(SETTLE="options",K20,F20)</f>
        <v>0.335</v>
      </c>
      <c r="E20" s="160" t="n">
        <v>37190</v>
      </c>
      <c r="F20" s="159" t="n">
        <f aca="false">curves!H23</f>
        <v>0.3425</v>
      </c>
      <c r="G20" s="158" t="n">
        <f aca="false">curves!G23</f>
        <v>3.605</v>
      </c>
      <c r="H20" s="159" t="n">
        <f aca="false">curves!I23</f>
        <v>0.074417035140391</v>
      </c>
      <c r="J20" s="158" t="n">
        <f aca="false">[4]STRADDLES!$F30</f>
        <v>3.621</v>
      </c>
      <c r="K20" s="159" t="n">
        <f aca="false">[3]STRADDLES!$K30</f>
        <v>0.335</v>
      </c>
    </row>
    <row r="21" customFormat="false" ht="12.75" hidden="false" customHeight="false" outlineLevel="0" collapsed="false">
      <c r="B21" s="157" t="n">
        <v>37226</v>
      </c>
      <c r="C21" s="158" t="n">
        <f aca="false">IF(SETTLE="options",J21,G21)</f>
        <v>3.718</v>
      </c>
      <c r="D21" s="159" t="n">
        <f aca="false">IF(SETTLE="options",K21,F21)</f>
        <v>0.3375</v>
      </c>
      <c r="E21" s="160" t="n">
        <v>37222</v>
      </c>
      <c r="F21" s="159" t="n">
        <f aca="false">curves!H24</f>
        <v>0.345</v>
      </c>
      <c r="G21" s="158" t="n">
        <f aca="false">curves!G24</f>
        <v>3.702</v>
      </c>
      <c r="H21" s="159" t="n">
        <f aca="false">curves!I24</f>
        <v>0.074500043299839</v>
      </c>
      <c r="J21" s="158" t="n">
        <f aca="false">[4]STRADDLES!$F31</f>
        <v>3.718</v>
      </c>
      <c r="K21" s="159" t="n">
        <f aca="false">[3]STRADDLES!$K31</f>
        <v>0.3375</v>
      </c>
    </row>
    <row r="22" customFormat="false" ht="12.75" hidden="false" customHeight="false" outlineLevel="0" collapsed="false">
      <c r="B22" s="157" t="n">
        <v>37257</v>
      </c>
      <c r="C22" s="158" t="n">
        <f aca="false">IF(SETTLE="options",J22,G22)</f>
        <v>3.733</v>
      </c>
      <c r="D22" s="159" t="n">
        <f aca="false">IF(SETTLE="options",K22,F22)</f>
        <v>0.34</v>
      </c>
      <c r="E22" s="160" t="n">
        <v>37251</v>
      </c>
      <c r="F22" s="159" t="n">
        <f aca="false">curves!H25</f>
        <v>0.3475</v>
      </c>
      <c r="G22" s="158" t="n">
        <f aca="false">curves!G25</f>
        <v>3.717</v>
      </c>
      <c r="H22" s="159" t="n">
        <f aca="false">curves!I25</f>
        <v>0.074579617397788</v>
      </c>
      <c r="J22" s="158" t="n">
        <f aca="false">[4]STRADDLES!$F32</f>
        <v>3.733</v>
      </c>
      <c r="K22" s="159" t="n">
        <f aca="false">[3]STRADDLES!$K32</f>
        <v>0.34</v>
      </c>
    </row>
    <row r="23" customFormat="false" ht="12.75" hidden="false" customHeight="false" outlineLevel="0" collapsed="false">
      <c r="B23" s="157" t="n">
        <v>37288</v>
      </c>
      <c r="C23" s="158" t="n">
        <f aca="false">IF(SETTLE="options",J23,G23)</f>
        <v>3.598</v>
      </c>
      <c r="D23" s="159" t="n">
        <f aca="false">IF(SETTLE="options",K23,F23)</f>
        <v>0.335</v>
      </c>
      <c r="E23" s="160" t="n">
        <v>37284</v>
      </c>
      <c r="F23" s="159" t="n">
        <f aca="false">curves!H26</f>
        <v>0.3425</v>
      </c>
      <c r="G23" s="158" t="n">
        <f aca="false">curves!G26</f>
        <v>3.582</v>
      </c>
      <c r="H23" s="159" t="n">
        <f aca="false">curves!I26</f>
        <v>0.074650605494111</v>
      </c>
      <c r="J23" s="158" t="n">
        <f aca="false">[4]STRADDLES!$F33</f>
        <v>3.598</v>
      </c>
      <c r="K23" s="159" t="n">
        <f aca="false">[3]STRADDLES!$K33</f>
        <v>0.335</v>
      </c>
    </row>
    <row r="24" customFormat="false" ht="12.75" hidden="false" customHeight="false" outlineLevel="0" collapsed="false">
      <c r="B24" s="157" t="n">
        <v>37316</v>
      </c>
      <c r="C24" s="158" t="n">
        <f aca="false">IF(SETTLE="options",J24,G24)</f>
        <v>3.43</v>
      </c>
      <c r="D24" s="159" t="n">
        <f aca="false">IF(SETTLE="options",K24,F24)</f>
        <v>0.3125</v>
      </c>
      <c r="E24" s="160" t="n">
        <v>37312</v>
      </c>
      <c r="F24" s="159" t="n">
        <f aca="false">curves!H27</f>
        <v>0.32</v>
      </c>
      <c r="G24" s="158" t="n">
        <f aca="false">curves!G27</f>
        <v>3.414</v>
      </c>
      <c r="H24" s="159" t="n">
        <f aca="false">curves!I27</f>
        <v>0.07471472377609</v>
      </c>
      <c r="J24" s="158" t="n">
        <f aca="false">[4]STRADDLES!$F34</f>
        <v>3.43</v>
      </c>
      <c r="K24" s="159" t="n">
        <f aca="false">[3]STRADDLES!$K34</f>
        <v>0.3125</v>
      </c>
    </row>
    <row r="25" customFormat="false" ht="12.75" hidden="false" customHeight="false" outlineLevel="0" collapsed="false">
      <c r="B25" s="157" t="n">
        <v>37347</v>
      </c>
      <c r="C25" s="158" t="n">
        <f aca="false">IF(SETTLE="options",J25,G25)</f>
        <v>3.28683333333333</v>
      </c>
      <c r="D25" s="159" t="n">
        <f aca="false">IF(SETTLE="options",K25,F25)</f>
        <v>0.27</v>
      </c>
      <c r="E25" s="160" t="n">
        <v>37340</v>
      </c>
      <c r="F25" s="159" t="n">
        <f aca="false">curves!H28</f>
        <v>0.275</v>
      </c>
      <c r="G25" s="158" t="n">
        <f aca="false">curves!G28</f>
        <v>3.258</v>
      </c>
      <c r="H25" s="159" t="n">
        <f aca="false">curves!I28</f>
        <v>0.074764249398048</v>
      </c>
      <c r="J25" s="158" t="n">
        <f aca="false">[4]STRADDLES!$F35</f>
        <v>3.28683333333333</v>
      </c>
      <c r="K25" s="159" t="n">
        <f aca="false">[3]STRADDLES!$K35</f>
        <v>0.27</v>
      </c>
    </row>
    <row r="26" customFormat="false" ht="12.75" hidden="false" customHeight="false" outlineLevel="0" collapsed="false">
      <c r="B26" s="157" t="n">
        <v>37377</v>
      </c>
      <c r="C26" s="158" t="n">
        <f aca="false">IF(SETTLE="options",J26,G26)</f>
        <v>3.21683333333333</v>
      </c>
      <c r="D26" s="159" t="n">
        <f aca="false">IF(SETTLE="options",K26,F26)</f>
        <v>0.265</v>
      </c>
      <c r="E26" s="160" t="n">
        <v>37371</v>
      </c>
      <c r="F26" s="159" t="n">
        <f aca="false">curves!H29</f>
        <v>0.27</v>
      </c>
      <c r="G26" s="158" t="n">
        <f aca="false">curves!G29</f>
        <v>3.188</v>
      </c>
      <c r="H26" s="159" t="n">
        <f aca="false">curves!I29</f>
        <v>0.074780777538109</v>
      </c>
      <c r="J26" s="158" t="n">
        <f aca="false">[4]STRADDLES!$F36</f>
        <v>3.21683333333333</v>
      </c>
      <c r="K26" s="159" t="n">
        <f aca="false">[3]STRADDLES!$K36</f>
        <v>0.265</v>
      </c>
    </row>
    <row r="27" customFormat="false" ht="12.75" hidden="false" customHeight="false" outlineLevel="0" collapsed="false">
      <c r="B27" s="157" t="n">
        <v>37408</v>
      </c>
      <c r="C27" s="158" t="n">
        <f aca="false">IF(SETTLE="options",J27,G27)</f>
        <v>3.18683333333333</v>
      </c>
      <c r="D27" s="159" t="n">
        <f aca="false">IF(SETTLE="options",K27,F27)</f>
        <v>0.2625</v>
      </c>
      <c r="E27" s="160" t="n">
        <v>37404</v>
      </c>
      <c r="F27" s="159" t="n">
        <f aca="false">curves!H30</f>
        <v>0.2675</v>
      </c>
      <c r="G27" s="158" t="n">
        <f aca="false">curves!G30</f>
        <v>3.158</v>
      </c>
      <c r="H27" s="159" t="n">
        <f aca="false">curves!I30</f>
        <v>0.074797856616267</v>
      </c>
      <c r="J27" s="158" t="n">
        <f aca="false">[4]STRADDLES!$F37</f>
        <v>3.18683333333333</v>
      </c>
      <c r="K27" s="159" t="n">
        <f aca="false">[3]STRADDLES!$K37</f>
        <v>0.2625</v>
      </c>
    </row>
    <row r="28" customFormat="false" ht="12.75" hidden="false" customHeight="false" outlineLevel="0" collapsed="false">
      <c r="B28" s="157" t="n">
        <v>37438</v>
      </c>
      <c r="C28" s="158" t="n">
        <f aca="false">IF(SETTLE="options",J28,G28)</f>
        <v>3.17683333333333</v>
      </c>
      <c r="D28" s="159" t="n">
        <f aca="false">IF(SETTLE="options",K28,F28)</f>
        <v>0.26</v>
      </c>
      <c r="E28" s="160" t="n">
        <v>37432</v>
      </c>
      <c r="F28" s="159" t="n">
        <f aca="false">curves!H31</f>
        <v>0.265</v>
      </c>
      <c r="G28" s="158" t="n">
        <f aca="false">curves!G31</f>
        <v>3.148</v>
      </c>
      <c r="H28" s="159" t="n">
        <f aca="false">curves!I31</f>
        <v>0.074810277875267</v>
      </c>
      <c r="J28" s="158" t="n">
        <f aca="false">[4]STRADDLES!$F38</f>
        <v>3.17683333333333</v>
      </c>
      <c r="K28" s="159" t="n">
        <f aca="false">[3]STRADDLES!$K38</f>
        <v>0.26</v>
      </c>
    </row>
    <row r="29" customFormat="false" ht="12.75" hidden="false" customHeight="false" outlineLevel="0" collapsed="false">
      <c r="B29" s="157" t="n">
        <v>37469</v>
      </c>
      <c r="C29" s="158" t="n">
        <f aca="false">IF(SETTLE="options",J29,G29)</f>
        <v>3.17183333333333</v>
      </c>
      <c r="D29" s="159" t="n">
        <f aca="false">IF(SETTLE="options",K29,F29)</f>
        <v>0.26</v>
      </c>
      <c r="E29" s="160" t="n">
        <v>37463</v>
      </c>
      <c r="F29" s="159" t="n">
        <f aca="false">curves!H32</f>
        <v>0.265</v>
      </c>
      <c r="G29" s="158" t="n">
        <f aca="false">curves!G32</f>
        <v>3.143</v>
      </c>
      <c r="H29" s="159" t="n">
        <f aca="false">curves!I32</f>
        <v>0.074816347073751</v>
      </c>
      <c r="J29" s="158" t="n">
        <f aca="false">[4]STRADDLES!$F39</f>
        <v>3.17183333333333</v>
      </c>
      <c r="K29" s="159" t="n">
        <f aca="false">[3]STRADDLES!$K39</f>
        <v>0.26</v>
      </c>
    </row>
    <row r="30" customFormat="false" ht="12.75" hidden="false" customHeight="false" outlineLevel="0" collapsed="false">
      <c r="B30" s="157" t="n">
        <v>37500</v>
      </c>
      <c r="C30" s="158" t="n">
        <f aca="false">IF(SETTLE="options",J30,G30)</f>
        <v>3.16183333333333</v>
      </c>
      <c r="D30" s="159" t="n">
        <f aca="false">IF(SETTLE="options",K30,F30)</f>
        <v>0.26</v>
      </c>
      <c r="E30" s="160" t="n">
        <v>37495</v>
      </c>
      <c r="F30" s="159" t="n">
        <f aca="false">curves!H33</f>
        <v>0.265</v>
      </c>
      <c r="G30" s="158" t="n">
        <f aca="false">curves!G33</f>
        <v>3.133</v>
      </c>
      <c r="H30" s="159" t="n">
        <f aca="false">curves!I33</f>
        <v>0.074822416272247</v>
      </c>
      <c r="J30" s="158" t="n">
        <f aca="false">[4]STRADDLES!$F40</f>
        <v>3.16183333333333</v>
      </c>
      <c r="K30" s="159" t="n">
        <f aca="false">[3]STRADDLES!$K40</f>
        <v>0.26</v>
      </c>
    </row>
    <row r="31" customFormat="false" ht="12.75" hidden="false" customHeight="false" outlineLevel="0" collapsed="false">
      <c r="B31" s="157" t="n">
        <v>37530</v>
      </c>
      <c r="C31" s="158" t="n">
        <f aca="false">IF(SETTLE="options",J31,G31)</f>
        <v>3.17983333333333</v>
      </c>
      <c r="D31" s="159" t="n">
        <f aca="false">IF(SETTLE="options",K31,F31)</f>
        <v>0.26</v>
      </c>
      <c r="E31" s="160" t="n">
        <v>37524</v>
      </c>
      <c r="F31" s="159" t="n">
        <f aca="false">curves!H34</f>
        <v>0.265</v>
      </c>
      <c r="G31" s="158" t="n">
        <f aca="false">curves!G34</f>
        <v>3.151</v>
      </c>
      <c r="H31" s="159" t="n">
        <f aca="false">curves!I34</f>
        <v>0.074825108649135</v>
      </c>
      <c r="J31" s="158" t="n">
        <f aca="false">[4]STRADDLES!$F41</f>
        <v>3.17983333333333</v>
      </c>
      <c r="K31" s="159" t="n">
        <f aca="false">[3]STRADDLES!$K41</f>
        <v>0.26</v>
      </c>
    </row>
    <row r="32" customFormat="false" ht="12.75" hidden="false" customHeight="false" outlineLevel="0" collapsed="false">
      <c r="B32" s="157" t="n">
        <v>37561</v>
      </c>
      <c r="C32" s="158" t="n">
        <f aca="false">IF(SETTLE="options",J32,G32)</f>
        <v>3.27983333333333</v>
      </c>
      <c r="D32" s="159" t="n">
        <f aca="false">IF(SETTLE="options",K32,F32)</f>
        <v>0.27</v>
      </c>
      <c r="E32" s="160" t="n">
        <v>37557</v>
      </c>
      <c r="F32" s="159" t="n">
        <f aca="false">curves!H35</f>
        <v>0.2725</v>
      </c>
      <c r="G32" s="158" t="n">
        <f aca="false">curves!G35</f>
        <v>3.251</v>
      </c>
      <c r="H32" s="159" t="n">
        <f aca="false">curves!I35</f>
        <v>0.074823322737033</v>
      </c>
      <c r="J32" s="158" t="n">
        <f aca="false">[4]STRADDLES!$F42</f>
        <v>3.27983333333333</v>
      </c>
      <c r="K32" s="159" t="n">
        <f aca="false">[3]STRADDLES!$K42</f>
        <v>0.27</v>
      </c>
    </row>
    <row r="33" customFormat="false" ht="12.75" hidden="false" customHeight="false" outlineLevel="0" collapsed="false">
      <c r="B33" s="157" t="n">
        <v>37591</v>
      </c>
      <c r="C33" s="158" t="n">
        <f aca="false">IF(SETTLE="options",J33,G33)</f>
        <v>3.37983333333333</v>
      </c>
      <c r="D33" s="159" t="n">
        <f aca="false">IF(SETTLE="options",K33,F33)</f>
        <v>0.2725</v>
      </c>
      <c r="E33" s="160" t="n">
        <v>37585</v>
      </c>
      <c r="F33" s="159" t="n">
        <f aca="false">curves!H36</f>
        <v>0.275</v>
      </c>
      <c r="G33" s="158" t="n">
        <f aca="false">curves!G36</f>
        <v>3.351</v>
      </c>
      <c r="H33" s="159" t="n">
        <f aca="false">curves!I36</f>
        <v>0.074821594435</v>
      </c>
      <c r="J33" s="158" t="n">
        <f aca="false">[4]STRADDLES!$F43</f>
        <v>3.37983333333333</v>
      </c>
      <c r="K33" s="159" t="n">
        <f aca="false">[3]STRADDLES!$K43</f>
        <v>0.2725</v>
      </c>
    </row>
    <row r="34" customFormat="false" ht="12.75" hidden="false" customHeight="false" outlineLevel="0" collapsed="false">
      <c r="B34" s="157" t="n">
        <v>37622</v>
      </c>
      <c r="C34" s="158" t="n">
        <f aca="false">IF(SETTLE="options",J34,G34)</f>
        <v>3.60716666666667</v>
      </c>
      <c r="D34" s="159" t="n">
        <f aca="false">IF(SETTLE="options",K34,F34)</f>
        <v>0.28</v>
      </c>
      <c r="E34" s="160" t="n">
        <v>37616</v>
      </c>
      <c r="F34" s="159" t="n">
        <f aca="false">curves!H37</f>
        <v>0.2825</v>
      </c>
      <c r="G34" s="158" t="n">
        <f aca="false">curves!G37</f>
        <v>3.366</v>
      </c>
      <c r="H34" s="159" t="n">
        <f aca="false">curves!I37</f>
        <v>0.074823475309378</v>
      </c>
      <c r="J34" s="158" t="n">
        <f aca="false">[4]STRADDLES!$F44</f>
        <v>3.60716666666667</v>
      </c>
      <c r="K34" s="159" t="n">
        <f aca="false">[3]STRADDLES!$K44</f>
        <v>0.28</v>
      </c>
    </row>
    <row r="35" customFormat="false" ht="12.75" hidden="false" customHeight="false" outlineLevel="0" collapsed="false">
      <c r="B35" s="157" t="n">
        <v>37653</v>
      </c>
      <c r="C35" s="158" t="n">
        <f aca="false">IF(SETTLE="options",J35,G35)</f>
        <v>3.47716666666667</v>
      </c>
      <c r="D35" s="159" t="n">
        <f aca="false">IF(SETTLE="options",K35,F35)</f>
        <v>0.27</v>
      </c>
      <c r="E35" s="160" t="n">
        <v>37649</v>
      </c>
      <c r="F35" s="159" t="n">
        <f aca="false">curves!H38</f>
        <v>0.2725</v>
      </c>
      <c r="G35" s="158" t="n">
        <f aca="false">curves!G38</f>
        <v>3.236</v>
      </c>
      <c r="H35" s="159" t="n">
        <f aca="false">curves!I38</f>
        <v>0.0748298087102</v>
      </c>
      <c r="J35" s="158" t="n">
        <f aca="false">[4]STRADDLES!$F45</f>
        <v>3.47716666666667</v>
      </c>
      <c r="K35" s="159" t="n">
        <f aca="false">[3]STRADDLES!$K45</f>
        <v>0.27</v>
      </c>
    </row>
    <row r="36" customFormat="false" ht="12.75" hidden="false" customHeight="false" outlineLevel="0" collapsed="false">
      <c r="B36" s="157" t="n">
        <v>37681</v>
      </c>
      <c r="C36" s="158" t="n">
        <f aca="false">IF(SETTLE="options",J36,G36)</f>
        <v>3.33416666666667</v>
      </c>
      <c r="D36" s="159" t="n">
        <f aca="false">IF(SETTLE="options",K36,F36)</f>
        <v>0.2625</v>
      </c>
      <c r="E36" s="160" t="n">
        <v>37677</v>
      </c>
      <c r="F36" s="159" t="n">
        <f aca="false">curves!H39</f>
        <v>0.265</v>
      </c>
      <c r="G36" s="158" t="n">
        <f aca="false">curves!G39</f>
        <v>3.093</v>
      </c>
      <c r="H36" s="159" t="n">
        <f aca="false">curves!I39</f>
        <v>0.074835529201278</v>
      </c>
      <c r="J36" s="158" t="n">
        <f aca="false">[4]STRADDLES!$F46</f>
        <v>3.33416666666667</v>
      </c>
      <c r="K36" s="159" t="n">
        <f aca="false">[3]STRADDLES!$K46</f>
        <v>0.2625</v>
      </c>
    </row>
    <row r="37" customFormat="false" ht="12.75" hidden="false" customHeight="false" outlineLevel="0" collapsed="false">
      <c r="B37" s="157" t="n">
        <v>37712</v>
      </c>
      <c r="C37" s="158" t="n">
        <f aca="false">IF(SETTLE="options",J37,G37)</f>
        <v>3.18916666666667</v>
      </c>
      <c r="D37" s="159" t="n">
        <f aca="false">IF(SETTLE="options",K37,F37)</f>
        <v>0.2285</v>
      </c>
      <c r="E37" s="160" t="n">
        <v>37706</v>
      </c>
      <c r="F37" s="159" t="n">
        <f aca="false">curves!H40</f>
        <v>0.23</v>
      </c>
      <c r="G37" s="158" t="n">
        <f aca="false">curves!G40</f>
        <v>2.948</v>
      </c>
      <c r="H37" s="159" t="n">
        <f aca="false">curves!I40</f>
        <v>0.074832714871357</v>
      </c>
      <c r="J37" s="158" t="n">
        <f aca="false">[4]STRADDLES!$F47</f>
        <v>3.18916666666667</v>
      </c>
      <c r="K37" s="159" t="n">
        <f aca="false">[3]STRADDLES!$K47</f>
        <v>0.2285</v>
      </c>
    </row>
    <row r="38" customFormat="false" ht="12.75" hidden="false" customHeight="false" outlineLevel="0" collapsed="false">
      <c r="B38" s="157" t="n">
        <v>37712</v>
      </c>
      <c r="C38" s="158" t="n">
        <f aca="false">IF(SETTLE="options",J38,G38)</f>
        <v>3.16716666666667</v>
      </c>
      <c r="D38" s="159" t="n">
        <f aca="false">IF(SETTLE="options",K38,F38)</f>
        <v>0.2275</v>
      </c>
      <c r="E38" s="160" t="n">
        <v>37706</v>
      </c>
      <c r="F38" s="159" t="n">
        <f aca="false">curves!H41</f>
        <v>0.229</v>
      </c>
      <c r="G38" s="158" t="n">
        <f aca="false">curves!G41</f>
        <v>2.926</v>
      </c>
      <c r="H38" s="159" t="n">
        <f aca="false">curves!I41</f>
        <v>0.07481789993779</v>
      </c>
      <c r="J38" s="158" t="n">
        <f aca="false">[4]STRADDLES!$F48</f>
        <v>3.16716666666667</v>
      </c>
      <c r="K38" s="159" t="n">
        <f aca="false">[3]STRADDLES!$K48</f>
        <v>0.2275</v>
      </c>
    </row>
    <row r="39" customFormat="false" ht="12.75" hidden="false" customHeight="false" outlineLevel="0" collapsed="false">
      <c r="B39" s="163"/>
    </row>
    <row r="40" customFormat="false" ht="12.75" hidden="false" customHeight="false" outlineLevel="0" collapsed="false">
      <c r="B40" s="163"/>
    </row>
    <row r="41" customFormat="false" ht="12.75" hidden="false" customHeight="false" outlineLevel="0" collapsed="false">
      <c r="B41" s="163"/>
    </row>
    <row r="42" customFormat="false" ht="12.75" hidden="false" customHeight="false" outlineLevel="0" collapsed="false">
      <c r="B42" s="163"/>
    </row>
    <row r="43" customFormat="false" ht="12.75" hidden="false" customHeight="false" outlineLevel="0" collapsed="false">
      <c r="B43" s="163"/>
    </row>
    <row r="44" customFormat="false" ht="12.75" hidden="false" customHeight="false" outlineLevel="0" collapsed="false">
      <c r="B44" s="163"/>
    </row>
    <row r="45" customFormat="false" ht="12.75" hidden="false" customHeight="false" outlineLevel="0" collapsed="false">
      <c r="B45" s="163"/>
    </row>
    <row r="46" customFormat="false" ht="12.75" hidden="false" customHeight="false" outlineLevel="0" collapsed="false">
      <c r="B46" s="163"/>
    </row>
    <row r="47" customFormat="false" ht="12.75" hidden="false" customHeight="false" outlineLevel="0" collapsed="false">
      <c r="B47" s="163"/>
    </row>
    <row r="48" customFormat="false" ht="12.75" hidden="false" customHeight="false" outlineLevel="0" collapsed="false">
      <c r="B48" s="163"/>
    </row>
    <row r="49" customFormat="false" ht="12.75" hidden="false" customHeight="false" outlineLevel="0" collapsed="false">
      <c r="B49" s="163"/>
    </row>
    <row r="50" customFormat="false" ht="12.75" hidden="false" customHeight="false" outlineLevel="0" collapsed="false">
      <c r="B50" s="163"/>
    </row>
    <row r="51" customFormat="false" ht="12.75" hidden="false" customHeight="false" outlineLevel="0" collapsed="false">
      <c r="B51" s="163"/>
    </row>
    <row r="52" customFormat="false" ht="12.75" hidden="false" customHeight="false" outlineLevel="0" collapsed="false">
      <c r="B52" s="163"/>
    </row>
    <row r="53" customFormat="false" ht="12.75" hidden="false" customHeight="false" outlineLevel="0" collapsed="false">
      <c r="B53" s="163"/>
    </row>
    <row r="54" customFormat="false" ht="12.75" hidden="false" customHeight="false" outlineLevel="0" collapsed="false">
      <c r="B54" s="163"/>
    </row>
    <row r="55" customFormat="false" ht="12.75" hidden="false" customHeight="false" outlineLevel="0" collapsed="false">
      <c r="B55" s="163"/>
    </row>
    <row r="56" customFormat="false" ht="12.75" hidden="false" customHeight="false" outlineLevel="0" collapsed="false">
      <c r="B56" s="163"/>
    </row>
    <row r="57" customFormat="false" ht="12.75" hidden="false" customHeight="false" outlineLevel="0" collapsed="false">
      <c r="B57" s="163"/>
    </row>
    <row r="58" customFormat="false" ht="12.75" hidden="false" customHeight="false" outlineLevel="0" collapsed="false">
      <c r="B58" s="163"/>
    </row>
    <row r="59" customFormat="false" ht="12.75" hidden="false" customHeight="false" outlineLevel="0" collapsed="false">
      <c r="B59" s="163"/>
    </row>
    <row r="60" customFormat="false" ht="12.75" hidden="false" customHeight="false" outlineLevel="0" collapsed="false">
      <c r="B60" s="163"/>
    </row>
    <row r="61" customFormat="false" ht="12.75" hidden="false" customHeight="false" outlineLevel="0" collapsed="false">
      <c r="B61" s="163"/>
    </row>
    <row r="62" customFormat="false" ht="12.75" hidden="false" customHeight="false" outlineLevel="0" collapsed="false">
      <c r="B62" s="163"/>
    </row>
    <row r="63" customFormat="false" ht="12.75" hidden="false" customHeight="false" outlineLevel="0" collapsed="false">
      <c r="B63" s="16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3" width="9.14"/>
  </cols>
  <sheetData>
    <row r="1" customFormat="false" ht="13.5" hidden="false" customHeight="false" outlineLevel="0" collapsed="false">
      <c r="A1" s="164"/>
      <c r="B1" s="164"/>
      <c r="C1" s="164"/>
    </row>
    <row r="2" customFormat="false" ht="12.75" hidden="false" customHeight="false" outlineLevel="0" collapsed="false">
      <c r="A2" s="165" t="s">
        <v>197</v>
      </c>
      <c r="B2" s="165"/>
      <c r="C2" s="165"/>
    </row>
    <row r="3" customFormat="false" ht="12.75" hidden="false" customHeight="false" outlineLevel="0" collapsed="false">
      <c r="A3" s="166" t="s">
        <v>198</v>
      </c>
      <c r="B3" s="166"/>
      <c r="C3" s="166"/>
    </row>
    <row r="4" customFormat="false" ht="12.75" hidden="false" customHeight="false" outlineLevel="0" collapsed="false">
      <c r="A4" s="167"/>
      <c r="B4" s="168" t="s">
        <v>199</v>
      </c>
      <c r="C4" s="169" t="s">
        <v>200</v>
      </c>
    </row>
    <row r="5" customFormat="false" ht="12.75" hidden="false" customHeight="false" outlineLevel="0" collapsed="false">
      <c r="A5" s="170" t="s">
        <v>201</v>
      </c>
      <c r="B5" s="171" t="s">
        <v>202</v>
      </c>
      <c r="C5" s="172" t="s">
        <v>202</v>
      </c>
    </row>
    <row r="6" customFormat="false" ht="13.5" hidden="false" customHeight="false" outlineLevel="0" collapsed="false">
      <c r="A6" s="173" t="s">
        <v>203</v>
      </c>
      <c r="B6" s="174" t="s">
        <v>204</v>
      </c>
      <c r="C6" s="175" t="s">
        <v>204</v>
      </c>
    </row>
    <row r="7" customFormat="false" ht="12.75" hidden="false" customHeight="false" outlineLevel="0" collapsed="false">
      <c r="A7" s="176" t="n">
        <v>35431</v>
      </c>
      <c r="B7" s="177" t="n">
        <v>35423</v>
      </c>
      <c r="C7" s="178" t="n">
        <v>35422</v>
      </c>
    </row>
    <row r="8" customFormat="false" ht="12.75" hidden="false" customHeight="false" outlineLevel="0" collapsed="false">
      <c r="A8" s="179" t="n">
        <v>35462</v>
      </c>
      <c r="B8" s="180" t="n">
        <v>35457</v>
      </c>
      <c r="C8" s="181" t="n">
        <v>35454</v>
      </c>
    </row>
    <row r="9" customFormat="false" ht="12.75" hidden="false" customHeight="false" outlineLevel="0" collapsed="false">
      <c r="A9" s="179" t="n">
        <v>35490</v>
      </c>
      <c r="B9" s="180" t="n">
        <v>35485</v>
      </c>
      <c r="C9" s="181" t="n">
        <v>35482</v>
      </c>
    </row>
    <row r="10" customFormat="false" ht="12.75" hidden="false" customHeight="false" outlineLevel="0" collapsed="false">
      <c r="A10" s="179" t="n">
        <v>35521</v>
      </c>
      <c r="B10" s="180" t="n">
        <v>35513</v>
      </c>
      <c r="C10" s="181" t="n">
        <v>35510</v>
      </c>
    </row>
    <row r="11" customFormat="false" ht="12.75" hidden="false" customHeight="false" outlineLevel="0" collapsed="false">
      <c r="A11" s="179" t="n">
        <v>35551</v>
      </c>
      <c r="B11" s="180" t="n">
        <v>35544</v>
      </c>
      <c r="C11" s="181" t="n">
        <v>35543</v>
      </c>
    </row>
    <row r="12" customFormat="false" ht="12.75" hidden="false" customHeight="false" outlineLevel="0" collapsed="false">
      <c r="A12" s="179" t="n">
        <v>35582</v>
      </c>
      <c r="B12" s="180" t="n">
        <v>35578</v>
      </c>
      <c r="C12" s="181" t="n">
        <v>35577</v>
      </c>
    </row>
    <row r="13" customFormat="false" ht="12.75" hidden="false" customHeight="false" outlineLevel="0" collapsed="false">
      <c r="A13" s="179" t="n">
        <v>35612</v>
      </c>
      <c r="B13" s="180" t="n">
        <v>35607</v>
      </c>
      <c r="C13" s="181" t="n">
        <v>35606</v>
      </c>
    </row>
    <row r="14" customFormat="false" ht="12.75" hidden="false" customHeight="false" outlineLevel="0" collapsed="false">
      <c r="A14" s="179" t="n">
        <v>35643</v>
      </c>
      <c r="B14" s="180" t="n">
        <v>35640</v>
      </c>
      <c r="C14" s="181" t="n">
        <v>35639</v>
      </c>
    </row>
    <row r="15" customFormat="false" ht="12.75" hidden="false" customHeight="false" outlineLevel="0" collapsed="false">
      <c r="A15" s="179" t="n">
        <v>35674</v>
      </c>
      <c r="B15" s="180" t="n">
        <v>35669</v>
      </c>
      <c r="C15" s="181" t="n">
        <v>35668</v>
      </c>
    </row>
    <row r="16" customFormat="false" ht="12.75" hidden="false" customHeight="false" outlineLevel="0" collapsed="false">
      <c r="A16" s="179" t="n">
        <v>35704</v>
      </c>
      <c r="B16" s="180" t="n">
        <v>35699</v>
      </c>
      <c r="C16" s="181" t="n">
        <v>35698</v>
      </c>
    </row>
    <row r="17" customFormat="false" ht="12.75" hidden="false" customHeight="false" outlineLevel="0" collapsed="false">
      <c r="A17" s="179" t="n">
        <v>35735</v>
      </c>
      <c r="B17" s="180" t="n">
        <v>35732</v>
      </c>
      <c r="C17" s="181" t="n">
        <v>35731</v>
      </c>
    </row>
    <row r="18" customFormat="false" ht="12.75" hidden="false" customHeight="false" outlineLevel="0" collapsed="false">
      <c r="A18" s="179" t="n">
        <v>35765</v>
      </c>
      <c r="B18" s="180" t="n">
        <v>35758</v>
      </c>
      <c r="C18" s="181" t="n">
        <v>35755</v>
      </c>
    </row>
    <row r="19" customFormat="false" ht="12.75" hidden="false" customHeight="false" outlineLevel="0" collapsed="false">
      <c r="A19" s="179" t="n">
        <v>35796</v>
      </c>
      <c r="B19" s="180" t="n">
        <v>35793</v>
      </c>
      <c r="C19" s="181" t="n">
        <v>35790</v>
      </c>
    </row>
    <row r="20" customFormat="false" ht="12.75" hidden="false" customHeight="false" outlineLevel="0" collapsed="false">
      <c r="A20" s="179" t="n">
        <v>35827</v>
      </c>
      <c r="B20" s="180" t="n">
        <v>35823</v>
      </c>
      <c r="C20" s="181" t="n">
        <v>35822</v>
      </c>
    </row>
    <row r="21" customFormat="false" ht="12.75" hidden="false" customHeight="false" outlineLevel="0" collapsed="false">
      <c r="A21" s="179" t="n">
        <v>35855</v>
      </c>
      <c r="B21" s="180" t="n">
        <v>35851</v>
      </c>
      <c r="C21" s="181" t="n">
        <v>35850</v>
      </c>
    </row>
    <row r="22" customFormat="false" ht="12.75" hidden="false" customHeight="false" outlineLevel="0" collapsed="false">
      <c r="A22" s="179" t="n">
        <v>35886</v>
      </c>
      <c r="B22" s="180" t="n">
        <v>35881</v>
      </c>
      <c r="C22" s="181" t="n">
        <v>35880</v>
      </c>
    </row>
    <row r="23" customFormat="false" ht="12.75" hidden="false" customHeight="false" outlineLevel="0" collapsed="false">
      <c r="A23" s="179" t="n">
        <v>35916</v>
      </c>
      <c r="B23" s="180" t="n">
        <v>35913</v>
      </c>
      <c r="C23" s="181" t="n">
        <v>35912</v>
      </c>
    </row>
    <row r="24" customFormat="false" ht="12.75" hidden="false" customHeight="false" outlineLevel="0" collapsed="false">
      <c r="A24" s="179" t="n">
        <v>35947</v>
      </c>
      <c r="B24" s="180" t="n">
        <v>35942</v>
      </c>
      <c r="C24" s="181" t="n">
        <v>35941</v>
      </c>
    </row>
    <row r="25" customFormat="false" ht="12.75" hidden="false" customHeight="false" outlineLevel="0" collapsed="false">
      <c r="A25" s="179" t="n">
        <v>35977</v>
      </c>
      <c r="B25" s="180" t="n">
        <v>35972</v>
      </c>
      <c r="C25" s="181" t="n">
        <v>35971</v>
      </c>
    </row>
    <row r="26" customFormat="false" ht="12.75" hidden="false" customHeight="false" outlineLevel="0" collapsed="false">
      <c r="A26" s="179" t="n">
        <v>36008</v>
      </c>
      <c r="B26" s="180" t="n">
        <v>36005</v>
      </c>
      <c r="C26" s="181" t="n">
        <v>36004</v>
      </c>
    </row>
    <row r="27" customFormat="false" ht="12.75" hidden="false" customHeight="false" outlineLevel="0" collapsed="false">
      <c r="A27" s="179" t="n">
        <v>36039</v>
      </c>
      <c r="B27" s="180" t="n">
        <v>36034</v>
      </c>
      <c r="C27" s="181" t="n">
        <v>36033</v>
      </c>
    </row>
    <row r="28" customFormat="false" ht="12.75" hidden="false" customHeight="false" outlineLevel="0" collapsed="false">
      <c r="A28" s="179" t="n">
        <v>36069</v>
      </c>
      <c r="B28" s="180" t="n">
        <v>36066</v>
      </c>
      <c r="C28" s="181" t="n">
        <v>36063</v>
      </c>
    </row>
    <row r="29" customFormat="false" ht="12.75" hidden="false" customHeight="false" outlineLevel="0" collapsed="false">
      <c r="A29" s="179" t="n">
        <v>36100</v>
      </c>
      <c r="B29" s="180" t="n">
        <v>36096</v>
      </c>
      <c r="C29" s="181" t="n">
        <v>36095</v>
      </c>
    </row>
    <row r="30" customFormat="false" ht="12.75" hidden="false" customHeight="false" outlineLevel="0" collapsed="false">
      <c r="A30" s="179" t="n">
        <v>36130</v>
      </c>
      <c r="B30" s="180" t="n">
        <v>36124</v>
      </c>
      <c r="C30" s="181" t="n">
        <v>36123</v>
      </c>
    </row>
    <row r="31" customFormat="false" ht="12.75" hidden="false" customHeight="false" outlineLevel="0" collapsed="false">
      <c r="A31" s="179" t="n">
        <v>36161</v>
      </c>
      <c r="B31" s="180" t="n">
        <v>36158</v>
      </c>
      <c r="C31" s="181" t="n">
        <v>36157</v>
      </c>
    </row>
    <row r="32" customFormat="false" ht="12.75" hidden="false" customHeight="false" outlineLevel="0" collapsed="false">
      <c r="A32" s="179" t="n">
        <v>36192</v>
      </c>
      <c r="B32" s="180" t="n">
        <v>36187</v>
      </c>
      <c r="C32" s="181" t="n">
        <v>36186</v>
      </c>
    </row>
    <row r="33" customFormat="false" ht="12.75" hidden="false" customHeight="false" outlineLevel="0" collapsed="false">
      <c r="A33" s="179" t="n">
        <v>36220</v>
      </c>
      <c r="B33" s="180" t="n">
        <v>36215</v>
      </c>
      <c r="C33" s="181" t="n">
        <v>36214</v>
      </c>
    </row>
    <row r="34" customFormat="false" ht="12.75" hidden="false" customHeight="false" outlineLevel="0" collapsed="false">
      <c r="A34" s="179" t="n">
        <v>36251</v>
      </c>
      <c r="B34" s="180" t="n">
        <v>36248</v>
      </c>
      <c r="C34" s="181" t="n">
        <v>36245</v>
      </c>
    </row>
    <row r="35" customFormat="false" ht="12.75" hidden="false" customHeight="false" outlineLevel="0" collapsed="false">
      <c r="A35" s="179" t="n">
        <v>36281</v>
      </c>
      <c r="B35" s="180" t="n">
        <v>36278</v>
      </c>
      <c r="C35" s="181" t="n">
        <v>36277</v>
      </c>
    </row>
    <row r="36" customFormat="false" ht="12.75" hidden="false" customHeight="false" outlineLevel="0" collapsed="false">
      <c r="A36" s="179" t="n">
        <v>36312</v>
      </c>
      <c r="B36" s="180" t="n">
        <v>36306</v>
      </c>
      <c r="C36" s="181" t="n">
        <v>36305</v>
      </c>
    </row>
    <row r="37" customFormat="false" ht="12.75" hidden="false" customHeight="false" outlineLevel="0" collapsed="false">
      <c r="A37" s="179" t="n">
        <v>36342</v>
      </c>
      <c r="B37" s="180" t="n">
        <v>36339</v>
      </c>
      <c r="C37" s="181" t="n">
        <v>36336</v>
      </c>
    </row>
    <row r="38" customFormat="false" ht="12.75" hidden="false" customHeight="false" outlineLevel="0" collapsed="false">
      <c r="A38" s="179" t="n">
        <v>36373</v>
      </c>
      <c r="B38" s="180" t="n">
        <v>36369</v>
      </c>
      <c r="C38" s="181" t="n">
        <v>36368</v>
      </c>
    </row>
    <row r="39" customFormat="false" ht="12.75" hidden="false" customHeight="false" outlineLevel="0" collapsed="false">
      <c r="A39" s="179" t="n">
        <v>36404</v>
      </c>
      <c r="B39" s="180" t="n">
        <v>36399</v>
      </c>
      <c r="C39" s="181" t="n">
        <v>36398</v>
      </c>
    </row>
    <row r="40" customFormat="false" ht="12.75" hidden="false" customHeight="false" outlineLevel="0" collapsed="false">
      <c r="A40" s="179" t="n">
        <v>36434</v>
      </c>
      <c r="B40" s="180" t="n">
        <v>36431</v>
      </c>
      <c r="C40" s="181" t="n">
        <v>36430</v>
      </c>
    </row>
    <row r="41" customFormat="false" ht="12.75" hidden="false" customHeight="false" outlineLevel="0" collapsed="false">
      <c r="A41" s="179" t="n">
        <v>36465</v>
      </c>
      <c r="B41" s="180" t="n">
        <v>36460</v>
      </c>
      <c r="C41" s="181" t="n">
        <v>36459</v>
      </c>
    </row>
    <row r="42" customFormat="false" ht="12.75" hidden="false" customHeight="false" outlineLevel="0" collapsed="false">
      <c r="A42" s="179" t="n">
        <v>36495</v>
      </c>
      <c r="B42" s="180" t="n">
        <v>36488</v>
      </c>
      <c r="C42" s="181" t="n">
        <v>36487</v>
      </c>
    </row>
    <row r="43" customFormat="false" ht="12.75" hidden="false" customHeight="false" outlineLevel="0" collapsed="false">
      <c r="A43" s="179" t="n">
        <v>36526</v>
      </c>
      <c r="B43" s="180" t="n">
        <v>36522</v>
      </c>
      <c r="C43" s="181" t="n">
        <v>36522</v>
      </c>
    </row>
    <row r="44" customFormat="false" ht="12.75" hidden="false" customHeight="false" outlineLevel="0" collapsed="false">
      <c r="A44" s="179" t="n">
        <v>36557</v>
      </c>
      <c r="B44" s="180" t="n">
        <v>36552</v>
      </c>
      <c r="C44" s="181" t="n">
        <v>36551</v>
      </c>
    </row>
    <row r="45" customFormat="false" ht="12.75" hidden="false" customHeight="false" outlineLevel="0" collapsed="false">
      <c r="A45" s="179" t="n">
        <v>36586</v>
      </c>
      <c r="B45" s="180" t="n">
        <v>36581</v>
      </c>
      <c r="C45" s="181" t="n">
        <v>36580</v>
      </c>
    </row>
    <row r="46" customFormat="false" ht="12.75" hidden="false" customHeight="false" outlineLevel="0" collapsed="false">
      <c r="A46" s="179" t="n">
        <v>36617</v>
      </c>
      <c r="B46" s="180" t="n">
        <v>36614</v>
      </c>
      <c r="C46" s="181" t="n">
        <v>36613</v>
      </c>
    </row>
    <row r="47" customFormat="false" ht="12.75" hidden="false" customHeight="false" outlineLevel="0" collapsed="false">
      <c r="A47" s="179" t="n">
        <v>36647</v>
      </c>
      <c r="B47" s="180" t="n">
        <v>36642</v>
      </c>
      <c r="C47" s="181" t="n">
        <v>36641</v>
      </c>
    </row>
    <row r="48" customFormat="false" ht="12.75" hidden="false" customHeight="false" outlineLevel="0" collapsed="false">
      <c r="A48" s="179" t="n">
        <v>36678</v>
      </c>
      <c r="B48" s="180" t="n">
        <v>36672</v>
      </c>
      <c r="C48" s="181" t="n">
        <v>36671</v>
      </c>
    </row>
    <row r="49" customFormat="false" ht="12.75" hidden="false" customHeight="false" outlineLevel="0" collapsed="false">
      <c r="A49" s="179" t="n">
        <v>36708</v>
      </c>
      <c r="B49" s="180" t="n">
        <v>36705</v>
      </c>
      <c r="C49" s="181" t="n">
        <v>36704</v>
      </c>
    </row>
    <row r="50" customFormat="false" ht="12.75" hidden="false" customHeight="false" outlineLevel="0" collapsed="false">
      <c r="A50" s="179" t="n">
        <v>36739</v>
      </c>
      <c r="B50" s="180" t="n">
        <v>36734</v>
      </c>
      <c r="C50" s="181" t="n">
        <v>36733</v>
      </c>
    </row>
    <row r="51" customFormat="false" ht="12.75" hidden="false" customHeight="false" outlineLevel="0" collapsed="false">
      <c r="A51" s="179" t="n">
        <v>36770</v>
      </c>
      <c r="B51" s="180" t="n">
        <v>36767</v>
      </c>
      <c r="C51" s="181" t="n">
        <v>36766</v>
      </c>
    </row>
    <row r="52" customFormat="false" ht="12.75" hidden="false" customHeight="false" outlineLevel="0" collapsed="false">
      <c r="A52" s="179" t="n">
        <v>36800</v>
      </c>
      <c r="B52" s="180" t="n">
        <v>36796</v>
      </c>
      <c r="C52" s="181" t="n">
        <v>36795</v>
      </c>
    </row>
    <row r="53" customFormat="false" ht="12.75" hidden="false" customHeight="false" outlineLevel="0" collapsed="false">
      <c r="A53" s="179" t="n">
        <v>36831</v>
      </c>
      <c r="B53" s="180" t="n">
        <v>36826</v>
      </c>
      <c r="C53" s="181" t="n">
        <v>36825</v>
      </c>
    </row>
    <row r="54" customFormat="false" ht="12.75" hidden="false" customHeight="false" outlineLevel="0" collapsed="false">
      <c r="A54" s="179" t="n">
        <v>36861</v>
      </c>
      <c r="B54" s="180" t="n">
        <v>36858</v>
      </c>
      <c r="C54" s="181" t="n">
        <v>36857</v>
      </c>
    </row>
    <row r="55" customFormat="false" ht="12.75" hidden="false" customHeight="false" outlineLevel="0" collapsed="false">
      <c r="A55" s="179" t="n">
        <v>36892</v>
      </c>
      <c r="B55" s="180" t="n">
        <v>36887</v>
      </c>
      <c r="C55" s="181" t="n">
        <v>36886</v>
      </c>
    </row>
    <row r="56" customFormat="false" ht="12.75" hidden="false" customHeight="false" outlineLevel="0" collapsed="false">
      <c r="A56" s="179" t="n">
        <v>36923</v>
      </c>
      <c r="B56" s="180" t="n">
        <v>36920</v>
      </c>
      <c r="C56" s="181" t="n">
        <v>36917</v>
      </c>
    </row>
    <row r="57" customFormat="false" ht="12.75" hidden="false" customHeight="false" outlineLevel="0" collapsed="false">
      <c r="A57" s="179" t="n">
        <v>36951</v>
      </c>
      <c r="B57" s="180" t="n">
        <v>36948</v>
      </c>
      <c r="C57" s="181" t="n">
        <v>36945</v>
      </c>
    </row>
    <row r="58" customFormat="false" ht="12.75" hidden="false" customHeight="false" outlineLevel="0" collapsed="false">
      <c r="A58" s="179" t="n">
        <v>36982</v>
      </c>
      <c r="B58" s="180" t="n">
        <v>36978</v>
      </c>
      <c r="C58" s="181" t="n">
        <v>36977</v>
      </c>
    </row>
    <row r="59" customFormat="false" ht="12.75" hidden="false" customHeight="false" outlineLevel="0" collapsed="false">
      <c r="A59" s="179" t="n">
        <v>37012</v>
      </c>
      <c r="B59" s="180" t="n">
        <v>37007</v>
      </c>
      <c r="C59" s="181" t="n">
        <v>37006</v>
      </c>
    </row>
    <row r="60" customFormat="false" ht="12.75" hidden="false" customHeight="false" outlineLevel="0" collapsed="false">
      <c r="A60" s="179" t="n">
        <v>37043</v>
      </c>
      <c r="B60" s="180" t="n">
        <v>37040</v>
      </c>
      <c r="C60" s="181" t="n">
        <v>37036</v>
      </c>
    </row>
    <row r="61" customFormat="false" ht="12.75" hidden="false" customHeight="false" outlineLevel="0" collapsed="false">
      <c r="A61" s="179" t="n">
        <v>37073</v>
      </c>
      <c r="B61" s="180" t="n">
        <v>37069</v>
      </c>
      <c r="C61" s="181" t="n">
        <v>37068</v>
      </c>
    </row>
    <row r="62" customFormat="false" ht="12.75" hidden="false" customHeight="false" outlineLevel="0" collapsed="false">
      <c r="A62" s="179" t="n">
        <v>37104</v>
      </c>
      <c r="B62" s="180" t="n">
        <v>37099</v>
      </c>
      <c r="C62" s="181" t="n">
        <v>37098</v>
      </c>
    </row>
    <row r="63" customFormat="false" ht="12.75" hidden="false" customHeight="false" outlineLevel="0" collapsed="false">
      <c r="A63" s="179" t="n">
        <v>37135</v>
      </c>
      <c r="B63" s="180" t="n">
        <v>37132</v>
      </c>
      <c r="C63" s="181" t="n">
        <v>37131</v>
      </c>
    </row>
    <row r="64" customFormat="false" ht="12.75" hidden="false" customHeight="false" outlineLevel="0" collapsed="false">
      <c r="A64" s="179" t="n">
        <v>37165</v>
      </c>
      <c r="B64" s="180" t="n">
        <v>37160</v>
      </c>
      <c r="C64" s="181" t="n">
        <v>37159</v>
      </c>
    </row>
    <row r="65" customFormat="false" ht="12.75" hidden="false" customHeight="false" outlineLevel="0" collapsed="false">
      <c r="A65" s="179" t="n">
        <v>37196</v>
      </c>
      <c r="B65" s="180" t="n">
        <v>37193</v>
      </c>
      <c r="C65" s="181" t="n">
        <v>37190</v>
      </c>
    </row>
    <row r="66" customFormat="false" ht="12.75" hidden="false" customHeight="false" outlineLevel="0" collapsed="false">
      <c r="A66" s="179" t="n">
        <v>37226</v>
      </c>
      <c r="B66" s="180" t="n">
        <v>37223</v>
      </c>
      <c r="C66" s="181" t="n">
        <v>37222</v>
      </c>
    </row>
    <row r="67" customFormat="false" ht="12.75" hidden="false" customHeight="false" outlineLevel="0" collapsed="false">
      <c r="A67" s="179" t="n">
        <v>37257</v>
      </c>
      <c r="B67" s="180" t="n">
        <v>37252</v>
      </c>
      <c r="C67" s="181" t="n">
        <v>37251</v>
      </c>
    </row>
    <row r="68" customFormat="false" ht="12.75" hidden="false" customHeight="false" outlineLevel="0" collapsed="false">
      <c r="A68" s="179" t="n">
        <v>37288</v>
      </c>
      <c r="B68" s="180" t="n">
        <v>37285</v>
      </c>
      <c r="C68" s="181" t="n">
        <v>37284</v>
      </c>
    </row>
    <row r="69" customFormat="false" ht="12.75" hidden="false" customHeight="false" outlineLevel="0" collapsed="false">
      <c r="A69" s="179" t="n">
        <v>37316</v>
      </c>
      <c r="B69" s="180" t="n">
        <v>37313</v>
      </c>
      <c r="C69" s="181" t="n">
        <v>37312</v>
      </c>
    </row>
    <row r="70" customFormat="false" ht="12.75" hidden="false" customHeight="false" outlineLevel="0" collapsed="false">
      <c r="A70" s="179" t="n">
        <v>37347</v>
      </c>
      <c r="B70" s="180" t="n">
        <v>37341</v>
      </c>
      <c r="C70" s="181" t="n">
        <v>37340</v>
      </c>
    </row>
    <row r="71" customFormat="false" ht="12.75" hidden="false" customHeight="false" outlineLevel="0" collapsed="false">
      <c r="A71" s="179" t="n">
        <v>37377</v>
      </c>
      <c r="B71" s="180" t="n">
        <v>37372</v>
      </c>
      <c r="C71" s="181" t="n">
        <v>37371</v>
      </c>
    </row>
    <row r="72" customFormat="false" ht="12.75" hidden="false" customHeight="false" outlineLevel="0" collapsed="false">
      <c r="A72" s="179" t="n">
        <v>37408</v>
      </c>
      <c r="B72" s="180" t="n">
        <v>37405</v>
      </c>
      <c r="C72" s="181" t="n">
        <v>37404</v>
      </c>
    </row>
    <row r="73" customFormat="false" ht="12.75" hidden="false" customHeight="false" outlineLevel="0" collapsed="false">
      <c r="A73" s="179" t="n">
        <v>37438</v>
      </c>
      <c r="B73" s="180" t="n">
        <v>37433</v>
      </c>
      <c r="C73" s="181" t="n">
        <v>37432</v>
      </c>
    </row>
    <row r="74" customFormat="false" ht="12.75" hidden="false" customHeight="false" outlineLevel="0" collapsed="false">
      <c r="A74" s="179" t="n">
        <v>37469</v>
      </c>
      <c r="B74" s="180" t="n">
        <v>37466</v>
      </c>
      <c r="C74" s="181" t="n">
        <v>37463</v>
      </c>
    </row>
    <row r="75" customFormat="false" ht="12.75" hidden="false" customHeight="false" outlineLevel="0" collapsed="false">
      <c r="A75" s="179" t="n">
        <v>37500</v>
      </c>
      <c r="B75" s="180" t="n">
        <v>37496</v>
      </c>
      <c r="C75" s="181" t="n">
        <v>37495</v>
      </c>
    </row>
    <row r="76" customFormat="false" ht="12.75" hidden="false" customHeight="false" outlineLevel="0" collapsed="false">
      <c r="A76" s="179" t="n">
        <v>37530</v>
      </c>
      <c r="B76" s="180" t="n">
        <v>37525</v>
      </c>
      <c r="C76" s="181" t="n">
        <v>37524</v>
      </c>
    </row>
    <row r="77" customFormat="false" ht="12.75" hidden="false" customHeight="false" outlineLevel="0" collapsed="false">
      <c r="A77" s="179" t="n">
        <v>37561</v>
      </c>
      <c r="B77" s="180" t="n">
        <v>37558</v>
      </c>
      <c r="C77" s="181" t="n">
        <v>37557</v>
      </c>
    </row>
    <row r="78" customFormat="false" ht="12.75" hidden="false" customHeight="false" outlineLevel="0" collapsed="false">
      <c r="A78" s="179" t="n">
        <v>37591</v>
      </c>
      <c r="B78" s="180" t="n">
        <v>37586</v>
      </c>
      <c r="C78" s="181" t="n">
        <v>37585</v>
      </c>
    </row>
    <row r="79" customFormat="false" ht="12.75" hidden="false" customHeight="false" outlineLevel="0" collapsed="false">
      <c r="A79" s="179" t="n">
        <v>37622</v>
      </c>
      <c r="B79" s="180" t="n">
        <v>37617</v>
      </c>
      <c r="C79" s="181" t="n">
        <v>37616</v>
      </c>
    </row>
    <row r="80" customFormat="false" ht="12.75" hidden="false" customHeight="false" outlineLevel="0" collapsed="false">
      <c r="A80" s="179" t="n">
        <v>37653</v>
      </c>
      <c r="B80" s="180" t="n">
        <v>37650</v>
      </c>
      <c r="C80" s="181" t="n">
        <v>37649</v>
      </c>
    </row>
    <row r="81" customFormat="false" ht="12.75" hidden="false" customHeight="false" outlineLevel="0" collapsed="false">
      <c r="A81" s="179" t="n">
        <v>37681</v>
      </c>
      <c r="B81" s="180" t="n">
        <v>37678</v>
      </c>
      <c r="C81" s="181" t="n">
        <v>37677</v>
      </c>
    </row>
    <row r="82" customFormat="false" ht="12.75" hidden="false" customHeight="false" outlineLevel="0" collapsed="false">
      <c r="A82" s="179" t="n">
        <v>37712</v>
      </c>
      <c r="B82" s="180" t="n">
        <v>37707</v>
      </c>
      <c r="C82" s="181" t="n">
        <v>37706</v>
      </c>
    </row>
    <row r="83" customFormat="false" ht="12.75" hidden="false" customHeight="false" outlineLevel="0" collapsed="false">
      <c r="A83" s="179" t="n">
        <v>37742</v>
      </c>
      <c r="B83" s="180" t="n">
        <v>37739</v>
      </c>
      <c r="C83" s="181" t="n">
        <v>37736</v>
      </c>
    </row>
    <row r="84" customFormat="false" ht="12.75" hidden="false" customHeight="false" outlineLevel="0" collapsed="false">
      <c r="A84" s="179" t="n">
        <v>37773</v>
      </c>
      <c r="B84" s="180" t="n">
        <v>37769</v>
      </c>
      <c r="C84" s="181" t="n">
        <v>37768</v>
      </c>
    </row>
    <row r="85" customFormat="false" ht="12.75" hidden="false" customHeight="false" outlineLevel="0" collapsed="false">
      <c r="A85" s="179" t="n">
        <v>37803</v>
      </c>
      <c r="B85" s="180" t="n">
        <v>37798</v>
      </c>
      <c r="C85" s="181" t="n">
        <v>37797</v>
      </c>
    </row>
    <row r="86" customFormat="false" ht="12.75" hidden="false" customHeight="false" outlineLevel="0" collapsed="false">
      <c r="A86" s="179" t="n">
        <v>37834</v>
      </c>
      <c r="B86" s="180" t="n">
        <v>37831</v>
      </c>
      <c r="C86" s="181" t="n">
        <v>37830</v>
      </c>
    </row>
    <row r="87" customFormat="false" ht="12.75" hidden="false" customHeight="false" outlineLevel="0" collapsed="false">
      <c r="A87" s="179" t="n">
        <v>37865</v>
      </c>
      <c r="B87" s="180" t="n">
        <v>37860</v>
      </c>
      <c r="C87" s="181" t="n">
        <v>37859</v>
      </c>
    </row>
    <row r="88" customFormat="false" ht="12.75" hidden="false" customHeight="false" outlineLevel="0" collapsed="false">
      <c r="A88" s="179" t="n">
        <v>37895</v>
      </c>
      <c r="B88" s="180" t="n">
        <v>37890</v>
      </c>
      <c r="C88" s="181" t="n">
        <v>37889</v>
      </c>
    </row>
    <row r="89" customFormat="false" ht="12.75" hidden="false" customHeight="false" outlineLevel="0" collapsed="false">
      <c r="A89" s="179" t="n">
        <v>37926</v>
      </c>
      <c r="B89" s="180" t="n">
        <v>37923</v>
      </c>
      <c r="C89" s="181" t="n">
        <v>37922</v>
      </c>
    </row>
    <row r="90" customFormat="false" ht="12.75" hidden="false" customHeight="false" outlineLevel="0" collapsed="false">
      <c r="A90" s="179" t="n">
        <v>37956</v>
      </c>
      <c r="B90" s="180" t="n">
        <v>37950</v>
      </c>
      <c r="C90" s="181" t="n">
        <v>37949</v>
      </c>
    </row>
    <row r="91" customFormat="false" ht="12.75" hidden="false" customHeight="false" outlineLevel="0" collapsed="false">
      <c r="A91" s="179" t="n">
        <v>37987</v>
      </c>
      <c r="B91" s="180" t="n">
        <v>37984</v>
      </c>
      <c r="C91" s="181" t="n">
        <v>37981</v>
      </c>
    </row>
    <row r="92" customFormat="false" ht="12.75" hidden="false" customHeight="false" outlineLevel="0" collapsed="false">
      <c r="A92" s="179" t="n">
        <v>38018</v>
      </c>
      <c r="B92" s="180" t="n">
        <v>38014</v>
      </c>
      <c r="C92" s="181" t="n">
        <v>38013</v>
      </c>
    </row>
    <row r="93" customFormat="false" ht="12.75" hidden="false" customHeight="false" outlineLevel="0" collapsed="false">
      <c r="A93" s="179" t="n">
        <v>38047</v>
      </c>
      <c r="B93" s="180" t="n">
        <v>38042</v>
      </c>
      <c r="C93" s="181" t="n">
        <v>38041</v>
      </c>
    </row>
    <row r="94" customFormat="false" ht="12.75" hidden="false" customHeight="false" outlineLevel="0" collapsed="false">
      <c r="A94" s="179" t="n">
        <v>38078</v>
      </c>
      <c r="B94" s="180" t="n">
        <v>38075</v>
      </c>
      <c r="C94" s="181" t="n">
        <v>38072</v>
      </c>
    </row>
    <row r="95" customFormat="false" ht="12.75" hidden="false" customHeight="false" outlineLevel="0" collapsed="false">
      <c r="A95" s="179" t="n">
        <v>38108</v>
      </c>
      <c r="B95" s="180" t="n">
        <v>38105</v>
      </c>
      <c r="C95" s="181" t="n">
        <v>38104</v>
      </c>
    </row>
    <row r="96" customFormat="false" ht="12.75" hidden="false" customHeight="false" outlineLevel="0" collapsed="false">
      <c r="A96" s="179" t="n">
        <v>38139</v>
      </c>
      <c r="B96" s="180" t="n">
        <v>38133</v>
      </c>
      <c r="C96" s="181" t="n">
        <v>38132</v>
      </c>
    </row>
    <row r="97" customFormat="false" ht="12.75" hidden="false" customHeight="false" outlineLevel="0" collapsed="false">
      <c r="A97" s="179" t="n">
        <v>38169</v>
      </c>
      <c r="B97" s="180" t="n">
        <v>38166</v>
      </c>
      <c r="C97" s="181" t="n">
        <v>38163</v>
      </c>
    </row>
    <row r="98" customFormat="false" ht="12.75" hidden="false" customHeight="false" outlineLevel="0" collapsed="false">
      <c r="A98" s="179" t="n">
        <v>38200</v>
      </c>
      <c r="B98" s="180" t="n">
        <v>38196</v>
      </c>
      <c r="C98" s="181" t="n">
        <v>38195</v>
      </c>
    </row>
    <row r="99" customFormat="false" ht="12.75" hidden="false" customHeight="false" outlineLevel="0" collapsed="false">
      <c r="A99" s="179" t="n">
        <v>38231</v>
      </c>
      <c r="B99" s="180" t="n">
        <v>38226</v>
      </c>
      <c r="C99" s="181" t="n">
        <v>38225</v>
      </c>
    </row>
    <row r="100" customFormat="false" ht="12.75" hidden="false" customHeight="false" outlineLevel="0" collapsed="false">
      <c r="A100" s="179" t="n">
        <v>38261</v>
      </c>
      <c r="B100" s="180" t="n">
        <v>38258</v>
      </c>
      <c r="C100" s="181" t="n">
        <v>38257</v>
      </c>
    </row>
    <row r="101" customFormat="false" ht="12.75" hidden="false" customHeight="false" outlineLevel="0" collapsed="false">
      <c r="A101" s="179" t="n">
        <v>38292</v>
      </c>
      <c r="B101" s="180" t="n">
        <v>38287</v>
      </c>
      <c r="C101" s="181" t="n">
        <v>38286</v>
      </c>
    </row>
    <row r="102" customFormat="false" ht="12.75" hidden="false" customHeight="false" outlineLevel="0" collapsed="false">
      <c r="A102" s="179" t="n">
        <v>38322</v>
      </c>
      <c r="B102" s="180" t="n">
        <v>38317</v>
      </c>
      <c r="C102" s="181" t="n">
        <v>38315</v>
      </c>
    </row>
    <row r="103" customFormat="false" ht="12.75" hidden="false" customHeight="false" outlineLevel="0" collapsed="false">
      <c r="A103" s="179" t="n">
        <v>38353</v>
      </c>
      <c r="B103" s="180" t="n">
        <v>38349</v>
      </c>
      <c r="C103" s="181" t="n">
        <v>38348</v>
      </c>
    </row>
    <row r="104" customFormat="false" ht="12.75" hidden="false" customHeight="false" outlineLevel="0" collapsed="false">
      <c r="A104" s="179" t="n">
        <v>38384</v>
      </c>
      <c r="B104" s="180" t="n">
        <v>38379</v>
      </c>
      <c r="C104" s="181" t="n">
        <v>38378</v>
      </c>
    </row>
    <row r="105" customFormat="false" ht="12.75" hidden="false" customHeight="false" outlineLevel="0" collapsed="false">
      <c r="A105" s="179" t="n">
        <v>38412</v>
      </c>
      <c r="B105" s="180" t="n">
        <v>38407</v>
      </c>
      <c r="C105" s="181" t="n">
        <v>38406</v>
      </c>
    </row>
    <row r="106" customFormat="false" ht="12.75" hidden="false" customHeight="false" outlineLevel="0" collapsed="false">
      <c r="A106" s="179" t="n">
        <v>38443</v>
      </c>
      <c r="B106" s="180" t="n">
        <v>38440</v>
      </c>
      <c r="C106" s="181" t="n">
        <v>38439</v>
      </c>
    </row>
    <row r="107" customFormat="false" ht="12.75" hidden="false" customHeight="false" outlineLevel="0" collapsed="false">
      <c r="A107" s="179" t="n">
        <v>38473</v>
      </c>
      <c r="B107" s="180" t="n">
        <v>38469</v>
      </c>
      <c r="C107" s="181" t="n">
        <v>38468</v>
      </c>
    </row>
    <row r="108" customFormat="false" ht="12.75" hidden="false" customHeight="false" outlineLevel="0" collapsed="false">
      <c r="A108" s="179" t="n">
        <v>38504</v>
      </c>
      <c r="B108" s="180" t="n">
        <v>38498</v>
      </c>
      <c r="C108" s="181" t="n">
        <v>38497</v>
      </c>
    </row>
    <row r="109" customFormat="false" ht="12.75" hidden="false" customHeight="false" outlineLevel="0" collapsed="false">
      <c r="A109" s="179" t="n">
        <v>38534</v>
      </c>
      <c r="B109" s="180" t="n">
        <v>38531</v>
      </c>
      <c r="C109" s="181" t="n">
        <v>38530</v>
      </c>
    </row>
    <row r="110" customFormat="false" ht="12.75" hidden="false" customHeight="false" outlineLevel="0" collapsed="false">
      <c r="A110" s="179" t="n">
        <v>38565</v>
      </c>
      <c r="B110" s="180" t="n">
        <v>38560</v>
      </c>
      <c r="C110" s="181" t="n">
        <v>38559</v>
      </c>
    </row>
    <row r="111" customFormat="false" ht="12.75" hidden="false" customHeight="false" outlineLevel="0" collapsed="false">
      <c r="A111" s="179" t="n">
        <v>38596</v>
      </c>
      <c r="B111" s="180" t="n">
        <v>38593</v>
      </c>
      <c r="C111" s="181" t="n">
        <v>38590</v>
      </c>
    </row>
    <row r="112" customFormat="false" ht="12.75" hidden="false" customHeight="false" outlineLevel="0" collapsed="false">
      <c r="A112" s="179" t="n">
        <v>38626</v>
      </c>
      <c r="B112" s="180" t="n">
        <v>38623</v>
      </c>
      <c r="C112" s="181" t="n">
        <v>38622</v>
      </c>
    </row>
    <row r="113" customFormat="false" ht="12.75" hidden="false" customHeight="false" outlineLevel="0" collapsed="false">
      <c r="A113" s="179" t="n">
        <v>38657</v>
      </c>
      <c r="B113" s="180" t="n">
        <v>38652</v>
      </c>
      <c r="C113" s="181" t="n">
        <v>38651</v>
      </c>
    </row>
    <row r="114" customFormat="false" ht="12.75" hidden="false" customHeight="false" outlineLevel="0" collapsed="false">
      <c r="A114" s="179" t="n">
        <v>38687</v>
      </c>
      <c r="B114" s="180" t="n">
        <v>38684</v>
      </c>
      <c r="C114" s="181" t="n">
        <v>38681</v>
      </c>
    </row>
    <row r="115" customFormat="false" ht="12.75" hidden="false" customHeight="false" outlineLevel="0" collapsed="false">
      <c r="A115" s="179" t="n">
        <v>38718</v>
      </c>
      <c r="B115" s="180" t="n">
        <v>38714</v>
      </c>
      <c r="C115" s="181" t="n">
        <v>38713</v>
      </c>
    </row>
    <row r="116" customFormat="false" ht="12.75" hidden="false" customHeight="false" outlineLevel="0" collapsed="false">
      <c r="A116" s="179" t="n">
        <v>38749</v>
      </c>
      <c r="B116" s="180" t="n">
        <v>38744</v>
      </c>
      <c r="C116" s="181" t="n">
        <v>38743</v>
      </c>
    </row>
    <row r="117" customFormat="false" ht="12.75" hidden="false" customHeight="false" outlineLevel="0" collapsed="false">
      <c r="A117" s="179" t="n">
        <v>38777</v>
      </c>
      <c r="B117" s="180" t="n">
        <v>38772</v>
      </c>
      <c r="C117" s="181" t="n">
        <v>38771</v>
      </c>
    </row>
    <row r="118" customFormat="false" ht="12.75" hidden="false" customHeight="false" outlineLevel="0" collapsed="false">
      <c r="A118" s="179" t="n">
        <v>38808</v>
      </c>
      <c r="B118" s="180" t="n">
        <v>38805</v>
      </c>
      <c r="C118" s="181" t="n">
        <v>38804</v>
      </c>
    </row>
    <row r="119" customFormat="false" ht="12.75" hidden="false" customHeight="false" outlineLevel="0" collapsed="false">
      <c r="A119" s="179" t="n">
        <v>38838</v>
      </c>
      <c r="B119" s="180" t="n">
        <v>38833</v>
      </c>
      <c r="C119" s="181" t="n">
        <v>38832</v>
      </c>
    </row>
    <row r="120" customFormat="false" ht="12.75" hidden="false" customHeight="false" outlineLevel="0" collapsed="false">
      <c r="A120" s="179" t="n">
        <v>38869</v>
      </c>
      <c r="B120" s="180" t="n">
        <v>38863</v>
      </c>
      <c r="C120" s="181" t="n">
        <v>38862</v>
      </c>
    </row>
    <row r="121" customFormat="false" ht="12.75" hidden="false" customHeight="false" outlineLevel="0" collapsed="false">
      <c r="A121" s="179" t="n">
        <v>38899</v>
      </c>
      <c r="B121" s="180" t="n">
        <v>38896</v>
      </c>
      <c r="C121" s="181" t="n">
        <v>38895</v>
      </c>
    </row>
    <row r="122" customFormat="false" ht="12.75" hidden="false" customHeight="false" outlineLevel="0" collapsed="false">
      <c r="A122" s="179" t="n">
        <v>38930</v>
      </c>
      <c r="B122" s="180" t="n">
        <v>38925</v>
      </c>
      <c r="C122" s="181" t="n">
        <v>38924</v>
      </c>
    </row>
    <row r="123" customFormat="false" ht="12.75" hidden="false" customHeight="false" outlineLevel="0" collapsed="false">
      <c r="A123" s="179" t="n">
        <v>38961</v>
      </c>
      <c r="B123" s="180" t="n">
        <v>38958</v>
      </c>
      <c r="C123" s="181" t="n">
        <v>38957</v>
      </c>
    </row>
    <row r="124" customFormat="false" ht="12.75" hidden="false" customHeight="false" outlineLevel="0" collapsed="false">
      <c r="A124" s="179" t="n">
        <v>38991</v>
      </c>
      <c r="B124" s="180" t="n">
        <v>38987</v>
      </c>
      <c r="C124" s="181" t="n">
        <v>38986</v>
      </c>
    </row>
    <row r="125" customFormat="false" ht="12.75" hidden="false" customHeight="false" outlineLevel="0" collapsed="false">
      <c r="A125" s="179" t="n">
        <v>39022</v>
      </c>
      <c r="B125" s="180" t="n">
        <v>39017</v>
      </c>
      <c r="C125" s="181" t="n">
        <v>39016</v>
      </c>
    </row>
    <row r="126" customFormat="false" ht="12.75" hidden="false" customHeight="false" outlineLevel="0" collapsed="false">
      <c r="A126" s="179" t="n">
        <v>39052</v>
      </c>
      <c r="B126" s="180" t="n">
        <v>39049</v>
      </c>
      <c r="C126" s="181" t="n">
        <v>39048</v>
      </c>
    </row>
    <row r="127" customFormat="false" ht="12.75" hidden="false" customHeight="false" outlineLevel="0" collapsed="false">
      <c r="A127" s="179" t="n">
        <v>39083</v>
      </c>
      <c r="B127" s="180" t="n">
        <v>39078</v>
      </c>
      <c r="C127" s="181" t="n">
        <v>39077</v>
      </c>
    </row>
    <row r="128" customFormat="false" ht="12.75" hidden="false" customHeight="false" outlineLevel="0" collapsed="false">
      <c r="A128" s="179" t="n">
        <v>39114</v>
      </c>
      <c r="B128" s="180" t="n">
        <v>39111</v>
      </c>
      <c r="C128" s="181" t="n">
        <v>39108</v>
      </c>
    </row>
    <row r="129" customFormat="false" ht="12.75" hidden="false" customHeight="false" outlineLevel="0" collapsed="false">
      <c r="A129" s="179" t="n">
        <v>39142</v>
      </c>
      <c r="B129" s="180" t="n">
        <v>39139</v>
      </c>
      <c r="C129" s="181" t="n">
        <v>39136</v>
      </c>
    </row>
    <row r="130" customFormat="false" ht="12.75" hidden="false" customHeight="false" outlineLevel="0" collapsed="false">
      <c r="A130" s="179" t="n">
        <v>39173</v>
      </c>
      <c r="B130" s="180" t="n">
        <v>39169</v>
      </c>
      <c r="C130" s="181" t="n">
        <v>39168</v>
      </c>
    </row>
    <row r="131" customFormat="false" ht="12.75" hidden="false" customHeight="false" outlineLevel="0" collapsed="false">
      <c r="A131" s="179" t="n">
        <v>39203</v>
      </c>
      <c r="B131" s="180" t="n">
        <v>39198</v>
      </c>
      <c r="C131" s="181" t="n">
        <v>39197</v>
      </c>
    </row>
    <row r="132" customFormat="false" ht="12.75" hidden="false" customHeight="false" outlineLevel="0" collapsed="false">
      <c r="A132" s="179" t="n">
        <v>39234</v>
      </c>
      <c r="B132" s="180" t="n">
        <v>39231</v>
      </c>
      <c r="C132" s="181" t="n">
        <v>39227</v>
      </c>
    </row>
    <row r="133" customFormat="false" ht="12.75" hidden="false" customHeight="false" outlineLevel="0" collapsed="false">
      <c r="A133" s="179" t="n">
        <v>39264</v>
      </c>
      <c r="B133" s="180" t="n">
        <v>39260</v>
      </c>
      <c r="C133" s="181" t="n">
        <v>39259</v>
      </c>
    </row>
    <row r="134" customFormat="false" ht="12.75" hidden="false" customHeight="false" outlineLevel="0" collapsed="false">
      <c r="A134" s="179" t="n">
        <v>39295</v>
      </c>
      <c r="B134" s="180" t="n">
        <v>39290</v>
      </c>
      <c r="C134" s="181" t="n">
        <v>39289</v>
      </c>
    </row>
    <row r="135" customFormat="false" ht="12.75" hidden="false" customHeight="false" outlineLevel="0" collapsed="false">
      <c r="A135" s="179" t="n">
        <v>39326</v>
      </c>
      <c r="B135" s="180" t="n">
        <v>39323</v>
      </c>
      <c r="C135" s="181" t="n">
        <v>39322</v>
      </c>
    </row>
    <row r="136" customFormat="false" ht="12.75" hidden="false" customHeight="false" outlineLevel="0" collapsed="false">
      <c r="A136" s="179" t="n">
        <v>39356</v>
      </c>
      <c r="B136" s="180" t="n">
        <v>39351</v>
      </c>
      <c r="C136" s="181" t="n">
        <v>39350</v>
      </c>
    </row>
    <row r="137" customFormat="false" ht="12.75" hidden="false" customHeight="false" outlineLevel="0" collapsed="false">
      <c r="A137" s="179" t="n">
        <v>39387</v>
      </c>
      <c r="B137" s="180" t="n">
        <v>39384</v>
      </c>
      <c r="C137" s="181" t="n">
        <v>39381</v>
      </c>
    </row>
    <row r="138" customFormat="false" ht="12.75" hidden="false" customHeight="false" outlineLevel="0" collapsed="false">
      <c r="A138" s="179" t="n">
        <v>39417</v>
      </c>
      <c r="B138" s="180" t="n">
        <v>39414</v>
      </c>
      <c r="C138" s="181" t="n">
        <v>39413</v>
      </c>
    </row>
    <row r="139" customFormat="false" ht="12.75" hidden="false" customHeight="false" outlineLevel="0" collapsed="false">
      <c r="A139" s="179" t="n">
        <v>39448</v>
      </c>
      <c r="B139" s="180" t="n">
        <v>39443</v>
      </c>
      <c r="C139" s="181" t="n">
        <v>39442</v>
      </c>
    </row>
    <row r="140" customFormat="false" ht="12.75" hidden="false" customHeight="false" outlineLevel="0" collapsed="false">
      <c r="A140" s="179" t="n">
        <v>39479</v>
      </c>
      <c r="B140" s="180" t="n">
        <v>39476</v>
      </c>
      <c r="C140" s="181" t="n">
        <v>39475</v>
      </c>
    </row>
    <row r="141" customFormat="false" ht="12.75" hidden="false" customHeight="false" outlineLevel="0" collapsed="false">
      <c r="A141" s="179" t="n">
        <v>39508</v>
      </c>
      <c r="B141" s="180" t="n">
        <v>39505</v>
      </c>
      <c r="C141" s="181" t="n">
        <v>39504</v>
      </c>
    </row>
    <row r="142" customFormat="false" ht="12.75" hidden="false" customHeight="false" outlineLevel="0" collapsed="false">
      <c r="A142" s="179" t="n">
        <v>39539</v>
      </c>
      <c r="B142" s="180" t="n">
        <v>39534</v>
      </c>
      <c r="C142" s="181" t="n">
        <v>39533</v>
      </c>
    </row>
    <row r="143" customFormat="false" ht="12.75" hidden="false" customHeight="false" outlineLevel="0" collapsed="false">
      <c r="A143" s="179" t="n">
        <v>39569</v>
      </c>
      <c r="B143" s="180" t="n">
        <v>39566</v>
      </c>
      <c r="C143" s="181" t="n">
        <v>39563</v>
      </c>
    </row>
    <row r="144" customFormat="false" ht="12.75" hidden="false" customHeight="false" outlineLevel="0" collapsed="false">
      <c r="A144" s="179" t="n">
        <v>39600</v>
      </c>
      <c r="B144" s="180" t="n">
        <v>39596</v>
      </c>
      <c r="C144" s="181" t="n">
        <v>39595</v>
      </c>
    </row>
    <row r="145" customFormat="false" ht="12.75" hidden="false" customHeight="false" outlineLevel="0" collapsed="false">
      <c r="A145" s="179" t="n">
        <v>39630</v>
      </c>
      <c r="B145" s="180" t="n">
        <v>39625</v>
      </c>
      <c r="C145" s="181" t="n">
        <v>39624</v>
      </c>
    </row>
    <row r="146" customFormat="false" ht="12.75" hidden="false" customHeight="false" outlineLevel="0" collapsed="false">
      <c r="A146" s="179" t="n">
        <v>39661</v>
      </c>
      <c r="B146" s="180" t="n">
        <v>39658</v>
      </c>
      <c r="C146" s="181" t="n">
        <v>39657</v>
      </c>
    </row>
    <row r="147" customFormat="false" ht="12.75" hidden="false" customHeight="false" outlineLevel="0" collapsed="false">
      <c r="A147" s="179" t="n">
        <v>39692</v>
      </c>
      <c r="B147" s="180" t="n">
        <v>39687</v>
      </c>
      <c r="C147" s="181" t="n">
        <v>39686</v>
      </c>
    </row>
    <row r="148" customFormat="false" ht="12.75" hidden="false" customHeight="false" outlineLevel="0" collapsed="false">
      <c r="A148" s="179" t="n">
        <v>39722</v>
      </c>
      <c r="B148" s="180" t="n">
        <v>39717</v>
      </c>
      <c r="C148" s="181" t="n">
        <v>39716</v>
      </c>
    </row>
    <row r="149" customFormat="false" ht="12.75" hidden="false" customHeight="false" outlineLevel="0" collapsed="false">
      <c r="A149" s="179" t="n">
        <v>39753</v>
      </c>
      <c r="B149" s="180" t="n">
        <v>39750</v>
      </c>
      <c r="C149" s="181" t="n">
        <v>39749</v>
      </c>
    </row>
    <row r="150" customFormat="false" ht="12.75" hidden="false" customHeight="false" outlineLevel="0" collapsed="false">
      <c r="A150" s="179" t="n">
        <v>39783</v>
      </c>
      <c r="B150" s="180" t="n">
        <v>39777</v>
      </c>
      <c r="C150" s="181" t="n">
        <v>39776</v>
      </c>
    </row>
    <row r="151" customFormat="false" ht="12.75" hidden="false" customHeight="false" outlineLevel="0" collapsed="false">
      <c r="A151" s="179" t="n">
        <v>39814</v>
      </c>
      <c r="B151" s="180" t="n">
        <v>39811</v>
      </c>
      <c r="C151" s="181" t="n">
        <v>39808</v>
      </c>
    </row>
    <row r="152" customFormat="false" ht="12.75" hidden="false" customHeight="false" outlineLevel="0" collapsed="false">
      <c r="A152" s="179" t="n">
        <v>39845</v>
      </c>
      <c r="B152" s="180" t="n">
        <v>39841</v>
      </c>
      <c r="C152" s="181" t="n">
        <v>39840</v>
      </c>
    </row>
    <row r="153" customFormat="false" ht="12.75" hidden="false" customHeight="false" outlineLevel="0" collapsed="false">
      <c r="A153" s="179" t="n">
        <v>39873</v>
      </c>
      <c r="B153" s="180" t="n">
        <v>39869</v>
      </c>
      <c r="C153" s="181" t="n">
        <v>39868</v>
      </c>
    </row>
    <row r="154" customFormat="false" ht="12.75" hidden="false" customHeight="false" outlineLevel="0" collapsed="false">
      <c r="A154" s="179" t="n">
        <v>39904</v>
      </c>
      <c r="B154" s="180" t="n">
        <v>39899</v>
      </c>
      <c r="C154" s="181" t="n">
        <v>39898</v>
      </c>
    </row>
    <row r="155" customFormat="false" ht="12.75" hidden="false" customHeight="false" outlineLevel="0" collapsed="false">
      <c r="A155" s="179" t="n">
        <v>39934</v>
      </c>
      <c r="B155" s="180" t="n">
        <v>39931</v>
      </c>
      <c r="C155" s="181" t="n">
        <v>39930</v>
      </c>
    </row>
    <row r="156" customFormat="false" ht="12.75" hidden="false" customHeight="false" outlineLevel="0" collapsed="false">
      <c r="A156" s="179" t="n">
        <v>39965</v>
      </c>
      <c r="B156" s="180" t="n">
        <v>39960</v>
      </c>
      <c r="C156" s="181" t="n">
        <v>39959</v>
      </c>
    </row>
    <row r="157" customFormat="false" ht="12.75" hidden="false" customHeight="false" outlineLevel="0" collapsed="false">
      <c r="A157" s="179" t="n">
        <v>39995</v>
      </c>
      <c r="B157" s="180" t="n">
        <v>39990</v>
      </c>
      <c r="C157" s="181" t="n">
        <v>39989</v>
      </c>
    </row>
    <row r="158" customFormat="false" ht="12.75" hidden="false" customHeight="false" outlineLevel="0" collapsed="false">
      <c r="A158" s="179" t="n">
        <v>40026</v>
      </c>
      <c r="B158" s="180" t="n">
        <v>40023</v>
      </c>
      <c r="C158" s="181" t="n">
        <v>40022</v>
      </c>
    </row>
    <row r="159" customFormat="false" ht="12.75" hidden="false" customHeight="false" outlineLevel="0" collapsed="false">
      <c r="A159" s="179" t="n">
        <v>40057</v>
      </c>
      <c r="B159" s="180" t="n">
        <v>40052</v>
      </c>
      <c r="C159" s="181" t="n">
        <v>40051</v>
      </c>
    </row>
    <row r="160" customFormat="false" ht="12.75" hidden="false" customHeight="false" outlineLevel="0" collapsed="false">
      <c r="A160" s="179" t="n">
        <v>40087</v>
      </c>
      <c r="B160" s="180" t="n">
        <v>40084</v>
      </c>
      <c r="C160" s="181" t="n">
        <v>40081</v>
      </c>
    </row>
    <row r="161" customFormat="false" ht="12.75" hidden="false" customHeight="false" outlineLevel="0" collapsed="false">
      <c r="A161" s="179" t="n">
        <v>40118</v>
      </c>
      <c r="B161" s="180" t="n">
        <v>40114</v>
      </c>
      <c r="C161" s="181" t="n">
        <v>40113</v>
      </c>
    </row>
    <row r="162" customFormat="false" ht="12.75" hidden="false" customHeight="false" outlineLevel="0" collapsed="false">
      <c r="A162" s="179" t="n">
        <v>40148</v>
      </c>
      <c r="B162" s="180" t="n">
        <v>40142</v>
      </c>
      <c r="C162" s="181" t="n">
        <v>40141</v>
      </c>
    </row>
    <row r="163" customFormat="false" ht="12.75" hidden="false" customHeight="false" outlineLevel="0" collapsed="false">
      <c r="A163" s="179" t="n">
        <v>40179</v>
      </c>
      <c r="B163" s="180" t="n">
        <v>40176</v>
      </c>
      <c r="C163" s="181" t="n">
        <v>40175</v>
      </c>
    </row>
    <row r="164" customFormat="false" ht="12.75" hidden="false" customHeight="false" outlineLevel="0" collapsed="false">
      <c r="A164" s="179" t="n">
        <v>40210</v>
      </c>
      <c r="B164" s="180" t="n">
        <v>40205</v>
      </c>
      <c r="C164" s="181" t="n">
        <v>40204</v>
      </c>
    </row>
    <row r="165" customFormat="false" ht="12.75" hidden="false" customHeight="false" outlineLevel="0" collapsed="false">
      <c r="A165" s="179" t="n">
        <v>40238</v>
      </c>
      <c r="B165" s="180" t="n">
        <v>40233</v>
      </c>
      <c r="C165" s="181" t="n">
        <v>40232</v>
      </c>
    </row>
    <row r="166" customFormat="false" ht="12.75" hidden="false" customHeight="false" outlineLevel="0" collapsed="false">
      <c r="A166" s="179" t="n">
        <v>40269</v>
      </c>
      <c r="B166" s="180" t="n">
        <v>40266</v>
      </c>
      <c r="C166" s="181" t="n">
        <v>40263</v>
      </c>
    </row>
    <row r="167" customFormat="false" ht="12.75" hidden="false" customHeight="false" outlineLevel="0" collapsed="false">
      <c r="A167" s="179" t="n">
        <v>40299</v>
      </c>
      <c r="B167" s="180" t="n">
        <v>40296</v>
      </c>
      <c r="C167" s="181" t="n">
        <v>40295</v>
      </c>
    </row>
    <row r="168" customFormat="false" ht="12.75" hidden="false" customHeight="false" outlineLevel="0" collapsed="false">
      <c r="A168" s="179" t="n">
        <v>40330</v>
      </c>
      <c r="B168" s="180" t="n">
        <v>40324</v>
      </c>
      <c r="C168" s="181" t="n">
        <v>40323</v>
      </c>
    </row>
    <row r="169" customFormat="false" ht="12.75" hidden="false" customHeight="false" outlineLevel="0" collapsed="false">
      <c r="A169" s="179" t="n">
        <v>40360</v>
      </c>
      <c r="B169" s="180" t="n">
        <v>40357</v>
      </c>
      <c r="C169" s="181" t="n">
        <v>40354</v>
      </c>
    </row>
    <row r="170" customFormat="false" ht="12.75" hidden="false" customHeight="false" outlineLevel="0" collapsed="false">
      <c r="A170" s="179" t="n">
        <v>40391</v>
      </c>
      <c r="B170" s="180" t="n">
        <v>40387</v>
      </c>
      <c r="C170" s="181" t="n">
        <v>40386</v>
      </c>
    </row>
    <row r="171" customFormat="false" ht="12.75" hidden="false" customHeight="false" outlineLevel="0" collapsed="false">
      <c r="A171" s="179" t="n">
        <v>40422</v>
      </c>
      <c r="B171" s="180" t="n">
        <v>40417</v>
      </c>
      <c r="C171" s="181" t="n">
        <v>40416</v>
      </c>
    </row>
    <row r="172" customFormat="false" ht="12.75" hidden="false" customHeight="false" outlineLevel="0" collapsed="false">
      <c r="A172" s="179" t="n">
        <v>40452</v>
      </c>
      <c r="B172" s="180" t="n">
        <v>40449</v>
      </c>
      <c r="C172" s="181" t="n">
        <v>40448</v>
      </c>
    </row>
    <row r="173" customFormat="false" ht="12.75" hidden="false" customHeight="false" outlineLevel="0" collapsed="false">
      <c r="A173" s="179" t="n">
        <v>40483</v>
      </c>
      <c r="B173" s="180" t="n">
        <v>40478</v>
      </c>
      <c r="C173" s="181" t="n">
        <v>40477</v>
      </c>
    </row>
    <row r="174" customFormat="false" ht="12.75" hidden="false" customHeight="false" outlineLevel="0" collapsed="false">
      <c r="A174" s="179" t="n">
        <v>40513</v>
      </c>
      <c r="B174" s="180" t="n">
        <v>40508</v>
      </c>
      <c r="C174" s="181" t="n">
        <v>40506</v>
      </c>
    </row>
    <row r="175" customFormat="false" ht="12.75" hidden="false" customHeight="false" outlineLevel="0" collapsed="false">
      <c r="A175" s="179" t="n">
        <v>40544</v>
      </c>
      <c r="B175" s="180" t="n">
        <v>40540</v>
      </c>
      <c r="C175" s="181" t="n">
        <v>40539</v>
      </c>
    </row>
    <row r="176" customFormat="false" ht="12.75" hidden="false" customHeight="false" outlineLevel="0" collapsed="false">
      <c r="A176" s="179" t="n">
        <v>40575</v>
      </c>
      <c r="B176" s="180" t="n">
        <v>40570</v>
      </c>
      <c r="C176" s="181" t="n">
        <v>40569</v>
      </c>
    </row>
    <row r="177" customFormat="false" ht="12.75" hidden="false" customHeight="false" outlineLevel="0" collapsed="false">
      <c r="A177" s="179" t="n">
        <v>40603</v>
      </c>
      <c r="B177" s="180" t="n">
        <v>40598</v>
      </c>
      <c r="C177" s="181" t="n">
        <v>40597</v>
      </c>
    </row>
    <row r="178" customFormat="false" ht="12.75" hidden="false" customHeight="false" outlineLevel="0" collapsed="false">
      <c r="A178" s="179" t="n">
        <v>40634</v>
      </c>
      <c r="B178" s="180" t="n">
        <v>40631</v>
      </c>
      <c r="C178" s="181" t="n">
        <v>40630</v>
      </c>
    </row>
    <row r="179" customFormat="false" ht="12.75" hidden="false" customHeight="false" outlineLevel="0" collapsed="false">
      <c r="A179" s="179" t="n">
        <v>40664</v>
      </c>
      <c r="B179" s="180" t="n">
        <v>40660</v>
      </c>
      <c r="C179" s="181" t="n">
        <v>40659</v>
      </c>
    </row>
    <row r="180" customFormat="false" ht="12.75" hidden="false" customHeight="false" outlineLevel="0" collapsed="false">
      <c r="A180" s="179" t="n">
        <v>40695</v>
      </c>
      <c r="B180" s="180" t="n">
        <v>40689</v>
      </c>
      <c r="C180" s="181" t="n">
        <v>40688</v>
      </c>
    </row>
    <row r="181" customFormat="false" ht="12.75" hidden="false" customHeight="false" outlineLevel="0" collapsed="false">
      <c r="A181" s="179" t="n">
        <v>40725</v>
      </c>
      <c r="B181" s="180" t="n">
        <v>40722</v>
      </c>
      <c r="C181" s="181" t="n">
        <v>40721</v>
      </c>
    </row>
    <row r="182" customFormat="false" ht="12.75" hidden="false" customHeight="false" outlineLevel="0" collapsed="false">
      <c r="A182" s="179" t="n">
        <v>40756</v>
      </c>
      <c r="B182" s="180" t="n">
        <v>40751</v>
      </c>
      <c r="C182" s="181" t="n">
        <v>40750</v>
      </c>
    </row>
    <row r="183" customFormat="false" ht="12.75" hidden="false" customHeight="false" outlineLevel="0" collapsed="false">
      <c r="A183" s="179" t="n">
        <v>40787</v>
      </c>
      <c r="B183" s="180" t="n">
        <v>40784</v>
      </c>
      <c r="C183" s="181" t="n">
        <v>40781</v>
      </c>
    </row>
    <row r="184" customFormat="false" ht="12.75" hidden="false" customHeight="false" outlineLevel="0" collapsed="false">
      <c r="A184" s="179" t="n">
        <v>40817</v>
      </c>
      <c r="B184" s="180" t="n">
        <v>40814</v>
      </c>
      <c r="C184" s="181" t="n">
        <v>40813</v>
      </c>
    </row>
    <row r="185" customFormat="false" ht="12.75" hidden="false" customHeight="false" outlineLevel="0" collapsed="false">
      <c r="A185" s="179" t="n">
        <v>40848</v>
      </c>
      <c r="B185" s="180" t="n">
        <v>40843</v>
      </c>
      <c r="C185" s="181" t="n">
        <v>40842</v>
      </c>
    </row>
    <row r="186" customFormat="false" ht="12.75" hidden="false" customHeight="false" outlineLevel="0" collapsed="false">
      <c r="A186" s="179" t="n">
        <v>40878</v>
      </c>
      <c r="B186" s="180" t="n">
        <v>40875</v>
      </c>
      <c r="C186" s="181" t="n">
        <v>40872</v>
      </c>
    </row>
    <row r="187" customFormat="false" ht="12.75" hidden="false" customHeight="false" outlineLevel="0" collapsed="false">
      <c r="A187" s="179" t="n">
        <v>40909</v>
      </c>
      <c r="B187" s="180" t="n">
        <v>40905</v>
      </c>
      <c r="C187" s="181" t="n">
        <v>40904</v>
      </c>
    </row>
    <row r="188" customFormat="false" ht="12.75" hidden="false" customHeight="false" outlineLevel="0" collapsed="false">
      <c r="A188" s="179" t="n">
        <v>40940</v>
      </c>
      <c r="B188" s="180" t="n">
        <v>40935</v>
      </c>
      <c r="C188" s="181" t="n">
        <v>40934</v>
      </c>
    </row>
    <row r="189" customFormat="false" ht="12.75" hidden="false" customHeight="false" outlineLevel="0" collapsed="false">
      <c r="A189" s="179" t="n">
        <v>40969</v>
      </c>
      <c r="B189" s="180" t="n">
        <v>40966</v>
      </c>
      <c r="C189" s="181" t="n">
        <v>40963</v>
      </c>
    </row>
    <row r="190" customFormat="false" ht="12.75" hidden="false" customHeight="false" outlineLevel="0" collapsed="false">
      <c r="A190" s="179" t="n">
        <v>41000</v>
      </c>
      <c r="B190" s="180" t="n">
        <v>40996</v>
      </c>
      <c r="C190" s="181" t="n">
        <v>40995</v>
      </c>
    </row>
    <row r="191" customFormat="false" ht="12.75" hidden="false" customHeight="false" outlineLevel="0" collapsed="false">
      <c r="A191" s="179" t="n">
        <v>41030</v>
      </c>
      <c r="B191" s="180" t="n">
        <v>41025</v>
      </c>
      <c r="C191" s="181" t="n">
        <v>41024</v>
      </c>
    </row>
    <row r="192" customFormat="false" ht="12.75" hidden="false" customHeight="false" outlineLevel="0" collapsed="false">
      <c r="A192" s="179" t="n">
        <v>41061</v>
      </c>
      <c r="B192" s="180" t="n">
        <v>41058</v>
      </c>
      <c r="C192" s="181" t="n">
        <v>41054</v>
      </c>
    </row>
    <row r="193" customFormat="false" ht="12.75" hidden="false" customHeight="false" outlineLevel="0" collapsed="false">
      <c r="A193" s="179" t="n">
        <v>41091</v>
      </c>
      <c r="B193" s="180" t="n">
        <v>41087</v>
      </c>
      <c r="C193" s="181" t="n">
        <v>41086</v>
      </c>
    </row>
    <row r="194" customFormat="false" ht="12.75" hidden="false" customHeight="false" outlineLevel="0" collapsed="false">
      <c r="A194" s="179" t="n">
        <v>41122</v>
      </c>
      <c r="B194" s="180" t="n">
        <v>41117</v>
      </c>
      <c r="C194" s="181" t="n">
        <v>41116</v>
      </c>
    </row>
    <row r="195" customFormat="false" ht="12.75" hidden="false" customHeight="false" outlineLevel="0" collapsed="false">
      <c r="A195" s="179" t="n">
        <v>41153</v>
      </c>
      <c r="B195" s="180" t="n">
        <v>41150</v>
      </c>
      <c r="C195" s="181" t="n">
        <v>41149</v>
      </c>
    </row>
    <row r="196" customFormat="false" ht="12.75" hidden="false" customHeight="false" outlineLevel="0" collapsed="false">
      <c r="A196" s="179" t="n">
        <v>41183</v>
      </c>
      <c r="B196" s="180" t="n">
        <v>41178</v>
      </c>
      <c r="C196" s="181" t="n">
        <v>41177</v>
      </c>
    </row>
    <row r="197" customFormat="false" ht="12.75" hidden="false" customHeight="false" outlineLevel="0" collapsed="false">
      <c r="A197" s="179" t="n">
        <v>41214</v>
      </c>
      <c r="B197" s="180" t="n">
        <v>41211</v>
      </c>
      <c r="C197" s="181" t="n">
        <v>41208</v>
      </c>
    </row>
    <row r="198" customFormat="false" ht="12.75" hidden="false" customHeight="false" outlineLevel="0" collapsed="false">
      <c r="A198" s="179" t="n">
        <v>41244</v>
      </c>
      <c r="B198" s="180" t="n">
        <v>41241</v>
      </c>
      <c r="C198" s="181" t="n">
        <v>41240</v>
      </c>
    </row>
    <row r="199" customFormat="false" ht="12.75" hidden="false" customHeight="false" outlineLevel="0" collapsed="false">
      <c r="A199" s="179" t="n">
        <v>41275</v>
      </c>
      <c r="B199" s="180" t="n">
        <v>41270</v>
      </c>
      <c r="C199" s="181" t="n">
        <v>41269</v>
      </c>
    </row>
    <row r="200" customFormat="false" ht="12.75" hidden="false" customHeight="false" outlineLevel="0" collapsed="false">
      <c r="A200" s="179" t="n">
        <v>41306</v>
      </c>
      <c r="B200" s="180" t="n">
        <v>41303</v>
      </c>
      <c r="C200" s="181" t="n">
        <v>41302</v>
      </c>
    </row>
    <row r="201" customFormat="false" ht="12.75" hidden="false" customHeight="false" outlineLevel="0" collapsed="false">
      <c r="A201" s="179" t="n">
        <v>41334</v>
      </c>
      <c r="B201" s="180" t="n">
        <v>41331</v>
      </c>
      <c r="C201" s="181" t="n">
        <v>41330</v>
      </c>
    </row>
    <row r="202" customFormat="false" ht="12.75" hidden="false" customHeight="false" outlineLevel="0" collapsed="false">
      <c r="A202" s="179" t="n">
        <v>41365</v>
      </c>
      <c r="B202" s="180" t="n">
        <v>41359</v>
      </c>
      <c r="C202" s="181" t="n">
        <v>41358</v>
      </c>
    </row>
    <row r="203" customFormat="false" ht="12.75" hidden="false" customHeight="false" outlineLevel="0" collapsed="false">
      <c r="A203" s="179" t="n">
        <v>41395</v>
      </c>
      <c r="B203" s="180" t="n">
        <v>41390</v>
      </c>
      <c r="C203" s="181" t="n">
        <v>41389</v>
      </c>
    </row>
    <row r="204" customFormat="false" ht="12.75" hidden="false" customHeight="false" outlineLevel="0" collapsed="false">
      <c r="A204" s="179" t="n">
        <v>41426</v>
      </c>
      <c r="B204" s="180" t="n">
        <v>41423</v>
      </c>
      <c r="C204" s="181" t="n">
        <v>41422</v>
      </c>
    </row>
    <row r="205" customFormat="false" ht="12.75" hidden="false" customHeight="false" outlineLevel="0" collapsed="false">
      <c r="A205" s="179" t="n">
        <v>41456</v>
      </c>
      <c r="B205" s="180" t="n">
        <v>41451</v>
      </c>
      <c r="C205" s="181" t="n">
        <v>41450</v>
      </c>
    </row>
    <row r="206" customFormat="false" ht="12.75" hidden="false" customHeight="false" outlineLevel="0" collapsed="false">
      <c r="A206" s="179" t="n">
        <v>41487</v>
      </c>
      <c r="B206" s="180" t="n">
        <v>41484</v>
      </c>
      <c r="C206" s="181" t="n">
        <v>41481</v>
      </c>
    </row>
    <row r="207" customFormat="false" ht="12.75" hidden="false" customHeight="false" outlineLevel="0" collapsed="false">
      <c r="A207" s="179" t="n">
        <v>41518</v>
      </c>
      <c r="B207" s="180" t="n">
        <v>41514</v>
      </c>
      <c r="C207" s="181" t="n">
        <v>41513</v>
      </c>
    </row>
    <row r="208" customFormat="false" ht="12.75" hidden="false" customHeight="false" outlineLevel="0" collapsed="false">
      <c r="A208" s="179" t="n">
        <v>41548</v>
      </c>
      <c r="B208" s="180" t="n">
        <v>41543</v>
      </c>
      <c r="C208" s="181" t="n">
        <v>41542</v>
      </c>
    </row>
    <row r="209" customFormat="false" ht="12.75" hidden="false" customHeight="false" outlineLevel="0" collapsed="false">
      <c r="A209" s="179" t="n">
        <v>41579</v>
      </c>
      <c r="B209" s="180" t="n">
        <v>41576</v>
      </c>
      <c r="C209" s="181" t="n">
        <v>41575</v>
      </c>
    </row>
    <row r="210" customFormat="false" ht="12.75" hidden="false" customHeight="false" outlineLevel="0" collapsed="false">
      <c r="A210" s="179" t="n">
        <v>41609</v>
      </c>
      <c r="B210" s="180" t="n">
        <v>41604</v>
      </c>
      <c r="C210" s="181" t="n">
        <v>41603</v>
      </c>
    </row>
    <row r="211" customFormat="false" ht="12.75" hidden="false" customHeight="false" outlineLevel="0" collapsed="false">
      <c r="A211" s="179" t="n">
        <v>41640</v>
      </c>
      <c r="B211" s="180" t="n">
        <v>41635</v>
      </c>
      <c r="C211" s="181" t="n">
        <v>41634</v>
      </c>
    </row>
    <row r="212" customFormat="false" ht="12.75" hidden="false" customHeight="false" outlineLevel="0" collapsed="false">
      <c r="A212" s="179" t="n">
        <v>41671</v>
      </c>
      <c r="B212" s="180" t="n">
        <v>41668</v>
      </c>
      <c r="C212" s="181" t="n">
        <v>41667</v>
      </c>
    </row>
    <row r="213" customFormat="false" ht="12.75" hidden="false" customHeight="false" outlineLevel="0" collapsed="false">
      <c r="A213" s="179" t="n">
        <v>41699</v>
      </c>
      <c r="B213" s="180" t="n">
        <v>41696</v>
      </c>
      <c r="C213" s="181" t="n">
        <v>41695</v>
      </c>
    </row>
    <row r="214" customFormat="false" ht="12.75" hidden="false" customHeight="false" outlineLevel="0" collapsed="false">
      <c r="A214" s="179" t="n">
        <v>41730</v>
      </c>
      <c r="B214" s="180" t="n">
        <v>41725</v>
      </c>
      <c r="C214" s="181" t="n">
        <v>41724</v>
      </c>
    </row>
    <row r="215" customFormat="false" ht="12.75" hidden="false" customHeight="false" outlineLevel="0" collapsed="false">
      <c r="A215" s="179" t="n">
        <v>41760</v>
      </c>
      <c r="B215" s="180" t="n">
        <v>41757</v>
      </c>
      <c r="C215" s="181" t="n">
        <v>41754</v>
      </c>
    </row>
    <row r="216" customFormat="false" ht="12.75" hidden="false" customHeight="false" outlineLevel="0" collapsed="false">
      <c r="A216" s="179" t="n">
        <v>41791</v>
      </c>
      <c r="B216" s="180" t="n">
        <v>41787</v>
      </c>
      <c r="C216" s="181" t="n">
        <v>41786</v>
      </c>
    </row>
    <row r="217" customFormat="false" ht="12.75" hidden="false" customHeight="false" outlineLevel="0" collapsed="false">
      <c r="A217" s="179" t="n">
        <v>41821</v>
      </c>
      <c r="B217" s="180" t="n">
        <v>41816</v>
      </c>
      <c r="C217" s="181" t="n">
        <v>41815</v>
      </c>
    </row>
    <row r="218" customFormat="false" ht="12.75" hidden="false" customHeight="false" outlineLevel="0" collapsed="false">
      <c r="A218" s="179" t="n">
        <v>41852</v>
      </c>
      <c r="B218" s="180" t="n">
        <v>41849</v>
      </c>
      <c r="C218" s="181" t="n">
        <v>41848</v>
      </c>
    </row>
    <row r="219" customFormat="false" ht="12.75" hidden="false" customHeight="false" outlineLevel="0" collapsed="false">
      <c r="A219" s="179" t="n">
        <v>41883</v>
      </c>
      <c r="B219" s="180" t="n">
        <v>41878</v>
      </c>
      <c r="C219" s="181" t="n">
        <v>41877</v>
      </c>
    </row>
    <row r="220" customFormat="false" ht="12.75" hidden="false" customHeight="false" outlineLevel="0" collapsed="false">
      <c r="A220" s="179" t="n">
        <v>41913</v>
      </c>
      <c r="B220" s="180" t="n">
        <v>41908</v>
      </c>
      <c r="C220" s="181" t="n">
        <v>41907</v>
      </c>
    </row>
    <row r="221" customFormat="false" ht="12.75" hidden="false" customHeight="false" outlineLevel="0" collapsed="false">
      <c r="A221" s="179" t="n">
        <v>41944</v>
      </c>
      <c r="B221" s="180" t="n">
        <v>41941</v>
      </c>
      <c r="C221" s="181" t="n">
        <v>41940</v>
      </c>
    </row>
    <row r="222" customFormat="false" ht="12.75" hidden="false" customHeight="false" outlineLevel="0" collapsed="false">
      <c r="A222" s="179" t="n">
        <v>41974</v>
      </c>
      <c r="B222" s="180" t="n">
        <v>41968</v>
      </c>
      <c r="C222" s="181" t="n">
        <v>41967</v>
      </c>
    </row>
    <row r="223" customFormat="false" ht="12.75" hidden="false" customHeight="false" outlineLevel="0" collapsed="false">
      <c r="A223" s="179" t="n">
        <v>42005</v>
      </c>
      <c r="B223" s="180" t="n">
        <v>42002</v>
      </c>
      <c r="C223" s="181" t="n">
        <v>41999</v>
      </c>
    </row>
    <row r="224" customFormat="false" ht="12.75" hidden="false" customHeight="false" outlineLevel="0" collapsed="false">
      <c r="A224" s="179" t="n">
        <v>42036</v>
      </c>
      <c r="B224" s="180" t="n">
        <v>42032</v>
      </c>
      <c r="C224" s="181" t="n">
        <v>42031</v>
      </c>
    </row>
    <row r="225" customFormat="false" ht="12.75" hidden="false" customHeight="false" outlineLevel="0" collapsed="false">
      <c r="A225" s="179" t="n">
        <v>42064</v>
      </c>
      <c r="B225" s="180" t="n">
        <v>42060</v>
      </c>
      <c r="C225" s="181" t="n">
        <v>42059</v>
      </c>
    </row>
    <row r="226" customFormat="false" ht="12.75" hidden="false" customHeight="false" outlineLevel="0" collapsed="false">
      <c r="A226" s="179" t="n">
        <v>42095</v>
      </c>
      <c r="B226" s="180" t="n">
        <v>42090</v>
      </c>
      <c r="C226" s="181" t="n">
        <v>42089</v>
      </c>
    </row>
    <row r="227" customFormat="false" ht="12.75" hidden="false" customHeight="false" outlineLevel="0" collapsed="false">
      <c r="A227" s="179" t="n">
        <v>42125</v>
      </c>
      <c r="B227" s="180" t="n">
        <v>42122</v>
      </c>
      <c r="C227" s="181" t="n">
        <v>42121</v>
      </c>
    </row>
    <row r="228" customFormat="false" ht="12.75" hidden="false" customHeight="false" outlineLevel="0" collapsed="false">
      <c r="A228" s="179" t="n">
        <v>42156</v>
      </c>
      <c r="B228" s="180" t="n">
        <v>42151</v>
      </c>
      <c r="C228" s="181" t="n">
        <v>42150</v>
      </c>
    </row>
    <row r="229" customFormat="false" ht="12.75" hidden="false" customHeight="false" outlineLevel="0" collapsed="false">
      <c r="A229" s="179" t="n">
        <v>42186</v>
      </c>
      <c r="B229" s="180" t="n">
        <v>42181</v>
      </c>
      <c r="C229" s="181" t="n">
        <v>42180</v>
      </c>
    </row>
    <row r="230" customFormat="false" ht="12.75" hidden="false" customHeight="false" outlineLevel="0" collapsed="false">
      <c r="A230" s="179" t="n">
        <v>42217</v>
      </c>
      <c r="B230" s="180" t="n">
        <v>42214</v>
      </c>
      <c r="C230" s="181" t="n">
        <v>42213</v>
      </c>
    </row>
    <row r="231" customFormat="false" ht="12.75" hidden="false" customHeight="false" outlineLevel="0" collapsed="false">
      <c r="A231" s="179" t="n">
        <v>42248</v>
      </c>
      <c r="B231" s="180" t="n">
        <v>42243</v>
      </c>
      <c r="C231" s="181" t="n">
        <v>42242</v>
      </c>
    </row>
    <row r="232" customFormat="false" ht="12.75" hidden="false" customHeight="false" outlineLevel="0" collapsed="false">
      <c r="A232" s="179" t="n">
        <v>42278</v>
      </c>
      <c r="B232" s="180" t="n">
        <v>42275</v>
      </c>
      <c r="C232" s="181" t="n">
        <v>42272</v>
      </c>
    </row>
    <row r="233" customFormat="false" ht="12.75" hidden="false" customHeight="false" outlineLevel="0" collapsed="false">
      <c r="A233" s="179" t="n">
        <v>42309</v>
      </c>
      <c r="B233" s="180" t="n">
        <v>42305</v>
      </c>
      <c r="C233" s="181" t="n">
        <v>42304</v>
      </c>
    </row>
    <row r="234" customFormat="false" ht="12.75" hidden="false" customHeight="false" outlineLevel="0" collapsed="false">
      <c r="A234" s="182" t="n">
        <v>42339</v>
      </c>
      <c r="B234" s="180" t="n">
        <v>42333</v>
      </c>
      <c r="C234" s="181" t="n">
        <v>42332</v>
      </c>
    </row>
    <row r="235" customFormat="false" ht="12.75" hidden="false" customHeight="false" outlineLevel="0" collapsed="false">
      <c r="A235" s="182" t="n">
        <v>42370</v>
      </c>
      <c r="B235" s="180" t="n">
        <v>42367</v>
      </c>
      <c r="C235" s="181" t="n">
        <v>42366</v>
      </c>
    </row>
    <row r="236" customFormat="false" ht="12.75" hidden="false" customHeight="false" outlineLevel="0" collapsed="false">
      <c r="A236" s="182" t="n">
        <v>42401</v>
      </c>
      <c r="B236" s="180" t="n">
        <v>42396</v>
      </c>
      <c r="C236" s="181" t="n">
        <v>42395</v>
      </c>
    </row>
    <row r="237" customFormat="false" ht="12.75" hidden="false" customHeight="false" outlineLevel="0" collapsed="false">
      <c r="A237" s="182" t="n">
        <v>42430</v>
      </c>
      <c r="B237" s="180" t="n">
        <v>42425</v>
      </c>
      <c r="C237" s="181" t="n">
        <v>42424</v>
      </c>
    </row>
    <row r="238" customFormat="false" ht="12.75" hidden="false" customHeight="false" outlineLevel="0" collapsed="false">
      <c r="A238" s="182" t="n">
        <v>42461</v>
      </c>
      <c r="B238" s="180" t="n">
        <v>42458</v>
      </c>
      <c r="C238" s="181" t="n">
        <v>42457</v>
      </c>
    </row>
    <row r="239" customFormat="false" ht="12.75" hidden="false" customHeight="false" outlineLevel="0" collapsed="false">
      <c r="A239" s="182" t="n">
        <v>42491</v>
      </c>
      <c r="B239" s="180" t="n">
        <v>42487</v>
      </c>
      <c r="C239" s="181" t="n">
        <v>42486</v>
      </c>
    </row>
    <row r="240" customFormat="false" ht="12.75" hidden="false" customHeight="false" outlineLevel="0" collapsed="false">
      <c r="A240" s="182" t="n">
        <v>42522</v>
      </c>
      <c r="B240" s="180" t="n">
        <v>42516</v>
      </c>
      <c r="C240" s="181" t="n">
        <v>42515</v>
      </c>
    </row>
    <row r="241" customFormat="false" ht="12.75" hidden="false" customHeight="false" outlineLevel="0" collapsed="false">
      <c r="A241" s="182" t="n">
        <v>42552</v>
      </c>
      <c r="B241" s="180" t="n">
        <v>42549</v>
      </c>
      <c r="C241" s="181" t="n">
        <v>42548</v>
      </c>
    </row>
    <row r="242" customFormat="false" ht="12.75" hidden="false" customHeight="false" outlineLevel="0" collapsed="false">
      <c r="A242" s="182" t="n">
        <v>42583</v>
      </c>
      <c r="B242" s="180" t="n">
        <v>42578</v>
      </c>
      <c r="C242" s="181" t="n">
        <v>42577</v>
      </c>
    </row>
    <row r="243" customFormat="false" ht="12.75" hidden="false" customHeight="false" outlineLevel="0" collapsed="false">
      <c r="A243" s="182" t="n">
        <v>42614</v>
      </c>
      <c r="B243" s="180" t="n">
        <v>42611</v>
      </c>
      <c r="C243" s="181" t="n">
        <v>42608</v>
      </c>
    </row>
    <row r="244" customFormat="false" ht="12.75" hidden="false" customHeight="false" outlineLevel="0" collapsed="false">
      <c r="A244" s="182" t="n">
        <v>42644</v>
      </c>
      <c r="B244" s="180" t="n">
        <v>42641</v>
      </c>
      <c r="C244" s="181" t="n">
        <v>42640</v>
      </c>
    </row>
    <row r="245" customFormat="false" ht="12.75" hidden="false" customHeight="false" outlineLevel="0" collapsed="false">
      <c r="A245" s="182" t="n">
        <v>42675</v>
      </c>
      <c r="B245" s="180" t="n">
        <v>42670</v>
      </c>
      <c r="C245" s="181" t="n">
        <v>42669</v>
      </c>
    </row>
    <row r="246" customFormat="false" ht="12.75" hidden="false" customHeight="false" outlineLevel="0" collapsed="false">
      <c r="A246" s="182" t="n">
        <v>42705</v>
      </c>
      <c r="B246" s="180" t="n">
        <v>42702</v>
      </c>
      <c r="C246" s="181" t="n">
        <v>42699</v>
      </c>
    </row>
    <row r="247" customFormat="false" ht="12.75" hidden="false" customHeight="false" outlineLevel="0" collapsed="false">
      <c r="A247" s="182" t="n">
        <v>42736</v>
      </c>
      <c r="B247" s="180" t="n">
        <v>42732</v>
      </c>
      <c r="C247" s="181" t="n">
        <v>42731</v>
      </c>
    </row>
    <row r="248" customFormat="false" ht="12.75" hidden="false" customHeight="false" outlineLevel="0" collapsed="false">
      <c r="A248" s="182" t="n">
        <v>42767</v>
      </c>
      <c r="B248" s="180" t="n">
        <v>42762</v>
      </c>
      <c r="C248" s="181" t="n">
        <v>42761</v>
      </c>
    </row>
    <row r="249" customFormat="false" ht="12.75" hidden="false" customHeight="false" outlineLevel="0" collapsed="false">
      <c r="A249" s="182" t="n">
        <v>42795</v>
      </c>
      <c r="B249" s="180" t="n">
        <v>42790</v>
      </c>
      <c r="C249" s="181" t="n">
        <v>42789</v>
      </c>
    </row>
    <row r="250" customFormat="false" ht="12.75" hidden="false" customHeight="false" outlineLevel="0" collapsed="false">
      <c r="A250" s="182" t="n">
        <v>42826</v>
      </c>
      <c r="B250" s="180" t="n">
        <v>42823</v>
      </c>
      <c r="C250" s="181" t="n">
        <v>42822</v>
      </c>
    </row>
    <row r="251" customFormat="false" ht="12.75" hidden="false" customHeight="false" outlineLevel="0" collapsed="false">
      <c r="A251" s="182" t="n">
        <v>42856</v>
      </c>
      <c r="B251" s="180" t="n">
        <v>42851</v>
      </c>
      <c r="C251" s="181" t="n">
        <v>42850</v>
      </c>
    </row>
    <row r="252" customFormat="false" ht="12.75" hidden="false" customHeight="false" outlineLevel="0" collapsed="false">
      <c r="A252" s="182" t="n">
        <v>42887</v>
      </c>
      <c r="B252" s="180" t="n">
        <v>42881</v>
      </c>
      <c r="C252" s="181" t="n">
        <v>42880</v>
      </c>
    </row>
    <row r="253" customFormat="false" ht="12.75" hidden="false" customHeight="false" outlineLevel="0" collapsed="false">
      <c r="A253" s="182" t="n">
        <v>42917</v>
      </c>
      <c r="B253" s="180" t="n">
        <v>42914</v>
      </c>
      <c r="C253" s="181" t="n">
        <v>42913</v>
      </c>
    </row>
    <row r="254" customFormat="false" ht="12.75" hidden="false" customHeight="false" outlineLevel="0" collapsed="false">
      <c r="A254" s="182" t="n">
        <v>42948</v>
      </c>
      <c r="B254" s="180" t="n">
        <v>42943</v>
      </c>
      <c r="C254" s="181" t="n">
        <v>42942</v>
      </c>
    </row>
    <row r="255" customFormat="false" ht="12.75" hidden="false" customHeight="false" outlineLevel="0" collapsed="false">
      <c r="A255" s="182" t="n">
        <v>42979</v>
      </c>
      <c r="B255" s="180" t="n">
        <v>42976</v>
      </c>
      <c r="C255" s="181" t="n">
        <v>42975</v>
      </c>
    </row>
    <row r="256" customFormat="false" ht="12.75" hidden="false" customHeight="false" outlineLevel="0" collapsed="false">
      <c r="A256" s="182" t="n">
        <v>43009</v>
      </c>
      <c r="B256" s="180" t="n">
        <v>43005</v>
      </c>
      <c r="C256" s="181" t="n">
        <v>43004</v>
      </c>
    </row>
    <row r="257" customFormat="false" ht="12.75" hidden="false" customHeight="false" outlineLevel="0" collapsed="false">
      <c r="A257" s="182" t="n">
        <v>43040</v>
      </c>
      <c r="B257" s="180" t="n">
        <v>43035</v>
      </c>
      <c r="C257" s="181" t="n">
        <v>43034</v>
      </c>
    </row>
    <row r="258" customFormat="false" ht="12.75" hidden="false" customHeight="false" outlineLevel="0" collapsed="false">
      <c r="A258" s="182" t="n">
        <v>43070</v>
      </c>
      <c r="B258" s="180" t="n">
        <v>43067</v>
      </c>
      <c r="C258" s="181" t="n">
        <v>43066</v>
      </c>
    </row>
    <row r="259" customFormat="false" ht="12.75" hidden="false" customHeight="false" outlineLevel="0" collapsed="false">
      <c r="A259" s="182" t="n">
        <v>43101</v>
      </c>
      <c r="B259" s="180" t="n">
        <v>43096</v>
      </c>
      <c r="C259" s="181" t="n">
        <v>43095</v>
      </c>
    </row>
    <row r="260" customFormat="false" ht="12.75" hidden="false" customHeight="false" outlineLevel="0" collapsed="false">
      <c r="A260" s="182" t="n">
        <v>43132</v>
      </c>
      <c r="B260" s="180" t="n">
        <v>43129</v>
      </c>
      <c r="C260" s="181" t="n">
        <v>43126</v>
      </c>
    </row>
    <row r="261" customFormat="false" ht="12.75" hidden="false" customHeight="false" outlineLevel="0" collapsed="false">
      <c r="A261" s="182" t="n">
        <v>43160</v>
      </c>
      <c r="B261" s="180" t="n">
        <v>43157</v>
      </c>
      <c r="C261" s="181" t="n">
        <v>43154</v>
      </c>
    </row>
    <row r="262" customFormat="false" ht="12.75" hidden="false" customHeight="false" outlineLevel="0" collapsed="false">
      <c r="A262" s="182" t="n">
        <v>43191</v>
      </c>
      <c r="B262" s="180" t="n">
        <v>43186</v>
      </c>
      <c r="C262" s="181" t="n">
        <v>43185</v>
      </c>
    </row>
    <row r="263" customFormat="false" ht="12.75" hidden="false" customHeight="false" outlineLevel="0" collapsed="false">
      <c r="A263" s="182" t="n">
        <v>43221</v>
      </c>
      <c r="B263" s="180" t="n">
        <v>43216</v>
      </c>
      <c r="C263" s="181" t="n">
        <v>43215</v>
      </c>
    </row>
    <row r="264" customFormat="false" ht="12.75" hidden="false" customHeight="false" outlineLevel="0" collapsed="false">
      <c r="A264" s="182" t="n">
        <v>43252</v>
      </c>
      <c r="B264" s="180" t="n">
        <v>43249</v>
      </c>
      <c r="C264" s="181" t="n">
        <v>43245</v>
      </c>
    </row>
    <row r="265" customFormat="false" ht="12.75" hidden="false" customHeight="false" outlineLevel="0" collapsed="false">
      <c r="A265" s="182" t="n">
        <v>43282</v>
      </c>
      <c r="B265" s="180" t="n">
        <v>43278</v>
      </c>
      <c r="C265" s="181" t="n">
        <v>43277</v>
      </c>
    </row>
    <row r="266" customFormat="false" ht="12.75" hidden="false" customHeight="false" outlineLevel="0" collapsed="false">
      <c r="A266" s="182" t="n">
        <v>43313</v>
      </c>
      <c r="B266" s="180" t="n">
        <v>43308</v>
      </c>
      <c r="C266" s="181" t="n">
        <v>43307</v>
      </c>
    </row>
    <row r="267" customFormat="false" ht="12.75" hidden="false" customHeight="false" outlineLevel="0" collapsed="false">
      <c r="A267" s="182" t="n">
        <v>43344</v>
      </c>
      <c r="B267" s="180" t="n">
        <v>43341</v>
      </c>
      <c r="C267" s="181" t="n">
        <v>43340</v>
      </c>
    </row>
    <row r="268" customFormat="false" ht="12.75" hidden="false" customHeight="false" outlineLevel="0" collapsed="false">
      <c r="A268" s="182" t="n">
        <v>43374</v>
      </c>
      <c r="B268" s="180" t="n">
        <v>43369</v>
      </c>
      <c r="C268" s="181" t="n">
        <v>43368</v>
      </c>
    </row>
    <row r="269" customFormat="false" ht="12.75" hidden="false" customHeight="false" outlineLevel="0" collapsed="false">
      <c r="A269" s="182" t="n">
        <v>43405</v>
      </c>
      <c r="B269" s="180" t="n">
        <v>43402</v>
      </c>
      <c r="C269" s="181" t="n">
        <v>43399</v>
      </c>
    </row>
    <row r="270" customFormat="false" ht="12.75" hidden="false" customHeight="false" outlineLevel="0" collapsed="false">
      <c r="A270" s="182" t="n">
        <v>43435</v>
      </c>
      <c r="B270" s="180" t="n">
        <v>43432</v>
      </c>
      <c r="C270" s="181" t="n">
        <v>43431</v>
      </c>
    </row>
    <row r="271" customFormat="false" ht="12.75" hidden="false" customHeight="false" outlineLevel="0" collapsed="false">
      <c r="A271" s="182" t="n">
        <v>43466</v>
      </c>
      <c r="B271" s="180" t="n">
        <v>43461</v>
      </c>
      <c r="C271" s="181" t="n">
        <v>43460</v>
      </c>
    </row>
    <row r="272" customFormat="false" ht="12.75" hidden="false" customHeight="false" outlineLevel="0" collapsed="false">
      <c r="A272" s="182" t="n">
        <v>43497</v>
      </c>
      <c r="B272" s="180" t="n">
        <v>43494</v>
      </c>
      <c r="C272" s="181" t="n">
        <v>43493</v>
      </c>
    </row>
    <row r="273" customFormat="false" ht="12.75" hidden="false" customHeight="false" outlineLevel="0" collapsed="false">
      <c r="A273" s="182" t="n">
        <v>43525</v>
      </c>
      <c r="B273" s="180" t="n">
        <v>43522</v>
      </c>
      <c r="C273" s="181" t="n">
        <v>43521</v>
      </c>
    </row>
    <row r="274" customFormat="false" ht="12.75" hidden="false" customHeight="false" outlineLevel="0" collapsed="false">
      <c r="A274" s="182" t="n">
        <v>43556</v>
      </c>
      <c r="B274" s="180" t="n">
        <v>43551</v>
      </c>
      <c r="C274" s="181" t="n">
        <v>43550</v>
      </c>
    </row>
    <row r="275" customFormat="false" ht="12.75" hidden="false" customHeight="false" outlineLevel="0" collapsed="false">
      <c r="A275" s="182" t="n">
        <v>43586</v>
      </c>
      <c r="B275" s="180" t="n">
        <v>43581</v>
      </c>
      <c r="C275" s="181" t="n">
        <v>43580</v>
      </c>
    </row>
    <row r="276" customFormat="false" ht="12.75" hidden="false" customHeight="false" outlineLevel="0" collapsed="false">
      <c r="A276" s="182" t="n">
        <v>43617</v>
      </c>
      <c r="B276" s="180" t="n">
        <v>43614</v>
      </c>
      <c r="C276" s="181" t="n">
        <v>43613</v>
      </c>
    </row>
    <row r="277" customFormat="false" ht="12.75" hidden="false" customHeight="false" outlineLevel="0" collapsed="false">
      <c r="A277" s="182" t="n">
        <v>43647</v>
      </c>
      <c r="B277" s="180" t="n">
        <v>43642</v>
      </c>
      <c r="C277" s="181" t="n">
        <v>43641</v>
      </c>
    </row>
    <row r="278" customFormat="false" ht="12.75" hidden="false" customHeight="false" outlineLevel="0" collapsed="false">
      <c r="A278" s="182" t="n">
        <v>43678</v>
      </c>
      <c r="B278" s="180" t="n">
        <v>43675</v>
      </c>
      <c r="C278" s="181" t="n">
        <v>43672</v>
      </c>
    </row>
    <row r="279" customFormat="false" ht="12.75" hidden="false" customHeight="false" outlineLevel="0" collapsed="false">
      <c r="A279" s="182" t="n">
        <v>43709</v>
      </c>
      <c r="B279" s="180" t="n">
        <v>43705</v>
      </c>
      <c r="C279" s="181" t="n">
        <v>43704</v>
      </c>
    </row>
    <row r="280" customFormat="false" ht="12.75" hidden="false" customHeight="false" outlineLevel="0" collapsed="false">
      <c r="A280" s="182" t="n">
        <v>43739</v>
      </c>
      <c r="B280" s="180" t="n">
        <v>43734</v>
      </c>
      <c r="C280" s="181" t="n">
        <v>43733</v>
      </c>
    </row>
    <row r="281" customFormat="false" ht="12.75" hidden="false" customHeight="false" outlineLevel="0" collapsed="false">
      <c r="A281" s="182" t="n">
        <v>43770</v>
      </c>
      <c r="B281" s="180" t="n">
        <v>43767</v>
      </c>
      <c r="C281" s="181" t="n">
        <v>43766</v>
      </c>
    </row>
    <row r="282" customFormat="false" ht="12.75" hidden="false" customHeight="false" outlineLevel="0" collapsed="false">
      <c r="A282" s="182" t="n">
        <v>43800</v>
      </c>
      <c r="B282" s="180" t="n">
        <v>43795</v>
      </c>
      <c r="C282" s="181" t="n">
        <v>43794</v>
      </c>
    </row>
    <row r="283" customFormat="false" ht="12.75" hidden="false" customHeight="false" outlineLevel="0" collapsed="false">
      <c r="A283" s="182" t="n">
        <v>43831</v>
      </c>
      <c r="B283" s="180" t="n">
        <v>43826</v>
      </c>
      <c r="C283" s="181" t="n">
        <v>43825</v>
      </c>
    </row>
    <row r="284" customFormat="false" ht="12.75" hidden="false" customHeight="false" outlineLevel="0" collapsed="false">
      <c r="A284" s="182" t="n">
        <v>43862</v>
      </c>
      <c r="B284" s="180" t="n">
        <v>43859</v>
      </c>
      <c r="C284" s="181" t="n">
        <v>43858</v>
      </c>
    </row>
    <row r="285" customFormat="false" ht="12.75" hidden="false" customHeight="false" outlineLevel="0" collapsed="false">
      <c r="A285" s="182" t="n">
        <v>43891</v>
      </c>
      <c r="B285" s="180" t="n">
        <v>43887</v>
      </c>
      <c r="C285" s="181" t="n">
        <v>43886</v>
      </c>
    </row>
    <row r="286" customFormat="false" ht="12.75" hidden="false" customHeight="false" outlineLevel="0" collapsed="false">
      <c r="A286" s="182" t="n">
        <v>43922</v>
      </c>
      <c r="B286" s="180" t="n">
        <v>43917</v>
      </c>
      <c r="C286" s="181" t="n">
        <v>43916</v>
      </c>
    </row>
    <row r="287" customFormat="false" ht="12.75" hidden="false" customHeight="false" outlineLevel="0" collapsed="false">
      <c r="A287" s="182" t="n">
        <v>43952</v>
      </c>
      <c r="B287" s="180" t="n">
        <v>43949</v>
      </c>
      <c r="C287" s="181" t="n">
        <v>43948</v>
      </c>
    </row>
    <row r="288" customFormat="false" ht="12.75" hidden="false" customHeight="false" outlineLevel="0" collapsed="false">
      <c r="A288" s="182" t="n">
        <v>43983</v>
      </c>
      <c r="B288" s="180" t="n">
        <v>43978</v>
      </c>
      <c r="C288" s="181" t="n">
        <v>43977</v>
      </c>
    </row>
    <row r="289" customFormat="false" ht="12.75" hidden="false" customHeight="false" outlineLevel="0" collapsed="false">
      <c r="A289" s="182" t="n">
        <v>44013</v>
      </c>
      <c r="B289" s="180" t="n">
        <v>44008</v>
      </c>
      <c r="C289" s="181" t="n">
        <v>44007</v>
      </c>
    </row>
    <row r="290" customFormat="false" ht="12.75" hidden="false" customHeight="false" outlineLevel="0" collapsed="false">
      <c r="A290" s="182" t="n">
        <v>44044</v>
      </c>
      <c r="B290" s="180" t="n">
        <v>44041</v>
      </c>
      <c r="C290" s="181" t="n">
        <v>44040</v>
      </c>
    </row>
    <row r="291" customFormat="false" ht="12.75" hidden="false" customHeight="false" outlineLevel="0" collapsed="false">
      <c r="A291" s="182" t="n">
        <v>44075</v>
      </c>
      <c r="B291" s="180" t="n">
        <v>44070</v>
      </c>
      <c r="C291" s="181" t="n">
        <v>44069</v>
      </c>
    </row>
    <row r="292" customFormat="false" ht="12.75" hidden="false" customHeight="false" outlineLevel="0" collapsed="false">
      <c r="A292" s="182" t="n">
        <v>44105</v>
      </c>
      <c r="B292" s="180" t="n">
        <v>44102</v>
      </c>
      <c r="C292" s="181" t="n">
        <v>44099</v>
      </c>
    </row>
    <row r="293" customFormat="false" ht="12.75" hidden="false" customHeight="false" outlineLevel="0" collapsed="false">
      <c r="A293" s="182" t="n">
        <v>44136</v>
      </c>
      <c r="B293" s="180" t="n">
        <v>44132</v>
      </c>
      <c r="C293" s="181" t="n">
        <v>44131</v>
      </c>
    </row>
    <row r="294" customFormat="false" ht="12.75" hidden="false" customHeight="false" outlineLevel="0" collapsed="false">
      <c r="A294" s="182" t="n">
        <v>44166</v>
      </c>
      <c r="B294" s="180" t="n">
        <v>44160</v>
      </c>
      <c r="C294" s="181" t="n">
        <v>44159</v>
      </c>
    </row>
    <row r="295" customFormat="false" ht="12.75" hidden="false" customHeight="false" outlineLevel="0" collapsed="false">
      <c r="A295" s="182" t="n">
        <v>44197</v>
      </c>
      <c r="B295" s="180" t="n">
        <v>44194</v>
      </c>
      <c r="C295" s="181" t="n">
        <v>44193</v>
      </c>
    </row>
    <row r="296" customFormat="false" ht="12.75" hidden="false" customHeight="false" outlineLevel="0" collapsed="false">
      <c r="A296" s="182" t="n">
        <v>44228</v>
      </c>
      <c r="B296" s="180" t="n">
        <v>44223</v>
      </c>
      <c r="C296" s="181" t="n">
        <v>44222</v>
      </c>
    </row>
    <row r="297" customFormat="false" ht="12.75" hidden="false" customHeight="false" outlineLevel="0" collapsed="false">
      <c r="A297" s="182" t="n">
        <v>44256</v>
      </c>
      <c r="B297" s="180" t="n">
        <v>44251</v>
      </c>
      <c r="C297" s="181" t="n">
        <v>44250</v>
      </c>
    </row>
    <row r="298" customFormat="false" ht="12.75" hidden="false" customHeight="false" outlineLevel="0" collapsed="false">
      <c r="A298" s="182" t="n">
        <v>44287</v>
      </c>
      <c r="B298" s="180" t="n">
        <v>44284</v>
      </c>
      <c r="C298" s="181" t="n">
        <v>44281</v>
      </c>
    </row>
    <row r="299" customFormat="false" ht="12.75" hidden="false" customHeight="false" outlineLevel="0" collapsed="false">
      <c r="A299" s="182" t="n">
        <v>44317</v>
      </c>
      <c r="B299" s="180" t="n">
        <v>44314</v>
      </c>
      <c r="C299" s="181" t="n">
        <v>44313</v>
      </c>
    </row>
    <row r="300" customFormat="false" ht="12.75" hidden="false" customHeight="false" outlineLevel="0" collapsed="false">
      <c r="A300" s="182" t="n">
        <v>44348</v>
      </c>
      <c r="B300" s="180" t="n">
        <v>44342</v>
      </c>
      <c r="C300" s="181" t="n">
        <v>44341</v>
      </c>
    </row>
    <row r="301" customFormat="false" ht="12.75" hidden="false" customHeight="false" outlineLevel="0" collapsed="false">
      <c r="A301" s="182" t="n">
        <v>44378</v>
      </c>
      <c r="B301" s="180" t="n">
        <v>44375</v>
      </c>
      <c r="C301" s="181" t="n">
        <v>44372</v>
      </c>
    </row>
    <row r="302" customFormat="false" ht="12.75" hidden="false" customHeight="false" outlineLevel="0" collapsed="false">
      <c r="A302" s="182" t="n">
        <v>44409</v>
      </c>
      <c r="B302" s="180" t="n">
        <v>44405</v>
      </c>
      <c r="C302" s="181" t="n">
        <v>44404</v>
      </c>
    </row>
    <row r="303" customFormat="false" ht="12.75" hidden="false" customHeight="false" outlineLevel="0" collapsed="false">
      <c r="A303" s="182" t="n">
        <v>44440</v>
      </c>
      <c r="B303" s="180" t="n">
        <v>44435</v>
      </c>
      <c r="C303" s="181" t="n">
        <v>44434</v>
      </c>
    </row>
    <row r="304" customFormat="false" ht="12.75" hidden="false" customHeight="false" outlineLevel="0" collapsed="false">
      <c r="A304" s="182" t="n">
        <v>44470</v>
      </c>
      <c r="B304" s="180" t="n">
        <v>44467</v>
      </c>
      <c r="C304" s="181" t="n">
        <v>44466</v>
      </c>
    </row>
    <row r="305" customFormat="false" ht="12.75" hidden="false" customHeight="false" outlineLevel="0" collapsed="false">
      <c r="A305" s="182" t="n">
        <v>44501</v>
      </c>
      <c r="B305" s="180" t="n">
        <v>44496</v>
      </c>
      <c r="C305" s="181" t="n">
        <v>44495</v>
      </c>
    </row>
    <row r="306" customFormat="false" ht="12.75" hidden="false" customHeight="false" outlineLevel="0" collapsed="false">
      <c r="A306" s="182" t="n">
        <v>44531</v>
      </c>
      <c r="B306" s="180" t="n">
        <v>44526</v>
      </c>
      <c r="C306" s="181" t="n">
        <v>44524</v>
      </c>
    </row>
    <row r="307" customFormat="false" ht="12.75" hidden="false" customHeight="false" outlineLevel="0" collapsed="false">
      <c r="A307" s="182" t="n">
        <v>44562</v>
      </c>
      <c r="B307" s="180" t="n">
        <v>44558</v>
      </c>
      <c r="C307" s="181" t="n">
        <v>44557</v>
      </c>
    </row>
    <row r="308" customFormat="false" ht="12.75" hidden="false" customHeight="false" outlineLevel="0" collapsed="false">
      <c r="A308" s="182" t="n">
        <v>44593</v>
      </c>
      <c r="B308" s="180" t="n">
        <v>44588</v>
      </c>
      <c r="C308" s="181" t="n">
        <v>44587</v>
      </c>
    </row>
    <row r="309" customFormat="false" ht="12.75" hidden="false" customHeight="false" outlineLevel="0" collapsed="false">
      <c r="A309" s="182" t="n">
        <v>44621</v>
      </c>
      <c r="B309" s="180" t="n">
        <v>44616</v>
      </c>
      <c r="C309" s="181" t="n">
        <v>44615</v>
      </c>
    </row>
    <row r="310" customFormat="false" ht="12.75" hidden="false" customHeight="false" outlineLevel="0" collapsed="false">
      <c r="A310" s="182" t="n">
        <v>44652</v>
      </c>
      <c r="B310" s="180" t="n">
        <v>44649</v>
      </c>
      <c r="C310" s="181" t="n">
        <v>44648</v>
      </c>
    </row>
    <row r="311" customFormat="false" ht="12.75" hidden="false" customHeight="false" outlineLevel="0" collapsed="false">
      <c r="A311" s="182" t="n">
        <v>44682</v>
      </c>
      <c r="B311" s="180" t="n">
        <v>44678</v>
      </c>
      <c r="C311" s="181" t="n">
        <v>44677</v>
      </c>
    </row>
    <row r="312" customFormat="false" ht="12.75" hidden="false" customHeight="false" outlineLevel="0" collapsed="false">
      <c r="A312" s="182" t="n">
        <v>44713</v>
      </c>
      <c r="B312" s="180" t="n">
        <v>44707</v>
      </c>
      <c r="C312" s="181" t="n">
        <v>44706</v>
      </c>
    </row>
    <row r="313" customFormat="false" ht="12.75" hidden="false" customHeight="false" outlineLevel="0" collapsed="false">
      <c r="A313" s="182" t="n">
        <v>44743</v>
      </c>
      <c r="B313" s="180" t="n">
        <v>44740</v>
      </c>
      <c r="C313" s="181" t="n">
        <v>44739</v>
      </c>
    </row>
    <row r="314" customFormat="false" ht="12.75" hidden="false" customHeight="false" outlineLevel="0" collapsed="false">
      <c r="A314" s="182" t="n">
        <v>44774</v>
      </c>
      <c r="B314" s="180" t="n">
        <v>44769</v>
      </c>
      <c r="C314" s="181" t="n">
        <v>44768</v>
      </c>
    </row>
    <row r="315" customFormat="false" ht="12.75" hidden="false" customHeight="false" outlineLevel="0" collapsed="false">
      <c r="A315" s="182" t="n">
        <v>44805</v>
      </c>
      <c r="B315" s="180" t="n">
        <v>44802</v>
      </c>
      <c r="C315" s="181" t="n">
        <v>44799</v>
      </c>
    </row>
    <row r="316" customFormat="false" ht="12.75" hidden="false" customHeight="false" outlineLevel="0" collapsed="false">
      <c r="A316" s="182" t="n">
        <v>44835</v>
      </c>
      <c r="B316" s="180" t="n">
        <v>44832</v>
      </c>
      <c r="C316" s="181" t="n">
        <v>44831</v>
      </c>
    </row>
    <row r="317" customFormat="false" ht="12.75" hidden="false" customHeight="false" outlineLevel="0" collapsed="false">
      <c r="A317" s="182" t="n">
        <v>44866</v>
      </c>
      <c r="B317" s="180" t="n">
        <v>44861</v>
      </c>
      <c r="C317" s="181" t="n">
        <v>44860</v>
      </c>
    </row>
    <row r="318" customFormat="false" ht="12.75" hidden="false" customHeight="false" outlineLevel="0" collapsed="false">
      <c r="A318" s="182" t="n">
        <v>44896</v>
      </c>
      <c r="B318" s="180" t="n">
        <v>44893</v>
      </c>
      <c r="C318" s="181" t="n">
        <v>44890</v>
      </c>
    </row>
    <row r="319" customFormat="false" ht="12.75" hidden="false" customHeight="false" outlineLevel="0" collapsed="false">
      <c r="A319" s="182" t="n">
        <v>44927</v>
      </c>
      <c r="B319" s="180" t="n">
        <v>44923</v>
      </c>
      <c r="C319" s="181" t="n">
        <v>44922</v>
      </c>
    </row>
    <row r="320" customFormat="false" ht="12.75" hidden="false" customHeight="false" outlineLevel="0" collapsed="false">
      <c r="A320" s="182" t="n">
        <v>44958</v>
      </c>
      <c r="B320" s="180" t="n">
        <v>44953</v>
      </c>
      <c r="C320" s="181" t="n">
        <v>44952</v>
      </c>
    </row>
    <row r="321" customFormat="false" ht="12.75" hidden="false" customHeight="false" outlineLevel="0" collapsed="false">
      <c r="A321" s="182" t="n">
        <v>44986</v>
      </c>
      <c r="B321" s="180" t="n">
        <v>44981</v>
      </c>
      <c r="C321" s="181" t="n">
        <v>44980</v>
      </c>
    </row>
    <row r="322" customFormat="false" ht="12.75" hidden="false" customHeight="false" outlineLevel="0" collapsed="false">
      <c r="A322" s="182" t="n">
        <v>45017</v>
      </c>
      <c r="B322" s="180" t="n">
        <v>45014</v>
      </c>
      <c r="C322" s="181" t="n">
        <v>45013</v>
      </c>
    </row>
    <row r="323" customFormat="false" ht="12.75" hidden="false" customHeight="false" outlineLevel="0" collapsed="false">
      <c r="A323" s="182" t="n">
        <v>45047</v>
      </c>
      <c r="B323" s="180" t="n">
        <v>45042</v>
      </c>
      <c r="C323" s="181" t="n">
        <v>45041</v>
      </c>
    </row>
    <row r="324" customFormat="false" ht="12.75" hidden="false" customHeight="false" outlineLevel="0" collapsed="false">
      <c r="A324" s="182" t="n">
        <v>45078</v>
      </c>
      <c r="B324" s="180" t="n">
        <v>45072</v>
      </c>
      <c r="C324" s="181" t="n">
        <v>45071</v>
      </c>
    </row>
    <row r="325" customFormat="false" ht="12.75" hidden="false" customHeight="false" outlineLevel="0" collapsed="false">
      <c r="A325" s="182" t="n">
        <v>45108</v>
      </c>
      <c r="B325" s="180" t="n">
        <v>45105</v>
      </c>
      <c r="C325" s="181" t="n">
        <v>45104</v>
      </c>
    </row>
    <row r="326" customFormat="false" ht="12.75" hidden="false" customHeight="false" outlineLevel="0" collapsed="false">
      <c r="A326" s="182" t="n">
        <v>45139</v>
      </c>
      <c r="B326" s="180" t="n">
        <v>45134</v>
      </c>
      <c r="C326" s="181" t="n">
        <v>45133</v>
      </c>
    </row>
    <row r="327" customFormat="false" ht="12.75" hidden="false" customHeight="false" outlineLevel="0" collapsed="false">
      <c r="A327" s="182" t="n">
        <v>45170</v>
      </c>
      <c r="B327" s="180" t="n">
        <v>45167</v>
      </c>
      <c r="C327" s="181" t="n">
        <v>45166</v>
      </c>
    </row>
    <row r="328" customFormat="false" ht="12.75" hidden="false" customHeight="false" outlineLevel="0" collapsed="false">
      <c r="A328" s="182" t="n">
        <v>45200</v>
      </c>
      <c r="B328" s="180" t="n">
        <v>45196</v>
      </c>
      <c r="C328" s="181" t="n">
        <v>45195</v>
      </c>
    </row>
    <row r="329" customFormat="false" ht="12.75" hidden="false" customHeight="false" outlineLevel="0" collapsed="false">
      <c r="A329" s="182" t="n">
        <v>45231</v>
      </c>
      <c r="B329" s="180" t="n">
        <v>45226</v>
      </c>
      <c r="C329" s="181" t="n">
        <v>45225</v>
      </c>
    </row>
    <row r="330" customFormat="false" ht="12.75" hidden="false" customHeight="false" outlineLevel="0" collapsed="false">
      <c r="A330" s="182" t="n">
        <v>45261</v>
      </c>
      <c r="B330" s="180" t="n">
        <v>45258</v>
      </c>
      <c r="C330" s="181" t="n">
        <v>45257</v>
      </c>
    </row>
    <row r="331" customFormat="false" ht="12.75" hidden="false" customHeight="false" outlineLevel="0" collapsed="false">
      <c r="A331" s="182" t="n">
        <v>45292</v>
      </c>
      <c r="B331" s="180" t="n">
        <v>45287</v>
      </c>
      <c r="C331" s="181" t="n">
        <v>45286</v>
      </c>
    </row>
    <row r="332" customFormat="false" ht="12.75" hidden="false" customHeight="false" outlineLevel="0" collapsed="false">
      <c r="A332" s="182" t="n">
        <v>45323</v>
      </c>
      <c r="B332" s="180" t="n">
        <v>45320</v>
      </c>
      <c r="C332" s="181" t="n">
        <v>45317</v>
      </c>
    </row>
    <row r="333" customFormat="false" ht="12.75" hidden="false" customHeight="false" outlineLevel="0" collapsed="false">
      <c r="A333" s="182" t="n">
        <v>45352</v>
      </c>
      <c r="B333" s="180" t="n">
        <v>45349</v>
      </c>
      <c r="C333" s="181" t="n">
        <v>45348</v>
      </c>
    </row>
    <row r="334" customFormat="false" ht="12.75" hidden="false" customHeight="false" outlineLevel="0" collapsed="false">
      <c r="A334" s="182" t="n">
        <v>45383</v>
      </c>
      <c r="B334" s="180" t="n">
        <v>45377</v>
      </c>
      <c r="C334" s="181" t="n">
        <v>45376</v>
      </c>
    </row>
    <row r="335" customFormat="false" ht="12.75" hidden="false" customHeight="false" outlineLevel="0" collapsed="false">
      <c r="A335" s="182" t="n">
        <v>45413</v>
      </c>
      <c r="B335" s="180" t="n">
        <v>45408</v>
      </c>
      <c r="C335" s="181" t="n">
        <v>45407</v>
      </c>
    </row>
    <row r="336" customFormat="false" ht="12.75" hidden="false" customHeight="false" outlineLevel="0" collapsed="false">
      <c r="A336" s="182" t="n">
        <v>45444</v>
      </c>
      <c r="B336" s="180" t="n">
        <v>45441</v>
      </c>
      <c r="C336" s="181" t="n">
        <v>45440</v>
      </c>
    </row>
    <row r="337" customFormat="false" ht="12.75" hidden="false" customHeight="false" outlineLevel="0" collapsed="false">
      <c r="A337" s="182" t="n">
        <v>45474</v>
      </c>
      <c r="B337" s="180" t="n">
        <v>45469</v>
      </c>
      <c r="C337" s="181" t="n">
        <v>45468</v>
      </c>
    </row>
    <row r="338" customFormat="false" ht="12.75" hidden="false" customHeight="false" outlineLevel="0" collapsed="false">
      <c r="A338" s="182" t="n">
        <v>45505</v>
      </c>
      <c r="B338" s="180" t="n">
        <v>45502</v>
      </c>
      <c r="C338" s="181" t="n">
        <v>45499</v>
      </c>
    </row>
    <row r="339" customFormat="false" ht="12.75" hidden="false" customHeight="false" outlineLevel="0" collapsed="false">
      <c r="A339" s="182" t="n">
        <v>45536</v>
      </c>
      <c r="B339" s="180" t="n">
        <v>45532</v>
      </c>
      <c r="C339" s="181" t="n">
        <v>45531</v>
      </c>
    </row>
    <row r="340" customFormat="false" ht="12.75" hidden="false" customHeight="false" outlineLevel="0" collapsed="false">
      <c r="A340" s="182" t="n">
        <v>45566</v>
      </c>
      <c r="B340" s="180" t="n">
        <v>45561</v>
      </c>
      <c r="C340" s="181" t="n">
        <v>45560</v>
      </c>
    </row>
    <row r="341" customFormat="false" ht="12.75" hidden="false" customHeight="false" outlineLevel="0" collapsed="false">
      <c r="A341" s="182" t="n">
        <v>45597</v>
      </c>
      <c r="B341" s="180" t="n">
        <v>45594</v>
      </c>
      <c r="C341" s="181" t="n">
        <v>45593</v>
      </c>
    </row>
    <row r="342" customFormat="false" ht="12.75" hidden="false" customHeight="false" outlineLevel="0" collapsed="false">
      <c r="A342" s="182" t="n">
        <v>45627</v>
      </c>
      <c r="B342" s="180" t="n">
        <v>45622</v>
      </c>
      <c r="C342" s="181" t="n">
        <v>45621</v>
      </c>
    </row>
    <row r="343" customFormat="false" ht="12.75" hidden="false" customHeight="false" outlineLevel="0" collapsed="false">
      <c r="A343" s="182" t="n">
        <v>45658</v>
      </c>
      <c r="B343" s="180" t="n">
        <v>45653</v>
      </c>
      <c r="C343" s="181" t="n">
        <v>45652</v>
      </c>
    </row>
    <row r="344" customFormat="false" ht="12.75" hidden="false" customHeight="false" outlineLevel="0" collapsed="false">
      <c r="A344" s="182" t="n">
        <v>45689</v>
      </c>
      <c r="B344" s="180" t="n">
        <v>45686</v>
      </c>
      <c r="C344" s="181" t="n">
        <v>45685</v>
      </c>
    </row>
    <row r="345" customFormat="false" ht="12.75" hidden="false" customHeight="false" outlineLevel="0" collapsed="false">
      <c r="A345" s="182" t="n">
        <v>45717</v>
      </c>
      <c r="B345" s="180" t="n">
        <v>45714</v>
      </c>
      <c r="C345" s="181" t="n">
        <v>45713</v>
      </c>
    </row>
    <row r="346" customFormat="false" ht="12.75" hidden="false" customHeight="false" outlineLevel="0" collapsed="false">
      <c r="A346" s="182" t="n">
        <v>45748</v>
      </c>
      <c r="B346" s="180" t="n">
        <v>45743</v>
      </c>
      <c r="C346" s="181" t="n">
        <v>45742</v>
      </c>
    </row>
    <row r="347" customFormat="false" ht="12.75" hidden="false" customHeight="false" outlineLevel="0" collapsed="false">
      <c r="A347" s="182" t="n">
        <v>45778</v>
      </c>
      <c r="B347" s="180" t="n">
        <v>45775</v>
      </c>
      <c r="C347" s="181" t="n">
        <v>45772</v>
      </c>
    </row>
    <row r="348" customFormat="false" ht="12.75" hidden="false" customHeight="false" outlineLevel="0" collapsed="false">
      <c r="A348" s="182" t="n">
        <v>45809</v>
      </c>
      <c r="B348" s="180" t="n">
        <v>45805</v>
      </c>
      <c r="C348" s="181" t="n">
        <v>45804</v>
      </c>
    </row>
    <row r="349" customFormat="false" ht="12.75" hidden="false" customHeight="false" outlineLevel="0" collapsed="false">
      <c r="A349" s="182" t="n">
        <v>45839</v>
      </c>
      <c r="B349" s="180" t="n">
        <v>45834</v>
      </c>
      <c r="C349" s="181" t="n">
        <v>45833</v>
      </c>
    </row>
    <row r="350" customFormat="false" ht="12.75" hidden="false" customHeight="false" outlineLevel="0" collapsed="false">
      <c r="A350" s="182" t="n">
        <v>45870</v>
      </c>
      <c r="B350" s="180" t="n">
        <v>45867</v>
      </c>
      <c r="C350" s="181" t="n">
        <v>45866</v>
      </c>
    </row>
    <row r="351" customFormat="false" ht="12.75" hidden="false" customHeight="false" outlineLevel="0" collapsed="false">
      <c r="A351" s="182" t="n">
        <v>45901</v>
      </c>
      <c r="B351" s="180" t="n">
        <v>45896</v>
      </c>
      <c r="C351" s="181" t="n">
        <v>45895</v>
      </c>
    </row>
    <row r="352" customFormat="false" ht="12.75" hidden="false" customHeight="false" outlineLevel="0" collapsed="false">
      <c r="A352" s="182" t="n">
        <v>45931</v>
      </c>
      <c r="B352" s="180" t="n">
        <v>45926</v>
      </c>
      <c r="C352" s="181" t="n">
        <v>45925</v>
      </c>
    </row>
    <row r="353" customFormat="false" ht="12.75" hidden="false" customHeight="false" outlineLevel="0" collapsed="false">
      <c r="A353" s="182" t="n">
        <v>45962</v>
      </c>
      <c r="B353" s="180" t="n">
        <v>45959</v>
      </c>
      <c r="C353" s="181" t="n">
        <v>45958</v>
      </c>
    </row>
    <row r="354" customFormat="false" ht="12.75" hidden="false" customHeight="false" outlineLevel="0" collapsed="false">
      <c r="A354" s="182" t="n">
        <v>45992</v>
      </c>
      <c r="B354" s="180" t="n">
        <v>45986</v>
      </c>
      <c r="C354" s="181" t="n">
        <v>45985</v>
      </c>
    </row>
    <row r="355" customFormat="false" ht="12.75" hidden="false" customHeight="false" outlineLevel="0" collapsed="false">
      <c r="A355" s="182" t="n">
        <v>46023</v>
      </c>
      <c r="B355" s="180" t="n">
        <v>46020</v>
      </c>
      <c r="C355" s="181" t="n">
        <v>46017</v>
      </c>
    </row>
    <row r="356" customFormat="false" ht="12.75" hidden="false" customHeight="false" outlineLevel="0" collapsed="false">
      <c r="A356" s="182" t="n">
        <v>46054</v>
      </c>
      <c r="B356" s="180" t="n">
        <v>46050</v>
      </c>
      <c r="C356" s="181" t="n">
        <v>46049</v>
      </c>
    </row>
    <row r="357" customFormat="false" ht="12.75" hidden="false" customHeight="false" outlineLevel="0" collapsed="false">
      <c r="A357" s="182" t="n">
        <v>46082</v>
      </c>
      <c r="B357" s="180" t="n">
        <v>46078</v>
      </c>
      <c r="C357" s="181" t="n">
        <v>46077</v>
      </c>
    </row>
    <row r="358" customFormat="false" ht="12.75" hidden="false" customHeight="false" outlineLevel="0" collapsed="false">
      <c r="A358" s="182" t="n">
        <v>46113</v>
      </c>
      <c r="B358" s="180" t="n">
        <v>46108</v>
      </c>
      <c r="C358" s="181" t="n">
        <v>46107</v>
      </c>
    </row>
    <row r="359" customFormat="false" ht="12.75" hidden="false" customHeight="false" outlineLevel="0" collapsed="false">
      <c r="A359" s="182" t="n">
        <v>46143</v>
      </c>
      <c r="B359" s="180" t="n">
        <v>46140</v>
      </c>
      <c r="C359" s="181" t="n">
        <v>46139</v>
      </c>
    </row>
    <row r="360" customFormat="false" ht="12.75" hidden="false" customHeight="false" outlineLevel="0" collapsed="false">
      <c r="A360" s="182" t="n">
        <v>46174</v>
      </c>
      <c r="B360" s="180" t="n">
        <v>46169</v>
      </c>
      <c r="C360" s="181" t="n">
        <v>46168</v>
      </c>
    </row>
    <row r="361" customFormat="false" ht="12.75" hidden="false" customHeight="false" outlineLevel="0" collapsed="false">
      <c r="A361" s="182" t="n">
        <v>46204</v>
      </c>
      <c r="B361" s="180" t="n">
        <v>46199</v>
      </c>
      <c r="C361" s="181" t="n">
        <v>46198</v>
      </c>
    </row>
    <row r="362" customFormat="false" ht="12.75" hidden="false" customHeight="false" outlineLevel="0" collapsed="false">
      <c r="A362" s="182" t="n">
        <v>46235</v>
      </c>
      <c r="B362" s="180" t="n">
        <v>46232</v>
      </c>
      <c r="C362" s="181" t="n">
        <v>46231</v>
      </c>
    </row>
    <row r="363" customFormat="false" ht="12.75" hidden="false" customHeight="false" outlineLevel="0" collapsed="false">
      <c r="A363" s="182" t="n">
        <v>46266</v>
      </c>
      <c r="B363" s="180" t="n">
        <v>46261</v>
      </c>
      <c r="C363" s="181" t="n">
        <v>46260</v>
      </c>
    </row>
    <row r="364" customFormat="false" ht="12.75" hidden="false" customHeight="false" outlineLevel="0" collapsed="false">
      <c r="A364" s="182" t="n">
        <v>46296</v>
      </c>
      <c r="B364" s="180" t="n">
        <v>46293</v>
      </c>
      <c r="C364" s="181" t="n">
        <v>46290</v>
      </c>
    </row>
    <row r="365" customFormat="false" ht="12.75" hidden="false" customHeight="false" outlineLevel="0" collapsed="false">
      <c r="A365" s="182" t="n">
        <v>46327</v>
      </c>
      <c r="B365" s="180" t="n">
        <v>46323</v>
      </c>
      <c r="C365" s="181" t="n">
        <v>46322</v>
      </c>
    </row>
    <row r="366" customFormat="false" ht="12.75" hidden="false" customHeight="false" outlineLevel="0" collapsed="false">
      <c r="A366" s="182" t="n">
        <v>46357</v>
      </c>
      <c r="B366" s="180" t="n">
        <v>46351</v>
      </c>
      <c r="C366" s="181" t="n">
        <v>46350</v>
      </c>
    </row>
    <row r="367" customFormat="false" ht="12.75" hidden="false" customHeight="false" outlineLevel="0" collapsed="false">
      <c r="A367" s="182" t="n">
        <v>46388</v>
      </c>
      <c r="B367" s="180" t="n">
        <v>46385</v>
      </c>
      <c r="C367" s="181" t="n">
        <v>46384</v>
      </c>
    </row>
    <row r="368" customFormat="false" ht="12.75" hidden="false" customHeight="false" outlineLevel="0" collapsed="false">
      <c r="A368" s="182" t="n">
        <v>46419</v>
      </c>
      <c r="B368" s="180" t="n">
        <v>46414</v>
      </c>
      <c r="C368" s="181" t="n">
        <v>46413</v>
      </c>
    </row>
    <row r="369" customFormat="false" ht="12.75" hidden="false" customHeight="false" outlineLevel="0" collapsed="false">
      <c r="A369" s="182" t="n">
        <v>46447</v>
      </c>
      <c r="B369" s="180" t="n">
        <v>46442</v>
      </c>
      <c r="C369" s="181" t="n">
        <v>46441</v>
      </c>
    </row>
    <row r="370" customFormat="false" ht="12.75" hidden="false" customHeight="false" outlineLevel="0" collapsed="false">
      <c r="A370" s="182" t="n">
        <v>46478</v>
      </c>
      <c r="B370" s="180" t="n">
        <v>46475</v>
      </c>
      <c r="C370" s="181" t="n">
        <v>46471</v>
      </c>
    </row>
    <row r="371" customFormat="false" ht="12.75" hidden="false" customHeight="false" outlineLevel="0" collapsed="false">
      <c r="A371" s="182" t="n">
        <v>46508</v>
      </c>
      <c r="B371" s="180" t="n">
        <v>46505</v>
      </c>
      <c r="C371" s="181" t="n">
        <v>46504</v>
      </c>
    </row>
    <row r="372" customFormat="false" ht="12.75" hidden="false" customHeight="false" outlineLevel="0" collapsed="false">
      <c r="A372" s="182" t="n">
        <v>46539</v>
      </c>
      <c r="B372" s="180" t="n">
        <v>46533</v>
      </c>
      <c r="C372" s="181" t="n">
        <v>46532</v>
      </c>
    </row>
    <row r="373" customFormat="false" ht="12.75" hidden="false" customHeight="false" outlineLevel="0" collapsed="false">
      <c r="A373" s="182" t="n">
        <v>46569</v>
      </c>
      <c r="B373" s="180" t="n">
        <v>46566</v>
      </c>
      <c r="C373" s="181" t="n">
        <v>46563</v>
      </c>
    </row>
    <row r="374" customFormat="false" ht="12.75" hidden="false" customHeight="false" outlineLevel="0" collapsed="false">
      <c r="A374" s="182" t="n">
        <v>46600</v>
      </c>
      <c r="B374" s="180" t="n">
        <v>46596</v>
      </c>
      <c r="C374" s="181" t="n">
        <v>46595</v>
      </c>
    </row>
    <row r="375" customFormat="false" ht="12.75" hidden="false" customHeight="false" outlineLevel="0" collapsed="false">
      <c r="A375" s="182" t="n">
        <v>46631</v>
      </c>
      <c r="B375" s="180" t="n">
        <v>46626</v>
      </c>
      <c r="C375" s="181" t="n">
        <v>46625</v>
      </c>
    </row>
    <row r="376" customFormat="false" ht="12.75" hidden="false" customHeight="false" outlineLevel="0" collapsed="false">
      <c r="A376" s="182" t="n">
        <v>46661</v>
      </c>
      <c r="B376" s="180" t="n">
        <v>46658</v>
      </c>
      <c r="C376" s="181" t="n">
        <v>46657</v>
      </c>
    </row>
    <row r="377" customFormat="false" ht="12.75" hidden="false" customHeight="false" outlineLevel="0" collapsed="false">
      <c r="A377" s="182" t="n">
        <v>46692</v>
      </c>
      <c r="B377" s="180" t="n">
        <v>46687</v>
      </c>
      <c r="C377" s="181" t="n">
        <v>46686</v>
      </c>
    </row>
    <row r="378" customFormat="false" ht="12.75" hidden="false" customHeight="false" outlineLevel="0" collapsed="false">
      <c r="A378" s="182" t="n">
        <v>46722</v>
      </c>
      <c r="B378" s="180" t="n">
        <v>46717</v>
      </c>
      <c r="C378" s="181" t="n">
        <v>46715</v>
      </c>
    </row>
    <row r="379" customFormat="false" ht="12.75" hidden="false" customHeight="false" outlineLevel="0" collapsed="false">
      <c r="A379" s="182" t="n">
        <v>46753</v>
      </c>
      <c r="B379" s="180" t="n">
        <v>46749</v>
      </c>
      <c r="C379" s="181" t="n">
        <v>46748</v>
      </c>
    </row>
    <row r="380" customFormat="false" ht="12.75" hidden="false" customHeight="false" outlineLevel="0" collapsed="false">
      <c r="A380" s="182" t="n">
        <v>46784</v>
      </c>
      <c r="B380" s="180" t="n">
        <v>46779</v>
      </c>
      <c r="C380" s="181" t="n">
        <v>46778</v>
      </c>
    </row>
    <row r="381" customFormat="false" ht="12.75" hidden="false" customHeight="false" outlineLevel="0" collapsed="false">
      <c r="A381" s="182" t="n">
        <v>46813</v>
      </c>
      <c r="B381" s="180" t="n">
        <v>46808</v>
      </c>
      <c r="C381" s="181" t="n">
        <v>46807</v>
      </c>
    </row>
    <row r="382" customFormat="false" ht="12.75" hidden="false" customHeight="false" outlineLevel="0" collapsed="false">
      <c r="A382" s="182" t="n">
        <v>46844</v>
      </c>
      <c r="B382" s="180" t="n">
        <v>46841</v>
      </c>
      <c r="C382" s="181" t="n">
        <v>46840</v>
      </c>
    </row>
    <row r="383" customFormat="false" ht="12.75" hidden="false" customHeight="false" outlineLevel="0" collapsed="false">
      <c r="A383" s="182" t="n">
        <v>46874</v>
      </c>
      <c r="B383" s="180" t="n">
        <v>46869</v>
      </c>
      <c r="C383" s="181" t="n">
        <v>46868</v>
      </c>
    </row>
    <row r="384" customFormat="false" ht="12.75" hidden="false" customHeight="false" outlineLevel="0" collapsed="false">
      <c r="A384" s="182" t="n">
        <v>46905</v>
      </c>
      <c r="B384" s="180" t="n">
        <v>46899</v>
      </c>
      <c r="C384" s="181" t="n">
        <v>46898</v>
      </c>
    </row>
    <row r="385" customFormat="false" ht="12.75" hidden="false" customHeight="false" outlineLevel="0" collapsed="false">
      <c r="A385" s="182" t="n">
        <v>46935</v>
      </c>
      <c r="B385" s="180" t="n">
        <v>46932</v>
      </c>
      <c r="C385" s="181" t="n">
        <v>46931</v>
      </c>
    </row>
    <row r="386" customFormat="false" ht="12.75" hidden="false" customHeight="false" outlineLevel="0" collapsed="false">
      <c r="A386" s="182" t="n">
        <v>46966</v>
      </c>
      <c r="B386" s="180" t="n">
        <v>46961</v>
      </c>
      <c r="C386" s="181" t="n">
        <v>46960</v>
      </c>
    </row>
    <row r="387" customFormat="false" ht="12.75" hidden="false" customHeight="false" outlineLevel="0" collapsed="false">
      <c r="A387" s="182" t="n">
        <v>46997</v>
      </c>
      <c r="B387" s="180" t="n">
        <v>46994</v>
      </c>
      <c r="C387" s="181" t="n">
        <v>46993</v>
      </c>
    </row>
    <row r="388" customFormat="false" ht="12.75" hidden="false" customHeight="false" outlineLevel="0" collapsed="false">
      <c r="A388" s="182" t="n">
        <v>47027</v>
      </c>
      <c r="B388" s="180" t="n">
        <v>47023</v>
      </c>
      <c r="C388" s="181" t="n">
        <v>47022</v>
      </c>
    </row>
    <row r="389" customFormat="false" ht="12.75" hidden="false" customHeight="false" outlineLevel="0" collapsed="false">
      <c r="A389" s="182" t="n">
        <v>47058</v>
      </c>
      <c r="B389" s="180" t="n">
        <v>47053</v>
      </c>
      <c r="C389" s="181" t="n">
        <v>47052</v>
      </c>
    </row>
    <row r="390" customFormat="false" ht="12.75" hidden="false" customHeight="false" outlineLevel="0" collapsed="false">
      <c r="A390" s="182" t="n">
        <v>47088</v>
      </c>
      <c r="B390" s="180" t="n">
        <v>47085</v>
      </c>
      <c r="C390" s="181" t="n">
        <v>47084</v>
      </c>
    </row>
    <row r="391" customFormat="false" ht="12.75" hidden="false" customHeight="false" outlineLevel="0" collapsed="false">
      <c r="A391" s="182" t="n">
        <v>47119</v>
      </c>
      <c r="B391" s="180" t="n">
        <v>47114</v>
      </c>
      <c r="C391" s="181" t="n">
        <v>47113</v>
      </c>
    </row>
    <row r="392" customFormat="false" ht="12.75" hidden="false" customHeight="false" outlineLevel="0" collapsed="false">
      <c r="A392" s="182" t="n">
        <v>47150</v>
      </c>
      <c r="B392" s="180" t="n">
        <v>47147</v>
      </c>
      <c r="C392" s="181" t="n">
        <v>47144</v>
      </c>
    </row>
    <row r="393" customFormat="false" ht="12.75" hidden="false" customHeight="false" outlineLevel="0" collapsed="false">
      <c r="A393" s="182" t="n">
        <v>47178</v>
      </c>
      <c r="B393" s="180" t="n">
        <v>47175</v>
      </c>
      <c r="C393" s="181" t="n">
        <v>47172</v>
      </c>
    </row>
    <row r="394" customFormat="false" ht="12.75" hidden="false" customHeight="false" outlineLevel="0" collapsed="false">
      <c r="A394" s="182" t="n">
        <v>47209</v>
      </c>
      <c r="B394" s="180" t="n">
        <v>47204</v>
      </c>
      <c r="C394" s="181" t="n">
        <v>47203</v>
      </c>
    </row>
    <row r="395" customFormat="false" ht="12.75" hidden="false" customHeight="false" outlineLevel="0" collapsed="false">
      <c r="A395" s="182" t="n">
        <v>47239</v>
      </c>
      <c r="B395" s="180" t="n">
        <v>47234</v>
      </c>
      <c r="C395" s="181" t="n">
        <v>47233</v>
      </c>
    </row>
    <row r="396" customFormat="false" ht="12.75" hidden="false" customHeight="false" outlineLevel="0" collapsed="false">
      <c r="A396" s="182" t="n">
        <v>47270</v>
      </c>
      <c r="B396" s="180" t="n">
        <v>47267</v>
      </c>
      <c r="C396" s="181" t="n">
        <v>47263</v>
      </c>
    </row>
    <row r="397" customFormat="false" ht="12.75" hidden="false" customHeight="false" outlineLevel="0" collapsed="false">
      <c r="A397" s="182" t="n">
        <v>47300</v>
      </c>
      <c r="B397" s="180" t="n">
        <v>47296</v>
      </c>
      <c r="C397" s="181" t="n">
        <v>47295</v>
      </c>
    </row>
    <row r="398" customFormat="false" ht="12.75" hidden="false" customHeight="false" outlineLevel="0" collapsed="false">
      <c r="A398" s="182" t="n">
        <v>47331</v>
      </c>
      <c r="B398" s="180" t="n">
        <v>47326</v>
      </c>
      <c r="C398" s="181" t="n">
        <v>47325</v>
      </c>
    </row>
    <row r="399" customFormat="false" ht="12.75" hidden="false" customHeight="false" outlineLevel="0" collapsed="false">
      <c r="A399" s="182" t="n">
        <v>47362</v>
      </c>
      <c r="B399" s="180" t="n">
        <v>47359</v>
      </c>
      <c r="C399" s="181" t="n">
        <v>47358</v>
      </c>
    </row>
    <row r="400" customFormat="false" ht="12.75" hidden="false" customHeight="false" outlineLevel="0" collapsed="false">
      <c r="A400" s="182" t="n">
        <v>47392</v>
      </c>
      <c r="B400" s="180" t="n">
        <v>47387</v>
      </c>
      <c r="C400" s="181" t="n">
        <v>47386</v>
      </c>
    </row>
    <row r="401" customFormat="false" ht="12.75" hidden="false" customHeight="false" outlineLevel="0" collapsed="false">
      <c r="A401" s="182" t="n">
        <v>47423</v>
      </c>
      <c r="B401" s="180" t="n">
        <v>47420</v>
      </c>
      <c r="C401" s="181" t="n">
        <v>47417</v>
      </c>
    </row>
    <row r="402" customFormat="false" ht="12.75" hidden="false" customHeight="false" outlineLevel="0" collapsed="false">
      <c r="A402" s="182" t="n">
        <v>47453</v>
      </c>
      <c r="B402" s="180" t="n">
        <v>47450</v>
      </c>
      <c r="C402" s="181" t="n">
        <v>47449</v>
      </c>
    </row>
    <row r="403" customFormat="false" ht="12.75" hidden="false" customHeight="false" outlineLevel="0" collapsed="false">
      <c r="A403" s="182" t="n">
        <v>47484</v>
      </c>
      <c r="B403" s="180" t="n">
        <v>47479</v>
      </c>
      <c r="C403" s="181" t="n">
        <v>47478</v>
      </c>
    </row>
    <row r="404" customFormat="false" ht="12.75" hidden="false" customHeight="false" outlineLevel="0" collapsed="false">
      <c r="A404" s="182" t="n">
        <v>47515</v>
      </c>
      <c r="B404" s="180" t="n">
        <v>47512</v>
      </c>
      <c r="C404" s="181" t="n">
        <v>47511</v>
      </c>
    </row>
    <row r="405" customFormat="false" ht="12.75" hidden="false" customHeight="false" outlineLevel="0" collapsed="false">
      <c r="A405" s="182" t="n">
        <v>47543</v>
      </c>
      <c r="B405" s="180" t="n">
        <v>47540</v>
      </c>
      <c r="C405" s="181" t="n">
        <v>47539</v>
      </c>
    </row>
    <row r="406" customFormat="false" ht="12.75" hidden="false" customHeight="false" outlineLevel="0" collapsed="false">
      <c r="A406" s="182" t="n">
        <v>47574</v>
      </c>
      <c r="B406" s="180" t="n">
        <v>47569</v>
      </c>
      <c r="C406" s="181" t="n">
        <v>47568</v>
      </c>
    </row>
    <row r="407" customFormat="false" ht="12.75" hidden="false" customHeight="false" outlineLevel="0" collapsed="false">
      <c r="A407" s="182" t="n">
        <v>47604</v>
      </c>
      <c r="B407" s="180" t="n">
        <v>47599</v>
      </c>
      <c r="C407" s="181" t="n">
        <v>47598</v>
      </c>
    </row>
    <row r="408" customFormat="false" ht="12.75" hidden="false" customHeight="false" outlineLevel="0" collapsed="false">
      <c r="A408" s="182" t="n">
        <v>47635</v>
      </c>
      <c r="B408" s="180" t="n">
        <v>47632</v>
      </c>
      <c r="C408" s="181" t="n">
        <v>47631</v>
      </c>
    </row>
    <row r="409" customFormat="false" ht="12.75" hidden="false" customHeight="false" outlineLevel="0" collapsed="false">
      <c r="A409" s="182" t="n">
        <v>47665</v>
      </c>
      <c r="B409" s="180" t="n">
        <v>47660</v>
      </c>
      <c r="C409" s="181" t="n">
        <v>47659</v>
      </c>
    </row>
    <row r="410" customFormat="false" ht="12.75" hidden="false" customHeight="false" outlineLevel="0" collapsed="false">
      <c r="A410" s="182" t="n">
        <v>47696</v>
      </c>
      <c r="B410" s="180" t="n">
        <v>47693</v>
      </c>
      <c r="C410" s="181" t="n">
        <v>47690</v>
      </c>
    </row>
    <row r="411" customFormat="false" ht="12.75" hidden="false" customHeight="false" outlineLevel="0" collapsed="false">
      <c r="A411" s="182" t="n">
        <v>47727</v>
      </c>
      <c r="B411" s="180" t="n">
        <v>47723</v>
      </c>
      <c r="C411" s="181" t="n">
        <v>47722</v>
      </c>
    </row>
    <row r="412" customFormat="false" ht="12.75" hidden="false" customHeight="false" outlineLevel="0" collapsed="false">
      <c r="A412" s="182" t="n">
        <v>47757</v>
      </c>
      <c r="B412" s="180" t="n">
        <v>47752</v>
      </c>
      <c r="C412" s="181" t="n">
        <v>47751</v>
      </c>
    </row>
    <row r="413" customFormat="false" ht="12.75" hidden="false" customHeight="false" outlineLevel="0" collapsed="false">
      <c r="A413" s="182" t="n">
        <v>47788</v>
      </c>
      <c r="B413" s="180" t="n">
        <v>47785</v>
      </c>
      <c r="C413" s="181" t="n">
        <v>47784</v>
      </c>
    </row>
    <row r="414" customFormat="false" ht="13.5" hidden="false" customHeight="false" outlineLevel="0" collapsed="false">
      <c r="A414" s="183" t="n">
        <v>47818</v>
      </c>
      <c r="B414" s="184" t="n">
        <v>47813</v>
      </c>
      <c r="C414" s="185" t="n">
        <v>47812</v>
      </c>
    </row>
  </sheetData>
  <mergeCells count="2">
    <mergeCell ref="A2:C2"/>
    <mergeCell ref="A3:C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BU3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BI29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154" width="11.56"/>
    <col collapsed="false" customWidth="true" hidden="false" outlineLevel="0" max="8" min="7" style="156" width="9.14"/>
    <col collapsed="false" customWidth="true" hidden="false" outlineLevel="0" max="9" min="9" style="156" width="11.42"/>
    <col collapsed="false" customWidth="true" hidden="false" outlineLevel="0" max="10" min="10" style="156" width="10.56"/>
    <col collapsed="false" customWidth="true" hidden="false" outlineLevel="0" max="12" min="11" style="156" width="9.14"/>
    <col collapsed="false" customWidth="true" hidden="false" outlineLevel="0" max="13" min="13" style="156" width="13.14"/>
    <col collapsed="false" customWidth="true" hidden="false" outlineLevel="0" max="14" min="14" style="156" width="12.99"/>
    <col collapsed="false" customWidth="true" hidden="false" outlineLevel="0" max="15" min="15" style="156" width="10.28"/>
    <col collapsed="false" customWidth="true" hidden="false" outlineLevel="0" max="16" min="16" style="156" width="9.7"/>
    <col collapsed="false" customWidth="true" hidden="false" outlineLevel="0" max="17" min="17" style="156" width="11.85"/>
    <col collapsed="false" customWidth="true" hidden="false" outlineLevel="0" max="18" min="18" style="156" width="10.13"/>
    <col collapsed="false" customWidth="true" hidden="false" outlineLevel="0" max="19" min="19" style="153" width="11.28"/>
    <col collapsed="false" customWidth="true" hidden="false" outlineLevel="0" max="20" min="20" style="153" width="11.13"/>
    <col collapsed="false" customWidth="true" hidden="false" outlineLevel="0" max="21" min="21" style="153" width="8.99"/>
    <col collapsed="false" customWidth="true" hidden="false" outlineLevel="0" max="22" min="22" style="153" width="11.28"/>
    <col collapsed="false" customWidth="true" hidden="false" outlineLevel="0" max="23" min="23" style="153" width="9.41"/>
    <col collapsed="false" customWidth="true" hidden="false" outlineLevel="0" max="24" min="24" style="153" width="14.28"/>
    <col collapsed="false" customWidth="true" hidden="false" outlineLevel="0" max="25" min="25" style="153" width="10.85"/>
    <col collapsed="false" customWidth="true" hidden="false" outlineLevel="0" max="26" min="26" style="153" width="9.14"/>
    <col collapsed="false" customWidth="true" hidden="false" outlineLevel="0" max="27" min="27" style="153" width="13.14"/>
    <col collapsed="false" customWidth="true" hidden="false" outlineLevel="0" max="73" min="28" style="153" width="9.14"/>
  </cols>
  <sheetData>
    <row r="1" customFormat="false" ht="12.75" hidden="false" customHeight="false" outlineLevel="0" collapsed="false">
      <c r="G1" s="156" t="str">
        <f aca="false">G3</f>
        <v>NG</v>
      </c>
      <c r="H1" s="156" t="str">
        <f aca="false">H3</f>
        <v>NG</v>
      </c>
      <c r="I1" s="156" t="str">
        <f aca="false">I3</f>
        <v>INTNS</v>
      </c>
      <c r="J1" s="156" t="str">
        <f aca="false">J3</f>
        <v>IF-ANR/OK</v>
      </c>
      <c r="K1" s="156" t="str">
        <f aca="false">K3</f>
        <v>IF-NGPL/MIDCON</v>
      </c>
      <c r="L1" s="156" t="str">
        <f aca="false">L3</f>
        <v>IF-NNG/DEMARCAT</v>
      </c>
      <c r="M1" s="156" t="str">
        <f aca="false">M3</f>
        <v>IF-NNG/TOK</v>
      </c>
      <c r="N1" s="156" t="str">
        <f aca="false">N3</f>
        <v>IF-NNG/VENT</v>
      </c>
      <c r="O1" s="156" t="str">
        <f aca="false">O3</f>
        <v>IF-NGPL/LA</v>
      </c>
      <c r="P1" s="156" t="str">
        <f aca="false">P3</f>
        <v>IF-NORAM/EAST</v>
      </c>
      <c r="Q1" s="156" t="str">
        <f aca="false">Q3</f>
        <v>IF-ONG/OKLAHOMA</v>
      </c>
      <c r="R1" s="156" t="str">
        <f aca="false">R3</f>
        <v>IF-PAN/TX/OK</v>
      </c>
      <c r="S1" s="156" t="str">
        <f aca="false">S3</f>
        <v>IF-WNG/TOK</v>
      </c>
      <c r="T1" s="156" t="str">
        <f aca="false">T3</f>
        <v>IF-TRUNKL/FLDZN</v>
      </c>
      <c r="U1" s="156" t="str">
        <f aca="false">U3</f>
        <v>IF-TRUNKL/LA</v>
      </c>
      <c r="V1" s="156" t="str">
        <f aca="false">V3</f>
        <v>MICH_CG-GD</v>
      </c>
      <c r="W1" s="156" t="str">
        <f aca="false">W3</f>
        <v>ML7/CG</v>
      </c>
      <c r="X1" s="156" t="str">
        <f aca="false">X3</f>
        <v>NGI/CHI. GATE</v>
      </c>
      <c r="Y1" s="156" t="str">
        <f aca="false">Y3</f>
        <v>NGI-PGE/CG</v>
      </c>
      <c r="Z1" s="156" t="str">
        <f aca="false">Z3</f>
        <v>IF-CGT/APPALAC</v>
      </c>
      <c r="AA1" s="156" t="str">
        <f aca="false">AA3</f>
        <v>IF-CNG/APPALACH</v>
      </c>
      <c r="AB1" s="156" t="str">
        <f aca="false">AB3</f>
        <v>IF-COLGULF/LA</v>
      </c>
      <c r="AC1" s="156" t="str">
        <f aca="false">AC3</f>
        <v>IF-FGT/Z1</v>
      </c>
      <c r="AD1" s="156" t="str">
        <f aca="false">AD3</f>
        <v>IF-FGT/Z2</v>
      </c>
      <c r="AE1" s="156" t="str">
        <f aca="false">AE3</f>
        <v>IF-FGT/Z3</v>
      </c>
      <c r="AF1" s="156" t="str">
        <f aca="false">AF3</f>
        <v>IF-HEHUB</v>
      </c>
      <c r="AG1" s="156" t="str">
        <f aca="false">AG3</f>
        <v>IF-SONAT/LA</v>
      </c>
      <c r="AH1" s="156" t="str">
        <f aca="false">AH3</f>
        <v>IF-TENN/LA</v>
      </c>
      <c r="AI1" s="156" t="str">
        <f aca="false">AI3</f>
        <v>IF-TETCO/ELA</v>
      </c>
      <c r="AJ1" s="156" t="str">
        <f aca="false">AJ3</f>
        <v>IF-TETCO/WLA</v>
      </c>
      <c r="AK1" s="156" t="str">
        <f aca="false">AK3</f>
        <v>IF-TGT/Z1</v>
      </c>
      <c r="AL1" s="156" t="str">
        <f aca="false">AL3</f>
        <v>IF-TRANSCO/Z1</v>
      </c>
      <c r="AM1" s="156" t="str">
        <f aca="false">AM3</f>
        <v>IF-TRUNKL/TX</v>
      </c>
      <c r="AN1" s="156" t="str">
        <f aca="false">AN3</f>
        <v>IF-TRANSCO/Z2</v>
      </c>
      <c r="AO1" s="156" t="str">
        <f aca="false">AO3</f>
        <v>IF-TRANSCO/Z3</v>
      </c>
      <c r="AP1" s="156" t="str">
        <f aca="false">AP3</f>
        <v>IF-TRANSCO/Z6</v>
      </c>
      <c r="AQ1" s="156" t="str">
        <f aca="false">AQ3</f>
        <v>IF-HPL/SHPCHAN</v>
      </c>
      <c r="AR1" s="156" t="str">
        <f aca="false">AR3</f>
        <v>IF-CIG/RKYMTN</v>
      </c>
      <c r="AS1" s="156" t="str">
        <f aca="false">AS3</f>
        <v>IF-ELPO/PERMIAN</v>
      </c>
      <c r="AT1" s="156" t="str">
        <f aca="false">AT3</f>
        <v>IF-ELPO/SJ</v>
      </c>
      <c r="AU1" s="156" t="str">
        <f aca="false">AU3</f>
        <v>IF-NTHWST/CANBR</v>
      </c>
      <c r="AV1" s="156" t="str">
        <f aca="false">AV3</f>
        <v>IF-NWPL_ROCKY_M</v>
      </c>
      <c r="AW1" s="156" t="str">
        <f aca="false">AW3</f>
        <v>IF-QUESTAR</v>
      </c>
      <c r="AX1" s="156" t="str">
        <f aca="false">AX3</f>
        <v>NGI-SOCAL</v>
      </c>
      <c r="AY1" s="156" t="str">
        <f aca="false">AY3</f>
        <v>DJ/BASIN/CIG</v>
      </c>
      <c r="AZ1" s="156" t="str">
        <f aca="false">AZ3</f>
        <v>IF-VALERO/TX</v>
      </c>
      <c r="BA1" s="156" t="str">
        <f aca="false">BA3</f>
        <v>IF-WAHA</v>
      </c>
      <c r="BB1" s="156" t="str">
        <f aca="false">BB3</f>
        <v>IF-TETCO/STX</v>
      </c>
      <c r="BC1" s="156" t="str">
        <f aca="false">BC3</f>
        <v>IF-ANR/LA</v>
      </c>
      <c r="BD1" s="156" t="str">
        <f aca="false">BD3</f>
        <v>IF-TENN/TX</v>
      </c>
      <c r="BE1" s="156" t="str">
        <f aca="false">BE3</f>
        <v>IF-TGT/ZSL</v>
      </c>
      <c r="BF1" s="156" t="str">
        <f aca="false">BF3</f>
        <v>IF-NGPLTXOK</v>
      </c>
      <c r="BG1" s="156" t="str">
        <f aca="false">BG3</f>
        <v>IF-KATY</v>
      </c>
      <c r="BH1" s="156" t="str">
        <f aca="false">BH3</f>
        <v>IF-TENN/LA_OFF</v>
      </c>
      <c r="BI1" s="186" t="s">
        <v>205</v>
      </c>
    </row>
    <row r="2" customFormat="false" ht="12.75" hidden="false" customHeight="false" outlineLevel="0" collapsed="false">
      <c r="G2" s="156" t="n">
        <v>2</v>
      </c>
      <c r="H2" s="156" t="n">
        <f aca="false">G2+1</f>
        <v>3</v>
      </c>
      <c r="I2" s="156" t="n">
        <f aca="false">H2+1</f>
        <v>4</v>
      </c>
      <c r="J2" s="156" t="n">
        <f aca="false">I2+1</f>
        <v>5</v>
      </c>
      <c r="K2" s="156" t="n">
        <f aca="false">J2+1</f>
        <v>6</v>
      </c>
      <c r="L2" s="156" t="n">
        <f aca="false">K2+1</f>
        <v>7</v>
      </c>
      <c r="M2" s="156" t="n">
        <f aca="false">L2+1</f>
        <v>8</v>
      </c>
      <c r="N2" s="156" t="n">
        <f aca="false">M2+1</f>
        <v>9</v>
      </c>
      <c r="O2" s="156" t="n">
        <f aca="false">N2+1</f>
        <v>10</v>
      </c>
      <c r="P2" s="156" t="n">
        <f aca="false">O2+1</f>
        <v>11</v>
      </c>
      <c r="Q2" s="156" t="n">
        <f aca="false">P2+1</f>
        <v>12</v>
      </c>
      <c r="R2" s="156" t="n">
        <f aca="false">Q2+1</f>
        <v>13</v>
      </c>
      <c r="S2" s="156" t="n">
        <f aca="false">R2+1</f>
        <v>14</v>
      </c>
      <c r="T2" s="156" t="n">
        <f aca="false">S2+1</f>
        <v>15</v>
      </c>
      <c r="U2" s="156" t="n">
        <f aca="false">T2+1</f>
        <v>16</v>
      </c>
      <c r="V2" s="156" t="n">
        <f aca="false">U2+1</f>
        <v>17</v>
      </c>
      <c r="W2" s="156" t="n">
        <f aca="false">V2+1</f>
        <v>18</v>
      </c>
      <c r="X2" s="156" t="n">
        <f aca="false">W2+1</f>
        <v>19</v>
      </c>
      <c r="Y2" s="156" t="n">
        <f aca="false">X2+1</f>
        <v>20</v>
      </c>
      <c r="Z2" s="156" t="n">
        <f aca="false">Y2+1</f>
        <v>21</v>
      </c>
      <c r="AA2" s="156" t="n">
        <f aca="false">Z2+1</f>
        <v>22</v>
      </c>
      <c r="AB2" s="156" t="n">
        <f aca="false">AA2+1</f>
        <v>23</v>
      </c>
      <c r="AC2" s="156" t="n">
        <f aca="false">AB2+1</f>
        <v>24</v>
      </c>
      <c r="AD2" s="156" t="n">
        <f aca="false">AC2+1</f>
        <v>25</v>
      </c>
      <c r="AE2" s="156" t="n">
        <f aca="false">AD2+1</f>
        <v>26</v>
      </c>
      <c r="AF2" s="156" t="n">
        <f aca="false">AE2+1</f>
        <v>27</v>
      </c>
      <c r="AG2" s="156" t="n">
        <f aca="false">AF2+1</f>
        <v>28</v>
      </c>
      <c r="AH2" s="156" t="n">
        <f aca="false">AG2+1</f>
        <v>29</v>
      </c>
      <c r="AI2" s="156" t="n">
        <f aca="false">AH2+1</f>
        <v>30</v>
      </c>
      <c r="AJ2" s="156" t="n">
        <f aca="false">AI2+1</f>
        <v>31</v>
      </c>
      <c r="AK2" s="156" t="n">
        <f aca="false">AJ2+1</f>
        <v>32</v>
      </c>
      <c r="AL2" s="156" t="n">
        <f aca="false">AK2+1</f>
        <v>33</v>
      </c>
      <c r="AM2" s="156" t="n">
        <f aca="false">AL2+1</f>
        <v>34</v>
      </c>
      <c r="AN2" s="156" t="n">
        <f aca="false">AM2+1</f>
        <v>35</v>
      </c>
      <c r="AO2" s="156" t="n">
        <f aca="false">AN2+1</f>
        <v>36</v>
      </c>
      <c r="AP2" s="156" t="n">
        <f aca="false">AO2+1</f>
        <v>37</v>
      </c>
      <c r="AQ2" s="156" t="n">
        <f aca="false">AP2+1</f>
        <v>38</v>
      </c>
      <c r="AR2" s="156" t="n">
        <f aca="false">AQ2+1</f>
        <v>39</v>
      </c>
      <c r="AS2" s="156" t="n">
        <f aca="false">AR2+1</f>
        <v>40</v>
      </c>
      <c r="AT2" s="156" t="n">
        <f aca="false">AS2+1</f>
        <v>41</v>
      </c>
      <c r="AU2" s="156" t="n">
        <f aca="false">AT2+1</f>
        <v>42</v>
      </c>
      <c r="AV2" s="156" t="n">
        <f aca="false">AU2+1</f>
        <v>43</v>
      </c>
      <c r="AW2" s="156" t="n">
        <f aca="false">AV2+1</f>
        <v>44</v>
      </c>
      <c r="AX2" s="156" t="n">
        <f aca="false">AW2+1</f>
        <v>45</v>
      </c>
      <c r="AY2" s="156" t="n">
        <f aca="false">AX2+1</f>
        <v>46</v>
      </c>
      <c r="AZ2" s="156" t="n">
        <f aca="false">AY2+1</f>
        <v>47</v>
      </c>
      <c r="BA2" s="156" t="n">
        <f aca="false">AZ2+1</f>
        <v>48</v>
      </c>
      <c r="BB2" s="156" t="n">
        <f aca="false">BA2+1</f>
        <v>49</v>
      </c>
      <c r="BC2" s="156" t="n">
        <f aca="false">BB2+1</f>
        <v>50</v>
      </c>
      <c r="BD2" s="156" t="n">
        <f aca="false">BC2+1</f>
        <v>51</v>
      </c>
      <c r="BE2" s="156" t="n">
        <f aca="false">BD2+1</f>
        <v>52</v>
      </c>
      <c r="BF2" s="156" t="n">
        <f aca="false">BE2+1</f>
        <v>53</v>
      </c>
      <c r="BG2" s="156" t="n">
        <f aca="false">BF2+1</f>
        <v>54</v>
      </c>
      <c r="BH2" s="156" t="n">
        <f aca="false">BG2+1</f>
        <v>55</v>
      </c>
      <c r="BI2" s="156" t="n">
        <v>56</v>
      </c>
    </row>
    <row r="3" customFormat="false" ht="12.75" hidden="false" customHeight="false" outlineLevel="0" collapsed="false">
      <c r="B3" s="187" t="n">
        <f aca="false">SUM(B6:B105)</f>
        <v>6140.05668530017</v>
      </c>
      <c r="F3" s="188" t="s">
        <v>206</v>
      </c>
      <c r="G3" s="156" t="s">
        <v>207</v>
      </c>
      <c r="H3" s="162" t="s">
        <v>207</v>
      </c>
      <c r="I3" s="162" t="s">
        <v>208</v>
      </c>
      <c r="J3" s="162" t="s">
        <v>209</v>
      </c>
      <c r="K3" s="162" t="s">
        <v>210</v>
      </c>
      <c r="L3" s="162" t="s">
        <v>211</v>
      </c>
      <c r="M3" s="162" t="s">
        <v>212</v>
      </c>
      <c r="N3" s="162" t="s">
        <v>213</v>
      </c>
      <c r="O3" s="162" t="s">
        <v>214</v>
      </c>
      <c r="P3" s="162" t="s">
        <v>215</v>
      </c>
      <c r="Q3" s="189" t="s">
        <v>216</v>
      </c>
      <c r="R3" s="162" t="s">
        <v>137</v>
      </c>
      <c r="S3" s="162" t="s">
        <v>217</v>
      </c>
      <c r="T3" s="162" t="s">
        <v>218</v>
      </c>
      <c r="U3" s="162" t="s">
        <v>219</v>
      </c>
      <c r="V3" s="162" t="s">
        <v>141</v>
      </c>
      <c r="W3" s="162" t="s">
        <v>220</v>
      </c>
      <c r="X3" s="162" t="s">
        <v>139</v>
      </c>
      <c r="Y3" s="162" t="s">
        <v>221</v>
      </c>
      <c r="Z3" s="162" t="s">
        <v>135</v>
      </c>
      <c r="AA3" s="162" t="s">
        <v>222</v>
      </c>
      <c r="AB3" s="190" t="s">
        <v>223</v>
      </c>
      <c r="AC3" s="191" t="s">
        <v>224</v>
      </c>
      <c r="AD3" s="153" t="s">
        <v>225</v>
      </c>
      <c r="AE3" s="153" t="s">
        <v>226</v>
      </c>
      <c r="AF3" s="153" t="s">
        <v>227</v>
      </c>
      <c r="AG3" s="153" t="s">
        <v>228</v>
      </c>
      <c r="AH3" s="153" t="s">
        <v>229</v>
      </c>
      <c r="AI3" s="153" t="s">
        <v>230</v>
      </c>
      <c r="AJ3" s="153" t="s">
        <v>231</v>
      </c>
      <c r="AK3" s="153" t="s">
        <v>232</v>
      </c>
      <c r="AL3" s="153" t="s">
        <v>233</v>
      </c>
      <c r="AM3" s="153" t="s">
        <v>234</v>
      </c>
      <c r="AN3" s="153" t="s">
        <v>235</v>
      </c>
      <c r="AO3" s="153" t="s">
        <v>236</v>
      </c>
      <c r="AP3" s="153" t="s">
        <v>142</v>
      </c>
      <c r="AQ3" s="153" t="s">
        <v>134</v>
      </c>
      <c r="AR3" s="153" t="s">
        <v>237</v>
      </c>
      <c r="AS3" s="153" t="s">
        <v>238</v>
      </c>
      <c r="AT3" s="153" t="s">
        <v>136</v>
      </c>
      <c r="AU3" s="153" t="s">
        <v>239</v>
      </c>
      <c r="AV3" s="153" t="s">
        <v>138</v>
      </c>
      <c r="AW3" s="153" t="s">
        <v>240</v>
      </c>
      <c r="AX3" s="153" t="s">
        <v>140</v>
      </c>
      <c r="AY3" s="153" t="s">
        <v>241</v>
      </c>
      <c r="AZ3" s="153" t="s">
        <v>242</v>
      </c>
      <c r="BA3" s="153" t="s">
        <v>243</v>
      </c>
      <c r="BB3" s="186" t="s">
        <v>244</v>
      </c>
      <c r="BC3" s="186" t="s">
        <v>245</v>
      </c>
      <c r="BD3" s="186" t="s">
        <v>246</v>
      </c>
      <c r="BE3" s="186" t="s">
        <v>247</v>
      </c>
      <c r="BF3" s="186" t="s">
        <v>248</v>
      </c>
      <c r="BG3" s="186" t="s">
        <v>249</v>
      </c>
      <c r="BH3" s="186" t="s">
        <v>250</v>
      </c>
      <c r="BI3" s="186" t="s">
        <v>205</v>
      </c>
    </row>
    <row r="4" customFormat="false" ht="12.75" hidden="false" customHeight="false" outlineLevel="0" collapsed="false">
      <c r="F4" s="188" t="s">
        <v>251</v>
      </c>
      <c r="G4" s="156" t="s">
        <v>252</v>
      </c>
      <c r="H4" s="156" t="s">
        <v>253</v>
      </c>
      <c r="I4" s="156" t="s">
        <v>254</v>
      </c>
      <c r="J4" s="156" t="s">
        <v>252</v>
      </c>
      <c r="K4" s="156" t="s">
        <v>252</v>
      </c>
      <c r="L4" s="156" t="s">
        <v>252</v>
      </c>
      <c r="M4" s="156" t="s">
        <v>252</v>
      </c>
      <c r="N4" s="156" t="s">
        <v>252</v>
      </c>
      <c r="O4" s="156" t="s">
        <v>252</v>
      </c>
      <c r="P4" s="156" t="s">
        <v>252</v>
      </c>
      <c r="Q4" s="156" t="s">
        <v>252</v>
      </c>
      <c r="R4" s="156" t="s">
        <v>252</v>
      </c>
      <c r="S4" s="156" t="s">
        <v>252</v>
      </c>
      <c r="T4" s="156" t="s">
        <v>252</v>
      </c>
      <c r="U4" s="156" t="s">
        <v>252</v>
      </c>
      <c r="V4" s="156" t="s">
        <v>252</v>
      </c>
      <c r="W4" s="156" t="s">
        <v>252</v>
      </c>
      <c r="X4" s="156" t="s">
        <v>252</v>
      </c>
      <c r="Y4" s="156" t="s">
        <v>252</v>
      </c>
      <c r="Z4" s="156" t="s">
        <v>252</v>
      </c>
      <c r="AA4" s="156" t="s">
        <v>252</v>
      </c>
      <c r="AB4" s="156" t="s">
        <v>252</v>
      </c>
      <c r="AC4" s="156" t="s">
        <v>252</v>
      </c>
      <c r="AD4" s="156" t="s">
        <v>252</v>
      </c>
      <c r="AE4" s="156" t="s">
        <v>252</v>
      </c>
      <c r="AF4" s="156" t="s">
        <v>252</v>
      </c>
      <c r="AG4" s="156" t="s">
        <v>252</v>
      </c>
      <c r="AH4" s="156" t="s">
        <v>252</v>
      </c>
      <c r="AI4" s="156" t="s">
        <v>252</v>
      </c>
      <c r="AJ4" s="156" t="s">
        <v>252</v>
      </c>
      <c r="AK4" s="156" t="s">
        <v>252</v>
      </c>
      <c r="AL4" s="156" t="s">
        <v>252</v>
      </c>
      <c r="AM4" s="156" t="s">
        <v>252</v>
      </c>
      <c r="AN4" s="156" t="s">
        <v>252</v>
      </c>
      <c r="AO4" s="156" t="s">
        <v>252</v>
      </c>
      <c r="AP4" s="156" t="s">
        <v>252</v>
      </c>
      <c r="AQ4" s="156" t="s">
        <v>252</v>
      </c>
      <c r="AR4" s="156" t="s">
        <v>252</v>
      </c>
      <c r="AS4" s="156" t="s">
        <v>252</v>
      </c>
      <c r="AT4" s="156" t="s">
        <v>252</v>
      </c>
      <c r="AU4" s="156" t="s">
        <v>252</v>
      </c>
      <c r="AV4" s="156" t="s">
        <v>252</v>
      </c>
      <c r="AW4" s="156" t="s">
        <v>252</v>
      </c>
      <c r="AX4" s="156" t="s">
        <v>252</v>
      </c>
      <c r="AY4" s="156" t="s">
        <v>252</v>
      </c>
      <c r="AZ4" s="156" t="s">
        <v>252</v>
      </c>
      <c r="BA4" s="156" t="s">
        <v>252</v>
      </c>
      <c r="BB4" s="156" t="s">
        <v>252</v>
      </c>
      <c r="BC4" s="156" t="s">
        <v>252</v>
      </c>
      <c r="BD4" s="156" t="s">
        <v>252</v>
      </c>
      <c r="BE4" s="156" t="s">
        <v>252</v>
      </c>
      <c r="BF4" s="156" t="s">
        <v>252</v>
      </c>
      <c r="BG4" s="156" t="s">
        <v>252</v>
      </c>
      <c r="BH4" s="156" t="s">
        <v>252</v>
      </c>
      <c r="BI4" s="156" t="s">
        <v>252</v>
      </c>
    </row>
    <row r="5" customFormat="false" ht="12.75" hidden="false" customHeight="false" outlineLevel="0" collapsed="false">
      <c r="F5" s="188" t="s">
        <v>255</v>
      </c>
      <c r="G5" s="156" t="s">
        <v>256</v>
      </c>
      <c r="H5" s="156" t="s">
        <v>256</v>
      </c>
      <c r="I5" s="156" t="s">
        <v>257</v>
      </c>
      <c r="J5" s="156" t="s">
        <v>258</v>
      </c>
      <c r="K5" s="156" t="s">
        <v>258</v>
      </c>
      <c r="L5" s="156" t="s">
        <v>258</v>
      </c>
      <c r="M5" s="156" t="s">
        <v>258</v>
      </c>
      <c r="N5" s="156" t="s">
        <v>258</v>
      </c>
      <c r="O5" s="156" t="s">
        <v>258</v>
      </c>
      <c r="P5" s="156" t="s">
        <v>258</v>
      </c>
      <c r="Q5" s="156" t="s">
        <v>258</v>
      </c>
      <c r="R5" s="156" t="s">
        <v>258</v>
      </c>
      <c r="S5" s="156" t="s">
        <v>258</v>
      </c>
      <c r="T5" s="156" t="s">
        <v>258</v>
      </c>
      <c r="U5" s="156" t="s">
        <v>258</v>
      </c>
      <c r="V5" s="156" t="s">
        <v>258</v>
      </c>
      <c r="W5" s="156" t="s">
        <v>258</v>
      </c>
      <c r="X5" s="156" t="s">
        <v>258</v>
      </c>
      <c r="Y5" s="156" t="s">
        <v>258</v>
      </c>
      <c r="Z5" s="156" t="s">
        <v>258</v>
      </c>
      <c r="AA5" s="156" t="s">
        <v>258</v>
      </c>
      <c r="AB5" s="156" t="s">
        <v>258</v>
      </c>
      <c r="AC5" s="156" t="s">
        <v>258</v>
      </c>
      <c r="AD5" s="156" t="s">
        <v>258</v>
      </c>
      <c r="AE5" s="156" t="s">
        <v>258</v>
      </c>
      <c r="AF5" s="156" t="s">
        <v>258</v>
      </c>
      <c r="AG5" s="156" t="s">
        <v>258</v>
      </c>
      <c r="AH5" s="156" t="s">
        <v>258</v>
      </c>
      <c r="AI5" s="156" t="s">
        <v>258</v>
      </c>
      <c r="AJ5" s="156" t="s">
        <v>258</v>
      </c>
      <c r="AK5" s="156" t="s">
        <v>258</v>
      </c>
      <c r="AL5" s="156" t="s">
        <v>258</v>
      </c>
      <c r="AM5" s="156" t="s">
        <v>258</v>
      </c>
      <c r="AN5" s="156" t="s">
        <v>258</v>
      </c>
      <c r="AO5" s="156" t="s">
        <v>258</v>
      </c>
      <c r="AP5" s="156" t="s">
        <v>258</v>
      </c>
      <c r="AQ5" s="156" t="s">
        <v>258</v>
      </c>
      <c r="AR5" s="156" t="s">
        <v>258</v>
      </c>
      <c r="AS5" s="156" t="s">
        <v>258</v>
      </c>
      <c r="AT5" s="156" t="s">
        <v>258</v>
      </c>
      <c r="AU5" s="156" t="s">
        <v>258</v>
      </c>
      <c r="AV5" s="156" t="s">
        <v>258</v>
      </c>
      <c r="AW5" s="156" t="s">
        <v>258</v>
      </c>
      <c r="AX5" s="156" t="s">
        <v>258</v>
      </c>
      <c r="AY5" s="156" t="s">
        <v>258</v>
      </c>
      <c r="AZ5" s="156" t="s">
        <v>258</v>
      </c>
      <c r="BA5" s="156" t="s">
        <v>258</v>
      </c>
      <c r="BB5" s="156" t="s">
        <v>258</v>
      </c>
      <c r="BC5" s="156" t="s">
        <v>258</v>
      </c>
      <c r="BD5" s="156" t="s">
        <v>258</v>
      </c>
      <c r="BE5" s="156" t="s">
        <v>258</v>
      </c>
      <c r="BF5" s="156" t="s">
        <v>258</v>
      </c>
      <c r="BG5" s="156" t="s">
        <v>258</v>
      </c>
      <c r="BH5" s="156" t="s">
        <v>258</v>
      </c>
      <c r="BI5" s="156" t="s">
        <v>258</v>
      </c>
    </row>
    <row r="6" customFormat="false" ht="12.75" hidden="false" customHeight="false" outlineLevel="0" collapsed="false">
      <c r="B6" s="187"/>
      <c r="F6" s="141" t="n">
        <v>36678</v>
      </c>
      <c r="G6" s="156" t="n">
        <v>4.406</v>
      </c>
      <c r="H6" s="156" t="n">
        <v>0.45</v>
      </c>
      <c r="I6" s="153" t="n">
        <v>1</v>
      </c>
      <c r="J6" s="153" t="n">
        <v>-0.186</v>
      </c>
      <c r="K6" s="153" t="n">
        <v>-0.216</v>
      </c>
      <c r="L6" s="192" t="n">
        <v>-0.186</v>
      </c>
      <c r="M6" s="192" t="n">
        <v>-0.286</v>
      </c>
      <c r="N6" s="153" t="n">
        <v>-0.186</v>
      </c>
      <c r="O6" s="153" t="n">
        <v>-0.076</v>
      </c>
      <c r="P6" s="153" t="n">
        <v>-0.146</v>
      </c>
      <c r="Q6" s="153" t="n">
        <v>-0.196</v>
      </c>
      <c r="R6" s="153" t="n">
        <v>-0.196</v>
      </c>
      <c r="S6" s="153" t="n">
        <v>-0.216</v>
      </c>
      <c r="T6" s="153" t="n">
        <v>-0.076</v>
      </c>
      <c r="U6" s="153" t="n">
        <v>-0.056</v>
      </c>
      <c r="V6" s="153" t="n">
        <v>0.124</v>
      </c>
      <c r="W6" s="153" t="n">
        <v>0.124</v>
      </c>
      <c r="X6" s="153" t="n">
        <v>0.044</v>
      </c>
      <c r="Y6" s="153" t="n">
        <v>0.024</v>
      </c>
      <c r="Z6" s="153" t="n">
        <v>0.124</v>
      </c>
      <c r="AA6" s="153" t="n">
        <v>0.184</v>
      </c>
      <c r="AB6" s="153" t="n">
        <v>-0.056</v>
      </c>
      <c r="AC6" s="153" t="n">
        <v>-0.056</v>
      </c>
      <c r="AD6" s="153" t="n">
        <v>-0.016</v>
      </c>
      <c r="AE6" s="153" t="n">
        <v>-0.066</v>
      </c>
      <c r="AF6" s="153" t="n">
        <v>-0.036</v>
      </c>
      <c r="AG6" s="153" t="n">
        <v>-0.036</v>
      </c>
      <c r="AH6" s="153" t="n">
        <v>-0.086</v>
      </c>
      <c r="AI6" s="153" t="n">
        <v>-0.086</v>
      </c>
      <c r="AJ6" s="153" t="n">
        <v>-0.096</v>
      </c>
      <c r="AK6" s="153" t="n">
        <v>-0.056</v>
      </c>
      <c r="AL6" s="153" t="n">
        <v>-0.096</v>
      </c>
      <c r="AM6" s="153" t="n">
        <v>-0.096</v>
      </c>
      <c r="AN6" s="153" t="n">
        <v>-0.066</v>
      </c>
      <c r="AO6" s="153" t="n">
        <v>-0.026</v>
      </c>
      <c r="AP6" s="153" t="n">
        <v>0.314</v>
      </c>
      <c r="AQ6" s="153" t="n">
        <v>-0.0206</v>
      </c>
      <c r="AR6" s="153" t="n">
        <v>-0.8135</v>
      </c>
      <c r="AS6" s="153" t="n">
        <v>-0.306</v>
      </c>
      <c r="AT6" s="153" t="n">
        <v>-0.536</v>
      </c>
      <c r="AU6" s="153" t="n">
        <v>-0.736</v>
      </c>
      <c r="AV6" s="153" t="n">
        <v>-0.756</v>
      </c>
      <c r="AW6" s="153" t="n">
        <v>-0.8435</v>
      </c>
      <c r="AX6" s="153" t="n">
        <v>-0.076</v>
      </c>
      <c r="AY6" s="153" t="n">
        <v>-0.8135</v>
      </c>
      <c r="AZ6" s="153" t="n">
        <v>0</v>
      </c>
      <c r="BA6" s="153" t="n">
        <v>-0.0206</v>
      </c>
      <c r="BB6" s="153" t="n">
        <v>-0.156</v>
      </c>
      <c r="BC6" s="153" t="n">
        <v>-0.106</v>
      </c>
      <c r="BD6" s="153" t="n">
        <v>-0.146</v>
      </c>
      <c r="BE6" s="153" t="n">
        <v>-0.056</v>
      </c>
      <c r="BF6" s="153" t="n">
        <v>-0.106</v>
      </c>
      <c r="BG6" s="153" t="n">
        <v>-0.0506</v>
      </c>
      <c r="BH6" s="153" t="n">
        <v>-0.086</v>
      </c>
      <c r="BI6" s="153" t="n">
        <v>-0.466</v>
      </c>
    </row>
    <row r="7" customFormat="false" ht="12.75" hidden="false" customHeight="false" outlineLevel="0" collapsed="false">
      <c r="B7" s="187" t="n">
        <f aca="false">C7*D7*10000</f>
        <v>0</v>
      </c>
      <c r="C7" s="0" t="n">
        <v>60.58459189</v>
      </c>
      <c r="D7" s="0" t="n">
        <f aca="false">E7-G7</f>
        <v>0</v>
      </c>
      <c r="E7" s="0" t="n">
        <v>4.064</v>
      </c>
      <c r="F7" s="141" t="n">
        <v>36708</v>
      </c>
      <c r="G7" s="156" t="n">
        <v>4.064</v>
      </c>
      <c r="H7" s="156" t="n">
        <v>0.59</v>
      </c>
      <c r="I7" s="153" t="n">
        <v>0.068108005724551</v>
      </c>
      <c r="J7" s="153" t="n">
        <v>-0.125</v>
      </c>
      <c r="K7" s="153" t="n">
        <v>-0.14</v>
      </c>
      <c r="L7" s="192" t="n">
        <v>-0.1125</v>
      </c>
      <c r="M7" s="192" t="n">
        <v>-0.16</v>
      </c>
      <c r="N7" s="153" t="n">
        <v>-0.1125</v>
      </c>
      <c r="O7" s="153" t="n">
        <v>-0.0525</v>
      </c>
      <c r="P7" s="153" t="n">
        <v>-0.095</v>
      </c>
      <c r="Q7" s="153" t="n">
        <v>-0.115</v>
      </c>
      <c r="R7" s="153" t="n">
        <v>-0.125</v>
      </c>
      <c r="S7" s="153" t="n">
        <v>-0.125</v>
      </c>
      <c r="T7" s="153" t="n">
        <v>-0.06875</v>
      </c>
      <c r="U7" s="153" t="n">
        <v>-0.05</v>
      </c>
      <c r="V7" s="153" t="n">
        <v>0.1375</v>
      </c>
      <c r="W7" s="153" t="n">
        <v>0.1375</v>
      </c>
      <c r="X7" s="153" t="n">
        <v>0.0775</v>
      </c>
      <c r="Y7" s="153" t="n">
        <v>0.475</v>
      </c>
      <c r="Z7" s="153" t="n">
        <v>0.195</v>
      </c>
      <c r="AA7" s="153" t="n">
        <v>0.255</v>
      </c>
      <c r="AB7" s="153" t="n">
        <v>-0.025</v>
      </c>
      <c r="AC7" s="153" t="n">
        <v>-0.025</v>
      </c>
      <c r="AD7" s="153" t="n">
        <v>0.0025</v>
      </c>
      <c r="AE7" s="153" t="n">
        <v>-0.03</v>
      </c>
      <c r="AF7" s="153" t="n">
        <v>0</v>
      </c>
      <c r="AG7" s="153" t="n">
        <v>-0.005</v>
      </c>
      <c r="AH7" s="153" t="n">
        <v>-0.055</v>
      </c>
      <c r="AI7" s="153" t="n">
        <v>-0.0575</v>
      </c>
      <c r="AJ7" s="153" t="n">
        <v>-0.065</v>
      </c>
      <c r="AK7" s="153" t="n">
        <v>-0.0125</v>
      </c>
      <c r="AL7" s="153" t="n">
        <v>-0.08</v>
      </c>
      <c r="AM7" s="153" t="n">
        <v>-0.0875</v>
      </c>
      <c r="AN7" s="153" t="n">
        <v>-0.035</v>
      </c>
      <c r="AO7" s="153" t="n">
        <v>0.005</v>
      </c>
      <c r="AP7" s="153" t="n">
        <v>0.51</v>
      </c>
      <c r="AQ7" s="153" t="n">
        <v>0.0075</v>
      </c>
      <c r="AR7" s="153" t="n">
        <v>-0.455</v>
      </c>
      <c r="AS7" s="153" t="n">
        <v>-0.105</v>
      </c>
      <c r="AT7" s="153" t="n">
        <v>-0.2175</v>
      </c>
      <c r="AU7" s="153" t="n">
        <v>-0.405</v>
      </c>
      <c r="AV7" s="153" t="n">
        <v>-0.3975</v>
      </c>
      <c r="AW7" s="153" t="n">
        <v>-0.485</v>
      </c>
      <c r="AX7" s="153" t="n">
        <v>0.32</v>
      </c>
      <c r="AY7" s="153" t="n">
        <v>-0.455</v>
      </c>
      <c r="AZ7" s="153" t="n">
        <v>0</v>
      </c>
      <c r="BA7" s="153" t="n">
        <v>0.0075</v>
      </c>
      <c r="BB7" s="153" t="n">
        <v>-0.12</v>
      </c>
      <c r="BC7" s="153" t="n">
        <v>-0.055</v>
      </c>
      <c r="BD7" s="153" t="n">
        <v>-0.0875</v>
      </c>
      <c r="BE7" s="153" t="n">
        <v>-0.0225</v>
      </c>
      <c r="BF7" s="153" t="n">
        <v>-0.075</v>
      </c>
      <c r="BG7" s="153" t="n">
        <v>-0.0225</v>
      </c>
      <c r="BH7" s="153" t="n">
        <v>-0.055</v>
      </c>
      <c r="BI7" s="153" t="n">
        <v>-0.0825</v>
      </c>
    </row>
    <row r="8" customFormat="false" ht="12.75" hidden="false" customHeight="false" outlineLevel="0" collapsed="false">
      <c r="B8" s="187" t="n">
        <f aca="false">C8*D8*10000</f>
        <v>0</v>
      </c>
      <c r="C8" s="0" t="n">
        <v>11.96524867</v>
      </c>
      <c r="D8" s="0" t="n">
        <f aca="false">E8-G8</f>
        <v>0</v>
      </c>
      <c r="E8" s="0" t="n">
        <v>4.043</v>
      </c>
      <c r="F8" s="141" t="n">
        <v>36739</v>
      </c>
      <c r="G8" s="156" t="n">
        <v>4.043</v>
      </c>
      <c r="H8" s="156" t="n">
        <v>0.59</v>
      </c>
      <c r="I8" s="153" t="n">
        <v>0.069012418156786</v>
      </c>
      <c r="J8" s="153" t="n">
        <v>-0.1275</v>
      </c>
      <c r="K8" s="153" t="n">
        <v>-0.1425</v>
      </c>
      <c r="L8" s="192" t="n">
        <v>-0.11</v>
      </c>
      <c r="M8" s="192" t="n">
        <v>-0.155</v>
      </c>
      <c r="N8" s="153" t="n">
        <v>-0.11</v>
      </c>
      <c r="O8" s="153" t="n">
        <v>-0.0525</v>
      </c>
      <c r="P8" s="153" t="n">
        <v>-0.09</v>
      </c>
      <c r="Q8" s="153" t="n">
        <v>-0.1175</v>
      </c>
      <c r="R8" s="153" t="n">
        <v>-0.1275</v>
      </c>
      <c r="S8" s="153" t="n">
        <v>-0.1275</v>
      </c>
      <c r="T8" s="153" t="n">
        <v>-0.0675</v>
      </c>
      <c r="U8" s="153" t="n">
        <v>-0.05</v>
      </c>
      <c r="V8" s="153" t="n">
        <v>0.1425</v>
      </c>
      <c r="W8" s="153" t="n">
        <v>0.1425</v>
      </c>
      <c r="X8" s="153" t="n">
        <v>0.0775</v>
      </c>
      <c r="Y8" s="153" t="n">
        <v>0.53</v>
      </c>
      <c r="Z8" s="153" t="n">
        <v>0.195</v>
      </c>
      <c r="AA8" s="153" t="n">
        <v>0.265</v>
      </c>
      <c r="AB8" s="153" t="n">
        <v>-0.025</v>
      </c>
      <c r="AC8" s="153" t="n">
        <v>-0.025</v>
      </c>
      <c r="AD8" s="153" t="n">
        <v>0.0025</v>
      </c>
      <c r="AE8" s="153" t="n">
        <v>-0.03</v>
      </c>
      <c r="AF8" s="153" t="n">
        <v>0.005</v>
      </c>
      <c r="AG8" s="153" t="n">
        <v>-0.005</v>
      </c>
      <c r="AH8" s="153" t="n">
        <v>-0.055</v>
      </c>
      <c r="AI8" s="153" t="n">
        <v>-0.0575</v>
      </c>
      <c r="AJ8" s="153" t="n">
        <v>-0.065</v>
      </c>
      <c r="AK8" s="153" t="n">
        <v>-0.0125</v>
      </c>
      <c r="AL8" s="153" t="n">
        <v>-0.08</v>
      </c>
      <c r="AM8" s="153" t="n">
        <v>-0.085</v>
      </c>
      <c r="AN8" s="153" t="n">
        <v>-0.035</v>
      </c>
      <c r="AO8" s="153" t="n">
        <v>0.005</v>
      </c>
      <c r="AP8" s="153" t="n">
        <v>0.55</v>
      </c>
      <c r="AQ8" s="153" t="n">
        <v>0.01</v>
      </c>
      <c r="AR8" s="153" t="n">
        <v>-0.455</v>
      </c>
      <c r="AS8" s="153" t="n">
        <v>-0.1</v>
      </c>
      <c r="AT8" s="153" t="n">
        <v>-0.2025</v>
      </c>
      <c r="AU8" s="153" t="n">
        <v>-0.42</v>
      </c>
      <c r="AV8" s="153" t="n">
        <v>-0.3975</v>
      </c>
      <c r="AW8" s="153" t="n">
        <v>-0.485</v>
      </c>
      <c r="AX8" s="153" t="n">
        <v>0.3675</v>
      </c>
      <c r="AY8" s="153" t="n">
        <v>-0.455</v>
      </c>
      <c r="AZ8" s="153" t="n">
        <v>0</v>
      </c>
      <c r="BA8" s="153" t="n">
        <v>0.01</v>
      </c>
      <c r="BB8" s="153" t="n">
        <v>-0.11</v>
      </c>
      <c r="BC8" s="153" t="n">
        <v>-0.055</v>
      </c>
      <c r="BD8" s="153" t="n">
        <v>-0.0775</v>
      </c>
      <c r="BE8" s="153" t="n">
        <v>-0.0225</v>
      </c>
      <c r="BF8" s="153" t="n">
        <v>-0.0775</v>
      </c>
      <c r="BG8" s="153" t="n">
        <v>-0.02</v>
      </c>
      <c r="BH8" s="153" t="n">
        <v>-0.055</v>
      </c>
      <c r="BI8" s="153" t="n">
        <v>-0.0625</v>
      </c>
    </row>
    <row r="9" customFormat="false" ht="12.75" hidden="false" customHeight="false" outlineLevel="0" collapsed="false">
      <c r="B9" s="187" t="n">
        <f aca="false">C9*D9*10000</f>
        <v>-0</v>
      </c>
      <c r="C9" s="0" t="n">
        <v>-30.89818267</v>
      </c>
      <c r="D9" s="0" t="n">
        <f aca="false">E9-G9</f>
        <v>0</v>
      </c>
      <c r="E9" s="0" t="n">
        <v>4.033</v>
      </c>
      <c r="F9" s="141" t="n">
        <v>36770</v>
      </c>
      <c r="G9" s="156" t="n">
        <v>4.033</v>
      </c>
      <c r="H9" s="156" t="n">
        <v>0.5925</v>
      </c>
      <c r="I9" s="153" t="n">
        <v>0.069966618882238</v>
      </c>
      <c r="J9" s="153" t="n">
        <v>-0.125</v>
      </c>
      <c r="K9" s="153" t="n">
        <v>-0.14</v>
      </c>
      <c r="L9" s="192" t="n">
        <v>-0.105</v>
      </c>
      <c r="M9" s="192" t="n">
        <v>-0.165</v>
      </c>
      <c r="N9" s="153" t="n">
        <v>-0.105</v>
      </c>
      <c r="O9" s="153" t="n">
        <v>-0.0525</v>
      </c>
      <c r="P9" s="153" t="n">
        <v>-0.0875</v>
      </c>
      <c r="Q9" s="153" t="n">
        <v>-0.115</v>
      </c>
      <c r="R9" s="153" t="n">
        <v>-0.125</v>
      </c>
      <c r="S9" s="153" t="n">
        <v>-0.125</v>
      </c>
      <c r="T9" s="153" t="n">
        <v>-0.07</v>
      </c>
      <c r="U9" s="153" t="n">
        <v>-0.05</v>
      </c>
      <c r="V9" s="153" t="n">
        <v>0.15</v>
      </c>
      <c r="W9" s="153" t="n">
        <v>0.15</v>
      </c>
      <c r="X9" s="153" t="n">
        <v>0.075</v>
      </c>
      <c r="Y9" s="153" t="n">
        <v>0.495</v>
      </c>
      <c r="Z9" s="153" t="n">
        <v>0.17</v>
      </c>
      <c r="AA9" s="153" t="n">
        <v>0.24</v>
      </c>
      <c r="AB9" s="153" t="n">
        <v>-0.025</v>
      </c>
      <c r="AC9" s="153" t="n">
        <v>-0.025</v>
      </c>
      <c r="AD9" s="153" t="n">
        <v>0.0025</v>
      </c>
      <c r="AE9" s="153" t="n">
        <v>-0.03</v>
      </c>
      <c r="AF9" s="153" t="n">
        <v>0.005</v>
      </c>
      <c r="AG9" s="153" t="n">
        <v>-0.005</v>
      </c>
      <c r="AH9" s="153" t="n">
        <v>-0.055</v>
      </c>
      <c r="AI9" s="153" t="n">
        <v>-0.0575</v>
      </c>
      <c r="AJ9" s="153" t="n">
        <v>-0.065</v>
      </c>
      <c r="AK9" s="153" t="n">
        <v>-0.015</v>
      </c>
      <c r="AL9" s="153" t="n">
        <v>-0.08</v>
      </c>
      <c r="AM9" s="153" t="n">
        <v>-0.09</v>
      </c>
      <c r="AN9" s="153" t="n">
        <v>-0.035</v>
      </c>
      <c r="AO9" s="153" t="n">
        <v>0.005</v>
      </c>
      <c r="AP9" s="153" t="n">
        <v>0.46</v>
      </c>
      <c r="AQ9" s="153" t="n">
        <v>0.005</v>
      </c>
      <c r="AR9" s="153" t="n">
        <v>-0.455</v>
      </c>
      <c r="AS9" s="153" t="n">
        <v>-0.11</v>
      </c>
      <c r="AT9" s="153" t="n">
        <v>-0.2025</v>
      </c>
      <c r="AU9" s="153" t="n">
        <v>-0.435</v>
      </c>
      <c r="AV9" s="153" t="n">
        <v>-0.3975</v>
      </c>
      <c r="AW9" s="153" t="n">
        <v>-0.485</v>
      </c>
      <c r="AX9" s="153" t="n">
        <v>0.3325</v>
      </c>
      <c r="AY9" s="153" t="n">
        <v>-0.455</v>
      </c>
      <c r="AZ9" s="153" t="n">
        <v>0</v>
      </c>
      <c r="BA9" s="153" t="n">
        <v>0.005</v>
      </c>
      <c r="BB9" s="153" t="n">
        <v>-0.115</v>
      </c>
      <c r="BC9" s="153" t="n">
        <v>-0.055</v>
      </c>
      <c r="BD9" s="153" t="n">
        <v>-0.095</v>
      </c>
      <c r="BE9" s="153" t="n">
        <v>-0.025</v>
      </c>
      <c r="BF9" s="153" t="n">
        <v>-0.0775</v>
      </c>
      <c r="BG9" s="153" t="n">
        <v>-0.025</v>
      </c>
      <c r="BH9" s="153" t="n">
        <v>-0.055</v>
      </c>
      <c r="BI9" s="153" t="n">
        <v>-0.0625</v>
      </c>
    </row>
    <row r="10" customFormat="false" ht="12.75" hidden="false" customHeight="false" outlineLevel="0" collapsed="false">
      <c r="B10" s="187" t="n">
        <f aca="false">C10*D10*10000</f>
        <v>0</v>
      </c>
      <c r="C10" s="0" t="n">
        <v>33.13325717</v>
      </c>
      <c r="D10" s="0" t="n">
        <f aca="false">E10-G10</f>
        <v>0</v>
      </c>
      <c r="E10" s="0" t="n">
        <v>4.05</v>
      </c>
      <c r="F10" s="141" t="n">
        <v>36800</v>
      </c>
      <c r="G10" s="156" t="n">
        <v>4.05</v>
      </c>
      <c r="H10" s="156" t="n">
        <v>0.595</v>
      </c>
      <c r="I10" s="153" t="n">
        <v>0.070364051970247</v>
      </c>
      <c r="J10" s="153" t="n">
        <v>-0.1225</v>
      </c>
      <c r="K10" s="153" t="n">
        <v>-0.1375</v>
      </c>
      <c r="L10" s="192" t="n">
        <v>-0.0925</v>
      </c>
      <c r="M10" s="192" t="n">
        <v>-0.19</v>
      </c>
      <c r="N10" s="153" t="n">
        <v>-0.0925</v>
      </c>
      <c r="O10" s="153" t="n">
        <v>-0.0525</v>
      </c>
      <c r="P10" s="153" t="n">
        <v>-0.0875</v>
      </c>
      <c r="Q10" s="153" t="n">
        <v>-0.1125</v>
      </c>
      <c r="R10" s="153" t="n">
        <v>-0.1225</v>
      </c>
      <c r="S10" s="153" t="n">
        <v>-0.1225</v>
      </c>
      <c r="T10" s="153" t="n">
        <v>-0.07375</v>
      </c>
      <c r="U10" s="153" t="n">
        <v>-0.05</v>
      </c>
      <c r="V10" s="153" t="n">
        <v>0.17</v>
      </c>
      <c r="W10" s="153" t="n">
        <v>0.17</v>
      </c>
      <c r="X10" s="153" t="n">
        <v>0.09</v>
      </c>
      <c r="Y10" s="153" t="n">
        <v>0.375</v>
      </c>
      <c r="Z10" s="153" t="n">
        <v>0.195</v>
      </c>
      <c r="AA10" s="153" t="n">
        <v>0.25</v>
      </c>
      <c r="AB10" s="153" t="n">
        <v>-0.025</v>
      </c>
      <c r="AC10" s="153" t="n">
        <v>-0.025</v>
      </c>
      <c r="AD10" s="153" t="n">
        <v>0.0025</v>
      </c>
      <c r="AE10" s="153" t="n">
        <v>-0.03</v>
      </c>
      <c r="AF10" s="153" t="n">
        <v>0.005</v>
      </c>
      <c r="AG10" s="153" t="n">
        <v>-0.005</v>
      </c>
      <c r="AH10" s="153" t="n">
        <v>-0.055</v>
      </c>
      <c r="AI10" s="153" t="n">
        <v>-0.0575</v>
      </c>
      <c r="AJ10" s="153" t="n">
        <v>-0.065</v>
      </c>
      <c r="AK10" s="153" t="n">
        <v>-0.015</v>
      </c>
      <c r="AL10" s="153" t="n">
        <v>-0.065</v>
      </c>
      <c r="AM10" s="153" t="n">
        <v>-0.0975</v>
      </c>
      <c r="AN10" s="153" t="n">
        <v>-0.035</v>
      </c>
      <c r="AO10" s="153" t="n">
        <v>0.005</v>
      </c>
      <c r="AP10" s="153" t="n">
        <v>0.53</v>
      </c>
      <c r="AQ10" s="153" t="n">
        <v>-0.0025</v>
      </c>
      <c r="AR10" s="153" t="n">
        <v>-0.455</v>
      </c>
      <c r="AS10" s="153" t="n">
        <v>-0.135</v>
      </c>
      <c r="AT10" s="153" t="n">
        <v>-0.245</v>
      </c>
      <c r="AU10" s="153" t="n">
        <v>-0.3</v>
      </c>
      <c r="AV10" s="153" t="n">
        <v>-0.3975</v>
      </c>
      <c r="AW10" s="153" t="n">
        <v>-0.485</v>
      </c>
      <c r="AX10" s="153" t="n">
        <v>0.225</v>
      </c>
      <c r="AY10" s="153" t="n">
        <v>-0.455</v>
      </c>
      <c r="AZ10" s="153" t="n">
        <v>0</v>
      </c>
      <c r="BA10" s="153" t="n">
        <v>-0.0025</v>
      </c>
      <c r="BB10" s="153" t="n">
        <v>-0.1</v>
      </c>
      <c r="BC10" s="153" t="n">
        <v>-0.055</v>
      </c>
      <c r="BD10" s="153" t="n">
        <v>-0.095</v>
      </c>
      <c r="BE10" s="153" t="n">
        <v>-0.025</v>
      </c>
      <c r="BF10" s="153" t="n">
        <v>-0.08</v>
      </c>
      <c r="BG10" s="153" t="n">
        <v>-0.0325</v>
      </c>
      <c r="BH10" s="153" t="n">
        <v>-0.055</v>
      </c>
      <c r="BI10" s="153" t="n">
        <v>-0.1175</v>
      </c>
    </row>
    <row r="11" customFormat="false" ht="12.75" hidden="false" customHeight="false" outlineLevel="0" collapsed="false">
      <c r="B11" s="187" t="n">
        <f aca="false">C11*D11*10000</f>
        <v>0</v>
      </c>
      <c r="C11" s="0" t="n">
        <v>122.49628409</v>
      </c>
      <c r="D11" s="0" t="n">
        <f aca="false">E11-G11</f>
        <v>0</v>
      </c>
      <c r="E11" s="0" t="n">
        <v>4.15</v>
      </c>
      <c r="F11" s="141" t="n">
        <v>36831</v>
      </c>
      <c r="G11" s="156" t="n">
        <v>4.15</v>
      </c>
      <c r="H11" s="156" t="n">
        <v>0.5975</v>
      </c>
      <c r="I11" s="153" t="n">
        <v>0.070924982419675</v>
      </c>
      <c r="J11" s="153" t="n">
        <v>-0.1275</v>
      </c>
      <c r="K11" s="153" t="n">
        <v>-0.1475</v>
      </c>
      <c r="L11" s="192" t="n">
        <v>-0.03</v>
      </c>
      <c r="M11" s="192" t="n">
        <v>-0.1625</v>
      </c>
      <c r="N11" s="153" t="n">
        <v>0.01</v>
      </c>
      <c r="O11" s="153" t="n">
        <v>-0.0675</v>
      </c>
      <c r="P11" s="153" t="n">
        <v>-0.1025</v>
      </c>
      <c r="Q11" s="153" t="n">
        <v>-0.1175</v>
      </c>
      <c r="R11" s="153" t="n">
        <v>-0.1275</v>
      </c>
      <c r="S11" s="153" t="n">
        <v>-0.1275</v>
      </c>
      <c r="T11" s="153" t="n">
        <v>-0.07125</v>
      </c>
      <c r="U11" s="153" t="n">
        <v>-0.055</v>
      </c>
      <c r="V11" s="153" t="n">
        <v>0.25</v>
      </c>
      <c r="W11" s="153" t="n">
        <v>0.25</v>
      </c>
      <c r="X11" s="153" t="n">
        <v>0.15</v>
      </c>
      <c r="Y11" s="153" t="n">
        <v>0.2675</v>
      </c>
      <c r="Z11" s="153" t="n">
        <v>0.2975</v>
      </c>
      <c r="AA11" s="153" t="n">
        <v>0.39</v>
      </c>
      <c r="AB11" s="153" t="n">
        <v>-0.0275</v>
      </c>
      <c r="AC11" s="153" t="n">
        <v>-0.0375</v>
      </c>
      <c r="AD11" s="153" t="n">
        <v>-0.0075</v>
      </c>
      <c r="AE11" s="153" t="n">
        <v>-0.0375</v>
      </c>
      <c r="AF11" s="153" t="n">
        <v>0.005</v>
      </c>
      <c r="AG11" s="153" t="n">
        <v>-0.0125</v>
      </c>
      <c r="AH11" s="153" t="n">
        <v>-0.0575</v>
      </c>
      <c r="AI11" s="153" t="n">
        <v>-0.05</v>
      </c>
      <c r="AJ11" s="153" t="n">
        <v>-0.0625</v>
      </c>
      <c r="AK11" s="153" t="n">
        <v>-0.0175</v>
      </c>
      <c r="AL11" s="153" t="n">
        <v>-0.0615</v>
      </c>
      <c r="AM11" s="153" t="n">
        <v>-0.0875</v>
      </c>
      <c r="AN11" s="153" t="n">
        <v>-0.0225</v>
      </c>
      <c r="AO11" s="153" t="n">
        <v>0.0125</v>
      </c>
      <c r="AP11" s="153" t="n">
        <v>0.9</v>
      </c>
      <c r="AQ11" s="153" t="n">
        <v>-0.0425</v>
      </c>
      <c r="AR11" s="153" t="n">
        <v>-0.3875</v>
      </c>
      <c r="AS11" s="153" t="n">
        <v>-0.175</v>
      </c>
      <c r="AT11" s="153" t="n">
        <v>-0.2375</v>
      </c>
      <c r="AU11" s="153" t="n">
        <v>0</v>
      </c>
      <c r="AV11" s="153" t="n">
        <v>-0.3325</v>
      </c>
      <c r="AW11" s="153" t="n">
        <v>-0.3875</v>
      </c>
      <c r="AX11" s="153" t="n">
        <v>0.0825</v>
      </c>
      <c r="AY11" s="153" t="n">
        <v>-0.3875</v>
      </c>
      <c r="AZ11" s="153" t="n">
        <v>0</v>
      </c>
      <c r="BA11" s="153" t="n">
        <v>-0.0425</v>
      </c>
      <c r="BB11" s="153" t="n">
        <v>-0.1275</v>
      </c>
      <c r="BC11" s="153" t="n">
        <v>-0.06</v>
      </c>
      <c r="BD11" s="153" t="n">
        <v>-0.1025</v>
      </c>
      <c r="BE11" s="153" t="n">
        <v>-0.0225</v>
      </c>
      <c r="BF11" s="153" t="n">
        <v>-0.0825</v>
      </c>
      <c r="BG11" s="153" t="n">
        <v>-0.0725</v>
      </c>
      <c r="BH11" s="153" t="n">
        <v>-0.0575</v>
      </c>
      <c r="BI11" s="153" t="n">
        <v>0.1</v>
      </c>
    </row>
    <row r="12" customFormat="false" ht="12.75" hidden="false" customHeight="false" outlineLevel="0" collapsed="false">
      <c r="B12" s="187" t="n">
        <f aca="false">C12*D12*10000</f>
        <v>-0</v>
      </c>
      <c r="C12" s="0" t="n">
        <v>-10.7474527</v>
      </c>
      <c r="D12" s="0" t="n">
        <f aca="false">E12-G12</f>
        <v>0</v>
      </c>
      <c r="E12" s="0" t="n">
        <v>4.25</v>
      </c>
      <c r="F12" s="141" t="n">
        <v>36861</v>
      </c>
      <c r="G12" s="156" t="n">
        <v>4.25</v>
      </c>
      <c r="H12" s="156" t="n">
        <v>0.5975</v>
      </c>
      <c r="I12" s="153" t="n">
        <v>0.071467818437493</v>
      </c>
      <c r="J12" s="153" t="n">
        <v>-0.1225</v>
      </c>
      <c r="K12" s="153" t="n">
        <v>-0.1425</v>
      </c>
      <c r="L12" s="192" t="n">
        <v>-0.01</v>
      </c>
      <c r="M12" s="192" t="n">
        <v>-0.1575</v>
      </c>
      <c r="N12" s="153" t="n">
        <v>0.03</v>
      </c>
      <c r="O12" s="153" t="n">
        <v>-0.0675</v>
      </c>
      <c r="P12" s="153" t="n">
        <v>-0.0975</v>
      </c>
      <c r="Q12" s="153" t="n">
        <v>-0.1125</v>
      </c>
      <c r="R12" s="153" t="n">
        <v>-0.1225</v>
      </c>
      <c r="S12" s="153" t="n">
        <v>-0.1225</v>
      </c>
      <c r="T12" s="153" t="n">
        <v>-0.08375</v>
      </c>
      <c r="U12" s="153" t="n">
        <v>-0.055</v>
      </c>
      <c r="V12" s="153" t="n">
        <v>0.265</v>
      </c>
      <c r="W12" s="153" t="n">
        <v>0.265</v>
      </c>
      <c r="X12" s="153" t="n">
        <v>0.16</v>
      </c>
      <c r="Y12" s="153" t="n">
        <v>0.26</v>
      </c>
      <c r="Z12" s="153" t="n">
        <v>0.3775</v>
      </c>
      <c r="AA12" s="153" t="n">
        <v>0.45</v>
      </c>
      <c r="AB12" s="153" t="n">
        <v>-0.0275</v>
      </c>
      <c r="AC12" s="153" t="n">
        <v>-0.0375</v>
      </c>
      <c r="AD12" s="153" t="n">
        <v>-0.0075</v>
      </c>
      <c r="AE12" s="153" t="n">
        <v>-0.0375</v>
      </c>
      <c r="AF12" s="153" t="n">
        <v>0.005</v>
      </c>
      <c r="AG12" s="153" t="n">
        <v>-0.0125</v>
      </c>
      <c r="AH12" s="153" t="n">
        <v>-0.0575</v>
      </c>
      <c r="AI12" s="153" t="n">
        <v>-0.05</v>
      </c>
      <c r="AJ12" s="153" t="n">
        <v>-0.065</v>
      </c>
      <c r="AK12" s="153" t="n">
        <v>-0.0175</v>
      </c>
      <c r="AL12" s="153" t="n">
        <v>-0.0615</v>
      </c>
      <c r="AM12" s="153" t="n">
        <v>-0.1125</v>
      </c>
      <c r="AN12" s="153" t="n">
        <v>-0.0225</v>
      </c>
      <c r="AO12" s="153" t="n">
        <v>0.0125</v>
      </c>
      <c r="AP12" s="153" t="n">
        <v>1.58</v>
      </c>
      <c r="AQ12" s="153" t="n">
        <v>-0.0675</v>
      </c>
      <c r="AR12" s="153" t="n">
        <v>-0.3625</v>
      </c>
      <c r="AS12" s="153" t="n">
        <v>-0.175</v>
      </c>
      <c r="AT12" s="153" t="n">
        <v>-0.2375</v>
      </c>
      <c r="AU12" s="153" t="n">
        <v>0.19</v>
      </c>
      <c r="AV12" s="153" t="n">
        <v>-0.3075</v>
      </c>
      <c r="AW12" s="153" t="n">
        <v>-0.3625</v>
      </c>
      <c r="AX12" s="153" t="n">
        <v>0.07</v>
      </c>
      <c r="AY12" s="153" t="n">
        <v>-0.3625</v>
      </c>
      <c r="AZ12" s="153" t="n">
        <v>0</v>
      </c>
      <c r="BA12" s="153" t="n">
        <v>-0.0675</v>
      </c>
      <c r="BB12" s="153" t="n">
        <v>-0.145</v>
      </c>
      <c r="BC12" s="153" t="n">
        <v>-0.06</v>
      </c>
      <c r="BD12" s="153" t="n">
        <v>-0.125</v>
      </c>
      <c r="BE12" s="153" t="n">
        <v>-0.0225</v>
      </c>
      <c r="BF12" s="153" t="n">
        <v>-0.0775</v>
      </c>
      <c r="BG12" s="153" t="n">
        <v>-0.1025</v>
      </c>
      <c r="BH12" s="153" t="n">
        <v>-0.0575</v>
      </c>
      <c r="BI12" s="153" t="n">
        <v>0.0775</v>
      </c>
    </row>
    <row r="13" customFormat="false" ht="12.75" hidden="false" customHeight="false" outlineLevel="0" collapsed="false">
      <c r="B13" s="187" t="n">
        <f aca="false">C13*D13*10000</f>
        <v>0</v>
      </c>
      <c r="C13" s="0" t="n">
        <v>39.12287505</v>
      </c>
      <c r="D13" s="0" t="n">
        <f aca="false">E13-G13</f>
        <v>0</v>
      </c>
      <c r="E13" s="0" t="n">
        <v>4.26</v>
      </c>
      <c r="F13" s="141" t="n">
        <v>36892</v>
      </c>
      <c r="G13" s="156" t="n">
        <v>4.26</v>
      </c>
      <c r="H13" s="156" t="n">
        <v>0.6</v>
      </c>
      <c r="I13" s="153" t="n">
        <v>0.071988320921431</v>
      </c>
      <c r="J13" s="153" t="n">
        <v>-0.13</v>
      </c>
      <c r="K13" s="153" t="n">
        <v>-0.15</v>
      </c>
      <c r="L13" s="192" t="n">
        <v>-0.0075</v>
      </c>
      <c r="M13" s="192" t="n">
        <v>-0.165</v>
      </c>
      <c r="N13" s="153" t="n">
        <v>0.0325</v>
      </c>
      <c r="O13" s="153" t="n">
        <v>-0.0675</v>
      </c>
      <c r="P13" s="153" t="n">
        <v>-0.105</v>
      </c>
      <c r="Q13" s="153" t="n">
        <v>-0.12</v>
      </c>
      <c r="R13" s="153" t="n">
        <v>-0.13</v>
      </c>
      <c r="S13" s="153" t="n">
        <v>-0.13</v>
      </c>
      <c r="T13" s="153" t="n">
        <v>-0.085</v>
      </c>
      <c r="U13" s="153" t="n">
        <v>-0.055</v>
      </c>
      <c r="V13" s="153" t="n">
        <v>0.2875</v>
      </c>
      <c r="W13" s="153" t="n">
        <v>0.2875</v>
      </c>
      <c r="X13" s="153" t="n">
        <v>0.17</v>
      </c>
      <c r="Y13" s="153" t="n">
        <v>0.2675</v>
      </c>
      <c r="Z13" s="153" t="n">
        <v>0.4125</v>
      </c>
      <c r="AA13" s="153" t="n">
        <v>0.53</v>
      </c>
      <c r="AB13" s="153" t="n">
        <v>-0.0275</v>
      </c>
      <c r="AC13" s="153" t="n">
        <v>-0.0375</v>
      </c>
      <c r="AD13" s="153" t="n">
        <v>-0.0075</v>
      </c>
      <c r="AE13" s="153" t="n">
        <v>-0.0375</v>
      </c>
      <c r="AF13" s="153" t="n">
        <v>0.005</v>
      </c>
      <c r="AG13" s="153" t="n">
        <v>-0.0125</v>
      </c>
      <c r="AH13" s="153" t="n">
        <v>-0.0575</v>
      </c>
      <c r="AI13" s="153" t="n">
        <v>-0.05</v>
      </c>
      <c r="AJ13" s="153" t="n">
        <v>-0.065</v>
      </c>
      <c r="AK13" s="153" t="n">
        <v>-0.0175</v>
      </c>
      <c r="AL13" s="153" t="n">
        <v>-0.0655</v>
      </c>
      <c r="AM13" s="153" t="n">
        <v>-0.115</v>
      </c>
      <c r="AN13" s="153" t="n">
        <v>-0.0225</v>
      </c>
      <c r="AO13" s="153" t="n">
        <v>0.0125</v>
      </c>
      <c r="AP13" s="153" t="n">
        <v>2.05</v>
      </c>
      <c r="AQ13" s="153" t="n">
        <v>-0.07</v>
      </c>
      <c r="AR13" s="153" t="n">
        <v>-0.3625</v>
      </c>
      <c r="AS13" s="153" t="n">
        <v>-0.175</v>
      </c>
      <c r="AT13" s="153" t="n">
        <v>-0.2275</v>
      </c>
      <c r="AU13" s="153" t="n">
        <v>0.23</v>
      </c>
      <c r="AV13" s="153" t="n">
        <v>-0.3075</v>
      </c>
      <c r="AW13" s="153" t="n">
        <v>-0.3625</v>
      </c>
      <c r="AX13" s="153" t="n">
        <v>0.0775</v>
      </c>
      <c r="AY13" s="153" t="n">
        <v>-0.3625</v>
      </c>
      <c r="AZ13" s="153" t="n">
        <v>0</v>
      </c>
      <c r="BA13" s="153" t="n">
        <v>-0.07</v>
      </c>
      <c r="BB13" s="153" t="n">
        <v>-0.1525</v>
      </c>
      <c r="BC13" s="153" t="n">
        <v>-0.06</v>
      </c>
      <c r="BD13" s="153" t="n">
        <v>-0.1275</v>
      </c>
      <c r="BE13" s="153" t="n">
        <v>-0.0225</v>
      </c>
      <c r="BF13" s="153" t="n">
        <v>-0.085</v>
      </c>
      <c r="BG13" s="153" t="n">
        <v>-0.105</v>
      </c>
      <c r="BH13" s="153" t="n">
        <v>-0.0575</v>
      </c>
      <c r="BI13" s="153" t="n">
        <v>0.07</v>
      </c>
    </row>
    <row r="14" customFormat="false" ht="12.75" hidden="false" customHeight="false" outlineLevel="0" collapsed="false">
      <c r="B14" s="187" t="n">
        <f aca="false">C14*D14*10000</f>
        <v>-0</v>
      </c>
      <c r="C14" s="0" t="n">
        <v>-71.05170772</v>
      </c>
      <c r="D14" s="0" t="n">
        <f aca="false">E14-G14</f>
        <v>0</v>
      </c>
      <c r="E14" s="0" t="n">
        <v>4.055</v>
      </c>
      <c r="F14" s="141" t="n">
        <v>36923</v>
      </c>
      <c r="G14" s="156" t="n">
        <v>4.055</v>
      </c>
      <c r="H14" s="156" t="n">
        <v>0.585</v>
      </c>
      <c r="I14" s="153" t="n">
        <v>0.072444812215648</v>
      </c>
      <c r="J14" s="153" t="n">
        <v>-0.12</v>
      </c>
      <c r="K14" s="153" t="n">
        <v>-0.14</v>
      </c>
      <c r="L14" s="192" t="n">
        <v>0.005</v>
      </c>
      <c r="M14" s="192" t="n">
        <v>-0.155</v>
      </c>
      <c r="N14" s="153" t="n">
        <v>0.045</v>
      </c>
      <c r="O14" s="153" t="n">
        <v>-0.0675</v>
      </c>
      <c r="P14" s="153" t="n">
        <v>-0.095</v>
      </c>
      <c r="Q14" s="153" t="n">
        <v>-0.11</v>
      </c>
      <c r="R14" s="153" t="n">
        <v>-0.12</v>
      </c>
      <c r="S14" s="153" t="n">
        <v>-0.12</v>
      </c>
      <c r="T14" s="153" t="n">
        <v>-0.075</v>
      </c>
      <c r="U14" s="153" t="n">
        <v>-0.055</v>
      </c>
      <c r="V14" s="153" t="n">
        <v>0.3025</v>
      </c>
      <c r="W14" s="153" t="n">
        <v>0.3025</v>
      </c>
      <c r="X14" s="153" t="n">
        <v>0.1775</v>
      </c>
      <c r="Y14" s="153" t="n">
        <v>0.285</v>
      </c>
      <c r="Z14" s="153" t="n">
        <v>0.4125</v>
      </c>
      <c r="AA14" s="153" t="n">
        <v>0.52</v>
      </c>
      <c r="AB14" s="153" t="n">
        <v>-0.0275</v>
      </c>
      <c r="AC14" s="153" t="n">
        <v>-0.0375</v>
      </c>
      <c r="AD14" s="153" t="n">
        <v>-0.0075</v>
      </c>
      <c r="AE14" s="153" t="n">
        <v>-0.0375</v>
      </c>
      <c r="AF14" s="153" t="n">
        <v>0.005</v>
      </c>
      <c r="AG14" s="153" t="n">
        <v>-0.0125</v>
      </c>
      <c r="AH14" s="153" t="n">
        <v>-0.0575</v>
      </c>
      <c r="AI14" s="153" t="n">
        <v>-0.05</v>
      </c>
      <c r="AJ14" s="153" t="n">
        <v>-0.065</v>
      </c>
      <c r="AK14" s="153" t="n">
        <v>-0.0175</v>
      </c>
      <c r="AL14" s="153" t="n">
        <v>-0.0615</v>
      </c>
      <c r="AM14" s="153" t="n">
        <v>-0.095</v>
      </c>
      <c r="AN14" s="153" t="n">
        <v>-0.0225</v>
      </c>
      <c r="AO14" s="153" t="n">
        <v>0.0125</v>
      </c>
      <c r="AP14" s="153" t="n">
        <v>2.02</v>
      </c>
      <c r="AQ14" s="153" t="n">
        <v>-0.05</v>
      </c>
      <c r="AR14" s="153" t="n">
        <v>-0.3875</v>
      </c>
      <c r="AS14" s="153" t="n">
        <v>-0.175</v>
      </c>
      <c r="AT14" s="153" t="n">
        <v>-0.2275</v>
      </c>
      <c r="AU14" s="153" t="n">
        <v>0.06</v>
      </c>
      <c r="AV14" s="153" t="n">
        <v>-0.3325</v>
      </c>
      <c r="AW14" s="153" t="n">
        <v>-0.3875</v>
      </c>
      <c r="AX14" s="153" t="n">
        <v>0.095</v>
      </c>
      <c r="AY14" s="153" t="n">
        <v>-0.3875</v>
      </c>
      <c r="AZ14" s="153" t="n">
        <v>0</v>
      </c>
      <c r="BA14" s="153" t="n">
        <v>-0.05</v>
      </c>
      <c r="BB14" s="153" t="n">
        <v>-0.1525</v>
      </c>
      <c r="BC14" s="153" t="n">
        <v>-0.06</v>
      </c>
      <c r="BD14" s="153" t="n">
        <v>-0.1075</v>
      </c>
      <c r="BE14" s="153" t="n">
        <v>-0.0225</v>
      </c>
      <c r="BF14" s="153" t="n">
        <v>-0.075</v>
      </c>
      <c r="BG14" s="153" t="n">
        <v>-0.085</v>
      </c>
      <c r="BH14" s="153" t="n">
        <v>-0.0575</v>
      </c>
      <c r="BI14" s="153" t="n">
        <v>0.1</v>
      </c>
    </row>
    <row r="15" customFormat="false" ht="12.75" hidden="false" customHeight="false" outlineLevel="0" collapsed="false">
      <c r="B15" s="187" t="n">
        <f aca="false">C15*D15*10000</f>
        <v>-0</v>
      </c>
      <c r="C15" s="0" t="n">
        <v>-36.50305969</v>
      </c>
      <c r="D15" s="0" t="n">
        <f aca="false">E15-G15</f>
        <v>0</v>
      </c>
      <c r="E15" s="0" t="n">
        <v>3.845</v>
      </c>
      <c r="F15" s="141" t="n">
        <v>36951</v>
      </c>
      <c r="G15" s="156" t="n">
        <v>3.845</v>
      </c>
      <c r="H15" s="156" t="n">
        <v>0.53</v>
      </c>
      <c r="I15" s="153" t="n">
        <v>0.072857126992161</v>
      </c>
      <c r="J15" s="153" t="n">
        <v>-0.1125</v>
      </c>
      <c r="K15" s="153" t="n">
        <v>-0.1325</v>
      </c>
      <c r="L15" s="192" t="n">
        <v>0.0175</v>
      </c>
      <c r="M15" s="192" t="n">
        <v>-0.1475</v>
      </c>
      <c r="N15" s="153" t="n">
        <v>0.0575</v>
      </c>
      <c r="O15" s="153" t="n">
        <v>-0.0675</v>
      </c>
      <c r="P15" s="153" t="n">
        <v>-0.0875</v>
      </c>
      <c r="Q15" s="153" t="n">
        <v>-0.1025</v>
      </c>
      <c r="R15" s="153" t="n">
        <v>-0.1125</v>
      </c>
      <c r="S15" s="153" t="n">
        <v>-0.1125</v>
      </c>
      <c r="T15" s="153" t="n">
        <v>-0.09</v>
      </c>
      <c r="U15" s="153" t="n">
        <v>-0.055</v>
      </c>
      <c r="V15" s="153" t="n">
        <v>0.3075</v>
      </c>
      <c r="W15" s="153" t="n">
        <v>0.3075</v>
      </c>
      <c r="X15" s="153" t="n">
        <v>0.18</v>
      </c>
      <c r="Y15" s="153" t="n">
        <v>0.285</v>
      </c>
      <c r="Z15" s="153" t="n">
        <v>0.3375</v>
      </c>
      <c r="AA15" s="153" t="n">
        <v>0.47</v>
      </c>
      <c r="AB15" s="153" t="n">
        <v>-0.0275</v>
      </c>
      <c r="AC15" s="153" t="n">
        <v>-0.0375</v>
      </c>
      <c r="AD15" s="153" t="n">
        <v>-0.0075</v>
      </c>
      <c r="AE15" s="153" t="n">
        <v>-0.0375</v>
      </c>
      <c r="AF15" s="153" t="n">
        <v>0.005</v>
      </c>
      <c r="AG15" s="153" t="n">
        <v>-0.0125</v>
      </c>
      <c r="AH15" s="153" t="n">
        <v>-0.0575</v>
      </c>
      <c r="AI15" s="153" t="n">
        <v>-0.05</v>
      </c>
      <c r="AJ15" s="153" t="n">
        <v>-0.0555</v>
      </c>
      <c r="AK15" s="153" t="n">
        <v>-0.0175</v>
      </c>
      <c r="AL15" s="153" t="n">
        <v>-0.063</v>
      </c>
      <c r="AM15" s="153" t="n">
        <v>-0.125</v>
      </c>
      <c r="AN15" s="153" t="n">
        <v>-0.0225</v>
      </c>
      <c r="AO15" s="153" t="n">
        <v>0.0125</v>
      </c>
      <c r="AP15" s="153" t="n">
        <v>1.125</v>
      </c>
      <c r="AQ15" s="153" t="n">
        <v>-0.045</v>
      </c>
      <c r="AR15" s="153" t="n">
        <v>-0.3875</v>
      </c>
      <c r="AS15" s="153" t="n">
        <v>-0.175</v>
      </c>
      <c r="AT15" s="153" t="n">
        <v>-0.2275</v>
      </c>
      <c r="AU15" s="153" t="n">
        <v>-0.13</v>
      </c>
      <c r="AV15" s="153" t="n">
        <v>-0.3325</v>
      </c>
      <c r="AW15" s="153" t="n">
        <v>-0.3875</v>
      </c>
      <c r="AX15" s="153" t="n">
        <v>0.095</v>
      </c>
      <c r="AY15" s="153" t="n">
        <v>-0.3875</v>
      </c>
      <c r="AZ15" s="153" t="n">
        <v>0</v>
      </c>
      <c r="BA15" s="153" t="n">
        <v>-0.045</v>
      </c>
      <c r="BB15" s="153" t="n">
        <v>-0.1275</v>
      </c>
      <c r="BC15" s="153" t="n">
        <v>-0.06</v>
      </c>
      <c r="BD15" s="153" t="n">
        <v>-0.1025</v>
      </c>
      <c r="BE15" s="153" t="n">
        <v>-0.0225</v>
      </c>
      <c r="BF15" s="153" t="n">
        <v>-0.0675</v>
      </c>
      <c r="BG15" s="153" t="n">
        <v>-0.08</v>
      </c>
      <c r="BH15" s="153" t="n">
        <v>-0.0575</v>
      </c>
      <c r="BI15" s="153" t="n">
        <v>0.1</v>
      </c>
    </row>
    <row r="16" customFormat="false" ht="12.75" hidden="false" customHeight="false" outlineLevel="0" collapsed="false">
      <c r="B16" s="187" t="n">
        <f aca="false">C16*D16*10000</f>
        <v>0</v>
      </c>
      <c r="C16" s="0" t="n">
        <v>15.34905552</v>
      </c>
      <c r="D16" s="0" t="n">
        <f aca="false">E16-G16</f>
        <v>0</v>
      </c>
      <c r="E16" s="0" t="n">
        <v>3.62</v>
      </c>
      <c r="F16" s="141" t="n">
        <v>36982</v>
      </c>
      <c r="G16" s="156" t="n">
        <v>3.62</v>
      </c>
      <c r="H16" s="156" t="n">
        <v>0.42</v>
      </c>
      <c r="I16" s="153" t="n">
        <v>0.073235555059011</v>
      </c>
      <c r="J16" s="153" t="n">
        <v>-0.12</v>
      </c>
      <c r="K16" s="153" t="n">
        <v>-0.1375</v>
      </c>
      <c r="L16" s="192" t="n">
        <v>-0.08</v>
      </c>
      <c r="M16" s="192" t="n">
        <v>-0.16</v>
      </c>
      <c r="N16" s="153" t="n">
        <v>-0.08</v>
      </c>
      <c r="O16" s="153" t="n">
        <v>-0.055</v>
      </c>
      <c r="P16" s="153" t="n">
        <v>-0.075</v>
      </c>
      <c r="Q16" s="153" t="n">
        <v>-0.09</v>
      </c>
      <c r="R16" s="153" t="n">
        <v>-0.12</v>
      </c>
      <c r="S16" s="153" t="n">
        <v>-0.12</v>
      </c>
      <c r="T16" s="153" t="n">
        <v>-0.06</v>
      </c>
      <c r="U16" s="153" t="n">
        <v>-0.0525</v>
      </c>
      <c r="V16" s="153" t="n">
        <v>0.1725</v>
      </c>
      <c r="W16" s="153" t="n">
        <v>0.1725</v>
      </c>
      <c r="X16" s="153" t="n">
        <v>0.0925</v>
      </c>
      <c r="Y16" s="153" t="n">
        <v>0.255</v>
      </c>
      <c r="Z16" s="153" t="n">
        <v>0.19</v>
      </c>
      <c r="AA16" s="153" t="n">
        <v>0.23</v>
      </c>
      <c r="AB16" s="153" t="n">
        <v>-0.025</v>
      </c>
      <c r="AC16" s="153" t="n">
        <v>-0.0352</v>
      </c>
      <c r="AD16" s="153" t="n">
        <v>0.0023</v>
      </c>
      <c r="AE16" s="153" t="n">
        <v>-0.0227</v>
      </c>
      <c r="AF16" s="153" t="n">
        <v>0.005</v>
      </c>
      <c r="AG16" s="153" t="n">
        <v>-0.0075</v>
      </c>
      <c r="AH16" s="153" t="n">
        <v>-0.055</v>
      </c>
      <c r="AI16" s="153" t="n">
        <v>-0.055</v>
      </c>
      <c r="AJ16" s="153" t="n">
        <v>-0.06</v>
      </c>
      <c r="AK16" s="153" t="n">
        <v>-0.0175</v>
      </c>
      <c r="AL16" s="153" t="n">
        <v>-0.078</v>
      </c>
      <c r="AM16" s="153" t="n">
        <v>-0.0675</v>
      </c>
      <c r="AN16" s="153" t="n">
        <v>-0.0275</v>
      </c>
      <c r="AO16" s="153" t="n">
        <v>0.0075</v>
      </c>
      <c r="AP16" s="153" t="n">
        <v>0.505</v>
      </c>
      <c r="AQ16" s="153" t="n">
        <v>0.0025</v>
      </c>
      <c r="AR16" s="153" t="n">
        <v>-0.445</v>
      </c>
      <c r="AS16" s="153" t="n">
        <v>-0.1275</v>
      </c>
      <c r="AT16" s="153" t="n">
        <v>-0.2175</v>
      </c>
      <c r="AU16" s="153" t="n">
        <v>-0.22</v>
      </c>
      <c r="AV16" s="153" t="n">
        <v>-0.395</v>
      </c>
      <c r="AW16" s="153" t="n">
        <v>-0.445</v>
      </c>
      <c r="AX16" s="153" t="n">
        <v>0.1375</v>
      </c>
      <c r="AY16" s="153" t="n">
        <v>-0.445</v>
      </c>
      <c r="AZ16" s="153" t="n">
        <v>0</v>
      </c>
      <c r="BA16" s="153" t="n">
        <v>0.0025</v>
      </c>
      <c r="BB16" s="153" t="n">
        <v>-0.0825</v>
      </c>
      <c r="BC16" s="153" t="n">
        <v>-0.0575</v>
      </c>
      <c r="BD16" s="153" t="n">
        <v>-0.0675</v>
      </c>
      <c r="BE16" s="153" t="n">
        <v>-0.0225</v>
      </c>
      <c r="BF16" s="153" t="n">
        <v>-0.06</v>
      </c>
      <c r="BG16" s="153" t="n">
        <v>-0.0325</v>
      </c>
      <c r="BH16" s="153" t="n">
        <v>-0.055</v>
      </c>
      <c r="BI16" s="153" t="n">
        <v>0.035</v>
      </c>
    </row>
    <row r="17" customFormat="false" ht="12.75" hidden="false" customHeight="false" outlineLevel="0" collapsed="false">
      <c r="B17" s="187" t="n">
        <f aca="false">C17*D17*10000</f>
        <v>0</v>
      </c>
      <c r="C17" s="0" t="n">
        <v>17.78740216</v>
      </c>
      <c r="D17" s="0" t="n">
        <f aca="false">E17-G17</f>
        <v>0</v>
      </c>
      <c r="E17" s="0" t="n">
        <v>3.505</v>
      </c>
      <c r="F17" s="141" t="n">
        <v>37012</v>
      </c>
      <c r="G17" s="156" t="n">
        <v>3.505</v>
      </c>
      <c r="H17" s="156" t="n">
        <v>0.36</v>
      </c>
      <c r="I17" s="153" t="n">
        <v>0.073469870469073</v>
      </c>
      <c r="J17" s="153" t="n">
        <v>-0.12</v>
      </c>
      <c r="K17" s="153" t="n">
        <v>-0.1375</v>
      </c>
      <c r="L17" s="192" t="n">
        <v>-0.08</v>
      </c>
      <c r="M17" s="192" t="n">
        <v>-0.16</v>
      </c>
      <c r="N17" s="153" t="n">
        <v>-0.08</v>
      </c>
      <c r="O17" s="153" t="n">
        <v>-0.055</v>
      </c>
      <c r="P17" s="153" t="n">
        <v>-0.075</v>
      </c>
      <c r="Q17" s="153" t="n">
        <v>-0.09</v>
      </c>
      <c r="R17" s="153" t="n">
        <v>-0.12</v>
      </c>
      <c r="S17" s="153" t="n">
        <v>-0.12</v>
      </c>
      <c r="T17" s="153" t="n">
        <v>-0.05875</v>
      </c>
      <c r="U17" s="153" t="n">
        <v>-0.0525</v>
      </c>
      <c r="V17" s="153" t="n">
        <v>0.16</v>
      </c>
      <c r="W17" s="153" t="n">
        <v>0.16</v>
      </c>
      <c r="X17" s="153" t="n">
        <v>0.08</v>
      </c>
      <c r="Y17" s="153" t="n">
        <v>0.27</v>
      </c>
      <c r="Z17" s="153" t="n">
        <v>0.185</v>
      </c>
      <c r="AA17" s="153" t="n">
        <v>0.22</v>
      </c>
      <c r="AB17" s="153" t="n">
        <v>-0.025</v>
      </c>
      <c r="AC17" s="153" t="n">
        <v>-0.03545</v>
      </c>
      <c r="AD17" s="153" t="n">
        <v>0.00205</v>
      </c>
      <c r="AE17" s="153" t="n">
        <v>-0.02295</v>
      </c>
      <c r="AF17" s="153" t="n">
        <v>0.005</v>
      </c>
      <c r="AG17" s="153" t="n">
        <v>-0.0075</v>
      </c>
      <c r="AH17" s="153" t="n">
        <v>-0.055</v>
      </c>
      <c r="AI17" s="153" t="n">
        <v>-0.055</v>
      </c>
      <c r="AJ17" s="153" t="n">
        <v>-0.06</v>
      </c>
      <c r="AK17" s="153" t="n">
        <v>-0.0175</v>
      </c>
      <c r="AL17" s="153" t="n">
        <v>-0.078</v>
      </c>
      <c r="AM17" s="153" t="n">
        <v>-0.065</v>
      </c>
      <c r="AN17" s="153" t="n">
        <v>-0.0275</v>
      </c>
      <c r="AO17" s="153" t="n">
        <v>0.0075</v>
      </c>
      <c r="AP17" s="153" t="n">
        <v>0.405</v>
      </c>
      <c r="AQ17" s="153" t="n">
        <v>0.005</v>
      </c>
      <c r="AR17" s="153" t="n">
        <v>-0.445</v>
      </c>
      <c r="AS17" s="153" t="n">
        <v>-0.1275</v>
      </c>
      <c r="AT17" s="153" t="n">
        <v>-0.2175</v>
      </c>
      <c r="AU17" s="153" t="n">
        <v>-0.22</v>
      </c>
      <c r="AV17" s="153" t="n">
        <v>-0.395</v>
      </c>
      <c r="AW17" s="153" t="n">
        <v>-0.445</v>
      </c>
      <c r="AX17" s="153" t="n">
        <v>0.1475</v>
      </c>
      <c r="AY17" s="153" t="n">
        <v>-0.445</v>
      </c>
      <c r="AZ17" s="153" t="n">
        <v>0</v>
      </c>
      <c r="BA17" s="153" t="n">
        <v>0.005</v>
      </c>
      <c r="BB17" s="153" t="n">
        <v>-0.0825</v>
      </c>
      <c r="BC17" s="153" t="n">
        <v>-0.0575</v>
      </c>
      <c r="BD17" s="153" t="n">
        <v>-0.0675</v>
      </c>
      <c r="BE17" s="153" t="n">
        <v>-0.0225</v>
      </c>
      <c r="BF17" s="153" t="n">
        <v>-0.06</v>
      </c>
      <c r="BG17" s="153" t="n">
        <v>-0.03</v>
      </c>
      <c r="BH17" s="153" t="n">
        <v>-0.055</v>
      </c>
      <c r="BI17" s="153" t="n">
        <v>0.035</v>
      </c>
    </row>
    <row r="18" customFormat="false" ht="12.75" hidden="false" customHeight="false" outlineLevel="0" collapsed="false">
      <c r="B18" s="187" t="n">
        <f aca="false">C18*D18*10000</f>
        <v>0</v>
      </c>
      <c r="C18" s="0" t="n">
        <v>13.19909371</v>
      </c>
      <c r="D18" s="0" t="n">
        <f aca="false">E18-G18</f>
        <v>0</v>
      </c>
      <c r="E18" s="0" t="n">
        <v>3.48</v>
      </c>
      <c r="F18" s="141" t="n">
        <v>37043</v>
      </c>
      <c r="G18" s="156" t="n">
        <v>3.48</v>
      </c>
      <c r="H18" s="156" t="n">
        <v>0.3425</v>
      </c>
      <c r="I18" s="153" t="n">
        <v>0.073711996411844</v>
      </c>
      <c r="J18" s="153" t="n">
        <v>-0.12</v>
      </c>
      <c r="K18" s="153" t="n">
        <v>-0.1375</v>
      </c>
      <c r="L18" s="192" t="n">
        <v>-0.08</v>
      </c>
      <c r="M18" s="192" t="n">
        <v>-0.16</v>
      </c>
      <c r="N18" s="153" t="n">
        <v>-0.08</v>
      </c>
      <c r="O18" s="153" t="n">
        <v>-0.055</v>
      </c>
      <c r="P18" s="153" t="n">
        <v>-0.075</v>
      </c>
      <c r="Q18" s="153" t="n">
        <v>-0.09</v>
      </c>
      <c r="R18" s="153" t="n">
        <v>-0.12</v>
      </c>
      <c r="S18" s="153" t="n">
        <v>-0.12</v>
      </c>
      <c r="T18" s="153" t="n">
        <v>-0.055</v>
      </c>
      <c r="U18" s="153" t="n">
        <v>-0.0525</v>
      </c>
      <c r="V18" s="153" t="n">
        <v>0.155</v>
      </c>
      <c r="W18" s="153" t="n">
        <v>0.155</v>
      </c>
      <c r="X18" s="153" t="n">
        <v>0.075</v>
      </c>
      <c r="Y18" s="153" t="n">
        <v>0.31</v>
      </c>
      <c r="Z18" s="153" t="n">
        <v>0.185</v>
      </c>
      <c r="AA18" s="153" t="n">
        <v>0.22</v>
      </c>
      <c r="AB18" s="153" t="n">
        <v>-0.025</v>
      </c>
      <c r="AC18" s="153" t="n">
        <v>-0.03545</v>
      </c>
      <c r="AD18" s="153" t="n">
        <v>0.00205</v>
      </c>
      <c r="AE18" s="153" t="n">
        <v>-0.02295</v>
      </c>
      <c r="AF18" s="153" t="n">
        <v>0.005</v>
      </c>
      <c r="AG18" s="153" t="n">
        <v>-0.0075</v>
      </c>
      <c r="AH18" s="153" t="n">
        <v>-0.055</v>
      </c>
      <c r="AI18" s="153" t="n">
        <v>-0.055</v>
      </c>
      <c r="AJ18" s="153" t="n">
        <v>-0.0575</v>
      </c>
      <c r="AK18" s="153" t="n">
        <v>-0.05</v>
      </c>
      <c r="AL18" s="153" t="n">
        <v>-0.094</v>
      </c>
      <c r="AM18" s="153" t="n">
        <v>-0.0575</v>
      </c>
      <c r="AN18" s="153" t="n">
        <v>-0.0275</v>
      </c>
      <c r="AO18" s="153" t="n">
        <v>0.0075</v>
      </c>
      <c r="AP18" s="153" t="n">
        <v>0.415</v>
      </c>
      <c r="AQ18" s="153" t="n">
        <v>0.0125</v>
      </c>
      <c r="AR18" s="153" t="n">
        <v>-0.445</v>
      </c>
      <c r="AS18" s="153" t="n">
        <v>-0.1275</v>
      </c>
      <c r="AT18" s="153" t="n">
        <v>-0.2175</v>
      </c>
      <c r="AU18" s="153" t="n">
        <v>-0.22</v>
      </c>
      <c r="AV18" s="153" t="n">
        <v>-0.395</v>
      </c>
      <c r="AW18" s="153" t="n">
        <v>-0.445</v>
      </c>
      <c r="AX18" s="153" t="n">
        <v>0.1675</v>
      </c>
      <c r="AY18" s="153" t="n">
        <v>-0.445</v>
      </c>
      <c r="AZ18" s="153" t="n">
        <v>0</v>
      </c>
      <c r="BA18" s="153" t="n">
        <v>0.0125</v>
      </c>
      <c r="BB18" s="153" t="n">
        <v>-0.0975</v>
      </c>
      <c r="BC18" s="153" t="n">
        <v>-0.0575</v>
      </c>
      <c r="BD18" s="153" t="n">
        <v>-0.0725</v>
      </c>
      <c r="BE18" s="153" t="n">
        <v>-0.055</v>
      </c>
      <c r="BF18" s="153" t="n">
        <v>-0.06</v>
      </c>
      <c r="BG18" s="153" t="n">
        <v>-0.0225</v>
      </c>
      <c r="BH18" s="153" t="n">
        <v>-0.055</v>
      </c>
      <c r="BI18" s="153" t="n">
        <v>0.035</v>
      </c>
    </row>
    <row r="19" customFormat="false" ht="12.75" hidden="false" customHeight="false" outlineLevel="0" collapsed="false">
      <c r="B19" s="187" t="n">
        <f aca="false">C19*D19*10000</f>
        <v>0</v>
      </c>
      <c r="C19" s="0" t="n">
        <v>9.03924453</v>
      </c>
      <c r="D19" s="0" t="n">
        <f aca="false">E19-G19</f>
        <v>0</v>
      </c>
      <c r="E19" s="0" t="n">
        <v>3.48</v>
      </c>
      <c r="F19" s="141" t="n">
        <v>37073</v>
      </c>
      <c r="G19" s="156" t="n">
        <v>3.48</v>
      </c>
      <c r="H19" s="156" t="n">
        <v>0.3375</v>
      </c>
      <c r="I19" s="153" t="n">
        <v>0.073914206739295</v>
      </c>
      <c r="J19" s="153" t="n">
        <v>-0.12</v>
      </c>
      <c r="K19" s="153" t="n">
        <v>-0.1375</v>
      </c>
      <c r="L19" s="192" t="n">
        <v>-0.08</v>
      </c>
      <c r="M19" s="192" t="n">
        <v>-0.16</v>
      </c>
      <c r="N19" s="153" t="n">
        <v>-0.08</v>
      </c>
      <c r="O19" s="153" t="n">
        <v>-0.055</v>
      </c>
      <c r="P19" s="153" t="n">
        <v>-0.075</v>
      </c>
      <c r="Q19" s="153" t="n">
        <v>-0.09</v>
      </c>
      <c r="R19" s="153" t="n">
        <v>-0.12</v>
      </c>
      <c r="S19" s="153" t="n">
        <v>-0.12</v>
      </c>
      <c r="T19" s="153" t="n">
        <v>-0.0525</v>
      </c>
      <c r="U19" s="153" t="n">
        <v>-0.0525</v>
      </c>
      <c r="V19" s="153" t="n">
        <v>0.1475</v>
      </c>
      <c r="W19" s="153" t="n">
        <v>0.1475</v>
      </c>
      <c r="X19" s="153" t="n">
        <v>0.0675</v>
      </c>
      <c r="Y19" s="153" t="n">
        <v>0.4375</v>
      </c>
      <c r="Z19" s="153" t="n">
        <v>0.185</v>
      </c>
      <c r="AA19" s="153" t="n">
        <v>0.2325</v>
      </c>
      <c r="AB19" s="153" t="n">
        <v>-0.025</v>
      </c>
      <c r="AC19" s="153" t="n">
        <v>-0.03545</v>
      </c>
      <c r="AD19" s="153" t="n">
        <v>0.00205</v>
      </c>
      <c r="AE19" s="153" t="n">
        <v>-0.02295</v>
      </c>
      <c r="AF19" s="153" t="n">
        <v>0.005</v>
      </c>
      <c r="AG19" s="153" t="n">
        <v>-0.0075</v>
      </c>
      <c r="AH19" s="153" t="n">
        <v>-0.055</v>
      </c>
      <c r="AI19" s="153" t="n">
        <v>-0.055</v>
      </c>
      <c r="AJ19" s="153" t="n">
        <v>-0.0575</v>
      </c>
      <c r="AK19" s="153" t="n">
        <v>-0.0165</v>
      </c>
      <c r="AL19" s="153" t="n">
        <v>-0.078</v>
      </c>
      <c r="AM19" s="153" t="n">
        <v>-0.0525</v>
      </c>
      <c r="AN19" s="153" t="n">
        <v>-0.0275</v>
      </c>
      <c r="AO19" s="153" t="n">
        <v>0.0075</v>
      </c>
      <c r="AP19" s="153" t="n">
        <v>0.47</v>
      </c>
      <c r="AQ19" s="153" t="n">
        <v>0.0175</v>
      </c>
      <c r="AR19" s="153" t="n">
        <v>-0.445</v>
      </c>
      <c r="AS19" s="153" t="n">
        <v>-0.1275</v>
      </c>
      <c r="AT19" s="153" t="n">
        <v>-0.2175</v>
      </c>
      <c r="AU19" s="153" t="n">
        <v>-0.22</v>
      </c>
      <c r="AV19" s="153" t="n">
        <v>-0.395</v>
      </c>
      <c r="AW19" s="153" t="n">
        <v>-0.445</v>
      </c>
      <c r="AX19" s="153" t="n">
        <v>0.285</v>
      </c>
      <c r="AY19" s="153" t="n">
        <v>-0.445</v>
      </c>
      <c r="AZ19" s="153" t="n">
        <v>0</v>
      </c>
      <c r="BA19" s="153" t="n">
        <v>0.0175</v>
      </c>
      <c r="BB19" s="153" t="n">
        <v>-0.09</v>
      </c>
      <c r="BC19" s="153" t="n">
        <v>-0.0575</v>
      </c>
      <c r="BD19" s="153" t="n">
        <v>-0.0725</v>
      </c>
      <c r="BE19" s="153" t="n">
        <v>-0.0215</v>
      </c>
      <c r="BF19" s="153" t="n">
        <v>-0.06</v>
      </c>
      <c r="BG19" s="153" t="n">
        <v>-0.0175</v>
      </c>
      <c r="BH19" s="153" t="n">
        <v>-0.055</v>
      </c>
      <c r="BI19" s="153" t="n">
        <v>0.035</v>
      </c>
    </row>
    <row r="20" customFormat="false" ht="12.75" hidden="false" customHeight="false" outlineLevel="0" collapsed="false">
      <c r="B20" s="187" t="n">
        <f aca="false">C20*D20*10000</f>
        <v>0</v>
      </c>
      <c r="C20" s="0" t="n">
        <v>3.11932353</v>
      </c>
      <c r="D20" s="0" t="n">
        <f aca="false">E20-G20</f>
        <v>0</v>
      </c>
      <c r="E20" s="0" t="n">
        <v>3.49</v>
      </c>
      <c r="F20" s="141" t="n">
        <v>37104</v>
      </c>
      <c r="G20" s="156" t="n">
        <v>3.49</v>
      </c>
      <c r="H20" s="156" t="n">
        <v>0.3375</v>
      </c>
      <c r="I20" s="153" t="n">
        <v>0.074062631548861</v>
      </c>
      <c r="J20" s="153" t="n">
        <v>-0.12</v>
      </c>
      <c r="K20" s="153" t="n">
        <v>-0.1375</v>
      </c>
      <c r="L20" s="192" t="n">
        <v>-0.08</v>
      </c>
      <c r="M20" s="192" t="n">
        <v>-0.16</v>
      </c>
      <c r="N20" s="153" t="n">
        <v>-0.08</v>
      </c>
      <c r="O20" s="153" t="n">
        <v>-0.055</v>
      </c>
      <c r="P20" s="153" t="n">
        <v>-0.075</v>
      </c>
      <c r="Q20" s="153" t="n">
        <v>-0.09</v>
      </c>
      <c r="R20" s="153" t="n">
        <v>-0.12</v>
      </c>
      <c r="S20" s="153" t="n">
        <v>-0.12</v>
      </c>
      <c r="T20" s="153" t="n">
        <v>-0.0525</v>
      </c>
      <c r="U20" s="153" t="n">
        <v>-0.0525</v>
      </c>
      <c r="V20" s="153" t="n">
        <v>0.145</v>
      </c>
      <c r="W20" s="153" t="n">
        <v>0.145</v>
      </c>
      <c r="X20" s="153" t="n">
        <v>0.065</v>
      </c>
      <c r="Y20" s="153" t="n">
        <v>0.4925</v>
      </c>
      <c r="Z20" s="153" t="n">
        <v>0.185</v>
      </c>
      <c r="AA20" s="153" t="n">
        <v>0.2325</v>
      </c>
      <c r="AB20" s="153" t="n">
        <v>-0.025</v>
      </c>
      <c r="AC20" s="153" t="n">
        <v>-0.03545</v>
      </c>
      <c r="AD20" s="153" t="n">
        <v>0.00205</v>
      </c>
      <c r="AE20" s="153" t="n">
        <v>-0.02295</v>
      </c>
      <c r="AF20" s="153" t="n">
        <v>0.005</v>
      </c>
      <c r="AG20" s="153" t="n">
        <v>-0.0075</v>
      </c>
      <c r="AH20" s="153" t="n">
        <v>-0.055</v>
      </c>
      <c r="AI20" s="153" t="n">
        <v>-0.055</v>
      </c>
      <c r="AJ20" s="153" t="n">
        <v>-0.0575</v>
      </c>
      <c r="AK20" s="153" t="n">
        <v>-0.0165</v>
      </c>
      <c r="AL20" s="153" t="n">
        <v>-0.078</v>
      </c>
      <c r="AM20" s="153" t="n">
        <v>-0.0525</v>
      </c>
      <c r="AN20" s="153" t="n">
        <v>-0.0275</v>
      </c>
      <c r="AO20" s="153" t="n">
        <v>0.0075</v>
      </c>
      <c r="AP20" s="153" t="n">
        <v>0.47</v>
      </c>
      <c r="AQ20" s="153" t="n">
        <v>0.0175</v>
      </c>
      <c r="AR20" s="153" t="n">
        <v>-0.445</v>
      </c>
      <c r="AS20" s="153" t="n">
        <v>-0.1275</v>
      </c>
      <c r="AT20" s="153" t="n">
        <v>-0.2175</v>
      </c>
      <c r="AU20" s="153" t="n">
        <v>-0.22</v>
      </c>
      <c r="AV20" s="153" t="n">
        <v>-0.395</v>
      </c>
      <c r="AW20" s="153" t="n">
        <v>-0.445</v>
      </c>
      <c r="AX20" s="153" t="n">
        <v>0.335</v>
      </c>
      <c r="AY20" s="153" t="n">
        <v>-0.445</v>
      </c>
      <c r="AZ20" s="153" t="n">
        <v>0</v>
      </c>
      <c r="BA20" s="153" t="n">
        <v>0.0175</v>
      </c>
      <c r="BB20" s="153" t="n">
        <v>-0.09</v>
      </c>
      <c r="BC20" s="153" t="n">
        <v>-0.0575</v>
      </c>
      <c r="BD20" s="153" t="n">
        <v>-0.0725</v>
      </c>
      <c r="BE20" s="153" t="n">
        <v>-0.0215</v>
      </c>
      <c r="BF20" s="153" t="n">
        <v>-0.06</v>
      </c>
      <c r="BG20" s="153" t="n">
        <v>-0.0175</v>
      </c>
      <c r="BH20" s="153" t="n">
        <v>-0.055</v>
      </c>
      <c r="BI20" s="153" t="n">
        <v>0.035</v>
      </c>
    </row>
    <row r="21" customFormat="false" ht="12.75" hidden="false" customHeight="false" outlineLevel="0" collapsed="false">
      <c r="B21" s="187" t="n">
        <f aca="false">C21*D21*10000</f>
        <v>0</v>
      </c>
      <c r="C21" s="0" t="n">
        <v>0.74798985</v>
      </c>
      <c r="D21" s="0" t="n">
        <f aca="false">E21-G21</f>
        <v>0</v>
      </c>
      <c r="E21" s="0" t="n">
        <v>3.485</v>
      </c>
      <c r="F21" s="141" t="n">
        <v>37135</v>
      </c>
      <c r="G21" s="156" t="n">
        <v>3.485</v>
      </c>
      <c r="H21" s="156" t="n">
        <v>0.34</v>
      </c>
      <c r="I21" s="153" t="n">
        <v>0.074211056365699</v>
      </c>
      <c r="J21" s="153" t="n">
        <v>-0.12</v>
      </c>
      <c r="K21" s="153" t="n">
        <v>-0.1375</v>
      </c>
      <c r="L21" s="192" t="n">
        <v>-0.08</v>
      </c>
      <c r="M21" s="192" t="n">
        <v>-0.16</v>
      </c>
      <c r="N21" s="153" t="n">
        <v>-0.08</v>
      </c>
      <c r="O21" s="153" t="n">
        <v>-0.055</v>
      </c>
      <c r="P21" s="153" t="n">
        <v>-0.075</v>
      </c>
      <c r="Q21" s="153" t="n">
        <v>-0.09</v>
      </c>
      <c r="R21" s="153" t="n">
        <v>-0.12</v>
      </c>
      <c r="S21" s="153" t="n">
        <v>-0.12</v>
      </c>
      <c r="T21" s="153" t="n">
        <v>-0.055</v>
      </c>
      <c r="U21" s="153" t="n">
        <v>-0.0525</v>
      </c>
      <c r="V21" s="153" t="n">
        <v>0.145</v>
      </c>
      <c r="W21" s="153" t="n">
        <v>0.145</v>
      </c>
      <c r="X21" s="153" t="n">
        <v>0.065</v>
      </c>
      <c r="Y21" s="153" t="n">
        <v>0.47</v>
      </c>
      <c r="Z21" s="153" t="n">
        <v>0.18</v>
      </c>
      <c r="AA21" s="153" t="n">
        <v>0.21</v>
      </c>
      <c r="AB21" s="153" t="n">
        <v>-0.025</v>
      </c>
      <c r="AC21" s="153" t="n">
        <v>-0.03525</v>
      </c>
      <c r="AD21" s="153" t="n">
        <v>0.00225</v>
      </c>
      <c r="AE21" s="153" t="n">
        <v>-0.02275</v>
      </c>
      <c r="AF21" s="153" t="n">
        <v>0.005</v>
      </c>
      <c r="AG21" s="153" t="n">
        <v>-0.0075</v>
      </c>
      <c r="AH21" s="153" t="n">
        <v>-0.055</v>
      </c>
      <c r="AI21" s="153" t="n">
        <v>-0.0525</v>
      </c>
      <c r="AJ21" s="153" t="n">
        <v>-0.0625</v>
      </c>
      <c r="AK21" s="153" t="n">
        <v>-0.019</v>
      </c>
      <c r="AL21" s="153" t="n">
        <v>-0.078</v>
      </c>
      <c r="AM21" s="153" t="n">
        <v>-0.0575</v>
      </c>
      <c r="AN21" s="153" t="n">
        <v>-0.0275</v>
      </c>
      <c r="AO21" s="153" t="n">
        <v>0.0075</v>
      </c>
      <c r="AP21" s="153" t="n">
        <v>0.41</v>
      </c>
      <c r="AQ21" s="153" t="n">
        <v>0.0125</v>
      </c>
      <c r="AR21" s="153" t="n">
        <v>-0.445</v>
      </c>
      <c r="AS21" s="153" t="n">
        <v>-0.1275</v>
      </c>
      <c r="AT21" s="153" t="n">
        <v>-0.2175</v>
      </c>
      <c r="AU21" s="153" t="n">
        <v>-0.22</v>
      </c>
      <c r="AV21" s="153" t="n">
        <v>-0.395</v>
      </c>
      <c r="AW21" s="153" t="n">
        <v>-0.445</v>
      </c>
      <c r="AX21" s="153" t="n">
        <v>0.3125</v>
      </c>
      <c r="AY21" s="153" t="n">
        <v>-0.445</v>
      </c>
      <c r="AZ21" s="153" t="n">
        <v>0</v>
      </c>
      <c r="BA21" s="153" t="n">
        <v>0.0125</v>
      </c>
      <c r="BB21" s="153" t="n">
        <v>-0.095</v>
      </c>
      <c r="BC21" s="153" t="n">
        <v>-0.0575</v>
      </c>
      <c r="BD21" s="153" t="n">
        <v>-0.095</v>
      </c>
      <c r="BE21" s="153" t="n">
        <v>-0.024</v>
      </c>
      <c r="BF21" s="153" t="n">
        <v>-0.06</v>
      </c>
      <c r="BG21" s="153" t="n">
        <v>-0.0225</v>
      </c>
      <c r="BH21" s="153" t="n">
        <v>-0.055</v>
      </c>
      <c r="BI21" s="153" t="n">
        <v>0.035</v>
      </c>
    </row>
    <row r="22" customFormat="false" ht="12.75" hidden="false" customHeight="false" outlineLevel="0" collapsed="false">
      <c r="B22" s="187" t="n">
        <f aca="false">C22*D22*10000</f>
        <v>0</v>
      </c>
      <c r="C22" s="0" t="n">
        <v>7.0580532</v>
      </c>
      <c r="D22" s="0" t="n">
        <f aca="false">E22-G22</f>
        <v>0</v>
      </c>
      <c r="E22" s="0" t="n">
        <v>3.505</v>
      </c>
      <c r="F22" s="141" t="n">
        <v>37165</v>
      </c>
      <c r="G22" s="156" t="n">
        <v>3.505</v>
      </c>
      <c r="H22" s="156" t="n">
        <v>0.3425</v>
      </c>
      <c r="I22" s="153" t="n">
        <v>0.074331260044683</v>
      </c>
      <c r="J22" s="153" t="n">
        <v>-0.12</v>
      </c>
      <c r="K22" s="153" t="n">
        <v>-0.1375</v>
      </c>
      <c r="L22" s="192" t="n">
        <v>-0.08</v>
      </c>
      <c r="M22" s="192" t="n">
        <v>-0.16</v>
      </c>
      <c r="N22" s="153" t="n">
        <v>-0.08</v>
      </c>
      <c r="O22" s="153" t="n">
        <v>-0.055</v>
      </c>
      <c r="P22" s="153" t="n">
        <v>-0.075</v>
      </c>
      <c r="Q22" s="153" t="n">
        <v>-0.09</v>
      </c>
      <c r="R22" s="153" t="n">
        <v>-0.12</v>
      </c>
      <c r="S22" s="153" t="n">
        <v>-0.12</v>
      </c>
      <c r="T22" s="153" t="n">
        <v>-0.06</v>
      </c>
      <c r="U22" s="153" t="n">
        <v>-0.0525</v>
      </c>
      <c r="V22" s="153" t="n">
        <v>0.16</v>
      </c>
      <c r="W22" s="153" t="n">
        <v>0.16</v>
      </c>
      <c r="X22" s="153" t="n">
        <v>0.08</v>
      </c>
      <c r="Y22" s="153" t="n">
        <v>0.36</v>
      </c>
      <c r="Z22" s="153" t="n">
        <v>0.185</v>
      </c>
      <c r="AA22" s="153" t="n">
        <v>0.23</v>
      </c>
      <c r="AB22" s="153" t="n">
        <v>-0.025</v>
      </c>
      <c r="AC22" s="153" t="n">
        <v>-0.03525</v>
      </c>
      <c r="AD22" s="153" t="n">
        <v>0.00225</v>
      </c>
      <c r="AE22" s="153" t="n">
        <v>-0.02275</v>
      </c>
      <c r="AF22" s="153" t="n">
        <v>0.005</v>
      </c>
      <c r="AG22" s="153" t="n">
        <v>-0.0075</v>
      </c>
      <c r="AH22" s="153" t="n">
        <v>-0.055</v>
      </c>
      <c r="AI22" s="153" t="n">
        <v>-0.0525</v>
      </c>
      <c r="AJ22" s="153" t="n">
        <v>-0.0625</v>
      </c>
      <c r="AK22" s="153" t="n">
        <v>-0.019</v>
      </c>
      <c r="AL22" s="153" t="n">
        <v>-0.063</v>
      </c>
      <c r="AM22" s="153" t="n">
        <v>-0.0675</v>
      </c>
      <c r="AN22" s="153" t="n">
        <v>-0.0275</v>
      </c>
      <c r="AO22" s="153" t="n">
        <v>0.0075</v>
      </c>
      <c r="AP22" s="153" t="n">
        <v>0.475</v>
      </c>
      <c r="AQ22" s="153" t="n">
        <v>0.0025</v>
      </c>
      <c r="AR22" s="153" t="n">
        <v>-0.445</v>
      </c>
      <c r="AS22" s="153" t="n">
        <v>-0.1275</v>
      </c>
      <c r="AT22" s="153" t="n">
        <v>-0.2175</v>
      </c>
      <c r="AU22" s="153" t="n">
        <v>-0.22</v>
      </c>
      <c r="AV22" s="153" t="n">
        <v>-0.395</v>
      </c>
      <c r="AW22" s="153" t="n">
        <v>-0.445</v>
      </c>
      <c r="AX22" s="153" t="n">
        <v>0.2075</v>
      </c>
      <c r="AY22" s="153" t="n">
        <v>-0.445</v>
      </c>
      <c r="AZ22" s="153" t="n">
        <v>0</v>
      </c>
      <c r="BA22" s="153" t="n">
        <v>0.0025</v>
      </c>
      <c r="BB22" s="153" t="n">
        <v>-0.0975</v>
      </c>
      <c r="BC22" s="153" t="n">
        <v>-0.0575</v>
      </c>
      <c r="BD22" s="153" t="n">
        <v>-0.095</v>
      </c>
      <c r="BE22" s="153" t="n">
        <v>-0.024</v>
      </c>
      <c r="BF22" s="153" t="n">
        <v>-0.06</v>
      </c>
      <c r="BG22" s="153" t="n">
        <v>-0.0325</v>
      </c>
      <c r="BH22" s="153" t="n">
        <v>-0.055</v>
      </c>
      <c r="BI22" s="153" t="n">
        <v>0.035</v>
      </c>
    </row>
    <row r="23" customFormat="false" ht="12.75" hidden="false" customHeight="false" outlineLevel="0" collapsed="false">
      <c r="B23" s="187" t="n">
        <f aca="false">C23*D23*10000</f>
        <v>0</v>
      </c>
      <c r="C23" s="0" t="n">
        <v>0.65732102</v>
      </c>
      <c r="D23" s="0" t="n">
        <f aca="false">E23-G23</f>
        <v>0</v>
      </c>
      <c r="E23" s="0" t="n">
        <v>3.605</v>
      </c>
      <c r="F23" s="141" t="n">
        <v>37196</v>
      </c>
      <c r="G23" s="156" t="n">
        <v>3.605</v>
      </c>
      <c r="H23" s="156" t="n">
        <v>0.3425</v>
      </c>
      <c r="I23" s="153" t="n">
        <v>0.074417035140391</v>
      </c>
      <c r="J23" s="153" t="n">
        <v>-0.125</v>
      </c>
      <c r="K23" s="153" t="n">
        <v>-0.1425</v>
      </c>
      <c r="L23" s="192" t="n">
        <v>-0.01</v>
      </c>
      <c r="M23" s="192" t="n">
        <v>-0.175</v>
      </c>
      <c r="N23" s="153" t="n">
        <v>0.01</v>
      </c>
      <c r="O23" s="153" t="n">
        <v>-0.0625</v>
      </c>
      <c r="P23" s="153" t="n">
        <v>-0.0975</v>
      </c>
      <c r="Q23" s="153" t="n">
        <v>-0.095</v>
      </c>
      <c r="R23" s="153" t="n">
        <v>-0.125</v>
      </c>
      <c r="S23" s="153" t="n">
        <v>-0.125</v>
      </c>
      <c r="T23" s="153" t="n">
        <v>-0.0725</v>
      </c>
      <c r="U23" s="153" t="n">
        <v>-0.0525</v>
      </c>
      <c r="V23" s="153" t="n">
        <v>0.2475</v>
      </c>
      <c r="W23" s="153" t="n">
        <v>0.2475</v>
      </c>
      <c r="X23" s="153" t="n">
        <v>0.1275</v>
      </c>
      <c r="Y23" s="153" t="n">
        <v>0.215</v>
      </c>
      <c r="Z23" s="153" t="n">
        <v>0.2675</v>
      </c>
      <c r="AA23" s="153" t="n">
        <v>0.295</v>
      </c>
      <c r="AB23" s="153" t="n">
        <v>-0.028</v>
      </c>
      <c r="AC23" s="153" t="n">
        <v>-0.045</v>
      </c>
      <c r="AD23" s="153" t="n">
        <v>-0.01</v>
      </c>
      <c r="AE23" s="153" t="n">
        <v>-0.0375</v>
      </c>
      <c r="AF23" s="153" t="n">
        <v>0.005</v>
      </c>
      <c r="AG23" s="153" t="n">
        <v>-0.0075</v>
      </c>
      <c r="AH23" s="153" t="n">
        <v>-0.0575</v>
      </c>
      <c r="AI23" s="153" t="n">
        <v>-0.05</v>
      </c>
      <c r="AJ23" s="153" t="n">
        <v>-0.0605</v>
      </c>
      <c r="AK23" s="153" t="n">
        <v>-0.0165</v>
      </c>
      <c r="AL23" s="153" t="n">
        <v>-0.0665</v>
      </c>
      <c r="AM23" s="153" t="n">
        <v>-0.0925</v>
      </c>
      <c r="AN23" s="153" t="n">
        <v>-0.0225</v>
      </c>
      <c r="AO23" s="153" t="n">
        <v>0.0125</v>
      </c>
      <c r="AP23" s="153" t="n">
        <v>0.76</v>
      </c>
      <c r="AQ23" s="153" t="n">
        <v>-0.0425</v>
      </c>
      <c r="AR23" s="153" t="n">
        <v>-0.36</v>
      </c>
      <c r="AS23" s="153" t="n">
        <v>-0.155</v>
      </c>
      <c r="AT23" s="153" t="n">
        <v>-0.2525</v>
      </c>
      <c r="AU23" s="153" t="n">
        <v>0.06</v>
      </c>
      <c r="AV23" s="153" t="n">
        <v>-0.31</v>
      </c>
      <c r="AW23" s="153" t="n">
        <v>-0.36</v>
      </c>
      <c r="AX23" s="153" t="n">
        <v>0.055</v>
      </c>
      <c r="AY23" s="153" t="n">
        <v>-0.36</v>
      </c>
      <c r="AZ23" s="153" t="n">
        <v>0</v>
      </c>
      <c r="BA23" s="153" t="n">
        <v>-0.0425</v>
      </c>
      <c r="BB23" s="153" t="n">
        <v>-0.1225</v>
      </c>
      <c r="BC23" s="153" t="n">
        <v>-0.0625</v>
      </c>
      <c r="BD23" s="153" t="n">
        <v>-0.1</v>
      </c>
      <c r="BE23" s="153" t="n">
        <v>-0.0215</v>
      </c>
      <c r="BF23" s="153" t="n">
        <v>-0.0825</v>
      </c>
      <c r="BG23" s="153" t="n">
        <v>-0.0775</v>
      </c>
      <c r="BH23" s="153" t="n">
        <v>-0.0575</v>
      </c>
      <c r="BI23" s="153" t="n">
        <v>0.055</v>
      </c>
    </row>
    <row r="24" customFormat="false" ht="12.75" hidden="false" customHeight="false" outlineLevel="0" collapsed="false">
      <c r="B24" s="187" t="n">
        <f aca="false">C24*D24*10000</f>
        <v>-0</v>
      </c>
      <c r="C24" s="0" t="n">
        <v>-1.68041673</v>
      </c>
      <c r="D24" s="0" t="n">
        <f aca="false">E24-G24</f>
        <v>0</v>
      </c>
      <c r="E24" s="0" t="n">
        <v>3.702</v>
      </c>
      <c r="F24" s="141" t="n">
        <v>37226</v>
      </c>
      <c r="G24" s="156" t="n">
        <v>3.702</v>
      </c>
      <c r="H24" s="156" t="n">
        <v>0.345</v>
      </c>
      <c r="I24" s="153" t="n">
        <v>0.074500043299839</v>
      </c>
      <c r="J24" s="153" t="n">
        <v>-0.1275</v>
      </c>
      <c r="K24" s="153" t="n">
        <v>-0.145</v>
      </c>
      <c r="L24" s="192" t="n">
        <v>-0.0025</v>
      </c>
      <c r="M24" s="192" t="n">
        <v>-0.1775</v>
      </c>
      <c r="N24" s="153" t="n">
        <v>0.0175</v>
      </c>
      <c r="O24" s="153" t="n">
        <v>-0.0625</v>
      </c>
      <c r="P24" s="153" t="n">
        <v>-0.0975</v>
      </c>
      <c r="Q24" s="153" t="n">
        <v>-0.0975</v>
      </c>
      <c r="R24" s="153" t="n">
        <v>-0.1275</v>
      </c>
      <c r="S24" s="153" t="n">
        <v>-0.1275</v>
      </c>
      <c r="T24" s="153" t="n">
        <v>-0.08375</v>
      </c>
      <c r="U24" s="153" t="n">
        <v>-0.0525</v>
      </c>
      <c r="V24" s="153" t="n">
        <v>0.2875</v>
      </c>
      <c r="W24" s="153" t="n">
        <v>0.2875</v>
      </c>
      <c r="X24" s="153" t="n">
        <v>0.1675</v>
      </c>
      <c r="Y24" s="153" t="n">
        <v>0.215</v>
      </c>
      <c r="Z24" s="153" t="n">
        <v>0.325</v>
      </c>
      <c r="AA24" s="153" t="n">
        <v>0.385</v>
      </c>
      <c r="AB24" s="153" t="n">
        <v>-0.0255</v>
      </c>
      <c r="AC24" s="153" t="n">
        <v>-0.045</v>
      </c>
      <c r="AD24" s="153" t="n">
        <v>-0.01</v>
      </c>
      <c r="AE24" s="153" t="n">
        <v>-0.0375</v>
      </c>
      <c r="AF24" s="153" t="n">
        <v>0.005</v>
      </c>
      <c r="AG24" s="153" t="n">
        <v>-0.0075</v>
      </c>
      <c r="AH24" s="153" t="n">
        <v>-0.0575</v>
      </c>
      <c r="AI24" s="153" t="n">
        <v>-0.0485</v>
      </c>
      <c r="AJ24" s="153" t="n">
        <v>-0.063</v>
      </c>
      <c r="AK24" s="153" t="n">
        <v>-0.0165</v>
      </c>
      <c r="AL24" s="153" t="n">
        <v>-0.0665</v>
      </c>
      <c r="AM24" s="153" t="n">
        <v>-0.115</v>
      </c>
      <c r="AN24" s="153" t="n">
        <v>-0.0225</v>
      </c>
      <c r="AO24" s="153" t="n">
        <v>0.0125</v>
      </c>
      <c r="AP24" s="153" t="n">
        <v>1.25</v>
      </c>
      <c r="AQ24" s="153" t="n">
        <v>-0.065</v>
      </c>
      <c r="AR24" s="153" t="n">
        <v>-0.36</v>
      </c>
      <c r="AS24" s="153" t="n">
        <v>-0.155</v>
      </c>
      <c r="AT24" s="153" t="n">
        <v>-0.2525</v>
      </c>
      <c r="AU24" s="153" t="n">
        <v>0.1</v>
      </c>
      <c r="AV24" s="153" t="n">
        <v>-0.31</v>
      </c>
      <c r="AW24" s="153" t="n">
        <v>-0.36</v>
      </c>
      <c r="AX24" s="153" t="n">
        <v>0.055</v>
      </c>
      <c r="AY24" s="153" t="n">
        <v>-0.36</v>
      </c>
      <c r="AZ24" s="153" t="n">
        <v>0</v>
      </c>
      <c r="BA24" s="153" t="n">
        <v>-0.065</v>
      </c>
      <c r="BB24" s="153" t="n">
        <v>-0.14</v>
      </c>
      <c r="BC24" s="153" t="n">
        <v>-0.0625</v>
      </c>
      <c r="BD24" s="153" t="n">
        <v>-0.1225</v>
      </c>
      <c r="BE24" s="153" t="n">
        <v>-0.0215</v>
      </c>
      <c r="BF24" s="153" t="n">
        <v>-0.0825</v>
      </c>
      <c r="BG24" s="153" t="n">
        <v>-0.1</v>
      </c>
      <c r="BH24" s="153" t="n">
        <v>-0.0575</v>
      </c>
      <c r="BI24" s="153" t="n">
        <v>0.055</v>
      </c>
    </row>
    <row r="25" customFormat="false" ht="12.75" hidden="false" customHeight="false" outlineLevel="0" collapsed="false">
      <c r="B25" s="187" t="n">
        <f aca="false">C25*D25*10000</f>
        <v>0</v>
      </c>
      <c r="C25" s="0" t="n">
        <v>8.82429786</v>
      </c>
      <c r="D25" s="0" t="n">
        <f aca="false">E25-G25</f>
        <v>0</v>
      </c>
      <c r="E25" s="0" t="n">
        <v>3.717</v>
      </c>
      <c r="F25" s="141" t="n">
        <v>37257</v>
      </c>
      <c r="G25" s="156" t="n">
        <v>3.717</v>
      </c>
      <c r="H25" s="156" t="n">
        <v>0.3475</v>
      </c>
      <c r="I25" s="153" t="n">
        <v>0.074579617397788</v>
      </c>
      <c r="J25" s="153" t="n">
        <v>-0.13</v>
      </c>
      <c r="K25" s="153" t="n">
        <v>-0.1475</v>
      </c>
      <c r="L25" s="192" t="n">
        <v>0.0125</v>
      </c>
      <c r="M25" s="192" t="n">
        <v>-0.18</v>
      </c>
      <c r="N25" s="153" t="n">
        <v>0.0325</v>
      </c>
      <c r="O25" s="153" t="n">
        <v>-0.0625</v>
      </c>
      <c r="P25" s="153" t="n">
        <v>-0.0975</v>
      </c>
      <c r="Q25" s="153" t="n">
        <v>-0.1</v>
      </c>
      <c r="R25" s="153" t="n">
        <v>-0.13</v>
      </c>
      <c r="S25" s="153" t="n">
        <v>-0.13</v>
      </c>
      <c r="T25" s="153" t="n">
        <v>-0.085</v>
      </c>
      <c r="U25" s="153" t="n">
        <v>-0.0525</v>
      </c>
      <c r="V25" s="153" t="n">
        <v>0.3</v>
      </c>
      <c r="W25" s="153" t="n">
        <v>0.3</v>
      </c>
      <c r="X25" s="153" t="n">
        <v>0.18</v>
      </c>
      <c r="Y25" s="153" t="n">
        <v>0.225</v>
      </c>
      <c r="Z25" s="153" t="n">
        <v>0.38</v>
      </c>
      <c r="AA25" s="153" t="n">
        <v>0.47</v>
      </c>
      <c r="AB25" s="153" t="n">
        <v>-0.0255</v>
      </c>
      <c r="AC25" s="153" t="n">
        <v>-0.045</v>
      </c>
      <c r="AD25" s="153" t="n">
        <v>-0.01</v>
      </c>
      <c r="AE25" s="153" t="n">
        <v>-0.0375</v>
      </c>
      <c r="AF25" s="153" t="n">
        <v>0.005</v>
      </c>
      <c r="AG25" s="153" t="n">
        <v>-0.0075</v>
      </c>
      <c r="AH25" s="153" t="n">
        <v>-0.0575</v>
      </c>
      <c r="AI25" s="153" t="n">
        <v>-0.0485</v>
      </c>
      <c r="AJ25" s="153" t="n">
        <v>-0.063</v>
      </c>
      <c r="AK25" s="153" t="n">
        <v>-0.0165</v>
      </c>
      <c r="AL25" s="153" t="n">
        <v>-0.0705</v>
      </c>
      <c r="AM25" s="153" t="n">
        <v>-0.1175</v>
      </c>
      <c r="AN25" s="153" t="n">
        <v>-0.0205</v>
      </c>
      <c r="AO25" s="153" t="n">
        <v>0.0125</v>
      </c>
      <c r="AP25" s="153" t="n">
        <v>1.59</v>
      </c>
      <c r="AQ25" s="153" t="n">
        <v>-0.0675</v>
      </c>
      <c r="AR25" s="153" t="n">
        <v>-0.35</v>
      </c>
      <c r="AS25" s="153" t="n">
        <v>-0.155</v>
      </c>
      <c r="AT25" s="153" t="n">
        <v>-0.2425</v>
      </c>
      <c r="AU25" s="153" t="n">
        <v>0.13</v>
      </c>
      <c r="AV25" s="153" t="n">
        <v>-0.3</v>
      </c>
      <c r="AW25" s="153" t="n">
        <v>-0.35</v>
      </c>
      <c r="AX25" s="153" t="n">
        <v>0.065</v>
      </c>
      <c r="AY25" s="153" t="n">
        <v>-0.35</v>
      </c>
      <c r="AZ25" s="153" t="n">
        <v>0</v>
      </c>
      <c r="BA25" s="153" t="n">
        <v>-0.0675</v>
      </c>
      <c r="BB25" s="153" t="n">
        <v>-0.1475</v>
      </c>
      <c r="BC25" s="153" t="n">
        <v>-0.0625</v>
      </c>
      <c r="BD25" s="153" t="n">
        <v>-0.125</v>
      </c>
      <c r="BE25" s="153" t="n">
        <v>-0.0215</v>
      </c>
      <c r="BF25" s="153" t="n">
        <v>-0.0825</v>
      </c>
      <c r="BG25" s="153" t="n">
        <v>-0.1025</v>
      </c>
      <c r="BH25" s="153" t="n">
        <v>-0.0575</v>
      </c>
      <c r="BI25" s="153" t="n">
        <v>0.065</v>
      </c>
    </row>
    <row r="26" customFormat="false" ht="12.75" hidden="false" customHeight="false" outlineLevel="0" collapsed="false">
      <c r="B26" s="187" t="n">
        <f aca="false">C26*D26*10000</f>
        <v>0</v>
      </c>
      <c r="C26" s="0" t="n">
        <v>5.41131976</v>
      </c>
      <c r="D26" s="0" t="n">
        <f aca="false">E26-G26</f>
        <v>0</v>
      </c>
      <c r="E26" s="0" t="n">
        <v>3.582</v>
      </c>
      <c r="F26" s="141" t="n">
        <v>37288</v>
      </c>
      <c r="G26" s="156" t="n">
        <v>3.582</v>
      </c>
      <c r="H26" s="156" t="n">
        <v>0.3425</v>
      </c>
      <c r="I26" s="153" t="n">
        <v>0.074650605494111</v>
      </c>
      <c r="J26" s="153" t="n">
        <v>-0.1325</v>
      </c>
      <c r="K26" s="153" t="n">
        <v>-0.15</v>
      </c>
      <c r="L26" s="192" t="n">
        <v>0.0125</v>
      </c>
      <c r="M26" s="192" t="n">
        <v>-0.1825</v>
      </c>
      <c r="N26" s="153" t="n">
        <v>0.0325</v>
      </c>
      <c r="O26" s="153" t="n">
        <v>-0.0625</v>
      </c>
      <c r="P26" s="153" t="n">
        <v>-0.0975</v>
      </c>
      <c r="Q26" s="153" t="n">
        <v>-0.1025</v>
      </c>
      <c r="R26" s="153" t="n">
        <v>-0.1325</v>
      </c>
      <c r="S26" s="153" t="n">
        <v>-0.1325</v>
      </c>
      <c r="T26" s="153" t="n">
        <v>-0.07625</v>
      </c>
      <c r="U26" s="153" t="n">
        <v>-0.0525</v>
      </c>
      <c r="V26" s="153" t="n">
        <v>0.2775</v>
      </c>
      <c r="W26" s="153" t="n">
        <v>0.2775</v>
      </c>
      <c r="X26" s="153" t="n">
        <v>0.1575</v>
      </c>
      <c r="Y26" s="153" t="n">
        <v>0.225</v>
      </c>
      <c r="Z26" s="153" t="n">
        <v>0.3775</v>
      </c>
      <c r="AA26" s="153" t="n">
        <v>0.48</v>
      </c>
      <c r="AB26" s="153" t="n">
        <v>-0.0255</v>
      </c>
      <c r="AC26" s="153" t="n">
        <v>-0.045</v>
      </c>
      <c r="AD26" s="153" t="n">
        <v>-0.01</v>
      </c>
      <c r="AE26" s="153" t="n">
        <v>-0.0375</v>
      </c>
      <c r="AF26" s="153" t="n">
        <v>0.005</v>
      </c>
      <c r="AG26" s="153" t="n">
        <v>-0.0075</v>
      </c>
      <c r="AH26" s="153" t="n">
        <v>-0.0575</v>
      </c>
      <c r="AI26" s="153" t="n">
        <v>-0.0485</v>
      </c>
      <c r="AJ26" s="153" t="n">
        <v>-0.063</v>
      </c>
      <c r="AK26" s="153" t="n">
        <v>-0.0165</v>
      </c>
      <c r="AL26" s="153" t="n">
        <v>-0.0665</v>
      </c>
      <c r="AM26" s="153" t="n">
        <v>-0.1</v>
      </c>
      <c r="AN26" s="153" t="n">
        <v>-0.0205</v>
      </c>
      <c r="AO26" s="153" t="n">
        <v>0.0125</v>
      </c>
      <c r="AP26" s="153" t="n">
        <v>1.49</v>
      </c>
      <c r="AQ26" s="153" t="n">
        <v>-0.05</v>
      </c>
      <c r="AR26" s="153" t="n">
        <v>-0.35</v>
      </c>
      <c r="AS26" s="153" t="n">
        <v>-0.155</v>
      </c>
      <c r="AT26" s="153" t="n">
        <v>-0.2425</v>
      </c>
      <c r="AU26" s="153" t="n">
        <v>0.08</v>
      </c>
      <c r="AV26" s="153" t="n">
        <v>-0.3</v>
      </c>
      <c r="AW26" s="153" t="n">
        <v>-0.35</v>
      </c>
      <c r="AX26" s="153" t="n">
        <v>0.065</v>
      </c>
      <c r="AY26" s="153" t="n">
        <v>-0.35</v>
      </c>
      <c r="AZ26" s="153" t="n">
        <v>0</v>
      </c>
      <c r="BA26" s="153" t="n">
        <v>-0.05</v>
      </c>
      <c r="BB26" s="153" t="n">
        <v>-0.1475</v>
      </c>
      <c r="BC26" s="153" t="n">
        <v>-0.0625</v>
      </c>
      <c r="BD26" s="153" t="n">
        <v>-0.105</v>
      </c>
      <c r="BE26" s="153" t="n">
        <v>-0.0215</v>
      </c>
      <c r="BF26" s="153" t="n">
        <v>-0.0825</v>
      </c>
      <c r="BG26" s="153" t="n">
        <v>-0.085</v>
      </c>
      <c r="BH26" s="153" t="n">
        <v>-0.0575</v>
      </c>
      <c r="BI26" s="153" t="n">
        <v>0.065</v>
      </c>
    </row>
    <row r="27" customFormat="false" ht="12.75" hidden="false" customHeight="false" outlineLevel="0" collapsed="false">
      <c r="B27" s="187" t="n">
        <f aca="false">C27*D27*10000</f>
        <v>0</v>
      </c>
      <c r="C27" s="0" t="n">
        <v>5.50568045</v>
      </c>
      <c r="D27" s="0" t="n">
        <f aca="false">E27-G27</f>
        <v>0</v>
      </c>
      <c r="E27" s="0" t="n">
        <v>3.414</v>
      </c>
      <c r="F27" s="141" t="n">
        <v>37316</v>
      </c>
      <c r="G27" s="156" t="n">
        <v>3.414</v>
      </c>
      <c r="H27" s="156" t="n">
        <v>0.32</v>
      </c>
      <c r="I27" s="153" t="n">
        <v>0.07471472377609</v>
      </c>
      <c r="J27" s="153" t="n">
        <v>-0.135</v>
      </c>
      <c r="K27" s="153" t="n">
        <v>-0.1525</v>
      </c>
      <c r="L27" s="192" t="n">
        <v>0.0125</v>
      </c>
      <c r="M27" s="192" t="n">
        <v>-0.185</v>
      </c>
      <c r="N27" s="153" t="n">
        <v>0.0325</v>
      </c>
      <c r="O27" s="153" t="n">
        <v>-0.0625</v>
      </c>
      <c r="P27" s="153" t="n">
        <v>-0.0975</v>
      </c>
      <c r="Q27" s="153" t="n">
        <v>-0.105</v>
      </c>
      <c r="R27" s="153" t="n">
        <v>-0.135</v>
      </c>
      <c r="S27" s="153" t="n">
        <v>-0.135</v>
      </c>
      <c r="T27" s="153" t="n">
        <v>-0.07</v>
      </c>
      <c r="U27" s="153" t="n">
        <v>-0.0525</v>
      </c>
      <c r="V27" s="153" t="n">
        <v>0.275</v>
      </c>
      <c r="W27" s="153" t="n">
        <v>0.275</v>
      </c>
      <c r="X27" s="153" t="n">
        <v>0.155</v>
      </c>
      <c r="Y27" s="153" t="n">
        <v>0.225</v>
      </c>
      <c r="Z27" s="153" t="n">
        <v>0.2875</v>
      </c>
      <c r="AA27" s="153" t="n">
        <v>0.35</v>
      </c>
      <c r="AB27" s="153" t="n">
        <v>-0.0255</v>
      </c>
      <c r="AC27" s="153" t="n">
        <v>-0.045</v>
      </c>
      <c r="AD27" s="153" t="n">
        <v>-0.01</v>
      </c>
      <c r="AE27" s="153" t="n">
        <v>-0.0375</v>
      </c>
      <c r="AF27" s="153" t="n">
        <v>0.005</v>
      </c>
      <c r="AG27" s="153" t="n">
        <v>-0.0075</v>
      </c>
      <c r="AH27" s="153" t="n">
        <v>-0.0575</v>
      </c>
      <c r="AI27" s="153" t="n">
        <v>-0.0485</v>
      </c>
      <c r="AJ27" s="153" t="n">
        <v>-0.0535</v>
      </c>
      <c r="AK27" s="153" t="n">
        <v>-0.0165</v>
      </c>
      <c r="AL27" s="153" t="n">
        <v>-0.068</v>
      </c>
      <c r="AM27" s="153" t="n">
        <v>-0.0875</v>
      </c>
      <c r="AN27" s="153" t="n">
        <v>-0.0205</v>
      </c>
      <c r="AO27" s="153" t="n">
        <v>0.0125</v>
      </c>
      <c r="AP27" s="153" t="n">
        <v>0.91</v>
      </c>
      <c r="AQ27" s="153" t="n">
        <v>-0.0375</v>
      </c>
      <c r="AR27" s="153" t="n">
        <v>-0.35</v>
      </c>
      <c r="AS27" s="153" t="n">
        <v>-0.155</v>
      </c>
      <c r="AT27" s="153" t="n">
        <v>-0.2425</v>
      </c>
      <c r="AU27" s="153" t="n">
        <v>-0.145</v>
      </c>
      <c r="AV27" s="153" t="n">
        <v>-0.3</v>
      </c>
      <c r="AW27" s="153" t="n">
        <v>-0.35</v>
      </c>
      <c r="AX27" s="153" t="n">
        <v>0.065</v>
      </c>
      <c r="AY27" s="153" t="n">
        <v>-0.35</v>
      </c>
      <c r="AZ27" s="153" t="n">
        <v>0</v>
      </c>
      <c r="BA27" s="153" t="n">
        <v>-0.0375</v>
      </c>
      <c r="BB27" s="153" t="n">
        <v>-0.1225</v>
      </c>
      <c r="BC27" s="153" t="n">
        <v>-0.0625</v>
      </c>
      <c r="BD27" s="153" t="n">
        <v>-0.1</v>
      </c>
      <c r="BE27" s="153" t="n">
        <v>-0.0215</v>
      </c>
      <c r="BF27" s="153" t="n">
        <v>-0.0825</v>
      </c>
      <c r="BG27" s="153" t="n">
        <v>-0.0725</v>
      </c>
      <c r="BH27" s="153" t="n">
        <v>-0.0575</v>
      </c>
      <c r="BI27" s="153" t="n">
        <v>0.065</v>
      </c>
    </row>
    <row r="28" customFormat="false" ht="12.75" hidden="false" customHeight="false" outlineLevel="0" collapsed="false">
      <c r="B28" s="187" t="n">
        <f aca="false">C28*D28*10000</f>
        <v>0</v>
      </c>
      <c r="C28" s="0" t="n">
        <v>7.27082436</v>
      </c>
      <c r="D28" s="0" t="n">
        <f aca="false">E28-G28</f>
        <v>0</v>
      </c>
      <c r="E28" s="0" t="n">
        <v>3.258</v>
      </c>
      <c r="F28" s="141" t="n">
        <v>37347</v>
      </c>
      <c r="G28" s="156" t="n">
        <v>3.258</v>
      </c>
      <c r="H28" s="156" t="n">
        <v>0.275</v>
      </c>
      <c r="I28" s="153" t="n">
        <v>0.074764249398048</v>
      </c>
      <c r="J28" s="153" t="n">
        <v>-0.12</v>
      </c>
      <c r="K28" s="153" t="n">
        <v>-0.1375</v>
      </c>
      <c r="L28" s="192" t="n">
        <v>-0.08</v>
      </c>
      <c r="M28" s="192" t="n">
        <v>-0.185</v>
      </c>
      <c r="N28" s="153" t="n">
        <v>-0.06</v>
      </c>
      <c r="O28" s="153" t="n">
        <v>-0.0575</v>
      </c>
      <c r="P28" s="153" t="n">
        <v>-0.0775</v>
      </c>
      <c r="Q28" s="153" t="n">
        <v>-0.09</v>
      </c>
      <c r="R28" s="153" t="n">
        <v>-0.12</v>
      </c>
      <c r="S28" s="153" t="n">
        <v>-0.12</v>
      </c>
      <c r="T28" s="153" t="n">
        <v>-0.06125</v>
      </c>
      <c r="U28" s="153" t="n">
        <v>-0.0475</v>
      </c>
      <c r="V28" s="153" t="n">
        <v>0.1625</v>
      </c>
      <c r="W28" s="153" t="n">
        <v>0.1625</v>
      </c>
      <c r="X28" s="153" t="n">
        <v>0.0775</v>
      </c>
      <c r="Y28" s="153" t="n">
        <v>0.3025</v>
      </c>
      <c r="Z28" s="153" t="n">
        <v>0.1775</v>
      </c>
      <c r="AA28" s="153" t="n">
        <v>0.1975</v>
      </c>
      <c r="AB28" s="153" t="n">
        <v>-0.025</v>
      </c>
      <c r="AC28" s="153" t="n">
        <v>-0.0327</v>
      </c>
      <c r="AD28" s="153" t="n">
        <v>0.0023</v>
      </c>
      <c r="AE28" s="153" t="n">
        <v>-0.0227</v>
      </c>
      <c r="AF28" s="153" t="n">
        <v>0.006</v>
      </c>
      <c r="AG28" s="153" t="n">
        <v>-0.0075</v>
      </c>
      <c r="AH28" s="153" t="n">
        <v>-0.055</v>
      </c>
      <c r="AI28" s="153" t="n">
        <v>-0.053</v>
      </c>
      <c r="AJ28" s="153" t="n">
        <v>-0.058</v>
      </c>
      <c r="AK28" s="153" t="n">
        <v>-0.0165</v>
      </c>
      <c r="AL28" s="153" t="n">
        <v>-0.078</v>
      </c>
      <c r="AM28" s="153" t="n">
        <v>-0.075</v>
      </c>
      <c r="AN28" s="153" t="n">
        <v>-0.0255</v>
      </c>
      <c r="AO28" s="153" t="n">
        <v>0.0085</v>
      </c>
      <c r="AP28" s="153" t="n">
        <v>0.505</v>
      </c>
      <c r="AQ28" s="153" t="n">
        <v>0.015</v>
      </c>
      <c r="AR28" s="153" t="n">
        <v>-0.38</v>
      </c>
      <c r="AS28" s="153" t="n">
        <v>-0.1375</v>
      </c>
      <c r="AT28" s="153" t="n">
        <v>-0.21</v>
      </c>
      <c r="AU28" s="153" t="n">
        <v>-0.27</v>
      </c>
      <c r="AV28" s="153" t="n">
        <v>-0.33</v>
      </c>
      <c r="AW28" s="153" t="n">
        <v>-0.38</v>
      </c>
      <c r="AX28" s="153" t="n">
        <v>0.1575</v>
      </c>
      <c r="AY28" s="153" t="n">
        <v>-0.38</v>
      </c>
      <c r="AZ28" s="153" t="n">
        <v>0</v>
      </c>
      <c r="BA28" s="153" t="n">
        <v>0.015</v>
      </c>
      <c r="BB28" s="153" t="n">
        <v>-0.08</v>
      </c>
      <c r="BC28" s="153" t="n">
        <v>-0.0575</v>
      </c>
      <c r="BD28" s="153" t="n">
        <v>-0.065</v>
      </c>
      <c r="BE28" s="153" t="n">
        <v>-0.0215</v>
      </c>
      <c r="BF28" s="153" t="n">
        <v>-0.0625</v>
      </c>
      <c r="BG28" s="153" t="n">
        <v>-0.02</v>
      </c>
      <c r="BH28" s="153" t="n">
        <v>-0.055</v>
      </c>
      <c r="BI28" s="153" t="n">
        <v>0.045</v>
      </c>
    </row>
    <row r="29" customFormat="false" ht="12.75" hidden="false" customHeight="false" outlineLevel="0" collapsed="false">
      <c r="B29" s="187" t="n">
        <f aca="false">C29*D29*10000</f>
        <v>0</v>
      </c>
      <c r="C29" s="0" t="n">
        <v>5.83258214</v>
      </c>
      <c r="D29" s="0" t="n">
        <f aca="false">E29-G29</f>
        <v>0</v>
      </c>
      <c r="E29" s="0" t="n">
        <v>3.188</v>
      </c>
      <c r="F29" s="141" t="n">
        <v>37377</v>
      </c>
      <c r="G29" s="156" t="n">
        <v>3.188</v>
      </c>
      <c r="H29" s="156" t="n">
        <v>0.27</v>
      </c>
      <c r="I29" s="153" t="n">
        <v>0.074780777538109</v>
      </c>
      <c r="J29" s="153" t="n">
        <v>-0.12</v>
      </c>
      <c r="K29" s="153" t="n">
        <v>-0.1375</v>
      </c>
      <c r="L29" s="192" t="n">
        <v>-0.095</v>
      </c>
      <c r="M29" s="192" t="n">
        <v>-0.185</v>
      </c>
      <c r="N29" s="153" t="n">
        <v>-0.075</v>
      </c>
      <c r="O29" s="153" t="n">
        <v>-0.0575</v>
      </c>
      <c r="P29" s="153" t="n">
        <v>-0.0775</v>
      </c>
      <c r="Q29" s="153" t="n">
        <v>-0.09</v>
      </c>
      <c r="R29" s="153" t="n">
        <v>-0.12</v>
      </c>
      <c r="S29" s="153" t="n">
        <v>-0.12</v>
      </c>
      <c r="T29" s="153" t="n">
        <v>-0.06125</v>
      </c>
      <c r="U29" s="153" t="n">
        <v>-0.0475</v>
      </c>
      <c r="V29" s="153" t="n">
        <v>0.1525</v>
      </c>
      <c r="W29" s="153" t="n">
        <v>0.1525</v>
      </c>
      <c r="X29" s="153" t="n">
        <v>0.0675</v>
      </c>
      <c r="Y29" s="153" t="n">
        <v>0.3025</v>
      </c>
      <c r="Z29" s="153" t="n">
        <v>0.1625</v>
      </c>
      <c r="AA29" s="153" t="n">
        <v>0.1725</v>
      </c>
      <c r="AB29" s="153" t="n">
        <v>-0.025</v>
      </c>
      <c r="AC29" s="153" t="n">
        <v>-0.03295</v>
      </c>
      <c r="AD29" s="153" t="n">
        <v>0.00205</v>
      </c>
      <c r="AE29" s="153" t="n">
        <v>-0.02295</v>
      </c>
      <c r="AF29" s="153" t="n">
        <v>0.006</v>
      </c>
      <c r="AG29" s="153" t="n">
        <v>-0.0075</v>
      </c>
      <c r="AH29" s="153" t="n">
        <v>-0.055</v>
      </c>
      <c r="AI29" s="153" t="n">
        <v>-0.053</v>
      </c>
      <c r="AJ29" s="153" t="n">
        <v>-0.058</v>
      </c>
      <c r="AK29" s="153" t="n">
        <v>-0.0165</v>
      </c>
      <c r="AL29" s="153" t="n">
        <v>-0.078</v>
      </c>
      <c r="AM29" s="153" t="n">
        <v>-0.075</v>
      </c>
      <c r="AN29" s="153" t="n">
        <v>-0.0255</v>
      </c>
      <c r="AO29" s="153" t="n">
        <v>0.0085</v>
      </c>
      <c r="AP29" s="153" t="n">
        <v>0.405</v>
      </c>
      <c r="AQ29" s="153" t="n">
        <v>0.015</v>
      </c>
      <c r="AR29" s="153" t="n">
        <v>-0.38</v>
      </c>
      <c r="AS29" s="153" t="n">
        <v>-0.1375</v>
      </c>
      <c r="AT29" s="153" t="n">
        <v>-0.21</v>
      </c>
      <c r="AU29" s="153" t="n">
        <v>-0.27</v>
      </c>
      <c r="AV29" s="153" t="n">
        <v>-0.33</v>
      </c>
      <c r="AW29" s="153" t="n">
        <v>-0.38</v>
      </c>
      <c r="AX29" s="153" t="n">
        <v>0.1575</v>
      </c>
      <c r="AY29" s="153" t="n">
        <v>-0.38</v>
      </c>
      <c r="AZ29" s="153" t="n">
        <v>0</v>
      </c>
      <c r="BA29" s="153" t="n">
        <v>0.015</v>
      </c>
      <c r="BB29" s="153" t="n">
        <v>-0.08</v>
      </c>
      <c r="BC29" s="153" t="n">
        <v>-0.0575</v>
      </c>
      <c r="BD29" s="153" t="n">
        <v>-0.0675</v>
      </c>
      <c r="BE29" s="153" t="n">
        <v>-0.0215</v>
      </c>
      <c r="BF29" s="153" t="n">
        <v>-0.0625</v>
      </c>
      <c r="BG29" s="153" t="n">
        <v>-0.02</v>
      </c>
      <c r="BH29" s="153" t="n">
        <v>-0.055</v>
      </c>
      <c r="BI29" s="153" t="n">
        <v>0.045</v>
      </c>
    </row>
    <row r="30" customFormat="false" ht="12.75" hidden="false" customHeight="false" outlineLevel="0" collapsed="false">
      <c r="B30" s="187" t="n">
        <f aca="false">C30*D30*10000</f>
        <v>0</v>
      </c>
      <c r="C30" s="0" t="n">
        <v>4.84368256</v>
      </c>
      <c r="D30" s="0" t="n">
        <f aca="false">E30-G30</f>
        <v>0</v>
      </c>
      <c r="E30" s="0" t="n">
        <v>3.158</v>
      </c>
      <c r="F30" s="141" t="n">
        <v>37408</v>
      </c>
      <c r="G30" s="156" t="n">
        <v>3.158</v>
      </c>
      <c r="H30" s="156" t="n">
        <v>0.2675</v>
      </c>
      <c r="I30" s="153" t="n">
        <v>0.074797856616267</v>
      </c>
      <c r="J30" s="153" t="n">
        <v>-0.12</v>
      </c>
      <c r="K30" s="153" t="n">
        <v>-0.1375</v>
      </c>
      <c r="L30" s="192" t="n">
        <v>-0.105</v>
      </c>
      <c r="M30" s="192" t="n">
        <v>-0.185</v>
      </c>
      <c r="N30" s="153" t="n">
        <v>-0.085</v>
      </c>
      <c r="O30" s="153" t="n">
        <v>-0.0575</v>
      </c>
      <c r="P30" s="153" t="n">
        <v>-0.0775</v>
      </c>
      <c r="Q30" s="153" t="n">
        <v>-0.09</v>
      </c>
      <c r="R30" s="153" t="n">
        <v>-0.12</v>
      </c>
      <c r="S30" s="153" t="n">
        <v>-0.12</v>
      </c>
      <c r="T30" s="153" t="n">
        <v>-0.05875</v>
      </c>
      <c r="U30" s="153" t="n">
        <v>-0.0475</v>
      </c>
      <c r="V30" s="153" t="n">
        <v>0.1475</v>
      </c>
      <c r="W30" s="153" t="n">
        <v>0.1475</v>
      </c>
      <c r="X30" s="153" t="n">
        <v>0.0625</v>
      </c>
      <c r="Y30" s="153" t="n">
        <v>0.3025</v>
      </c>
      <c r="Z30" s="153" t="n">
        <v>0.1625</v>
      </c>
      <c r="AA30" s="153" t="n">
        <v>0.1725</v>
      </c>
      <c r="AB30" s="153" t="n">
        <v>-0.025</v>
      </c>
      <c r="AC30" s="153" t="n">
        <v>-0.03295</v>
      </c>
      <c r="AD30" s="153" t="n">
        <v>0.00205</v>
      </c>
      <c r="AE30" s="153" t="n">
        <v>-0.02295</v>
      </c>
      <c r="AF30" s="153" t="n">
        <v>0.006</v>
      </c>
      <c r="AG30" s="153" t="n">
        <v>-0.0075</v>
      </c>
      <c r="AH30" s="153" t="n">
        <v>-0.055</v>
      </c>
      <c r="AI30" s="153" t="n">
        <v>-0.055</v>
      </c>
      <c r="AJ30" s="153" t="n">
        <v>-0.0555</v>
      </c>
      <c r="AK30" s="153" t="n">
        <v>-0.049</v>
      </c>
      <c r="AL30" s="153" t="n">
        <v>-0.094</v>
      </c>
      <c r="AM30" s="153" t="n">
        <v>-0.07</v>
      </c>
      <c r="AN30" s="153" t="n">
        <v>-0.0255</v>
      </c>
      <c r="AO30" s="153" t="n">
        <v>0.0085</v>
      </c>
      <c r="AP30" s="153" t="n">
        <v>0.415</v>
      </c>
      <c r="AQ30" s="153" t="n">
        <v>0.02</v>
      </c>
      <c r="AR30" s="153" t="n">
        <v>-0.38</v>
      </c>
      <c r="AS30" s="153" t="n">
        <v>-0.1375</v>
      </c>
      <c r="AT30" s="153" t="n">
        <v>-0.21</v>
      </c>
      <c r="AU30" s="153" t="n">
        <v>-0.27</v>
      </c>
      <c r="AV30" s="153" t="n">
        <v>-0.33</v>
      </c>
      <c r="AW30" s="153" t="n">
        <v>-0.38</v>
      </c>
      <c r="AX30" s="153" t="n">
        <v>0.1575</v>
      </c>
      <c r="AY30" s="153" t="n">
        <v>-0.38</v>
      </c>
      <c r="AZ30" s="153" t="n">
        <v>0</v>
      </c>
      <c r="BA30" s="153" t="n">
        <v>0.02</v>
      </c>
      <c r="BB30" s="153" t="n">
        <v>-0.095</v>
      </c>
      <c r="BC30" s="153" t="n">
        <v>-0.0575</v>
      </c>
      <c r="BD30" s="153" t="n">
        <v>-0.07</v>
      </c>
      <c r="BE30" s="153" t="n">
        <v>-0.054</v>
      </c>
      <c r="BF30" s="153" t="n">
        <v>-0.0625</v>
      </c>
      <c r="BG30" s="153" t="n">
        <v>-0.015</v>
      </c>
      <c r="BH30" s="153" t="n">
        <v>-0.055</v>
      </c>
      <c r="BI30" s="153" t="n">
        <v>0.045</v>
      </c>
    </row>
    <row r="31" customFormat="false" ht="12.75" hidden="false" customHeight="false" outlineLevel="0" collapsed="false">
      <c r="B31" s="187" t="n">
        <f aca="false">C31*D31*10000</f>
        <v>0</v>
      </c>
      <c r="C31" s="0" t="n">
        <v>5.13114111</v>
      </c>
      <c r="D31" s="0" t="n">
        <f aca="false">E31-G31</f>
        <v>0</v>
      </c>
      <c r="E31" s="0" t="n">
        <v>3.148</v>
      </c>
      <c r="F31" s="141" t="n">
        <v>37438</v>
      </c>
      <c r="G31" s="156" t="n">
        <v>3.148</v>
      </c>
      <c r="H31" s="156" t="n">
        <v>0.265</v>
      </c>
      <c r="I31" s="153" t="n">
        <v>0.074810277875267</v>
      </c>
      <c r="J31" s="153" t="n">
        <v>-0.12</v>
      </c>
      <c r="K31" s="153" t="n">
        <v>-0.1375</v>
      </c>
      <c r="L31" s="192" t="n">
        <v>-0.105</v>
      </c>
      <c r="M31" s="192" t="n">
        <v>-0.205</v>
      </c>
      <c r="N31" s="153" t="n">
        <v>-0.085</v>
      </c>
      <c r="O31" s="153" t="n">
        <v>-0.0575</v>
      </c>
      <c r="P31" s="153" t="n">
        <v>-0.0775</v>
      </c>
      <c r="Q31" s="153" t="n">
        <v>-0.09</v>
      </c>
      <c r="R31" s="153" t="n">
        <v>-0.12</v>
      </c>
      <c r="S31" s="153" t="n">
        <v>-0.12</v>
      </c>
      <c r="T31" s="153" t="n">
        <v>-0.0575</v>
      </c>
      <c r="U31" s="153" t="n">
        <v>-0.0475</v>
      </c>
      <c r="V31" s="153" t="n">
        <v>0.1375</v>
      </c>
      <c r="W31" s="153" t="n">
        <v>0.1375</v>
      </c>
      <c r="X31" s="153" t="n">
        <v>0.0525</v>
      </c>
      <c r="Y31" s="153" t="n">
        <v>0.3025</v>
      </c>
      <c r="Z31" s="153" t="n">
        <v>0.1625</v>
      </c>
      <c r="AA31" s="153" t="n">
        <v>0.185</v>
      </c>
      <c r="AB31" s="153" t="n">
        <v>-0.025</v>
      </c>
      <c r="AC31" s="153" t="n">
        <v>-0.03295</v>
      </c>
      <c r="AD31" s="153" t="n">
        <v>0.00205</v>
      </c>
      <c r="AE31" s="153" t="n">
        <v>-0.02295</v>
      </c>
      <c r="AF31" s="153" t="n">
        <v>0.006</v>
      </c>
      <c r="AG31" s="153" t="n">
        <v>-0.0075</v>
      </c>
      <c r="AH31" s="153" t="n">
        <v>-0.055</v>
      </c>
      <c r="AI31" s="153" t="n">
        <v>-0.055</v>
      </c>
      <c r="AJ31" s="153" t="n">
        <v>-0.0555</v>
      </c>
      <c r="AK31" s="153" t="n">
        <v>-0.0155</v>
      </c>
      <c r="AL31" s="153" t="n">
        <v>-0.078</v>
      </c>
      <c r="AM31" s="153" t="n">
        <v>-0.0675</v>
      </c>
      <c r="AN31" s="153" t="n">
        <v>-0.0255</v>
      </c>
      <c r="AO31" s="153" t="n">
        <v>0.0085</v>
      </c>
      <c r="AP31" s="153" t="n">
        <v>0.45</v>
      </c>
      <c r="AQ31" s="153" t="n">
        <v>0.0225</v>
      </c>
      <c r="AR31" s="153" t="n">
        <v>-0.38</v>
      </c>
      <c r="AS31" s="153" t="n">
        <v>-0.1375</v>
      </c>
      <c r="AT31" s="153" t="n">
        <v>-0.21</v>
      </c>
      <c r="AU31" s="153" t="n">
        <v>-0.27</v>
      </c>
      <c r="AV31" s="153" t="n">
        <v>-0.33</v>
      </c>
      <c r="AW31" s="153" t="n">
        <v>-0.38</v>
      </c>
      <c r="AX31" s="153" t="n">
        <v>0.1575</v>
      </c>
      <c r="AY31" s="153" t="n">
        <v>-0.38</v>
      </c>
      <c r="AZ31" s="153" t="n">
        <v>0</v>
      </c>
      <c r="BA31" s="153" t="n">
        <v>0.0225</v>
      </c>
      <c r="BB31" s="153" t="n">
        <v>-0.0875</v>
      </c>
      <c r="BC31" s="153" t="n">
        <v>-0.0575</v>
      </c>
      <c r="BD31" s="153" t="n">
        <v>-0.07</v>
      </c>
      <c r="BE31" s="153" t="n">
        <v>-0.0205</v>
      </c>
      <c r="BF31" s="153" t="n">
        <v>-0.0625</v>
      </c>
      <c r="BG31" s="153" t="n">
        <v>-0.0125</v>
      </c>
      <c r="BH31" s="153" t="n">
        <v>-0.055</v>
      </c>
      <c r="BI31" s="153" t="n">
        <v>0.045</v>
      </c>
    </row>
    <row r="32" customFormat="false" ht="12.75" hidden="false" customHeight="false" outlineLevel="0" collapsed="false">
      <c r="B32" s="187" t="n">
        <f aca="false">C32*D32*10000</f>
        <v>0</v>
      </c>
      <c r="C32" s="0" t="n">
        <v>5.10085234</v>
      </c>
      <c r="D32" s="0" t="n">
        <f aca="false">E32-G32</f>
        <v>0</v>
      </c>
      <c r="E32" s="0" t="n">
        <v>3.143</v>
      </c>
      <c r="F32" s="141" t="n">
        <v>37469</v>
      </c>
      <c r="G32" s="156" t="n">
        <v>3.143</v>
      </c>
      <c r="H32" s="156" t="n">
        <v>0.265</v>
      </c>
      <c r="I32" s="153" t="n">
        <v>0.074816347073751</v>
      </c>
      <c r="J32" s="153" t="n">
        <v>-0.12</v>
      </c>
      <c r="K32" s="153" t="n">
        <v>-0.1375</v>
      </c>
      <c r="L32" s="192" t="n">
        <v>-0.105</v>
      </c>
      <c r="M32" s="192" t="n">
        <v>-0.205</v>
      </c>
      <c r="N32" s="153" t="n">
        <v>-0.085</v>
      </c>
      <c r="O32" s="153" t="n">
        <v>-0.0575</v>
      </c>
      <c r="P32" s="153" t="n">
        <v>-0.0775</v>
      </c>
      <c r="Q32" s="153" t="n">
        <v>-0.09</v>
      </c>
      <c r="R32" s="153" t="n">
        <v>-0.12</v>
      </c>
      <c r="S32" s="153" t="n">
        <v>-0.12</v>
      </c>
      <c r="T32" s="153" t="n">
        <v>-0.05625</v>
      </c>
      <c r="U32" s="153" t="n">
        <v>-0.0475</v>
      </c>
      <c r="V32" s="153" t="n">
        <v>0.135</v>
      </c>
      <c r="W32" s="153" t="n">
        <v>0.135</v>
      </c>
      <c r="X32" s="153" t="n">
        <v>0.05</v>
      </c>
      <c r="Y32" s="153" t="n">
        <v>0.3025</v>
      </c>
      <c r="Z32" s="153" t="n">
        <v>0.1625</v>
      </c>
      <c r="AA32" s="153" t="n">
        <v>0.185</v>
      </c>
      <c r="AB32" s="153" t="n">
        <v>-0.025</v>
      </c>
      <c r="AC32" s="153" t="n">
        <v>-0.03295</v>
      </c>
      <c r="AD32" s="153" t="n">
        <v>0.00205</v>
      </c>
      <c r="AE32" s="153" t="n">
        <v>-0.02295</v>
      </c>
      <c r="AF32" s="153" t="n">
        <v>0.006</v>
      </c>
      <c r="AG32" s="153" t="n">
        <v>-0.0075</v>
      </c>
      <c r="AH32" s="153" t="n">
        <v>-0.055</v>
      </c>
      <c r="AI32" s="153" t="n">
        <v>-0.055</v>
      </c>
      <c r="AJ32" s="153" t="n">
        <v>-0.0555</v>
      </c>
      <c r="AK32" s="153" t="n">
        <v>-0.0155</v>
      </c>
      <c r="AL32" s="153" t="n">
        <v>-0.078</v>
      </c>
      <c r="AM32" s="153" t="n">
        <v>-0.065</v>
      </c>
      <c r="AN32" s="153" t="n">
        <v>-0.0255</v>
      </c>
      <c r="AO32" s="153" t="n">
        <v>0.0085</v>
      </c>
      <c r="AP32" s="153" t="n">
        <v>0.505</v>
      </c>
      <c r="AQ32" s="153" t="n">
        <v>0.025</v>
      </c>
      <c r="AR32" s="153" t="n">
        <v>-0.38</v>
      </c>
      <c r="AS32" s="153" t="n">
        <v>-0.1375</v>
      </c>
      <c r="AT32" s="153" t="n">
        <v>-0.21</v>
      </c>
      <c r="AU32" s="153" t="n">
        <v>-0.27</v>
      </c>
      <c r="AV32" s="153" t="n">
        <v>-0.33</v>
      </c>
      <c r="AW32" s="153" t="n">
        <v>-0.38</v>
      </c>
      <c r="AX32" s="153" t="n">
        <v>0.1575</v>
      </c>
      <c r="AY32" s="153" t="n">
        <v>-0.38</v>
      </c>
      <c r="AZ32" s="153" t="n">
        <v>0</v>
      </c>
      <c r="BA32" s="153" t="n">
        <v>0.025</v>
      </c>
      <c r="BB32" s="153" t="n">
        <v>-0.0875</v>
      </c>
      <c r="BC32" s="153" t="n">
        <v>-0.0575</v>
      </c>
      <c r="BD32" s="153" t="n">
        <v>-0.07</v>
      </c>
      <c r="BE32" s="153" t="n">
        <v>-0.0205</v>
      </c>
      <c r="BF32" s="153" t="n">
        <v>-0.0625</v>
      </c>
      <c r="BG32" s="153" t="n">
        <v>-0.01</v>
      </c>
      <c r="BH32" s="153" t="n">
        <v>-0.055</v>
      </c>
      <c r="BI32" s="153" t="n">
        <v>0.045</v>
      </c>
    </row>
    <row r="33" customFormat="false" ht="12.75" hidden="false" customHeight="false" outlineLevel="0" collapsed="false">
      <c r="B33" s="187" t="n">
        <f aca="false">C33*D33*10000</f>
        <v>0</v>
      </c>
      <c r="C33" s="0" t="n">
        <v>4.47552755</v>
      </c>
      <c r="D33" s="0" t="n">
        <f aca="false">E33-G33</f>
        <v>0</v>
      </c>
      <c r="E33" s="0" t="n">
        <v>3.133</v>
      </c>
      <c r="F33" s="141" t="n">
        <v>37500</v>
      </c>
      <c r="G33" s="156" t="n">
        <v>3.133</v>
      </c>
      <c r="H33" s="156" t="n">
        <v>0.265</v>
      </c>
      <c r="I33" s="153" t="n">
        <v>0.074822416272247</v>
      </c>
      <c r="J33" s="153" t="n">
        <v>-0.12</v>
      </c>
      <c r="K33" s="153" t="n">
        <v>-0.1375</v>
      </c>
      <c r="L33" s="192" t="n">
        <v>-0.095</v>
      </c>
      <c r="M33" s="192" t="n">
        <v>-0.205</v>
      </c>
      <c r="N33" s="153" t="n">
        <v>-0.075</v>
      </c>
      <c r="O33" s="153" t="n">
        <v>-0.0575</v>
      </c>
      <c r="P33" s="153" t="n">
        <v>-0.0775</v>
      </c>
      <c r="Q33" s="153" t="n">
        <v>-0.09</v>
      </c>
      <c r="R33" s="153" t="n">
        <v>-0.12</v>
      </c>
      <c r="S33" s="153" t="n">
        <v>-0.12</v>
      </c>
      <c r="T33" s="153" t="n">
        <v>-0.06</v>
      </c>
      <c r="U33" s="153" t="n">
        <v>-0.0475</v>
      </c>
      <c r="V33" s="153" t="n">
        <v>0.1325</v>
      </c>
      <c r="W33" s="153" t="n">
        <v>0.1325</v>
      </c>
      <c r="X33" s="153" t="n">
        <v>0.0475</v>
      </c>
      <c r="Y33" s="153" t="n">
        <v>0.3025</v>
      </c>
      <c r="Z33" s="153" t="n">
        <v>0.1625</v>
      </c>
      <c r="AA33" s="153" t="n">
        <v>0.1625</v>
      </c>
      <c r="AB33" s="153" t="n">
        <v>-0.025</v>
      </c>
      <c r="AC33" s="153" t="n">
        <v>-0.03275</v>
      </c>
      <c r="AD33" s="153" t="n">
        <v>0.00225</v>
      </c>
      <c r="AE33" s="153" t="n">
        <v>-0.02275</v>
      </c>
      <c r="AF33" s="153" t="n">
        <v>0.006</v>
      </c>
      <c r="AG33" s="153" t="n">
        <v>-0.0075</v>
      </c>
      <c r="AH33" s="153" t="n">
        <v>-0.055</v>
      </c>
      <c r="AI33" s="153" t="n">
        <v>-0.0525</v>
      </c>
      <c r="AJ33" s="153" t="n">
        <v>-0.0605</v>
      </c>
      <c r="AK33" s="153" t="n">
        <v>-0.018</v>
      </c>
      <c r="AL33" s="153" t="n">
        <v>-0.078</v>
      </c>
      <c r="AM33" s="153" t="n">
        <v>-0.0725</v>
      </c>
      <c r="AN33" s="153" t="n">
        <v>-0.0255</v>
      </c>
      <c r="AO33" s="153" t="n">
        <v>0.0085</v>
      </c>
      <c r="AP33" s="153" t="n">
        <v>0.41</v>
      </c>
      <c r="AQ33" s="153" t="n">
        <v>0.0175</v>
      </c>
      <c r="AR33" s="153" t="n">
        <v>-0.38</v>
      </c>
      <c r="AS33" s="153" t="n">
        <v>-0.1375</v>
      </c>
      <c r="AT33" s="153" t="n">
        <v>-0.21</v>
      </c>
      <c r="AU33" s="153" t="n">
        <v>-0.27</v>
      </c>
      <c r="AV33" s="153" t="n">
        <v>-0.33</v>
      </c>
      <c r="AW33" s="153" t="n">
        <v>-0.38</v>
      </c>
      <c r="AX33" s="153" t="n">
        <v>0.1575</v>
      </c>
      <c r="AY33" s="153" t="n">
        <v>-0.38</v>
      </c>
      <c r="AZ33" s="153" t="n">
        <v>0</v>
      </c>
      <c r="BA33" s="153" t="n">
        <v>0.0175</v>
      </c>
      <c r="BB33" s="153" t="n">
        <v>-0.0925</v>
      </c>
      <c r="BC33" s="153" t="n">
        <v>-0.0575</v>
      </c>
      <c r="BD33" s="153" t="n">
        <v>-0.0925</v>
      </c>
      <c r="BE33" s="153" t="n">
        <v>-0.023</v>
      </c>
      <c r="BF33" s="153" t="n">
        <v>-0.0625</v>
      </c>
      <c r="BG33" s="153" t="n">
        <v>-0.0175</v>
      </c>
      <c r="BH33" s="153" t="n">
        <v>-0.055</v>
      </c>
      <c r="BI33" s="153" t="n">
        <v>0.045</v>
      </c>
    </row>
    <row r="34" customFormat="false" ht="12.75" hidden="false" customHeight="false" outlineLevel="0" collapsed="false">
      <c r="B34" s="187" t="n">
        <f aca="false">C34*D34*10000</f>
        <v>0</v>
      </c>
      <c r="C34" s="0" t="n">
        <v>5.46589553</v>
      </c>
      <c r="D34" s="0" t="n">
        <f aca="false">E34-G34</f>
        <v>0</v>
      </c>
      <c r="E34" s="0" t="n">
        <v>3.151</v>
      </c>
      <c r="F34" s="141" t="n">
        <v>37530</v>
      </c>
      <c r="G34" s="156" t="n">
        <v>3.151</v>
      </c>
      <c r="H34" s="156" t="n">
        <v>0.265</v>
      </c>
      <c r="I34" s="153" t="n">
        <v>0.074825108649135</v>
      </c>
      <c r="J34" s="153" t="n">
        <v>-0.12</v>
      </c>
      <c r="K34" s="153" t="n">
        <v>-0.1375</v>
      </c>
      <c r="L34" s="192" t="n">
        <v>-0.08</v>
      </c>
      <c r="M34" s="192" t="n">
        <v>-0.205</v>
      </c>
      <c r="N34" s="153" t="n">
        <v>-0.06</v>
      </c>
      <c r="O34" s="153" t="n">
        <v>-0.0575</v>
      </c>
      <c r="P34" s="153" t="n">
        <v>-0.0775</v>
      </c>
      <c r="Q34" s="153" t="n">
        <v>-0.09</v>
      </c>
      <c r="R34" s="153" t="n">
        <v>-0.12</v>
      </c>
      <c r="S34" s="153" t="n">
        <v>-0.12</v>
      </c>
      <c r="T34" s="153" t="n">
        <v>-0.065</v>
      </c>
      <c r="U34" s="153" t="n">
        <v>-0.0475</v>
      </c>
      <c r="V34" s="153" t="n">
        <v>0.1475</v>
      </c>
      <c r="W34" s="153" t="n">
        <v>0.1475</v>
      </c>
      <c r="X34" s="153" t="n">
        <v>0.0625</v>
      </c>
      <c r="Y34" s="153" t="n">
        <v>0.3025</v>
      </c>
      <c r="Z34" s="153" t="n">
        <v>0.165</v>
      </c>
      <c r="AA34" s="153" t="n">
        <v>0.185</v>
      </c>
      <c r="AB34" s="153" t="n">
        <v>-0.025</v>
      </c>
      <c r="AC34" s="153" t="n">
        <v>-0.03275</v>
      </c>
      <c r="AD34" s="153" t="n">
        <v>0.00225</v>
      </c>
      <c r="AE34" s="153" t="n">
        <v>-0.02275</v>
      </c>
      <c r="AF34" s="153" t="n">
        <v>0.006</v>
      </c>
      <c r="AG34" s="153" t="n">
        <v>-0.0075</v>
      </c>
      <c r="AH34" s="153" t="n">
        <v>-0.055</v>
      </c>
      <c r="AI34" s="153" t="n">
        <v>-0.0525</v>
      </c>
      <c r="AJ34" s="153" t="n">
        <v>-0.0605</v>
      </c>
      <c r="AK34" s="153" t="n">
        <v>-0.018</v>
      </c>
      <c r="AL34" s="153" t="n">
        <v>-0.063</v>
      </c>
      <c r="AM34" s="153" t="n">
        <v>-0.0825</v>
      </c>
      <c r="AN34" s="153" t="n">
        <v>-0.0255</v>
      </c>
      <c r="AO34" s="153" t="n">
        <v>0.0085</v>
      </c>
      <c r="AP34" s="153" t="n">
        <v>0.345</v>
      </c>
      <c r="AQ34" s="153" t="n">
        <v>0.0075</v>
      </c>
      <c r="AR34" s="153" t="n">
        <v>-0.38</v>
      </c>
      <c r="AS34" s="153" t="n">
        <v>-0.1375</v>
      </c>
      <c r="AT34" s="153" t="n">
        <v>-0.21</v>
      </c>
      <c r="AU34" s="153" t="n">
        <v>-0.27</v>
      </c>
      <c r="AV34" s="153" t="n">
        <v>-0.33</v>
      </c>
      <c r="AW34" s="153" t="n">
        <v>-0.38</v>
      </c>
      <c r="AX34" s="153" t="n">
        <v>0.1575</v>
      </c>
      <c r="AY34" s="153" t="n">
        <v>-0.38</v>
      </c>
      <c r="AZ34" s="153" t="n">
        <v>0</v>
      </c>
      <c r="BA34" s="153" t="n">
        <v>0.0075</v>
      </c>
      <c r="BB34" s="153" t="n">
        <v>-0.0975</v>
      </c>
      <c r="BC34" s="153" t="n">
        <v>-0.0575</v>
      </c>
      <c r="BD34" s="153" t="n">
        <v>-0.0925</v>
      </c>
      <c r="BE34" s="153" t="n">
        <v>-0.023</v>
      </c>
      <c r="BF34" s="153" t="n">
        <v>-0.0625</v>
      </c>
      <c r="BG34" s="153" t="n">
        <v>-0.0275</v>
      </c>
      <c r="BH34" s="153" t="n">
        <v>-0.055</v>
      </c>
      <c r="BI34" s="153" t="n">
        <v>0.045</v>
      </c>
    </row>
    <row r="35" customFormat="false" ht="12.75" hidden="false" customHeight="false" outlineLevel="0" collapsed="false">
      <c r="B35" s="187" t="n">
        <f aca="false">C35*D35*10000</f>
        <v>0</v>
      </c>
      <c r="C35" s="0" t="n">
        <v>12.05392961</v>
      </c>
      <c r="D35" s="0" t="n">
        <f aca="false">E35-G35</f>
        <v>0</v>
      </c>
      <c r="E35" s="0" t="n">
        <v>3.251</v>
      </c>
      <c r="F35" s="141" t="n">
        <v>37561</v>
      </c>
      <c r="G35" s="156" t="n">
        <v>3.251</v>
      </c>
      <c r="H35" s="156" t="n">
        <v>0.2725</v>
      </c>
      <c r="I35" s="153" t="n">
        <v>0.074823322737033</v>
      </c>
      <c r="J35" s="153" t="n">
        <v>-0.125</v>
      </c>
      <c r="K35" s="153" t="n">
        <v>-0.1425</v>
      </c>
      <c r="L35" s="192" t="n">
        <v>-0.025</v>
      </c>
      <c r="M35" s="192" t="n">
        <v>-0.21</v>
      </c>
      <c r="N35" s="153" t="n">
        <v>-0.005</v>
      </c>
      <c r="O35" s="153" t="n">
        <v>-0.06</v>
      </c>
      <c r="P35" s="153" t="n">
        <v>-0.095</v>
      </c>
      <c r="Q35" s="153" t="n">
        <v>-0.095</v>
      </c>
      <c r="R35" s="153" t="n">
        <v>-0.125</v>
      </c>
      <c r="S35" s="153" t="n">
        <v>-0.125</v>
      </c>
      <c r="T35" s="153" t="n">
        <v>-0.06375</v>
      </c>
      <c r="U35" s="153" t="n">
        <v>-0.05</v>
      </c>
      <c r="V35" s="153" t="n">
        <v>0.1875</v>
      </c>
      <c r="W35" s="153" t="n">
        <v>0.1875</v>
      </c>
      <c r="X35" s="153" t="n">
        <v>0.1125</v>
      </c>
      <c r="Y35" s="153" t="n">
        <v>0.22</v>
      </c>
      <c r="Z35" s="153" t="n">
        <v>0.24</v>
      </c>
      <c r="AA35" s="153" t="n">
        <v>0.2875</v>
      </c>
      <c r="AB35" s="153" t="n">
        <v>-0.028</v>
      </c>
      <c r="AC35" s="153" t="n">
        <v>-0.05</v>
      </c>
      <c r="AD35" s="153" t="n">
        <v>-0.0125</v>
      </c>
      <c r="AE35" s="153" t="n">
        <v>-0.04</v>
      </c>
      <c r="AF35" s="153" t="n">
        <v>0.006</v>
      </c>
      <c r="AG35" s="153" t="n">
        <v>-0.0055</v>
      </c>
      <c r="AH35" s="153" t="n">
        <v>-0.0575</v>
      </c>
      <c r="AI35" s="153" t="n">
        <v>-0.048</v>
      </c>
      <c r="AJ35" s="153" t="n">
        <v>-0.0585</v>
      </c>
      <c r="AK35" s="153" t="n">
        <v>-0.0155</v>
      </c>
      <c r="AL35" s="153" t="n">
        <v>-0.0645</v>
      </c>
      <c r="AM35" s="153" t="n">
        <v>-0.0775</v>
      </c>
      <c r="AN35" s="153" t="n">
        <v>-0.0205</v>
      </c>
      <c r="AO35" s="153" t="n">
        <v>0.0125</v>
      </c>
      <c r="AP35" s="153" t="n">
        <v>0.76</v>
      </c>
      <c r="AQ35" s="153" t="n">
        <v>-0.0325</v>
      </c>
      <c r="AR35" s="153" t="n">
        <v>-0.32</v>
      </c>
      <c r="AS35" s="153" t="n">
        <v>-0.1525</v>
      </c>
      <c r="AT35" s="153" t="n">
        <v>-0.215</v>
      </c>
      <c r="AU35" s="153" t="n">
        <v>0.02</v>
      </c>
      <c r="AV35" s="153" t="n">
        <v>-0.27</v>
      </c>
      <c r="AW35" s="153" t="n">
        <v>-0.32</v>
      </c>
      <c r="AX35" s="153" t="n">
        <v>0.065</v>
      </c>
      <c r="AY35" s="153" t="n">
        <v>-0.32</v>
      </c>
      <c r="AZ35" s="153" t="n">
        <v>0</v>
      </c>
      <c r="BA35" s="153" t="n">
        <v>-0.0325</v>
      </c>
      <c r="BB35" s="153" t="n">
        <v>-0.12</v>
      </c>
      <c r="BC35" s="153" t="n">
        <v>-0.06</v>
      </c>
      <c r="BD35" s="153" t="n">
        <v>-0.0975</v>
      </c>
      <c r="BE35" s="153" t="n">
        <v>-0.0205</v>
      </c>
      <c r="BF35" s="153" t="n">
        <v>-0.08</v>
      </c>
      <c r="BG35" s="153" t="n">
        <v>-0.0675</v>
      </c>
      <c r="BH35" s="153" t="n">
        <v>-0.0575</v>
      </c>
      <c r="BI35" s="153" t="n">
        <v>0.025</v>
      </c>
    </row>
    <row r="36" customFormat="false" ht="12.75" hidden="false" customHeight="false" outlineLevel="0" collapsed="false">
      <c r="B36" s="187" t="n">
        <f aca="false">C36*D36*10000</f>
        <v>-0</v>
      </c>
      <c r="C36" s="0" t="n">
        <v>-29.15649224</v>
      </c>
      <c r="D36" s="0" t="n">
        <f aca="false">E36-G36</f>
        <v>0</v>
      </c>
      <c r="E36" s="0" t="n">
        <v>3.351</v>
      </c>
      <c r="F36" s="141" t="n">
        <v>37591</v>
      </c>
      <c r="G36" s="156" t="n">
        <v>3.351</v>
      </c>
      <c r="H36" s="156" t="n">
        <v>0.275</v>
      </c>
      <c r="I36" s="153" t="n">
        <v>0.074821594435</v>
      </c>
      <c r="J36" s="153" t="n">
        <v>-0.1275</v>
      </c>
      <c r="K36" s="153" t="n">
        <v>-0.145</v>
      </c>
      <c r="L36" s="192" t="n">
        <v>-0.0175</v>
      </c>
      <c r="M36" s="192" t="n">
        <v>-0.2125</v>
      </c>
      <c r="N36" s="153" t="n">
        <v>0.0025</v>
      </c>
      <c r="O36" s="153" t="n">
        <v>-0.06</v>
      </c>
      <c r="P36" s="153" t="n">
        <v>-0.095</v>
      </c>
      <c r="Q36" s="153" t="n">
        <v>-0.0975</v>
      </c>
      <c r="R36" s="153" t="n">
        <v>-0.1275</v>
      </c>
      <c r="S36" s="153" t="n">
        <v>-0.1275</v>
      </c>
      <c r="T36" s="153" t="n">
        <v>-0.075</v>
      </c>
      <c r="U36" s="153" t="n">
        <v>-0.05</v>
      </c>
      <c r="V36" s="153" t="n">
        <v>0.2275</v>
      </c>
      <c r="W36" s="153" t="n">
        <v>0.2275</v>
      </c>
      <c r="X36" s="153" t="n">
        <v>0.1525</v>
      </c>
      <c r="Y36" s="153" t="n">
        <v>0.22</v>
      </c>
      <c r="Z36" s="153" t="n">
        <v>0.295</v>
      </c>
      <c r="AA36" s="153" t="n">
        <v>0.3375</v>
      </c>
      <c r="AB36" s="153" t="n">
        <v>-0.028</v>
      </c>
      <c r="AC36" s="153" t="n">
        <v>-0.0425</v>
      </c>
      <c r="AD36" s="153" t="n">
        <v>-0.0125</v>
      </c>
      <c r="AE36" s="153" t="n">
        <v>-0.04</v>
      </c>
      <c r="AF36" s="153" t="n">
        <v>0.006</v>
      </c>
      <c r="AG36" s="153" t="n">
        <v>-0.0055</v>
      </c>
      <c r="AH36" s="153" t="n">
        <v>-0.0575</v>
      </c>
      <c r="AI36" s="153" t="n">
        <v>-0.0465</v>
      </c>
      <c r="AJ36" s="153" t="n">
        <v>-0.061</v>
      </c>
      <c r="AK36" s="153" t="n">
        <v>-0.0155</v>
      </c>
      <c r="AL36" s="153" t="n">
        <v>-0.0645</v>
      </c>
      <c r="AM36" s="153" t="n">
        <v>-0.1</v>
      </c>
      <c r="AN36" s="153" t="n">
        <v>-0.0205</v>
      </c>
      <c r="AO36" s="153" t="n">
        <v>0.0125</v>
      </c>
      <c r="AP36" s="153" t="n">
        <v>1.25</v>
      </c>
      <c r="AQ36" s="153" t="n">
        <v>-0.055</v>
      </c>
      <c r="AR36" s="153" t="n">
        <v>-0.32</v>
      </c>
      <c r="AS36" s="153" t="n">
        <v>-0.1525</v>
      </c>
      <c r="AT36" s="153" t="n">
        <v>-0.215</v>
      </c>
      <c r="AU36" s="153" t="n">
        <v>0.08</v>
      </c>
      <c r="AV36" s="153" t="n">
        <v>-0.27</v>
      </c>
      <c r="AW36" s="153" t="n">
        <v>-0.32</v>
      </c>
      <c r="AX36" s="153" t="n">
        <v>0.065</v>
      </c>
      <c r="AY36" s="153" t="n">
        <v>-0.32</v>
      </c>
      <c r="AZ36" s="153" t="n">
        <v>0</v>
      </c>
      <c r="BA36" s="153" t="n">
        <v>-0.055</v>
      </c>
      <c r="BB36" s="153" t="n">
        <v>-0.1375</v>
      </c>
      <c r="BC36" s="153" t="n">
        <v>-0.06</v>
      </c>
      <c r="BD36" s="153" t="n">
        <v>-0.12</v>
      </c>
      <c r="BE36" s="153" t="n">
        <v>-0.0205</v>
      </c>
      <c r="BF36" s="153" t="n">
        <v>-0.08</v>
      </c>
      <c r="BG36" s="153" t="n">
        <v>-0.09</v>
      </c>
      <c r="BH36" s="153" t="n">
        <v>-0.0575</v>
      </c>
      <c r="BI36" s="153" t="n">
        <v>0.025</v>
      </c>
    </row>
    <row r="37" customFormat="false" ht="12.75" hidden="false" customHeight="false" outlineLevel="0" collapsed="false">
      <c r="B37" s="187" t="n">
        <f aca="false">C37*D37*10000</f>
        <v>-0</v>
      </c>
      <c r="C37" s="0" t="n">
        <v>-0.99619307</v>
      </c>
      <c r="D37" s="0" t="n">
        <f aca="false">E37-G37</f>
        <v>0</v>
      </c>
      <c r="E37" s="0" t="n">
        <v>3.366</v>
      </c>
      <c r="F37" s="141" t="n">
        <v>37622</v>
      </c>
      <c r="G37" s="156" t="n">
        <v>3.366</v>
      </c>
      <c r="H37" s="156" t="n">
        <v>0.2825</v>
      </c>
      <c r="I37" s="153" t="n">
        <v>0.074823475309378</v>
      </c>
      <c r="J37" s="153" t="n">
        <v>-0.13</v>
      </c>
      <c r="K37" s="153" t="n">
        <v>-0.1475</v>
      </c>
      <c r="L37" s="192" t="n">
        <v>-0.0025</v>
      </c>
      <c r="M37" s="192" t="n">
        <v>-0.195</v>
      </c>
      <c r="N37" s="153" t="n">
        <v>0.0175</v>
      </c>
      <c r="O37" s="153" t="n">
        <v>-0.06</v>
      </c>
      <c r="P37" s="153" t="n">
        <v>-0.095</v>
      </c>
      <c r="Q37" s="153" t="n">
        <v>-0.1</v>
      </c>
      <c r="R37" s="153" t="n">
        <v>-0.13</v>
      </c>
      <c r="S37" s="153" t="n">
        <v>-0.13</v>
      </c>
      <c r="T37" s="153" t="n">
        <v>-0.07625</v>
      </c>
      <c r="U37" s="153" t="n">
        <v>-0.05</v>
      </c>
      <c r="V37" s="153" t="n">
        <v>0.24</v>
      </c>
      <c r="W37" s="153" t="n">
        <v>0.24</v>
      </c>
      <c r="X37" s="153" t="n">
        <v>0.165</v>
      </c>
      <c r="Y37" s="153" t="n">
        <v>0.22</v>
      </c>
      <c r="Z37" s="153" t="n">
        <v>0.3425</v>
      </c>
      <c r="AA37" s="153" t="n">
        <v>0.4375</v>
      </c>
      <c r="AB37" s="153" t="n">
        <v>-0.0255</v>
      </c>
      <c r="AC37" s="153" t="n">
        <v>-0.0425</v>
      </c>
      <c r="AD37" s="153" t="n">
        <v>-0.0125</v>
      </c>
      <c r="AE37" s="153" t="n">
        <v>-0.04</v>
      </c>
      <c r="AF37" s="153" t="n">
        <v>0.005</v>
      </c>
      <c r="AG37" s="153" t="n">
        <v>-0.0055</v>
      </c>
      <c r="AH37" s="153" t="n">
        <v>-0.0575</v>
      </c>
      <c r="AI37" s="153" t="n">
        <v>-0.0485</v>
      </c>
      <c r="AJ37" s="153" t="n">
        <v>-0.061</v>
      </c>
      <c r="AK37" s="153" t="n">
        <v>-0.0155</v>
      </c>
      <c r="AL37" s="153" t="n">
        <v>-0.0685</v>
      </c>
      <c r="AM37" s="153" t="n">
        <v>-0.1025</v>
      </c>
      <c r="AN37" s="153" t="n">
        <v>-0.0185</v>
      </c>
      <c r="AO37" s="153" t="n">
        <v>0.0125</v>
      </c>
      <c r="AP37" s="153" t="n">
        <v>1.59</v>
      </c>
      <c r="AQ37" s="153" t="n">
        <v>-0.0575</v>
      </c>
      <c r="AR37" s="153" t="n">
        <v>-0.32</v>
      </c>
      <c r="AS37" s="153" t="n">
        <v>-0.1525</v>
      </c>
      <c r="AT37" s="153" t="n">
        <v>-0.215</v>
      </c>
      <c r="AU37" s="153" t="n">
        <v>0.15</v>
      </c>
      <c r="AV37" s="153" t="n">
        <v>-0.27</v>
      </c>
      <c r="AW37" s="153" t="n">
        <v>-0.32</v>
      </c>
      <c r="AX37" s="153" t="n">
        <v>0.065</v>
      </c>
      <c r="AY37" s="153" t="n">
        <v>-0.32</v>
      </c>
      <c r="AZ37" s="153" t="n">
        <v>0</v>
      </c>
      <c r="BA37" s="153" t="n">
        <v>-0.0575</v>
      </c>
      <c r="BB37" s="153" t="n">
        <v>-0.145</v>
      </c>
      <c r="BC37" s="153" t="n">
        <v>-0.06</v>
      </c>
      <c r="BD37" s="153" t="n">
        <v>-0.1225</v>
      </c>
      <c r="BE37" s="153" t="n">
        <v>-0.0205</v>
      </c>
      <c r="BF37" s="153" t="n">
        <v>-0.08</v>
      </c>
      <c r="BG37" s="153" t="n">
        <v>-0.0925</v>
      </c>
      <c r="BH37" s="153" t="n">
        <v>-0.0575</v>
      </c>
      <c r="BI37" s="153" t="n">
        <v>0.025</v>
      </c>
    </row>
    <row r="38" customFormat="false" ht="12.75" hidden="false" customHeight="false" outlineLevel="0" collapsed="false">
      <c r="B38" s="187" t="n">
        <f aca="false">C38*D38*10000</f>
        <v>-69.3960206999924</v>
      </c>
      <c r="C38" s="0" t="n">
        <v>-2.31320069</v>
      </c>
      <c r="D38" s="0" t="n">
        <f aca="false">E38-G38</f>
        <v>0.00299999999999967</v>
      </c>
      <c r="E38" s="0" t="n">
        <v>3.239</v>
      </c>
      <c r="F38" s="141" t="n">
        <v>37653</v>
      </c>
      <c r="G38" s="156" t="n">
        <v>3.236</v>
      </c>
      <c r="H38" s="156" t="n">
        <v>0.2725</v>
      </c>
      <c r="I38" s="153" t="n">
        <v>0.0748298087102</v>
      </c>
      <c r="J38" s="153" t="n">
        <v>-0.1325</v>
      </c>
      <c r="K38" s="153" t="n">
        <v>-0.15</v>
      </c>
      <c r="L38" s="192" t="n">
        <v>-0.0025</v>
      </c>
      <c r="M38" s="192" t="n">
        <v>-0.1975</v>
      </c>
      <c r="N38" s="153" t="n">
        <v>0.0175</v>
      </c>
      <c r="O38" s="153" t="n">
        <v>-0.06</v>
      </c>
      <c r="P38" s="153" t="n">
        <v>-0.095</v>
      </c>
      <c r="Q38" s="153" t="n">
        <v>-0.1025</v>
      </c>
      <c r="R38" s="153" t="n">
        <v>-0.1325</v>
      </c>
      <c r="S38" s="153" t="n">
        <v>-0.1325</v>
      </c>
      <c r="T38" s="153" t="n">
        <v>-0.0675</v>
      </c>
      <c r="U38" s="153" t="n">
        <v>-0.05</v>
      </c>
      <c r="V38" s="153" t="n">
        <v>0.2175</v>
      </c>
      <c r="W38" s="153" t="n">
        <v>0.2175</v>
      </c>
      <c r="X38" s="153" t="n">
        <v>0.1425</v>
      </c>
      <c r="Y38" s="153" t="n">
        <v>0.22</v>
      </c>
      <c r="Z38" s="153" t="n">
        <v>0.3375</v>
      </c>
      <c r="AA38" s="153" t="n">
        <v>0.435</v>
      </c>
      <c r="AB38" s="153" t="n">
        <v>-0.0255</v>
      </c>
      <c r="AC38" s="153" t="n">
        <v>-0.0425</v>
      </c>
      <c r="AD38" s="153" t="n">
        <v>-0.0125</v>
      </c>
      <c r="AE38" s="153" t="n">
        <v>-0.04</v>
      </c>
      <c r="AF38" s="153" t="n">
        <v>0.005</v>
      </c>
      <c r="AG38" s="153" t="n">
        <v>-0.0055</v>
      </c>
      <c r="AH38" s="153" t="n">
        <v>-0.0575</v>
      </c>
      <c r="AI38" s="153" t="n">
        <v>-0.0485</v>
      </c>
      <c r="AJ38" s="153" t="n">
        <v>-0.061</v>
      </c>
      <c r="AK38" s="153" t="n">
        <v>-0.0155</v>
      </c>
      <c r="AL38" s="153" t="n">
        <v>-0.0645</v>
      </c>
      <c r="AM38" s="153" t="n">
        <v>-0.085</v>
      </c>
      <c r="AN38" s="153" t="n">
        <v>-0.0185</v>
      </c>
      <c r="AO38" s="153" t="n">
        <v>0.0125</v>
      </c>
      <c r="AP38" s="153" t="n">
        <v>1.49</v>
      </c>
      <c r="AQ38" s="153" t="n">
        <v>-0.04</v>
      </c>
      <c r="AR38" s="153" t="n">
        <v>-0.32</v>
      </c>
      <c r="AS38" s="153" t="n">
        <v>-0.1525</v>
      </c>
      <c r="AT38" s="153" t="n">
        <v>-0.215</v>
      </c>
      <c r="AU38" s="153" t="n">
        <v>0.02</v>
      </c>
      <c r="AV38" s="153" t="n">
        <v>-0.27</v>
      </c>
      <c r="AW38" s="153" t="n">
        <v>-0.32</v>
      </c>
      <c r="AX38" s="153" t="n">
        <v>0.065</v>
      </c>
      <c r="AY38" s="153" t="n">
        <v>-0.32</v>
      </c>
      <c r="AZ38" s="153" t="n">
        <v>0</v>
      </c>
      <c r="BA38" s="153" t="n">
        <v>-0.04</v>
      </c>
      <c r="BB38" s="153" t="n">
        <v>-0.145</v>
      </c>
      <c r="BC38" s="153" t="n">
        <v>-0.06</v>
      </c>
      <c r="BD38" s="153" t="n">
        <v>-0.1025</v>
      </c>
      <c r="BE38" s="153" t="n">
        <v>-0.0205</v>
      </c>
      <c r="BF38" s="153" t="n">
        <v>-0.08</v>
      </c>
      <c r="BG38" s="153" t="n">
        <v>-0.075</v>
      </c>
      <c r="BH38" s="153" t="n">
        <v>-0.0575</v>
      </c>
      <c r="BI38" s="153" t="n">
        <v>0.025</v>
      </c>
    </row>
    <row r="39" customFormat="false" ht="12.75" hidden="false" customHeight="false" outlineLevel="0" collapsed="false">
      <c r="B39" s="187" t="n">
        <f aca="false">C39*D39*10000</f>
        <v>-0</v>
      </c>
      <c r="C39" s="0" t="n">
        <v>-40.70884259</v>
      </c>
      <c r="D39" s="0" t="n">
        <f aca="false">E39-G39</f>
        <v>0</v>
      </c>
      <c r="E39" s="0" t="n">
        <v>3.093</v>
      </c>
      <c r="F39" s="141" t="n">
        <v>37681</v>
      </c>
      <c r="G39" s="156" t="n">
        <v>3.093</v>
      </c>
      <c r="H39" s="156" t="n">
        <v>0.265</v>
      </c>
      <c r="I39" s="153" t="n">
        <v>0.074835529201278</v>
      </c>
      <c r="J39" s="153" t="n">
        <v>-0.135</v>
      </c>
      <c r="K39" s="153" t="n">
        <v>-0.1525</v>
      </c>
      <c r="L39" s="192" t="n">
        <v>-0.0025</v>
      </c>
      <c r="M39" s="192" t="n">
        <v>-0.2</v>
      </c>
      <c r="N39" s="153" t="n">
        <v>0.0175</v>
      </c>
      <c r="O39" s="153" t="n">
        <v>-0.06</v>
      </c>
      <c r="P39" s="153" t="n">
        <v>-0.095</v>
      </c>
      <c r="Q39" s="153" t="n">
        <v>-0.105</v>
      </c>
      <c r="R39" s="153" t="n">
        <v>-0.135</v>
      </c>
      <c r="S39" s="153" t="n">
        <v>-0.135</v>
      </c>
      <c r="T39" s="153" t="n">
        <v>-0.06125</v>
      </c>
      <c r="U39" s="153" t="n">
        <v>-0.05</v>
      </c>
      <c r="V39" s="153" t="n">
        <v>0.215</v>
      </c>
      <c r="W39" s="153" t="n">
        <v>0.215</v>
      </c>
      <c r="X39" s="153" t="n">
        <v>0.14</v>
      </c>
      <c r="Y39" s="153" t="n">
        <v>0.22</v>
      </c>
      <c r="Z39" s="153" t="n">
        <v>0.26</v>
      </c>
      <c r="AA39" s="153" t="n">
        <v>0.3025</v>
      </c>
      <c r="AB39" s="153" t="n">
        <v>-0.0255</v>
      </c>
      <c r="AC39" s="153" t="n">
        <v>-0.0425</v>
      </c>
      <c r="AD39" s="153" t="n">
        <v>-0.0125</v>
      </c>
      <c r="AE39" s="153" t="n">
        <v>-0.04</v>
      </c>
      <c r="AF39" s="153" t="n">
        <v>0.005</v>
      </c>
      <c r="AG39" s="153" t="n">
        <v>-0.0055</v>
      </c>
      <c r="AH39" s="153" t="n">
        <v>-0.0575</v>
      </c>
      <c r="AI39" s="153" t="n">
        <v>-0.0485</v>
      </c>
      <c r="AJ39" s="153" t="n">
        <v>-0.0515</v>
      </c>
      <c r="AK39" s="153" t="n">
        <v>-0.0155</v>
      </c>
      <c r="AL39" s="153" t="n">
        <v>-0.066</v>
      </c>
      <c r="AM39" s="153" t="n">
        <v>-0.0725</v>
      </c>
      <c r="AN39" s="153" t="n">
        <v>-0.0185</v>
      </c>
      <c r="AO39" s="153" t="n">
        <v>0.0125</v>
      </c>
      <c r="AP39" s="153" t="n">
        <v>0.91</v>
      </c>
      <c r="AQ39" s="153" t="n">
        <v>-0.0275</v>
      </c>
      <c r="AR39" s="153" t="n">
        <v>-0.32</v>
      </c>
      <c r="AS39" s="153" t="n">
        <v>-0.1525</v>
      </c>
      <c r="AT39" s="153" t="n">
        <v>-0.215</v>
      </c>
      <c r="AU39" s="153" t="n">
        <v>-0.17</v>
      </c>
      <c r="AV39" s="153" t="n">
        <v>-0.27</v>
      </c>
      <c r="AW39" s="153" t="n">
        <v>-0.32</v>
      </c>
      <c r="AX39" s="153" t="n">
        <v>0.065</v>
      </c>
      <c r="AY39" s="153" t="n">
        <v>-0.32</v>
      </c>
      <c r="AZ39" s="153" t="n">
        <v>0</v>
      </c>
      <c r="BA39" s="153" t="n">
        <v>-0.0275</v>
      </c>
      <c r="BB39" s="153" t="n">
        <v>-0.1225</v>
      </c>
      <c r="BC39" s="153" t="n">
        <v>-0.06</v>
      </c>
      <c r="BD39" s="153" t="n">
        <v>-0.0975</v>
      </c>
      <c r="BE39" s="153" t="n">
        <v>-0.0205</v>
      </c>
      <c r="BF39" s="153" t="n">
        <v>-0.08</v>
      </c>
      <c r="BG39" s="153" t="n">
        <v>-0.0625</v>
      </c>
      <c r="BH39" s="153" t="n">
        <v>-0.0575</v>
      </c>
      <c r="BI39" s="153" t="n">
        <v>0.025</v>
      </c>
    </row>
    <row r="40" customFormat="false" ht="12.75" hidden="false" customHeight="false" outlineLevel="0" collapsed="false">
      <c r="B40" s="187" t="n">
        <f aca="false">C40*D40*10000</f>
        <v>-0</v>
      </c>
      <c r="C40" s="0" t="n">
        <v>-0.48609436</v>
      </c>
      <c r="D40" s="0" t="n">
        <f aca="false">E40-G40</f>
        <v>0</v>
      </c>
      <c r="E40" s="0" t="n">
        <v>2.948</v>
      </c>
      <c r="F40" s="141" t="n">
        <v>37712</v>
      </c>
      <c r="G40" s="156" t="n">
        <v>2.948</v>
      </c>
      <c r="H40" s="156" t="n">
        <v>0.23</v>
      </c>
      <c r="I40" s="153" t="n">
        <v>0.074832714871357</v>
      </c>
      <c r="J40" s="153" t="n">
        <v>-0.195</v>
      </c>
      <c r="K40" s="153" t="n">
        <v>-0.2125</v>
      </c>
      <c r="L40" s="192" t="n">
        <v>-0.085</v>
      </c>
      <c r="M40" s="192" t="n">
        <v>-0.26</v>
      </c>
      <c r="N40" s="153" t="n">
        <v>-0.065</v>
      </c>
      <c r="O40" s="153" t="n">
        <v>-0.0575</v>
      </c>
      <c r="P40" s="153" t="n">
        <v>-0.0775</v>
      </c>
      <c r="Q40" s="153" t="n">
        <v>-0.165</v>
      </c>
      <c r="R40" s="153" t="n">
        <v>-0.195</v>
      </c>
      <c r="S40" s="153" t="n">
        <v>-0.195</v>
      </c>
      <c r="T40" s="153" t="n">
        <v>-0.0625</v>
      </c>
      <c r="U40" s="153" t="n">
        <v>-0.0475</v>
      </c>
      <c r="V40" s="153" t="n">
        <v>0.165</v>
      </c>
      <c r="W40" s="153" t="n">
        <v>0.165</v>
      </c>
      <c r="X40" s="153" t="n">
        <v>0.0625</v>
      </c>
      <c r="Y40" s="153" t="n">
        <v>0.355</v>
      </c>
      <c r="Z40" s="153" t="n">
        <v>0.1775</v>
      </c>
      <c r="AA40" s="153" t="n">
        <v>0.1975</v>
      </c>
      <c r="AB40" s="153" t="n">
        <v>-0.025</v>
      </c>
      <c r="AC40" s="153" t="n">
        <v>-0.0302</v>
      </c>
      <c r="AD40" s="153" t="n">
        <v>0.0023</v>
      </c>
      <c r="AE40" s="153" t="n">
        <v>-0.0227</v>
      </c>
      <c r="AF40" s="153" t="n">
        <v>0.005</v>
      </c>
      <c r="AG40" s="153" t="n">
        <v>-0.0055</v>
      </c>
      <c r="AH40" s="153" t="n">
        <v>-0.055</v>
      </c>
      <c r="AI40" s="153" t="n">
        <v>-0.053</v>
      </c>
      <c r="AJ40" s="153" t="n">
        <v>-0.056</v>
      </c>
      <c r="AK40" s="153" t="n">
        <v>-0.0155</v>
      </c>
      <c r="AL40" s="153" t="n">
        <v>-0.076</v>
      </c>
      <c r="AM40" s="153" t="n">
        <v>-0.0775</v>
      </c>
      <c r="AN40" s="153" t="n">
        <v>-0.0235</v>
      </c>
      <c r="AO40" s="153" t="n">
        <v>0.0085</v>
      </c>
      <c r="AP40" s="153" t="n">
        <v>0.505</v>
      </c>
      <c r="AQ40" s="153" t="n">
        <v>0.015</v>
      </c>
      <c r="AR40" s="153" t="n">
        <v>-0.3425</v>
      </c>
      <c r="AS40" s="153" t="n">
        <v>-0.135</v>
      </c>
      <c r="AT40" s="153" t="n">
        <v>-0.1675</v>
      </c>
      <c r="AU40" s="153" t="n">
        <v>-0.28</v>
      </c>
      <c r="AV40" s="153" t="n">
        <v>-0.2925</v>
      </c>
      <c r="AW40" s="153" t="n">
        <v>-0.3425</v>
      </c>
      <c r="AX40" s="153" t="n">
        <v>0.2</v>
      </c>
      <c r="AY40" s="153" t="n">
        <v>-0.3425</v>
      </c>
      <c r="AZ40" s="153" t="n">
        <v>0</v>
      </c>
      <c r="BA40" s="153" t="n">
        <v>0.015</v>
      </c>
      <c r="BB40" s="153" t="n">
        <v>-0.08</v>
      </c>
      <c r="BC40" s="153" t="n">
        <v>-0.0575</v>
      </c>
      <c r="BD40" s="153" t="n">
        <v>-0.0625</v>
      </c>
      <c r="BE40" s="153" t="n">
        <v>-0.0205</v>
      </c>
      <c r="BF40" s="153" t="n">
        <v>-0.0625</v>
      </c>
      <c r="BG40" s="153" t="n">
        <v>-0.02</v>
      </c>
      <c r="BH40" s="153" t="n">
        <v>-0.055</v>
      </c>
      <c r="BI40" s="153" t="n">
        <v>0.045</v>
      </c>
    </row>
    <row r="41" customFormat="false" ht="12.75" hidden="false" customHeight="false" outlineLevel="0" collapsed="false">
      <c r="B41" s="187" t="n">
        <f aca="false">C41*D41*10000</f>
        <v>-0</v>
      </c>
      <c r="C41" s="0" t="n">
        <v>-0.45973724</v>
      </c>
      <c r="D41" s="0" t="n">
        <f aca="false">E41-G41</f>
        <v>0</v>
      </c>
      <c r="E41" s="0" t="n">
        <v>2.926</v>
      </c>
      <c r="F41" s="141" t="n">
        <v>37742</v>
      </c>
      <c r="G41" s="156" t="n">
        <v>2.926</v>
      </c>
      <c r="H41" s="156" t="n">
        <v>0.229</v>
      </c>
      <c r="I41" s="153" t="n">
        <v>0.07481789993779</v>
      </c>
      <c r="J41" s="153" t="n">
        <v>-0.195</v>
      </c>
      <c r="K41" s="153" t="n">
        <v>-0.2125</v>
      </c>
      <c r="L41" s="192" t="n">
        <v>-0.1</v>
      </c>
      <c r="M41" s="192" t="n">
        <v>-0.26</v>
      </c>
      <c r="N41" s="153" t="n">
        <v>-0.08</v>
      </c>
      <c r="O41" s="153" t="n">
        <v>-0.0575</v>
      </c>
      <c r="P41" s="153" t="n">
        <v>-0.0775</v>
      </c>
      <c r="Q41" s="153" t="n">
        <v>-0.165</v>
      </c>
      <c r="R41" s="153" t="n">
        <v>-0.195</v>
      </c>
      <c r="S41" s="153" t="n">
        <v>-0.195</v>
      </c>
      <c r="T41" s="153" t="n">
        <v>-0.0625</v>
      </c>
      <c r="U41" s="153" t="n">
        <v>-0.0475</v>
      </c>
      <c r="V41" s="153" t="n">
        <v>0.155</v>
      </c>
      <c r="W41" s="153" t="n">
        <v>0.155</v>
      </c>
      <c r="X41" s="153" t="n">
        <v>0.0525</v>
      </c>
      <c r="Y41" s="153" t="n">
        <v>0.355</v>
      </c>
      <c r="Z41" s="153" t="n">
        <v>0.1625</v>
      </c>
      <c r="AA41" s="153" t="n">
        <v>0.1725</v>
      </c>
      <c r="AB41" s="153" t="n">
        <v>-0.025</v>
      </c>
      <c r="AC41" s="153" t="n">
        <v>-0.03045</v>
      </c>
      <c r="AD41" s="153" t="n">
        <v>0.00205</v>
      </c>
      <c r="AE41" s="153" t="n">
        <v>-0.02295</v>
      </c>
      <c r="AF41" s="153" t="n">
        <v>0.005</v>
      </c>
      <c r="AG41" s="153" t="n">
        <v>-0.0055</v>
      </c>
      <c r="AH41" s="153" t="n">
        <v>-0.055</v>
      </c>
      <c r="AI41" s="153" t="n">
        <v>-0.053</v>
      </c>
      <c r="AJ41" s="153" t="n">
        <v>-0.056</v>
      </c>
      <c r="AK41" s="153" t="n">
        <v>-0.0155</v>
      </c>
      <c r="AL41" s="153" t="n">
        <v>-0.076</v>
      </c>
      <c r="AM41" s="153" t="n">
        <v>-0.0775</v>
      </c>
      <c r="AN41" s="153" t="n">
        <v>-0.0235</v>
      </c>
      <c r="AO41" s="153" t="n">
        <v>0.0085</v>
      </c>
      <c r="AP41" s="153" t="n">
        <v>0.405</v>
      </c>
      <c r="AQ41" s="153" t="n">
        <v>0.015</v>
      </c>
      <c r="AR41" s="153" t="n">
        <v>-0.3425</v>
      </c>
      <c r="AS41" s="153" t="n">
        <v>-0.135</v>
      </c>
      <c r="AT41" s="153" t="n">
        <v>-0.1675</v>
      </c>
      <c r="AU41" s="153" t="n">
        <v>-0.28</v>
      </c>
      <c r="AV41" s="153" t="n">
        <v>-0.2925</v>
      </c>
      <c r="AW41" s="153" t="n">
        <v>-0.3425</v>
      </c>
      <c r="AX41" s="153" t="n">
        <v>0.2</v>
      </c>
      <c r="AY41" s="153" t="n">
        <v>-0.3425</v>
      </c>
      <c r="AZ41" s="153" t="n">
        <v>0</v>
      </c>
      <c r="BA41" s="153" t="n">
        <v>0.015</v>
      </c>
      <c r="BB41" s="153" t="n">
        <v>-0.08</v>
      </c>
      <c r="BC41" s="153" t="n">
        <v>-0.0575</v>
      </c>
      <c r="BD41" s="153" t="n">
        <v>-0.065</v>
      </c>
      <c r="BE41" s="153" t="n">
        <v>-0.0205</v>
      </c>
      <c r="BF41" s="153" t="n">
        <v>-0.0625</v>
      </c>
      <c r="BG41" s="153" t="n">
        <v>-0.02</v>
      </c>
      <c r="BH41" s="153" t="n">
        <v>-0.055</v>
      </c>
      <c r="BI41" s="153" t="n">
        <v>0.045</v>
      </c>
    </row>
    <row r="42" customFormat="false" ht="12.75" hidden="false" customHeight="false" outlineLevel="0" collapsed="false">
      <c r="B42" s="187" t="n">
        <f aca="false">C42*D42*10000</f>
        <v>-0</v>
      </c>
      <c r="C42" s="0" t="n">
        <v>-0.66935743</v>
      </c>
      <c r="D42" s="0" t="n">
        <f aca="false">E42-G42</f>
        <v>0</v>
      </c>
      <c r="E42" s="0" t="n">
        <v>2.921</v>
      </c>
      <c r="F42" s="141" t="n">
        <v>37773</v>
      </c>
      <c r="G42" s="156" t="n">
        <v>2.921</v>
      </c>
      <c r="H42" s="156" t="n">
        <v>0.229</v>
      </c>
      <c r="I42" s="153" t="n">
        <v>0.074802591173181</v>
      </c>
      <c r="J42" s="153" t="n">
        <v>-0.195</v>
      </c>
      <c r="K42" s="153" t="n">
        <v>-0.2125</v>
      </c>
      <c r="L42" s="192" t="n">
        <v>-0.11</v>
      </c>
      <c r="M42" s="192" t="n">
        <v>-0.26</v>
      </c>
      <c r="N42" s="153" t="n">
        <v>-0.09</v>
      </c>
      <c r="O42" s="153" t="n">
        <v>-0.0575</v>
      </c>
      <c r="P42" s="153" t="n">
        <v>-0.0775</v>
      </c>
      <c r="Q42" s="153" t="n">
        <v>-0.165</v>
      </c>
      <c r="R42" s="153" t="n">
        <v>-0.195</v>
      </c>
      <c r="S42" s="153" t="n">
        <v>-0.195</v>
      </c>
      <c r="T42" s="153" t="n">
        <v>-0.06</v>
      </c>
      <c r="U42" s="153" t="n">
        <v>-0.0475</v>
      </c>
      <c r="V42" s="153" t="n">
        <v>0.15</v>
      </c>
      <c r="W42" s="153" t="n">
        <v>0.15</v>
      </c>
      <c r="X42" s="153" t="n">
        <v>0.0475</v>
      </c>
      <c r="Y42" s="153" t="n">
        <v>0.355</v>
      </c>
      <c r="Z42" s="153" t="n">
        <v>0.1625</v>
      </c>
      <c r="AA42" s="153" t="n">
        <v>0.1725</v>
      </c>
      <c r="AB42" s="153" t="n">
        <v>-0.025</v>
      </c>
      <c r="AC42" s="153" t="n">
        <v>-0.03045</v>
      </c>
      <c r="AD42" s="153" t="n">
        <v>0.00205</v>
      </c>
      <c r="AE42" s="153" t="n">
        <v>-0.02295</v>
      </c>
      <c r="AF42" s="153" t="n">
        <v>0.005</v>
      </c>
      <c r="AG42" s="153" t="n">
        <v>-0.0055</v>
      </c>
      <c r="AH42" s="153" t="n">
        <v>-0.055</v>
      </c>
      <c r="AI42" s="153" t="n">
        <v>-0.055</v>
      </c>
      <c r="AJ42" s="153" t="n">
        <v>-0.0535</v>
      </c>
      <c r="AK42" s="153" t="n">
        <v>-0.048</v>
      </c>
      <c r="AL42" s="153" t="n">
        <v>-0.092</v>
      </c>
      <c r="AM42" s="153" t="n">
        <v>-0.0725</v>
      </c>
      <c r="AN42" s="153" t="n">
        <v>-0.0235</v>
      </c>
      <c r="AO42" s="153" t="n">
        <v>0.0085</v>
      </c>
      <c r="AP42" s="153" t="n">
        <v>0.415</v>
      </c>
      <c r="AQ42" s="153" t="n">
        <v>0.02</v>
      </c>
      <c r="AR42" s="153" t="n">
        <v>-0.3425</v>
      </c>
      <c r="AS42" s="153" t="n">
        <v>-0.135</v>
      </c>
      <c r="AT42" s="153" t="n">
        <v>-0.1675</v>
      </c>
      <c r="AU42" s="153" t="n">
        <v>-0.28</v>
      </c>
      <c r="AV42" s="153" t="n">
        <v>-0.2925</v>
      </c>
      <c r="AW42" s="153" t="n">
        <v>-0.3425</v>
      </c>
      <c r="AX42" s="153" t="n">
        <v>0.2</v>
      </c>
      <c r="AY42" s="153" t="n">
        <v>-0.3425</v>
      </c>
      <c r="AZ42" s="153" t="n">
        <v>0</v>
      </c>
      <c r="BA42" s="153" t="n">
        <v>0.02</v>
      </c>
      <c r="BB42" s="153" t="n">
        <v>-0.095</v>
      </c>
      <c r="BC42" s="153" t="n">
        <v>-0.0575</v>
      </c>
      <c r="BD42" s="153" t="n">
        <v>-0.0675</v>
      </c>
      <c r="BE42" s="153" t="n">
        <v>-0.053</v>
      </c>
      <c r="BF42" s="153" t="n">
        <v>-0.0625</v>
      </c>
      <c r="BG42" s="153" t="n">
        <v>-0.015</v>
      </c>
      <c r="BH42" s="153" t="n">
        <v>-0.055</v>
      </c>
      <c r="BI42" s="153" t="n">
        <v>0.045</v>
      </c>
    </row>
    <row r="43" customFormat="false" ht="12.75" hidden="false" customHeight="false" outlineLevel="0" collapsed="false">
      <c r="B43" s="187" t="n">
        <f aca="false">C43*D43*10000</f>
        <v>-0</v>
      </c>
      <c r="C43" s="0" t="n">
        <v>-0.97529741</v>
      </c>
      <c r="D43" s="0" t="n">
        <f aca="false">E43-G43</f>
        <v>0</v>
      </c>
      <c r="E43" s="0" t="n">
        <v>2.968</v>
      </c>
      <c r="F43" s="141" t="n">
        <v>37803</v>
      </c>
      <c r="G43" s="156" t="n">
        <v>2.968</v>
      </c>
      <c r="H43" s="156" t="n">
        <v>0.229</v>
      </c>
      <c r="I43" s="153" t="n">
        <v>0.074789480952213</v>
      </c>
      <c r="J43" s="153" t="n">
        <v>-0.195</v>
      </c>
      <c r="K43" s="153" t="n">
        <v>-0.2125</v>
      </c>
      <c r="L43" s="192" t="n">
        <v>-0.11</v>
      </c>
      <c r="M43" s="192" t="n">
        <v>-0.28</v>
      </c>
      <c r="N43" s="153" t="n">
        <v>-0.09</v>
      </c>
      <c r="O43" s="153" t="n">
        <v>-0.0575</v>
      </c>
      <c r="P43" s="153" t="n">
        <v>-0.0775</v>
      </c>
      <c r="Q43" s="153" t="n">
        <v>-0.165</v>
      </c>
      <c r="R43" s="153" t="n">
        <v>-0.195</v>
      </c>
      <c r="S43" s="153" t="n">
        <v>-0.195</v>
      </c>
      <c r="T43" s="153" t="n">
        <v>-0.05875</v>
      </c>
      <c r="U43" s="153" t="n">
        <v>-0.0475</v>
      </c>
      <c r="V43" s="153" t="n">
        <v>0.14</v>
      </c>
      <c r="W43" s="153" t="n">
        <v>0.14</v>
      </c>
      <c r="X43" s="153" t="n">
        <v>0.0375</v>
      </c>
      <c r="Y43" s="153" t="n">
        <v>0.355</v>
      </c>
      <c r="Z43" s="153" t="n">
        <v>0.1625</v>
      </c>
      <c r="AA43" s="153" t="n">
        <v>0.185</v>
      </c>
      <c r="AB43" s="153" t="n">
        <v>-0.025</v>
      </c>
      <c r="AC43" s="153" t="n">
        <v>-0.03045</v>
      </c>
      <c r="AD43" s="153" t="n">
        <v>0.00205</v>
      </c>
      <c r="AE43" s="153" t="n">
        <v>-0.02295</v>
      </c>
      <c r="AF43" s="153" t="n">
        <v>0.005</v>
      </c>
      <c r="AG43" s="153" t="n">
        <v>-0.0055</v>
      </c>
      <c r="AH43" s="153" t="n">
        <v>-0.055</v>
      </c>
      <c r="AI43" s="153" t="n">
        <v>-0.055</v>
      </c>
      <c r="AJ43" s="153" t="n">
        <v>-0.0535</v>
      </c>
      <c r="AK43" s="153" t="n">
        <v>-0.0145</v>
      </c>
      <c r="AL43" s="153" t="n">
        <v>-0.076</v>
      </c>
      <c r="AM43" s="153" t="n">
        <v>-0.07</v>
      </c>
      <c r="AN43" s="153" t="n">
        <v>-0.0235</v>
      </c>
      <c r="AO43" s="153" t="n">
        <v>0.0085</v>
      </c>
      <c r="AP43" s="153" t="n">
        <v>0.45</v>
      </c>
      <c r="AQ43" s="153" t="n">
        <v>0.0225</v>
      </c>
      <c r="AR43" s="153" t="n">
        <v>-0.3425</v>
      </c>
      <c r="AS43" s="153" t="n">
        <v>-0.135</v>
      </c>
      <c r="AT43" s="153" t="n">
        <v>-0.1675</v>
      </c>
      <c r="AU43" s="153" t="n">
        <v>-0.28</v>
      </c>
      <c r="AV43" s="153" t="n">
        <v>-0.2925</v>
      </c>
      <c r="AW43" s="153" t="n">
        <v>-0.3425</v>
      </c>
      <c r="AX43" s="153" t="n">
        <v>0.2</v>
      </c>
      <c r="AY43" s="153" t="n">
        <v>-0.3425</v>
      </c>
      <c r="AZ43" s="153" t="n">
        <v>0</v>
      </c>
      <c r="BA43" s="153" t="n">
        <v>0.0225</v>
      </c>
      <c r="BB43" s="153" t="n">
        <v>-0.0875</v>
      </c>
      <c r="BC43" s="153" t="n">
        <v>-0.0575</v>
      </c>
      <c r="BD43" s="153" t="n">
        <v>-0.0675</v>
      </c>
      <c r="BE43" s="153" t="n">
        <v>-0.0195</v>
      </c>
      <c r="BF43" s="153" t="n">
        <v>-0.0625</v>
      </c>
      <c r="BG43" s="153" t="n">
        <v>-0.0125</v>
      </c>
      <c r="BH43" s="153" t="n">
        <v>-0.055</v>
      </c>
      <c r="BI43" s="153" t="n">
        <v>0.045</v>
      </c>
    </row>
    <row r="44" customFormat="false" ht="12.75" hidden="false" customHeight="false" outlineLevel="0" collapsed="false">
      <c r="B44" s="187" t="n">
        <f aca="false">C44*D44*10000</f>
        <v>-0</v>
      </c>
      <c r="C44" s="0" t="n">
        <v>-0.96591182</v>
      </c>
      <c r="D44" s="0" t="n">
        <f aca="false">E44-G44</f>
        <v>0</v>
      </c>
      <c r="E44" s="0" t="n">
        <v>2.963</v>
      </c>
      <c r="F44" s="141" t="n">
        <v>37834</v>
      </c>
      <c r="G44" s="156" t="n">
        <v>2.963</v>
      </c>
      <c r="H44" s="156" t="n">
        <v>0.229</v>
      </c>
      <c r="I44" s="153" t="n">
        <v>0.074778385695206</v>
      </c>
      <c r="J44" s="153" t="n">
        <v>-0.195</v>
      </c>
      <c r="K44" s="153" t="n">
        <v>-0.2125</v>
      </c>
      <c r="L44" s="192" t="n">
        <v>-0.11</v>
      </c>
      <c r="M44" s="192" t="n">
        <v>-0.28</v>
      </c>
      <c r="N44" s="153" t="n">
        <v>-0.09</v>
      </c>
      <c r="O44" s="153" t="n">
        <v>-0.0575</v>
      </c>
      <c r="P44" s="153" t="n">
        <v>-0.0775</v>
      </c>
      <c r="Q44" s="153" t="n">
        <v>-0.165</v>
      </c>
      <c r="R44" s="153" t="n">
        <v>-0.195</v>
      </c>
      <c r="S44" s="153" t="n">
        <v>-0.195</v>
      </c>
      <c r="T44" s="153" t="n">
        <v>-0.0575</v>
      </c>
      <c r="U44" s="153" t="n">
        <v>-0.0475</v>
      </c>
      <c r="V44" s="153" t="n">
        <v>0.1375</v>
      </c>
      <c r="W44" s="153" t="n">
        <v>0.1375</v>
      </c>
      <c r="X44" s="153" t="n">
        <v>0.035</v>
      </c>
      <c r="Y44" s="153" t="n">
        <v>0.355</v>
      </c>
      <c r="Z44" s="153" t="n">
        <v>0.1625</v>
      </c>
      <c r="AA44" s="153" t="n">
        <v>0.185</v>
      </c>
      <c r="AB44" s="153" t="n">
        <v>-0.025</v>
      </c>
      <c r="AC44" s="153" t="n">
        <v>-0.03045</v>
      </c>
      <c r="AD44" s="153" t="n">
        <v>0.00205</v>
      </c>
      <c r="AE44" s="153" t="n">
        <v>-0.02295</v>
      </c>
      <c r="AF44" s="153" t="n">
        <v>0.005</v>
      </c>
      <c r="AG44" s="153" t="n">
        <v>-0.0055</v>
      </c>
      <c r="AH44" s="153" t="n">
        <v>-0.055</v>
      </c>
      <c r="AI44" s="153" t="n">
        <v>-0.055</v>
      </c>
      <c r="AJ44" s="153" t="n">
        <v>-0.0535</v>
      </c>
      <c r="AK44" s="153" t="n">
        <v>-0.0145</v>
      </c>
      <c r="AL44" s="153" t="n">
        <v>-0.076</v>
      </c>
      <c r="AM44" s="153" t="n">
        <v>-0.0675</v>
      </c>
      <c r="AN44" s="153" t="n">
        <v>-0.0235</v>
      </c>
      <c r="AO44" s="153" t="n">
        <v>0.0085</v>
      </c>
      <c r="AP44" s="153" t="n">
        <v>0.505</v>
      </c>
      <c r="AQ44" s="153" t="n">
        <v>0.025</v>
      </c>
      <c r="AR44" s="153" t="n">
        <v>-0.3425</v>
      </c>
      <c r="AS44" s="153" t="n">
        <v>-0.135</v>
      </c>
      <c r="AT44" s="153" t="n">
        <v>-0.1675</v>
      </c>
      <c r="AU44" s="153" t="n">
        <v>-0.28</v>
      </c>
      <c r="AV44" s="153" t="n">
        <v>-0.2925</v>
      </c>
      <c r="AW44" s="153" t="n">
        <v>-0.3425</v>
      </c>
      <c r="AX44" s="153" t="n">
        <v>0.2</v>
      </c>
      <c r="AY44" s="153" t="n">
        <v>-0.3425</v>
      </c>
      <c r="AZ44" s="153" t="n">
        <v>0</v>
      </c>
      <c r="BA44" s="153" t="n">
        <v>0.025</v>
      </c>
      <c r="BB44" s="153" t="n">
        <v>-0.0875</v>
      </c>
      <c r="BC44" s="153" t="n">
        <v>-0.0575</v>
      </c>
      <c r="BD44" s="153" t="n">
        <v>-0.0675</v>
      </c>
      <c r="BE44" s="153" t="n">
        <v>-0.0195</v>
      </c>
      <c r="BF44" s="153" t="n">
        <v>-0.0625</v>
      </c>
      <c r="BG44" s="153" t="n">
        <v>-0.01</v>
      </c>
      <c r="BH44" s="153" t="n">
        <v>-0.055</v>
      </c>
      <c r="BI44" s="153" t="n">
        <v>0.045</v>
      </c>
    </row>
    <row r="45" customFormat="false" ht="12.75" hidden="false" customHeight="false" outlineLevel="0" collapsed="false">
      <c r="B45" s="187" t="n">
        <f aca="false">C45*D45*10000</f>
        <v>-0</v>
      </c>
      <c r="C45" s="0" t="n">
        <v>-1.22167623</v>
      </c>
      <c r="D45" s="0" t="n">
        <f aca="false">E45-G45</f>
        <v>0</v>
      </c>
      <c r="E45" s="0" t="n">
        <v>2.953</v>
      </c>
      <c r="F45" s="141" t="n">
        <v>37865</v>
      </c>
      <c r="G45" s="156" t="n">
        <v>2.953</v>
      </c>
      <c r="H45" s="156" t="n">
        <v>0.229</v>
      </c>
      <c r="I45" s="153" t="n">
        <v>0.07476729043824</v>
      </c>
      <c r="J45" s="153" t="n">
        <v>-0.195</v>
      </c>
      <c r="K45" s="153" t="n">
        <v>-0.2125</v>
      </c>
      <c r="L45" s="192" t="n">
        <v>-0.1</v>
      </c>
      <c r="M45" s="192" t="n">
        <v>-0.28</v>
      </c>
      <c r="N45" s="153" t="n">
        <v>-0.08</v>
      </c>
      <c r="O45" s="153" t="n">
        <v>-0.0575</v>
      </c>
      <c r="P45" s="153" t="n">
        <v>-0.0775</v>
      </c>
      <c r="Q45" s="153" t="n">
        <v>-0.165</v>
      </c>
      <c r="R45" s="153" t="n">
        <v>-0.195</v>
      </c>
      <c r="S45" s="153" t="n">
        <v>-0.195</v>
      </c>
      <c r="T45" s="153" t="n">
        <v>-0.06125</v>
      </c>
      <c r="U45" s="153" t="n">
        <v>-0.0475</v>
      </c>
      <c r="V45" s="153" t="n">
        <v>0.135</v>
      </c>
      <c r="W45" s="153" t="n">
        <v>0.135</v>
      </c>
      <c r="X45" s="153" t="n">
        <v>0.0325</v>
      </c>
      <c r="Y45" s="153" t="n">
        <v>0.355</v>
      </c>
      <c r="Z45" s="153" t="n">
        <v>0.1625</v>
      </c>
      <c r="AA45" s="153" t="n">
        <v>0.1625</v>
      </c>
      <c r="AB45" s="153" t="n">
        <v>-0.025</v>
      </c>
      <c r="AC45" s="153" t="n">
        <v>-0.03025</v>
      </c>
      <c r="AD45" s="153" t="n">
        <v>0.00225</v>
      </c>
      <c r="AE45" s="153" t="n">
        <v>-0.02275</v>
      </c>
      <c r="AF45" s="153" t="n">
        <v>0.005</v>
      </c>
      <c r="AG45" s="153" t="n">
        <v>-0.0055</v>
      </c>
      <c r="AH45" s="153" t="n">
        <v>-0.055</v>
      </c>
      <c r="AI45" s="153" t="n">
        <v>-0.0525</v>
      </c>
      <c r="AJ45" s="153" t="n">
        <v>-0.0585</v>
      </c>
      <c r="AK45" s="153" t="n">
        <v>-0.017</v>
      </c>
      <c r="AL45" s="153" t="n">
        <v>-0.076</v>
      </c>
      <c r="AM45" s="153" t="n">
        <v>-0.075</v>
      </c>
      <c r="AN45" s="153" t="n">
        <v>-0.0235</v>
      </c>
      <c r="AO45" s="153" t="n">
        <v>0.0085</v>
      </c>
      <c r="AP45" s="153" t="n">
        <v>0.41</v>
      </c>
      <c r="AQ45" s="153" t="n">
        <v>0.0175</v>
      </c>
      <c r="AR45" s="153" t="n">
        <v>-0.3425</v>
      </c>
      <c r="AS45" s="153" t="n">
        <v>-0.135</v>
      </c>
      <c r="AT45" s="153" t="n">
        <v>-0.1675</v>
      </c>
      <c r="AU45" s="153" t="n">
        <v>-0.28</v>
      </c>
      <c r="AV45" s="153" t="n">
        <v>-0.2925</v>
      </c>
      <c r="AW45" s="153" t="n">
        <v>-0.3425</v>
      </c>
      <c r="AX45" s="153" t="n">
        <v>0.2</v>
      </c>
      <c r="AY45" s="153" t="n">
        <v>-0.3425</v>
      </c>
      <c r="AZ45" s="153" t="n">
        <v>0</v>
      </c>
      <c r="BA45" s="153" t="n">
        <v>0.0175</v>
      </c>
      <c r="BB45" s="153" t="n">
        <v>-0.0925</v>
      </c>
      <c r="BC45" s="153" t="n">
        <v>-0.0575</v>
      </c>
      <c r="BD45" s="153" t="n">
        <v>-0.09</v>
      </c>
      <c r="BE45" s="153" t="n">
        <v>-0.022</v>
      </c>
      <c r="BF45" s="153" t="n">
        <v>-0.0625</v>
      </c>
      <c r="BG45" s="153" t="n">
        <v>-0.0175</v>
      </c>
      <c r="BH45" s="153" t="n">
        <v>-0.055</v>
      </c>
      <c r="BI45" s="153" t="n">
        <v>0.045</v>
      </c>
    </row>
    <row r="46" customFormat="false" ht="12.75" hidden="false" customHeight="false" outlineLevel="0" collapsed="false">
      <c r="B46" s="187" t="n">
        <f aca="false">C46*D46*10000</f>
        <v>-0</v>
      </c>
      <c r="C46" s="0" t="n">
        <v>-0.50409108</v>
      </c>
      <c r="D46" s="0" t="n">
        <f aca="false">E46-G46</f>
        <v>0</v>
      </c>
      <c r="E46" s="0" t="n">
        <v>2.971</v>
      </c>
      <c r="F46" s="141" t="n">
        <v>37895</v>
      </c>
      <c r="G46" s="156" t="n">
        <v>2.971</v>
      </c>
      <c r="H46" s="156" t="n">
        <v>0.229</v>
      </c>
      <c r="I46" s="153" t="n">
        <v>0.074757091157025</v>
      </c>
      <c r="J46" s="153" t="n">
        <v>-0.195</v>
      </c>
      <c r="K46" s="153" t="n">
        <v>-0.2125</v>
      </c>
      <c r="L46" s="192" t="n">
        <v>-0.085</v>
      </c>
      <c r="M46" s="192" t="n">
        <v>-0.28</v>
      </c>
      <c r="N46" s="153" t="n">
        <v>-0.065</v>
      </c>
      <c r="O46" s="153" t="n">
        <v>-0.0575</v>
      </c>
      <c r="P46" s="153" t="n">
        <v>-0.0775</v>
      </c>
      <c r="Q46" s="153" t="n">
        <v>-0.165</v>
      </c>
      <c r="R46" s="153" t="n">
        <v>-0.195</v>
      </c>
      <c r="S46" s="153" t="n">
        <v>-0.195</v>
      </c>
      <c r="T46" s="153" t="n">
        <v>-0.06625</v>
      </c>
      <c r="U46" s="153" t="n">
        <v>-0.0475</v>
      </c>
      <c r="V46" s="153" t="n">
        <v>0.15</v>
      </c>
      <c r="W46" s="153" t="n">
        <v>0.15</v>
      </c>
      <c r="X46" s="153" t="n">
        <v>0.0475</v>
      </c>
      <c r="Y46" s="153" t="n">
        <v>0.355</v>
      </c>
      <c r="Z46" s="153" t="n">
        <v>0.165</v>
      </c>
      <c r="AA46" s="153" t="n">
        <v>0.185</v>
      </c>
      <c r="AB46" s="153" t="n">
        <v>-0.025</v>
      </c>
      <c r="AC46" s="153" t="n">
        <v>-0.03025</v>
      </c>
      <c r="AD46" s="153" t="n">
        <v>0.00225</v>
      </c>
      <c r="AE46" s="153" t="n">
        <v>-0.02275</v>
      </c>
      <c r="AF46" s="153" t="n">
        <v>0.005</v>
      </c>
      <c r="AG46" s="153" t="n">
        <v>-0.0055</v>
      </c>
      <c r="AH46" s="153" t="n">
        <v>-0.055</v>
      </c>
      <c r="AI46" s="153" t="n">
        <v>-0.0525</v>
      </c>
      <c r="AJ46" s="153" t="n">
        <v>-0.0585</v>
      </c>
      <c r="AK46" s="153" t="n">
        <v>-0.017</v>
      </c>
      <c r="AL46" s="153" t="n">
        <v>-0.061</v>
      </c>
      <c r="AM46" s="153" t="n">
        <v>-0.085</v>
      </c>
      <c r="AN46" s="153" t="n">
        <v>-0.0235</v>
      </c>
      <c r="AO46" s="153" t="n">
        <v>0.0085</v>
      </c>
      <c r="AP46" s="153" t="n">
        <v>0.345</v>
      </c>
      <c r="AQ46" s="153" t="n">
        <v>0.0075</v>
      </c>
      <c r="AR46" s="153" t="n">
        <v>-0.3425</v>
      </c>
      <c r="AS46" s="153" t="n">
        <v>-0.135</v>
      </c>
      <c r="AT46" s="153" t="n">
        <v>-0.1675</v>
      </c>
      <c r="AU46" s="153" t="n">
        <v>-0.28</v>
      </c>
      <c r="AV46" s="153" t="n">
        <v>-0.2925</v>
      </c>
      <c r="AW46" s="153" t="n">
        <v>-0.3425</v>
      </c>
      <c r="AX46" s="153" t="n">
        <v>0.2</v>
      </c>
      <c r="AY46" s="153" t="n">
        <v>-0.3425</v>
      </c>
      <c r="AZ46" s="153" t="n">
        <v>0</v>
      </c>
      <c r="BA46" s="153" t="n">
        <v>0.0075</v>
      </c>
      <c r="BB46" s="153" t="n">
        <v>-0.0975</v>
      </c>
      <c r="BC46" s="153" t="n">
        <v>-0.0575</v>
      </c>
      <c r="BD46" s="153" t="n">
        <v>-0.09</v>
      </c>
      <c r="BE46" s="153" t="n">
        <v>-0.022</v>
      </c>
      <c r="BF46" s="153" t="n">
        <v>-0.0625</v>
      </c>
      <c r="BG46" s="153" t="n">
        <v>-0.0275</v>
      </c>
      <c r="BH46" s="153" t="n">
        <v>-0.055</v>
      </c>
      <c r="BI46" s="153" t="n">
        <v>0.045</v>
      </c>
    </row>
    <row r="47" customFormat="false" ht="12.75" hidden="false" customHeight="false" outlineLevel="0" collapsed="false">
      <c r="B47" s="187" t="n">
        <f aca="false">C47*D47*10000</f>
        <v>-0</v>
      </c>
      <c r="C47" s="0" t="n">
        <v>-2.48039296</v>
      </c>
      <c r="D47" s="0" t="n">
        <f aca="false">E47-G47</f>
        <v>0</v>
      </c>
      <c r="E47" s="0" t="n">
        <v>3.071</v>
      </c>
      <c r="F47" s="141" t="n">
        <v>37926</v>
      </c>
      <c r="G47" s="156" t="n">
        <v>3.071</v>
      </c>
      <c r="H47" s="156" t="n">
        <v>0.2325</v>
      </c>
      <c r="I47" s="153" t="n">
        <v>0.074747228023148</v>
      </c>
      <c r="J47" s="153" t="n">
        <v>-0.19</v>
      </c>
      <c r="K47" s="153" t="n">
        <v>-0.205</v>
      </c>
      <c r="L47" s="192" t="n">
        <v>-0.04</v>
      </c>
      <c r="M47" s="192" t="n">
        <v>-0.275</v>
      </c>
      <c r="N47" s="153" t="n">
        <v>-0.02</v>
      </c>
      <c r="O47" s="153" t="n">
        <v>-0.06</v>
      </c>
      <c r="P47" s="153" t="n">
        <v>-0.095</v>
      </c>
      <c r="Q47" s="153" t="n">
        <v>-0.16</v>
      </c>
      <c r="R47" s="153" t="n">
        <v>-0.19</v>
      </c>
      <c r="S47" s="153" t="n">
        <v>-0.19</v>
      </c>
      <c r="T47" s="153" t="n">
        <v>-0.06375</v>
      </c>
      <c r="U47" s="153" t="n">
        <v>-0.05</v>
      </c>
      <c r="V47" s="153" t="n">
        <v>0.19</v>
      </c>
      <c r="W47" s="153" t="n">
        <v>0.19</v>
      </c>
      <c r="X47" s="153" t="n">
        <v>0.105</v>
      </c>
      <c r="Y47" s="153" t="n">
        <v>0.25</v>
      </c>
      <c r="Z47" s="153" t="n">
        <v>0.24</v>
      </c>
      <c r="AA47" s="153" t="n">
        <v>0.2875</v>
      </c>
      <c r="AB47" s="153" t="n">
        <v>-0.028</v>
      </c>
      <c r="AC47" s="153" t="n">
        <v>-0.045</v>
      </c>
      <c r="AD47" s="153" t="n">
        <v>-0.0145</v>
      </c>
      <c r="AE47" s="153" t="n">
        <v>-0.0345</v>
      </c>
      <c r="AF47" s="153" t="n">
        <v>0.005</v>
      </c>
      <c r="AG47" s="153" t="n">
        <v>-0.0035</v>
      </c>
      <c r="AH47" s="153" t="n">
        <v>-0.0575</v>
      </c>
      <c r="AI47" s="153" t="n">
        <v>-0.048</v>
      </c>
      <c r="AJ47" s="153" t="n">
        <v>-0.0565</v>
      </c>
      <c r="AK47" s="153" t="n">
        <v>-0.0145</v>
      </c>
      <c r="AL47" s="153" t="n">
        <v>-0.0625</v>
      </c>
      <c r="AM47" s="153" t="n">
        <v>-0.0775</v>
      </c>
      <c r="AN47" s="153" t="n">
        <v>-0.0185</v>
      </c>
      <c r="AO47" s="153" t="n">
        <v>0.0125</v>
      </c>
      <c r="AP47" s="153" t="n">
        <v>0.715</v>
      </c>
      <c r="AQ47" s="153" t="n">
        <v>-0.0325</v>
      </c>
      <c r="AR47" s="153" t="n">
        <v>-0.3</v>
      </c>
      <c r="AS47" s="153" t="n">
        <v>-0.15</v>
      </c>
      <c r="AT47" s="153" t="n">
        <v>-0.1925</v>
      </c>
      <c r="AU47" s="153" t="n">
        <v>0.02</v>
      </c>
      <c r="AV47" s="153" t="n">
        <v>-0.25</v>
      </c>
      <c r="AW47" s="153" t="n">
        <v>-0.3</v>
      </c>
      <c r="AX47" s="153" t="n">
        <v>0.095</v>
      </c>
      <c r="AY47" s="153" t="n">
        <v>-0.3</v>
      </c>
      <c r="AZ47" s="153" t="n">
        <v>0</v>
      </c>
      <c r="BA47" s="153" t="n">
        <v>-0.0325</v>
      </c>
      <c r="BB47" s="153" t="n">
        <v>-0.12</v>
      </c>
      <c r="BC47" s="153" t="n">
        <v>-0.06</v>
      </c>
      <c r="BD47" s="153" t="n">
        <v>-0.095</v>
      </c>
      <c r="BE47" s="153" t="n">
        <v>-0.0195</v>
      </c>
      <c r="BF47" s="153" t="n">
        <v>-0.08</v>
      </c>
      <c r="BG47" s="153" t="n">
        <v>-0.0675</v>
      </c>
      <c r="BH47" s="153" t="n">
        <v>-0.0575</v>
      </c>
      <c r="BI47" s="153" t="n">
        <v>0.055</v>
      </c>
    </row>
    <row r="48" customFormat="false" ht="12.75" hidden="false" customHeight="false" outlineLevel="0" collapsed="false">
      <c r="B48" s="187" t="n">
        <f aca="false">C48*D48*10000</f>
        <v>-0</v>
      </c>
      <c r="C48" s="0" t="n">
        <v>-5.28825907</v>
      </c>
      <c r="D48" s="0" t="n">
        <f aca="false">E48-G48</f>
        <v>0</v>
      </c>
      <c r="E48" s="0" t="n">
        <v>3.171</v>
      </c>
      <c r="F48" s="141" t="n">
        <v>37956</v>
      </c>
      <c r="G48" s="156" t="n">
        <v>3.171</v>
      </c>
      <c r="H48" s="156" t="n">
        <v>0.235</v>
      </c>
      <c r="I48" s="153" t="n">
        <v>0.074737683054912</v>
      </c>
      <c r="J48" s="153" t="n">
        <v>-0.1975</v>
      </c>
      <c r="K48" s="153" t="n">
        <v>-0.2125</v>
      </c>
      <c r="L48" s="192" t="n">
        <v>-0.0325</v>
      </c>
      <c r="M48" s="192" t="n">
        <v>-0.2825</v>
      </c>
      <c r="N48" s="153" t="n">
        <v>-0.0125</v>
      </c>
      <c r="O48" s="153" t="n">
        <v>-0.06</v>
      </c>
      <c r="P48" s="153" t="n">
        <v>-0.095</v>
      </c>
      <c r="Q48" s="153" t="n">
        <v>-0.1675</v>
      </c>
      <c r="R48" s="153" t="n">
        <v>-0.1975</v>
      </c>
      <c r="S48" s="153" t="n">
        <v>-0.1975</v>
      </c>
      <c r="T48" s="153" t="n">
        <v>-0.075</v>
      </c>
      <c r="U48" s="153" t="n">
        <v>-0.05</v>
      </c>
      <c r="V48" s="153" t="n">
        <v>0.23</v>
      </c>
      <c r="W48" s="153" t="n">
        <v>0.23</v>
      </c>
      <c r="X48" s="153" t="n">
        <v>0.145</v>
      </c>
      <c r="Y48" s="153" t="n">
        <v>0.25</v>
      </c>
      <c r="Z48" s="153" t="n">
        <v>0.295</v>
      </c>
      <c r="AA48" s="153" t="n">
        <v>0.3375</v>
      </c>
      <c r="AB48" s="153" t="n">
        <v>-0.028</v>
      </c>
      <c r="AC48" s="153" t="n">
        <v>-0.0375</v>
      </c>
      <c r="AD48" s="153" t="n">
        <v>-0.0145</v>
      </c>
      <c r="AE48" s="153" t="n">
        <v>-0.0345</v>
      </c>
      <c r="AF48" s="153" t="n">
        <v>0.005</v>
      </c>
      <c r="AG48" s="153" t="n">
        <v>-0.0035</v>
      </c>
      <c r="AH48" s="153" t="n">
        <v>-0.0575</v>
      </c>
      <c r="AI48" s="153" t="n">
        <v>-0.0465</v>
      </c>
      <c r="AJ48" s="153" t="n">
        <v>-0.059</v>
      </c>
      <c r="AK48" s="153" t="n">
        <v>-0.0145</v>
      </c>
      <c r="AL48" s="153" t="n">
        <v>-0.0625</v>
      </c>
      <c r="AM48" s="153" t="n">
        <v>-0.1</v>
      </c>
      <c r="AN48" s="153" t="n">
        <v>-0.0185</v>
      </c>
      <c r="AO48" s="153" t="n">
        <v>0.0125</v>
      </c>
      <c r="AP48" s="153" t="n">
        <v>1.025</v>
      </c>
      <c r="AQ48" s="153" t="n">
        <v>-0.055</v>
      </c>
      <c r="AR48" s="153" t="n">
        <v>-0.3</v>
      </c>
      <c r="AS48" s="153" t="n">
        <v>-0.15</v>
      </c>
      <c r="AT48" s="153" t="n">
        <v>-0.1925</v>
      </c>
      <c r="AU48" s="153" t="n">
        <v>0.08</v>
      </c>
      <c r="AV48" s="153" t="n">
        <v>-0.25</v>
      </c>
      <c r="AW48" s="153" t="n">
        <v>-0.3</v>
      </c>
      <c r="AX48" s="153" t="n">
        <v>0.095</v>
      </c>
      <c r="AY48" s="153" t="n">
        <v>-0.3</v>
      </c>
      <c r="AZ48" s="153" t="n">
        <v>0</v>
      </c>
      <c r="BA48" s="153" t="n">
        <v>-0.055</v>
      </c>
      <c r="BB48" s="153" t="n">
        <v>-0.135</v>
      </c>
      <c r="BC48" s="153" t="n">
        <v>-0.06</v>
      </c>
      <c r="BD48" s="153" t="n">
        <v>-0.1175</v>
      </c>
      <c r="BE48" s="153" t="n">
        <v>-0.0195</v>
      </c>
      <c r="BF48" s="153" t="n">
        <v>-0.08</v>
      </c>
      <c r="BG48" s="153" t="n">
        <v>-0.09</v>
      </c>
      <c r="BH48" s="153" t="n">
        <v>-0.0575</v>
      </c>
      <c r="BI48" s="153" t="n">
        <v>0.055</v>
      </c>
    </row>
    <row r="49" customFormat="false" ht="12.75" hidden="false" customHeight="false" outlineLevel="0" collapsed="false">
      <c r="B49" s="187" t="n">
        <f aca="false">C49*D49*10000</f>
        <v>-122.424985000003</v>
      </c>
      <c r="C49" s="0" t="n">
        <v>1.22424985</v>
      </c>
      <c r="D49" s="0" t="n">
        <f aca="false">E49-G49</f>
        <v>-0.0100000000000002</v>
      </c>
      <c r="E49" s="0" t="n">
        <v>3.303</v>
      </c>
      <c r="F49" s="141" t="n">
        <v>37987</v>
      </c>
      <c r="G49" s="156" t="n">
        <v>3.313</v>
      </c>
      <c r="H49" s="156" t="n">
        <v>0.24</v>
      </c>
      <c r="I49" s="153" t="n">
        <v>0.074733705059586</v>
      </c>
      <c r="J49" s="153" t="n">
        <v>-0.2</v>
      </c>
      <c r="K49" s="153" t="n">
        <v>-0.215</v>
      </c>
      <c r="L49" s="192" t="n">
        <v>-0.0175</v>
      </c>
      <c r="M49" s="192" t="n">
        <v>-0.265</v>
      </c>
      <c r="N49" s="153" t="n">
        <v>0.0025</v>
      </c>
      <c r="O49" s="153" t="n">
        <v>-0.06</v>
      </c>
      <c r="P49" s="153" t="n">
        <v>-0.095</v>
      </c>
      <c r="Q49" s="153" t="n">
        <v>-0.17</v>
      </c>
      <c r="R49" s="153" t="n">
        <v>-0.2</v>
      </c>
      <c r="S49" s="153" t="n">
        <v>-0.2</v>
      </c>
      <c r="T49" s="153" t="n">
        <v>-0.07625</v>
      </c>
      <c r="U49" s="153" t="n">
        <v>-0.05</v>
      </c>
      <c r="V49" s="153" t="n">
        <v>0.2425</v>
      </c>
      <c r="W49" s="153" t="n">
        <v>0.2425</v>
      </c>
      <c r="X49" s="153" t="n">
        <v>0.18</v>
      </c>
      <c r="Y49" s="153" t="n">
        <v>0.25</v>
      </c>
      <c r="Z49" s="153" t="n">
        <v>0.3425</v>
      </c>
      <c r="AA49" s="153" t="n">
        <v>0.4375</v>
      </c>
      <c r="AB49" s="153" t="n">
        <v>-0.028</v>
      </c>
      <c r="AC49" s="153" t="n">
        <v>-0.0375</v>
      </c>
      <c r="AD49" s="153" t="n">
        <v>-0.0145</v>
      </c>
      <c r="AE49" s="153" t="n">
        <v>-0.0345</v>
      </c>
      <c r="AF49" s="153" t="n">
        <v>0.005</v>
      </c>
      <c r="AG49" s="153" t="n">
        <v>-0.0035</v>
      </c>
      <c r="AH49" s="153" t="n">
        <v>-0.0575</v>
      </c>
      <c r="AI49" s="153" t="n">
        <v>-0.0465</v>
      </c>
      <c r="AJ49" s="153" t="n">
        <v>-0.059</v>
      </c>
      <c r="AK49" s="153" t="n">
        <v>-0.0145</v>
      </c>
      <c r="AL49" s="153" t="n">
        <v>-0.0665</v>
      </c>
      <c r="AM49" s="153" t="n">
        <v>-0.1025</v>
      </c>
      <c r="AN49" s="153" t="n">
        <v>-0.0165</v>
      </c>
      <c r="AO49" s="153" t="n">
        <v>0.0125</v>
      </c>
      <c r="AP49" s="153" t="n">
        <v>1.49</v>
      </c>
      <c r="AQ49" s="153" t="n">
        <v>-0.0575</v>
      </c>
      <c r="AR49" s="153" t="n">
        <v>-0.3</v>
      </c>
      <c r="AS49" s="153" t="n">
        <v>-0.15</v>
      </c>
      <c r="AT49" s="153" t="n">
        <v>-0.1925</v>
      </c>
      <c r="AU49" s="153" t="n">
        <v>0.15</v>
      </c>
      <c r="AV49" s="153" t="n">
        <v>-0.25</v>
      </c>
      <c r="AW49" s="153" t="n">
        <v>-0.3</v>
      </c>
      <c r="AX49" s="153" t="n">
        <v>0.095</v>
      </c>
      <c r="AY49" s="153" t="n">
        <v>-0.3</v>
      </c>
      <c r="AZ49" s="153" t="n">
        <v>0</v>
      </c>
      <c r="BA49" s="153" t="n">
        <v>-0.0575</v>
      </c>
      <c r="BB49" s="153" t="n">
        <v>-0.1425</v>
      </c>
      <c r="BC49" s="153" t="n">
        <v>-0.06</v>
      </c>
      <c r="BD49" s="153" t="n">
        <v>-0.12</v>
      </c>
      <c r="BE49" s="153" t="n">
        <v>-0.0195</v>
      </c>
      <c r="BF49" s="153" t="n">
        <v>-0.08</v>
      </c>
      <c r="BG49" s="153" t="n">
        <v>0</v>
      </c>
      <c r="BH49" s="153" t="n">
        <v>-0.0575</v>
      </c>
      <c r="BI49" s="153" t="n">
        <v>0.055</v>
      </c>
    </row>
    <row r="50" customFormat="false" ht="12.75" hidden="false" customHeight="false" outlineLevel="0" collapsed="false">
      <c r="B50" s="187" t="n">
        <f aca="false">C50*D50*10000</f>
        <v>-74.9815559999984</v>
      </c>
      <c r="C50" s="0" t="n">
        <v>0.74981556</v>
      </c>
      <c r="D50" s="0" t="n">
        <f aca="false">E50-G50</f>
        <v>-0.00999999999999979</v>
      </c>
      <c r="E50" s="0" t="n">
        <v>3.18</v>
      </c>
      <c r="F50" s="141" t="n">
        <v>38018</v>
      </c>
      <c r="G50" s="156" t="n">
        <v>3.19</v>
      </c>
      <c r="H50" s="156" t="n">
        <v>0.235</v>
      </c>
      <c r="I50" s="153" t="n">
        <v>0.074736004545325</v>
      </c>
      <c r="J50" s="153" t="n">
        <v>-0.2025</v>
      </c>
      <c r="K50" s="153" t="n">
        <v>-0.2175</v>
      </c>
      <c r="L50" s="192" t="n">
        <v>-0.0175</v>
      </c>
      <c r="M50" s="192" t="n">
        <v>-0.2675</v>
      </c>
      <c r="N50" s="153" t="n">
        <v>0.0025</v>
      </c>
      <c r="O50" s="153" t="n">
        <v>-0.06</v>
      </c>
      <c r="P50" s="153" t="n">
        <v>-0.095</v>
      </c>
      <c r="Q50" s="153" t="n">
        <v>-0.1725</v>
      </c>
      <c r="R50" s="153" t="n">
        <v>-0.2025</v>
      </c>
      <c r="S50" s="153" t="n">
        <v>-0.2025</v>
      </c>
      <c r="T50" s="153" t="n">
        <v>-0.0675</v>
      </c>
      <c r="U50" s="153" t="n">
        <v>-0.05</v>
      </c>
      <c r="V50" s="153" t="n">
        <v>0.22</v>
      </c>
      <c r="W50" s="153" t="n">
        <v>0.22</v>
      </c>
      <c r="X50" s="153" t="n">
        <v>0.155</v>
      </c>
      <c r="Y50" s="153" t="n">
        <v>0.25</v>
      </c>
      <c r="Z50" s="153" t="n">
        <v>0.3375</v>
      </c>
      <c r="AA50" s="153" t="n">
        <v>0.435</v>
      </c>
      <c r="AB50" s="153" t="n">
        <v>-0.028</v>
      </c>
      <c r="AC50" s="153" t="n">
        <v>-0.0375</v>
      </c>
      <c r="AD50" s="153" t="n">
        <v>-0.0145</v>
      </c>
      <c r="AE50" s="153" t="n">
        <v>-0.0345</v>
      </c>
      <c r="AF50" s="153" t="n">
        <v>0.005</v>
      </c>
      <c r="AG50" s="153" t="n">
        <v>-0.0035</v>
      </c>
      <c r="AH50" s="153" t="n">
        <v>-0.0575</v>
      </c>
      <c r="AI50" s="153" t="n">
        <v>-0.0465</v>
      </c>
      <c r="AJ50" s="153" t="n">
        <v>-0.059</v>
      </c>
      <c r="AK50" s="153" t="n">
        <v>-0.0145</v>
      </c>
      <c r="AL50" s="153" t="n">
        <v>-0.0625</v>
      </c>
      <c r="AM50" s="153" t="n">
        <v>-0.085</v>
      </c>
      <c r="AN50" s="153" t="n">
        <v>-0.0165</v>
      </c>
      <c r="AO50" s="153" t="n">
        <v>0.0125</v>
      </c>
      <c r="AP50" s="153" t="n">
        <v>1.37</v>
      </c>
      <c r="AQ50" s="153" t="n">
        <v>-0.04</v>
      </c>
      <c r="AR50" s="153" t="n">
        <v>-0.3</v>
      </c>
      <c r="AS50" s="153" t="n">
        <v>-0.15</v>
      </c>
      <c r="AT50" s="153" t="n">
        <v>-0.1925</v>
      </c>
      <c r="AU50" s="153" t="n">
        <v>0.02</v>
      </c>
      <c r="AV50" s="153" t="n">
        <v>-0.25</v>
      </c>
      <c r="AW50" s="153" t="n">
        <v>-0.3</v>
      </c>
      <c r="AX50" s="153" t="n">
        <v>0.095</v>
      </c>
      <c r="AY50" s="153" t="n">
        <v>-0.3</v>
      </c>
      <c r="AZ50" s="153" t="n">
        <v>0</v>
      </c>
      <c r="BA50" s="153" t="n">
        <v>-0.04</v>
      </c>
      <c r="BB50" s="153" t="n">
        <v>-0.1425</v>
      </c>
      <c r="BC50" s="153" t="n">
        <v>-0.06</v>
      </c>
      <c r="BD50" s="153" t="n">
        <v>-0.1</v>
      </c>
      <c r="BE50" s="153" t="n">
        <v>-0.0195</v>
      </c>
      <c r="BF50" s="153" t="n">
        <v>-0.08</v>
      </c>
      <c r="BG50" s="153" t="n">
        <v>0</v>
      </c>
      <c r="BH50" s="153" t="n">
        <v>-0.0575</v>
      </c>
      <c r="BI50" s="153" t="n">
        <v>0.055</v>
      </c>
    </row>
    <row r="51" customFormat="false" ht="12.75" hidden="false" customHeight="false" outlineLevel="0" collapsed="false">
      <c r="B51" s="187" t="n">
        <f aca="false">C51*D51*10000</f>
        <v>-6.66018600000015</v>
      </c>
      <c r="C51" s="0" t="n">
        <v>0.06660186</v>
      </c>
      <c r="D51" s="0" t="n">
        <f aca="false">E51-G51</f>
        <v>-0.0100000000000002</v>
      </c>
      <c r="E51" s="0" t="n">
        <v>3.037</v>
      </c>
      <c r="F51" s="141" t="n">
        <v>38047</v>
      </c>
      <c r="G51" s="156" t="n">
        <v>3.047</v>
      </c>
      <c r="H51" s="156" t="n">
        <v>0.23</v>
      </c>
      <c r="I51" s="153" t="n">
        <v>0.074738155677146</v>
      </c>
      <c r="J51" s="153" t="n">
        <v>-0.205</v>
      </c>
      <c r="K51" s="153" t="n">
        <v>-0.22</v>
      </c>
      <c r="L51" s="192" t="n">
        <v>-0.0175</v>
      </c>
      <c r="M51" s="192" t="n">
        <v>-0.27</v>
      </c>
      <c r="N51" s="153" t="n">
        <v>0.0025</v>
      </c>
      <c r="O51" s="153" t="n">
        <v>-0.06</v>
      </c>
      <c r="P51" s="153" t="n">
        <v>-0.095</v>
      </c>
      <c r="Q51" s="153" t="n">
        <v>-0.175</v>
      </c>
      <c r="R51" s="153" t="n">
        <v>-0.205</v>
      </c>
      <c r="S51" s="153" t="n">
        <v>-0.205</v>
      </c>
      <c r="T51" s="153" t="n">
        <v>-0.06125</v>
      </c>
      <c r="U51" s="153" t="n">
        <v>-0.05</v>
      </c>
      <c r="V51" s="153" t="n">
        <v>0.2175</v>
      </c>
      <c r="W51" s="153" t="n">
        <v>0.2175</v>
      </c>
      <c r="X51" s="153" t="n">
        <v>0.1525</v>
      </c>
      <c r="Y51" s="153" t="n">
        <v>0.25</v>
      </c>
      <c r="Z51" s="153" t="n">
        <v>0.26</v>
      </c>
      <c r="AA51" s="153" t="n">
        <v>0.3025</v>
      </c>
      <c r="AB51" s="153" t="n">
        <v>-0.028</v>
      </c>
      <c r="AC51" s="153" t="n">
        <v>-0.0375</v>
      </c>
      <c r="AD51" s="153" t="n">
        <v>-0.0145</v>
      </c>
      <c r="AE51" s="153" t="n">
        <v>-0.0345</v>
      </c>
      <c r="AF51" s="153" t="n">
        <v>0.005</v>
      </c>
      <c r="AG51" s="153" t="n">
        <v>-0.0035</v>
      </c>
      <c r="AH51" s="153" t="n">
        <v>-0.0575</v>
      </c>
      <c r="AI51" s="153" t="n">
        <v>-0.0465</v>
      </c>
      <c r="AJ51" s="153" t="n">
        <v>-0.0495</v>
      </c>
      <c r="AK51" s="153" t="n">
        <v>-0.0145</v>
      </c>
      <c r="AL51" s="153" t="n">
        <v>-0.064</v>
      </c>
      <c r="AM51" s="153" t="n">
        <v>-0.0725</v>
      </c>
      <c r="AN51" s="153" t="n">
        <v>-0.0165</v>
      </c>
      <c r="AO51" s="153" t="n">
        <v>0.0125</v>
      </c>
      <c r="AP51" s="153" t="n">
        <v>0.87</v>
      </c>
      <c r="AQ51" s="153" t="n">
        <v>-0.0275</v>
      </c>
      <c r="AR51" s="153" t="n">
        <v>-0.3</v>
      </c>
      <c r="AS51" s="153" t="n">
        <v>-0.15</v>
      </c>
      <c r="AT51" s="153" t="n">
        <v>-0.1925</v>
      </c>
      <c r="AU51" s="153" t="n">
        <v>-0.17</v>
      </c>
      <c r="AV51" s="153" t="n">
        <v>-0.25</v>
      </c>
      <c r="AW51" s="153" t="n">
        <v>-0.3</v>
      </c>
      <c r="AX51" s="153" t="n">
        <v>0.095</v>
      </c>
      <c r="AY51" s="153" t="n">
        <v>-0.3</v>
      </c>
      <c r="AZ51" s="153" t="n">
        <v>0</v>
      </c>
      <c r="BA51" s="153" t="n">
        <v>-0.0275</v>
      </c>
      <c r="BB51" s="153" t="n">
        <v>-0.12</v>
      </c>
      <c r="BC51" s="153" t="n">
        <v>-0.06</v>
      </c>
      <c r="BD51" s="153" t="n">
        <v>-0.095</v>
      </c>
      <c r="BE51" s="153" t="n">
        <v>-0.0195</v>
      </c>
      <c r="BF51" s="153" t="n">
        <v>-0.08</v>
      </c>
      <c r="BG51" s="153" t="n">
        <v>0</v>
      </c>
      <c r="BH51" s="153" t="n">
        <v>-0.0575</v>
      </c>
      <c r="BI51" s="153" t="n">
        <v>0.055</v>
      </c>
    </row>
    <row r="52" customFormat="false" ht="12.75" hidden="false" customHeight="false" outlineLevel="0" collapsed="false">
      <c r="B52" s="187" t="n">
        <f aca="false">C52*D52*10000</f>
        <v>292.043950999994</v>
      </c>
      <c r="C52" s="0" t="n">
        <v>-2.92043951</v>
      </c>
      <c r="D52" s="0" t="n">
        <f aca="false">E52-G52</f>
        <v>-0.00999999999999979</v>
      </c>
      <c r="E52" s="0" t="n">
        <v>2.895</v>
      </c>
      <c r="F52" s="141" t="n">
        <v>38078</v>
      </c>
      <c r="G52" s="156" t="n">
        <v>2.905</v>
      </c>
      <c r="H52" s="156" t="n">
        <v>0.212</v>
      </c>
      <c r="I52" s="153" t="n">
        <v>0.074726621604475</v>
      </c>
      <c r="J52" s="153" t="n">
        <v>-0.195</v>
      </c>
      <c r="K52" s="153" t="n">
        <v>-0.21</v>
      </c>
      <c r="L52" s="192" t="n">
        <v>-0.105</v>
      </c>
      <c r="M52" s="192" t="n">
        <v>-0.26</v>
      </c>
      <c r="N52" s="153" t="n">
        <v>-0.085</v>
      </c>
      <c r="O52" s="153" t="n">
        <v>-0.0575</v>
      </c>
      <c r="P52" s="153" t="n">
        <v>-0.0775</v>
      </c>
      <c r="Q52" s="153" t="n">
        <v>-0.165</v>
      </c>
      <c r="R52" s="153" t="n">
        <v>-0.195</v>
      </c>
      <c r="S52" s="153" t="n">
        <v>-0.195</v>
      </c>
      <c r="T52" s="153" t="n">
        <v>-0.06375</v>
      </c>
      <c r="U52" s="153" t="n">
        <v>-0.0475</v>
      </c>
      <c r="V52" s="153" t="n">
        <v>0.1675</v>
      </c>
      <c r="W52" s="153" t="n">
        <v>0.1675</v>
      </c>
      <c r="X52" s="153" t="n">
        <v>0.0625</v>
      </c>
      <c r="Y52" s="153" t="n">
        <v>0.11</v>
      </c>
      <c r="Z52" s="153" t="n">
        <v>0.1775</v>
      </c>
      <c r="AA52" s="153" t="n">
        <v>0.1975</v>
      </c>
      <c r="AB52" s="153" t="n">
        <v>-0.0275</v>
      </c>
      <c r="AC52" s="153" t="n">
        <v>-0.0277</v>
      </c>
      <c r="AD52" s="153" t="n">
        <v>0.0013</v>
      </c>
      <c r="AE52" s="153" t="n">
        <v>-0.0162</v>
      </c>
      <c r="AF52" s="153" t="n">
        <v>0.005</v>
      </c>
      <c r="AG52" s="153" t="n">
        <v>-0.0035</v>
      </c>
      <c r="AH52" s="153" t="n">
        <v>-0.055</v>
      </c>
      <c r="AI52" s="153" t="n">
        <v>-0.051</v>
      </c>
      <c r="AJ52" s="153" t="n">
        <v>-0.054</v>
      </c>
      <c r="AK52" s="153" t="n">
        <v>-0.0145</v>
      </c>
      <c r="AL52" s="153" t="n">
        <v>-0.074</v>
      </c>
      <c r="AM52" s="153" t="n">
        <v>-0.08</v>
      </c>
      <c r="AN52" s="153" t="n">
        <v>-0.0215</v>
      </c>
      <c r="AO52" s="153" t="n">
        <v>0.0085</v>
      </c>
      <c r="AP52" s="153" t="n">
        <v>0.505</v>
      </c>
      <c r="AQ52" s="153" t="n">
        <v>0.015</v>
      </c>
      <c r="AR52" s="153" t="n">
        <v>-0.3425</v>
      </c>
      <c r="AS52" s="153" t="n">
        <v>-0.1325</v>
      </c>
      <c r="AT52" s="153" t="n">
        <v>-0.165</v>
      </c>
      <c r="AU52" s="153" t="n">
        <v>-0.31</v>
      </c>
      <c r="AV52" s="153" t="n">
        <v>-0.2925</v>
      </c>
      <c r="AW52" s="153" t="n">
        <v>-0.3425</v>
      </c>
      <c r="AX52" s="153" t="n">
        <v>0.21</v>
      </c>
      <c r="AY52" s="153" t="n">
        <v>-0.3425</v>
      </c>
      <c r="AZ52" s="153" t="n">
        <v>0</v>
      </c>
      <c r="BA52" s="153" t="n">
        <v>0.015</v>
      </c>
      <c r="BB52" s="153" t="n">
        <v>-0.08</v>
      </c>
      <c r="BC52" s="153" t="n">
        <v>-0.0575</v>
      </c>
      <c r="BD52" s="153" t="n">
        <v>-0.06</v>
      </c>
      <c r="BE52" s="153" t="n">
        <v>-0.0195</v>
      </c>
      <c r="BF52" s="153" t="n">
        <v>-0.0625</v>
      </c>
      <c r="BG52" s="153" t="n">
        <v>0</v>
      </c>
      <c r="BH52" s="153" t="n">
        <v>-0.055</v>
      </c>
      <c r="BI52" s="153" t="n">
        <v>0.055</v>
      </c>
    </row>
    <row r="53" customFormat="false" ht="12.75" hidden="false" customHeight="false" outlineLevel="0" collapsed="false">
      <c r="B53" s="187" t="n">
        <f aca="false">C53*D53*10000</f>
        <v>249.999224000006</v>
      </c>
      <c r="C53" s="0" t="n">
        <v>-2.49999224</v>
      </c>
      <c r="D53" s="0" t="n">
        <f aca="false">E53-G53</f>
        <v>-0.0100000000000002</v>
      </c>
      <c r="E53" s="0" t="n">
        <v>2.874</v>
      </c>
      <c r="F53" s="141" t="n">
        <v>38108</v>
      </c>
      <c r="G53" s="156" t="n">
        <v>2.884</v>
      </c>
      <c r="H53" s="156" t="n">
        <v>0.212</v>
      </c>
      <c r="I53" s="153" t="n">
        <v>0.074701179796591</v>
      </c>
      <c r="J53" s="153" t="n">
        <v>-0.195</v>
      </c>
      <c r="K53" s="153" t="n">
        <v>-0.21</v>
      </c>
      <c r="L53" s="192" t="n">
        <v>-0.12</v>
      </c>
      <c r="M53" s="192" t="n">
        <v>-0.26</v>
      </c>
      <c r="N53" s="153" t="n">
        <v>-0.1</v>
      </c>
      <c r="O53" s="153" t="n">
        <v>-0.0575</v>
      </c>
      <c r="P53" s="153" t="n">
        <v>-0.0775</v>
      </c>
      <c r="Q53" s="153" t="n">
        <v>-0.165</v>
      </c>
      <c r="R53" s="153" t="n">
        <v>-0.195</v>
      </c>
      <c r="S53" s="153" t="n">
        <v>-0.195</v>
      </c>
      <c r="T53" s="153" t="n">
        <v>-0.06375</v>
      </c>
      <c r="U53" s="153" t="n">
        <v>-0.0475</v>
      </c>
      <c r="V53" s="153" t="n">
        <v>0.1575</v>
      </c>
      <c r="W53" s="153" t="n">
        <v>0.1575</v>
      </c>
      <c r="X53" s="153" t="n">
        <v>0.0525</v>
      </c>
      <c r="Y53" s="153" t="n">
        <v>0.11</v>
      </c>
      <c r="Z53" s="153" t="n">
        <v>0.1625</v>
      </c>
      <c r="AA53" s="153" t="n">
        <v>0.1725</v>
      </c>
      <c r="AB53" s="153" t="n">
        <v>-0.0275</v>
      </c>
      <c r="AC53" s="153" t="n">
        <v>-0.02795</v>
      </c>
      <c r="AD53" s="153" t="n">
        <v>0.00105</v>
      </c>
      <c r="AE53" s="153" t="n">
        <v>-0.01645</v>
      </c>
      <c r="AF53" s="153" t="n">
        <v>0.005</v>
      </c>
      <c r="AG53" s="153" t="n">
        <v>-0.0035</v>
      </c>
      <c r="AH53" s="153" t="n">
        <v>-0.055</v>
      </c>
      <c r="AI53" s="153" t="n">
        <v>-0.051</v>
      </c>
      <c r="AJ53" s="153" t="n">
        <v>-0.054</v>
      </c>
      <c r="AK53" s="153" t="n">
        <v>-0.0145</v>
      </c>
      <c r="AL53" s="153" t="n">
        <v>-0.074</v>
      </c>
      <c r="AM53" s="153" t="n">
        <v>-0.08</v>
      </c>
      <c r="AN53" s="153" t="n">
        <v>-0.0215</v>
      </c>
      <c r="AO53" s="153" t="n">
        <v>0.0085</v>
      </c>
      <c r="AP53" s="153" t="n">
        <v>0.405</v>
      </c>
      <c r="AQ53" s="153" t="n">
        <v>0.015</v>
      </c>
      <c r="AR53" s="153" t="n">
        <v>-0.3425</v>
      </c>
      <c r="AS53" s="153" t="n">
        <v>-0.1325</v>
      </c>
      <c r="AT53" s="153" t="n">
        <v>-0.165</v>
      </c>
      <c r="AU53" s="153" t="n">
        <v>-0.31</v>
      </c>
      <c r="AV53" s="153" t="n">
        <v>-0.2925</v>
      </c>
      <c r="AW53" s="153" t="n">
        <v>-0.3425</v>
      </c>
      <c r="AX53" s="153" t="n">
        <v>0.21</v>
      </c>
      <c r="AY53" s="153" t="n">
        <v>-0.3425</v>
      </c>
      <c r="AZ53" s="153" t="n">
        <v>0</v>
      </c>
      <c r="BA53" s="153" t="n">
        <v>0.015</v>
      </c>
      <c r="BB53" s="153" t="n">
        <v>-0.08</v>
      </c>
      <c r="BC53" s="153" t="n">
        <v>-0.0575</v>
      </c>
      <c r="BD53" s="153" t="n">
        <v>-0.0625</v>
      </c>
      <c r="BE53" s="153" t="n">
        <v>-0.0195</v>
      </c>
      <c r="BF53" s="153" t="n">
        <v>-0.0625</v>
      </c>
      <c r="BG53" s="153" t="n">
        <v>0</v>
      </c>
      <c r="BH53" s="153" t="n">
        <v>-0.055</v>
      </c>
      <c r="BI53" s="153" t="n">
        <v>0.055</v>
      </c>
    </row>
    <row r="54" customFormat="false" ht="12.75" hidden="false" customHeight="false" outlineLevel="0" collapsed="false">
      <c r="B54" s="187" t="n">
        <f aca="false">C54*D54*10000</f>
        <v>263.771032999994</v>
      </c>
      <c r="C54" s="0" t="n">
        <v>-2.63771033</v>
      </c>
      <c r="D54" s="0" t="n">
        <f aca="false">E54-G54</f>
        <v>-0.00999999999999979</v>
      </c>
      <c r="E54" s="0" t="n">
        <v>2.87</v>
      </c>
      <c r="F54" s="141" t="n">
        <v>38139</v>
      </c>
      <c r="G54" s="156" t="n">
        <v>2.88</v>
      </c>
      <c r="H54" s="156" t="n">
        <v>0.212</v>
      </c>
      <c r="I54" s="153" t="n">
        <v>0.074674889928668</v>
      </c>
      <c r="J54" s="153" t="n">
        <v>-0.195</v>
      </c>
      <c r="K54" s="153" t="n">
        <v>-0.21</v>
      </c>
      <c r="L54" s="192" t="n">
        <v>-0.13</v>
      </c>
      <c r="M54" s="192" t="n">
        <v>-0.26</v>
      </c>
      <c r="N54" s="153" t="n">
        <v>-0.11</v>
      </c>
      <c r="O54" s="153" t="n">
        <v>-0.0575</v>
      </c>
      <c r="P54" s="153" t="n">
        <v>-0.0775</v>
      </c>
      <c r="Q54" s="153" t="n">
        <v>-0.165</v>
      </c>
      <c r="R54" s="153" t="n">
        <v>-0.195</v>
      </c>
      <c r="S54" s="153" t="n">
        <v>-0.195</v>
      </c>
      <c r="T54" s="153" t="n">
        <v>-0.06125</v>
      </c>
      <c r="U54" s="153" t="n">
        <v>-0.0475</v>
      </c>
      <c r="V54" s="153" t="n">
        <v>0.1525</v>
      </c>
      <c r="W54" s="153" t="n">
        <v>0.1525</v>
      </c>
      <c r="X54" s="153" t="n">
        <v>0.0475</v>
      </c>
      <c r="Y54" s="153" t="n">
        <v>0.11</v>
      </c>
      <c r="Z54" s="153" t="n">
        <v>0.1625</v>
      </c>
      <c r="AA54" s="153" t="n">
        <v>0.1725</v>
      </c>
      <c r="AB54" s="153" t="n">
        <v>-0.0275</v>
      </c>
      <c r="AC54" s="153" t="n">
        <v>-0.02795</v>
      </c>
      <c r="AD54" s="153" t="n">
        <v>0.00105</v>
      </c>
      <c r="AE54" s="153" t="n">
        <v>-0.01645</v>
      </c>
      <c r="AF54" s="153" t="n">
        <v>0.005</v>
      </c>
      <c r="AG54" s="153" t="n">
        <v>-0.0035</v>
      </c>
      <c r="AH54" s="153" t="n">
        <v>-0.055</v>
      </c>
      <c r="AI54" s="153" t="n">
        <v>-0.053</v>
      </c>
      <c r="AJ54" s="153" t="n">
        <v>-0.0515</v>
      </c>
      <c r="AK54" s="153" t="n">
        <v>-0.047</v>
      </c>
      <c r="AL54" s="153" t="n">
        <v>-0.09</v>
      </c>
      <c r="AM54" s="153" t="n">
        <v>-0.075</v>
      </c>
      <c r="AN54" s="153" t="n">
        <v>-0.0215</v>
      </c>
      <c r="AO54" s="153" t="n">
        <v>0.0085</v>
      </c>
      <c r="AP54" s="153" t="n">
        <v>0.415</v>
      </c>
      <c r="AQ54" s="153" t="n">
        <v>0.02</v>
      </c>
      <c r="AR54" s="153" t="n">
        <v>-0.3425</v>
      </c>
      <c r="AS54" s="153" t="n">
        <v>-0.1325</v>
      </c>
      <c r="AT54" s="153" t="n">
        <v>-0.165</v>
      </c>
      <c r="AU54" s="153" t="n">
        <v>-0.31</v>
      </c>
      <c r="AV54" s="153" t="n">
        <v>-0.2925</v>
      </c>
      <c r="AW54" s="153" t="n">
        <v>-0.3425</v>
      </c>
      <c r="AX54" s="153" t="n">
        <v>0.21</v>
      </c>
      <c r="AY54" s="153" t="n">
        <v>-0.3425</v>
      </c>
      <c r="AZ54" s="153" t="n">
        <v>0</v>
      </c>
      <c r="BA54" s="153" t="n">
        <v>0.02</v>
      </c>
      <c r="BB54" s="153" t="n">
        <v>-0.095</v>
      </c>
      <c r="BC54" s="153" t="n">
        <v>-0.0575</v>
      </c>
      <c r="BD54" s="153" t="n">
        <v>-0.065</v>
      </c>
      <c r="BE54" s="153" t="n">
        <v>-0.052</v>
      </c>
      <c r="BF54" s="153" t="n">
        <v>-0.0625</v>
      </c>
      <c r="BG54" s="153" t="n">
        <v>0</v>
      </c>
      <c r="BH54" s="153" t="n">
        <v>-0.055</v>
      </c>
      <c r="BI54" s="153" t="n">
        <v>0.055</v>
      </c>
    </row>
    <row r="55" customFormat="false" ht="12.75" hidden="false" customHeight="false" outlineLevel="0" collapsed="false">
      <c r="B55" s="187" t="n">
        <f aca="false">C55*D55*10000</f>
        <v>307.699022000007</v>
      </c>
      <c r="C55" s="0" t="n">
        <v>-3.07699022</v>
      </c>
      <c r="D55" s="0" t="n">
        <f aca="false">E55-G55</f>
        <v>-0.0100000000000002</v>
      </c>
      <c r="E55" s="0" t="n">
        <v>2.917</v>
      </c>
      <c r="F55" s="141" t="n">
        <v>38169</v>
      </c>
      <c r="G55" s="156" t="n">
        <v>2.927</v>
      </c>
      <c r="H55" s="156" t="n">
        <v>0.211</v>
      </c>
      <c r="I55" s="153" t="n">
        <v>0.074649448121219</v>
      </c>
      <c r="J55" s="153" t="n">
        <v>-0.195</v>
      </c>
      <c r="K55" s="153" t="n">
        <v>-0.21</v>
      </c>
      <c r="L55" s="192" t="n">
        <v>-0.13</v>
      </c>
      <c r="M55" s="192" t="n">
        <v>-0.28</v>
      </c>
      <c r="N55" s="153" t="n">
        <v>-0.11</v>
      </c>
      <c r="O55" s="153" t="n">
        <v>-0.0575</v>
      </c>
      <c r="P55" s="153" t="n">
        <v>-0.0775</v>
      </c>
      <c r="Q55" s="153" t="n">
        <v>-0.165</v>
      </c>
      <c r="R55" s="153" t="n">
        <v>-0.195</v>
      </c>
      <c r="S55" s="153" t="n">
        <v>-0.195</v>
      </c>
      <c r="T55" s="153" t="n">
        <v>-0.06</v>
      </c>
      <c r="U55" s="153" t="n">
        <v>-0.0475</v>
      </c>
      <c r="V55" s="153" t="n">
        <v>0.1425</v>
      </c>
      <c r="W55" s="153" t="n">
        <v>0.1425</v>
      </c>
      <c r="X55" s="153" t="n">
        <v>0.0375</v>
      </c>
      <c r="Y55" s="153" t="n">
        <v>0.11</v>
      </c>
      <c r="Z55" s="153" t="n">
        <v>0.1625</v>
      </c>
      <c r="AA55" s="153" t="n">
        <v>0.185</v>
      </c>
      <c r="AB55" s="153" t="n">
        <v>-0.0275</v>
      </c>
      <c r="AC55" s="153" t="n">
        <v>-0.02795</v>
      </c>
      <c r="AD55" s="153" t="n">
        <v>0.00105</v>
      </c>
      <c r="AE55" s="153" t="n">
        <v>-0.01645</v>
      </c>
      <c r="AF55" s="153" t="n">
        <v>0.005</v>
      </c>
      <c r="AG55" s="153" t="n">
        <v>-0.0035</v>
      </c>
      <c r="AH55" s="153" t="n">
        <v>-0.055</v>
      </c>
      <c r="AI55" s="153" t="n">
        <v>-0.053</v>
      </c>
      <c r="AJ55" s="153" t="n">
        <v>-0.0515</v>
      </c>
      <c r="AK55" s="153" t="n">
        <v>-0.0135</v>
      </c>
      <c r="AL55" s="153" t="n">
        <v>-0.074</v>
      </c>
      <c r="AM55" s="153" t="n">
        <v>-0.0725</v>
      </c>
      <c r="AN55" s="153" t="n">
        <v>-0.0215</v>
      </c>
      <c r="AO55" s="153" t="n">
        <v>0.0085</v>
      </c>
      <c r="AP55" s="153" t="n">
        <v>0.45</v>
      </c>
      <c r="AQ55" s="153" t="n">
        <v>0.0225</v>
      </c>
      <c r="AR55" s="153" t="n">
        <v>-0.3425</v>
      </c>
      <c r="AS55" s="153" t="n">
        <v>-0.1325</v>
      </c>
      <c r="AT55" s="153" t="n">
        <v>-0.165</v>
      </c>
      <c r="AU55" s="153" t="n">
        <v>-0.31</v>
      </c>
      <c r="AV55" s="153" t="n">
        <v>-0.2925</v>
      </c>
      <c r="AW55" s="153" t="n">
        <v>-0.3425</v>
      </c>
      <c r="AX55" s="153" t="n">
        <v>0.21</v>
      </c>
      <c r="AY55" s="153" t="n">
        <v>-0.3425</v>
      </c>
      <c r="AZ55" s="153" t="n">
        <v>0</v>
      </c>
      <c r="BA55" s="153" t="n">
        <v>0.0225</v>
      </c>
      <c r="BB55" s="153" t="n">
        <v>-0.0875</v>
      </c>
      <c r="BC55" s="153" t="n">
        <v>-0.0575</v>
      </c>
      <c r="BD55" s="153" t="n">
        <v>-0.065</v>
      </c>
      <c r="BE55" s="153" t="n">
        <v>-0.0185</v>
      </c>
      <c r="BF55" s="153" t="n">
        <v>-0.0625</v>
      </c>
      <c r="BG55" s="153" t="n">
        <v>0</v>
      </c>
      <c r="BH55" s="153" t="n">
        <v>-0.055</v>
      </c>
      <c r="BI55" s="153" t="n">
        <v>0.055</v>
      </c>
    </row>
    <row r="56" customFormat="false" ht="12.75" hidden="false" customHeight="false" outlineLevel="0" collapsed="false">
      <c r="B56" s="187" t="n">
        <f aca="false">C56*D56*10000</f>
        <v>296.97707900002</v>
      </c>
      <c r="C56" s="0" t="n">
        <v>-2.96977079</v>
      </c>
      <c r="D56" s="0" t="n">
        <f aca="false">E56-G56</f>
        <v>-0.0100000000000007</v>
      </c>
      <c r="E56" s="0" t="n">
        <v>2.912</v>
      </c>
      <c r="F56" s="141" t="n">
        <v>38200</v>
      </c>
      <c r="G56" s="156" t="n">
        <v>2.922</v>
      </c>
      <c r="H56" s="156" t="n">
        <v>0.211</v>
      </c>
      <c r="I56" s="153" t="n">
        <v>0.074623158253745</v>
      </c>
      <c r="J56" s="153" t="n">
        <v>-0.195</v>
      </c>
      <c r="K56" s="153" t="n">
        <v>-0.21</v>
      </c>
      <c r="L56" s="192" t="n">
        <v>-0.13</v>
      </c>
      <c r="M56" s="192" t="n">
        <v>-0.28</v>
      </c>
      <c r="N56" s="153" t="n">
        <v>-0.11</v>
      </c>
      <c r="O56" s="153" t="n">
        <v>-0.0575</v>
      </c>
      <c r="P56" s="153" t="n">
        <v>-0.0775</v>
      </c>
      <c r="Q56" s="153" t="n">
        <v>-0.165</v>
      </c>
      <c r="R56" s="153" t="n">
        <v>-0.195</v>
      </c>
      <c r="S56" s="153" t="n">
        <v>-0.195</v>
      </c>
      <c r="T56" s="153" t="n">
        <v>-0.05875</v>
      </c>
      <c r="U56" s="153" t="n">
        <v>-0.0475</v>
      </c>
      <c r="V56" s="153" t="n">
        <v>0.14</v>
      </c>
      <c r="W56" s="153" t="n">
        <v>0.14</v>
      </c>
      <c r="X56" s="153" t="n">
        <v>0.035</v>
      </c>
      <c r="Y56" s="153" t="n">
        <v>0.11</v>
      </c>
      <c r="Z56" s="153" t="n">
        <v>0.1625</v>
      </c>
      <c r="AA56" s="153" t="n">
        <v>0.185</v>
      </c>
      <c r="AB56" s="153" t="n">
        <v>-0.0275</v>
      </c>
      <c r="AC56" s="153" t="n">
        <v>-0.02795</v>
      </c>
      <c r="AD56" s="153" t="n">
        <v>0.00105</v>
      </c>
      <c r="AE56" s="153" t="n">
        <v>-0.01645</v>
      </c>
      <c r="AF56" s="153" t="n">
        <v>0.005</v>
      </c>
      <c r="AG56" s="153" t="n">
        <v>-0.0035</v>
      </c>
      <c r="AH56" s="153" t="n">
        <v>-0.055</v>
      </c>
      <c r="AI56" s="153" t="n">
        <v>-0.053</v>
      </c>
      <c r="AJ56" s="153" t="n">
        <v>-0.0515</v>
      </c>
      <c r="AK56" s="153" t="n">
        <v>-0.0135</v>
      </c>
      <c r="AL56" s="153" t="n">
        <v>-0.074</v>
      </c>
      <c r="AM56" s="153" t="n">
        <v>-0.07</v>
      </c>
      <c r="AN56" s="153" t="n">
        <v>-0.0215</v>
      </c>
      <c r="AO56" s="153" t="n">
        <v>0.0085</v>
      </c>
      <c r="AP56" s="153" t="n">
        <v>0.505</v>
      </c>
      <c r="AQ56" s="153" t="n">
        <v>0.025</v>
      </c>
      <c r="AR56" s="153" t="n">
        <v>-0.3425</v>
      </c>
      <c r="AS56" s="153" t="n">
        <v>-0.1325</v>
      </c>
      <c r="AT56" s="153" t="n">
        <v>-0.165</v>
      </c>
      <c r="AU56" s="153" t="n">
        <v>-0.31</v>
      </c>
      <c r="AV56" s="153" t="n">
        <v>-0.2925</v>
      </c>
      <c r="AW56" s="153" t="n">
        <v>-0.3425</v>
      </c>
      <c r="AX56" s="153" t="n">
        <v>0.21</v>
      </c>
      <c r="AY56" s="153" t="n">
        <v>-0.3425</v>
      </c>
      <c r="AZ56" s="153" t="n">
        <v>0</v>
      </c>
      <c r="BA56" s="153" t="n">
        <v>0.025</v>
      </c>
      <c r="BB56" s="153" t="n">
        <v>-0.0875</v>
      </c>
      <c r="BC56" s="153" t="n">
        <v>-0.0575</v>
      </c>
      <c r="BD56" s="153" t="n">
        <v>-0.065</v>
      </c>
      <c r="BE56" s="153" t="n">
        <v>-0.0185</v>
      </c>
      <c r="BF56" s="153" t="n">
        <v>-0.0625</v>
      </c>
      <c r="BG56" s="153" t="n">
        <v>0</v>
      </c>
      <c r="BH56" s="153" t="n">
        <v>-0.055</v>
      </c>
      <c r="BI56" s="153" t="n">
        <v>0.055</v>
      </c>
    </row>
    <row r="57" customFormat="false" ht="12.75" hidden="false" customHeight="false" outlineLevel="0" collapsed="false">
      <c r="B57" s="187" t="n">
        <f aca="false">C57*D57*10000</f>
        <v>292.13053900002</v>
      </c>
      <c r="C57" s="0" t="n">
        <v>-2.92130539</v>
      </c>
      <c r="D57" s="0" t="n">
        <f aca="false">E57-G57</f>
        <v>-0.0100000000000007</v>
      </c>
      <c r="E57" s="0" t="n">
        <v>2.901</v>
      </c>
      <c r="F57" s="141" t="n">
        <v>38231</v>
      </c>
      <c r="G57" s="156" t="n">
        <v>2.911</v>
      </c>
      <c r="H57" s="156" t="n">
        <v>0.211</v>
      </c>
      <c r="I57" s="153" t="n">
        <v>0.074596868386499</v>
      </c>
      <c r="J57" s="153" t="n">
        <v>-0.195</v>
      </c>
      <c r="K57" s="153" t="n">
        <v>-0.21</v>
      </c>
      <c r="L57" s="192" t="n">
        <v>-0.12</v>
      </c>
      <c r="M57" s="192" t="n">
        <v>-0.28</v>
      </c>
      <c r="N57" s="153" t="n">
        <v>-0.1</v>
      </c>
      <c r="O57" s="153" t="n">
        <v>-0.0575</v>
      </c>
      <c r="P57" s="153" t="n">
        <v>-0.0775</v>
      </c>
      <c r="Q57" s="153" t="n">
        <v>-0.165</v>
      </c>
      <c r="R57" s="153" t="n">
        <v>-0.195</v>
      </c>
      <c r="S57" s="153" t="n">
        <v>-0.195</v>
      </c>
      <c r="T57" s="153" t="n">
        <v>-0.0625</v>
      </c>
      <c r="U57" s="153" t="n">
        <v>-0.0475</v>
      </c>
      <c r="V57" s="153" t="n">
        <v>0.1375</v>
      </c>
      <c r="W57" s="153" t="n">
        <v>0.1375</v>
      </c>
      <c r="X57" s="153" t="n">
        <v>0.0325</v>
      </c>
      <c r="Y57" s="153" t="n">
        <v>0.11</v>
      </c>
      <c r="Z57" s="153" t="n">
        <v>0.1625</v>
      </c>
      <c r="AA57" s="153" t="n">
        <v>0.1625</v>
      </c>
      <c r="AB57" s="153" t="n">
        <v>-0.0275</v>
      </c>
      <c r="AC57" s="153" t="n">
        <v>-0.02775</v>
      </c>
      <c r="AD57" s="153" t="n">
        <v>0.00125</v>
      </c>
      <c r="AE57" s="153" t="n">
        <v>-0.01625</v>
      </c>
      <c r="AF57" s="153" t="n">
        <v>0.005</v>
      </c>
      <c r="AG57" s="153" t="n">
        <v>-0.0035</v>
      </c>
      <c r="AH57" s="153" t="n">
        <v>-0.055</v>
      </c>
      <c r="AI57" s="153" t="n">
        <v>-0.0505</v>
      </c>
      <c r="AJ57" s="153" t="n">
        <v>-0.0565</v>
      </c>
      <c r="AK57" s="153" t="n">
        <v>-0.016</v>
      </c>
      <c r="AL57" s="153" t="n">
        <v>-0.074</v>
      </c>
      <c r="AM57" s="153" t="n">
        <v>-0.0775</v>
      </c>
      <c r="AN57" s="153" t="n">
        <v>-0.0215</v>
      </c>
      <c r="AO57" s="153" t="n">
        <v>0.0085</v>
      </c>
      <c r="AP57" s="153" t="n">
        <v>0.41</v>
      </c>
      <c r="AQ57" s="153" t="n">
        <v>0.0175</v>
      </c>
      <c r="AR57" s="153" t="n">
        <v>-0.3425</v>
      </c>
      <c r="AS57" s="153" t="n">
        <v>-0.1325</v>
      </c>
      <c r="AT57" s="153" t="n">
        <v>-0.165</v>
      </c>
      <c r="AU57" s="153" t="n">
        <v>-0.31</v>
      </c>
      <c r="AV57" s="153" t="n">
        <v>-0.2925</v>
      </c>
      <c r="AW57" s="153" t="n">
        <v>-0.3425</v>
      </c>
      <c r="AX57" s="153" t="n">
        <v>0.21</v>
      </c>
      <c r="AY57" s="153" t="n">
        <v>-0.3425</v>
      </c>
      <c r="AZ57" s="153" t="n">
        <v>0</v>
      </c>
      <c r="BA57" s="153" t="n">
        <v>0.0175</v>
      </c>
      <c r="BB57" s="153" t="n">
        <v>-0.0925</v>
      </c>
      <c r="BC57" s="153" t="n">
        <v>-0.0575</v>
      </c>
      <c r="BD57" s="153" t="n">
        <v>-0.0875</v>
      </c>
      <c r="BE57" s="153" t="n">
        <v>-0.021</v>
      </c>
      <c r="BF57" s="153" t="n">
        <v>-0.0625</v>
      </c>
      <c r="BG57" s="153" t="n">
        <v>0</v>
      </c>
      <c r="BH57" s="153" t="n">
        <v>-0.055</v>
      </c>
      <c r="BI57" s="153" t="n">
        <v>0.055</v>
      </c>
    </row>
    <row r="58" customFormat="false" ht="12.75" hidden="false" customHeight="false" outlineLevel="0" collapsed="false">
      <c r="B58" s="187" t="n">
        <f aca="false">C58*D58*10000</f>
        <v>286.247572000032</v>
      </c>
      <c r="C58" s="0" t="n">
        <v>-2.86247572</v>
      </c>
      <c r="D58" s="0" t="n">
        <f aca="false">E58-G58</f>
        <v>-0.0100000000000011</v>
      </c>
      <c r="E58" s="0" t="n">
        <v>2.918</v>
      </c>
      <c r="F58" s="141" t="n">
        <v>38261</v>
      </c>
      <c r="G58" s="156" t="n">
        <v>2.928</v>
      </c>
      <c r="H58" s="156" t="n">
        <v>0.211</v>
      </c>
      <c r="I58" s="153" t="n">
        <v>0.074571426579704</v>
      </c>
      <c r="J58" s="153" t="n">
        <v>-0.195</v>
      </c>
      <c r="K58" s="153" t="n">
        <v>-0.21</v>
      </c>
      <c r="L58" s="192" t="n">
        <v>-0.105</v>
      </c>
      <c r="M58" s="192" t="n">
        <v>-0.28</v>
      </c>
      <c r="N58" s="153" t="n">
        <v>-0.085</v>
      </c>
      <c r="O58" s="153" t="n">
        <v>-0.0575</v>
      </c>
      <c r="P58" s="153" t="n">
        <v>-0.0775</v>
      </c>
      <c r="Q58" s="153" t="n">
        <v>-0.165</v>
      </c>
      <c r="R58" s="153" t="n">
        <v>-0.195</v>
      </c>
      <c r="S58" s="153" t="n">
        <v>-0.195</v>
      </c>
      <c r="T58" s="153" t="n">
        <v>-0.0675</v>
      </c>
      <c r="U58" s="153" t="n">
        <v>-0.0475</v>
      </c>
      <c r="V58" s="153" t="n">
        <v>0.1525</v>
      </c>
      <c r="W58" s="153" t="n">
        <v>0.1525</v>
      </c>
      <c r="X58" s="153" t="n">
        <v>0.0475</v>
      </c>
      <c r="Y58" s="153" t="n">
        <v>0.11</v>
      </c>
      <c r="Z58" s="153" t="n">
        <v>0.165</v>
      </c>
      <c r="AA58" s="153" t="n">
        <v>0.185</v>
      </c>
      <c r="AB58" s="153" t="n">
        <v>-0.0275</v>
      </c>
      <c r="AC58" s="153" t="n">
        <v>-0.02775</v>
      </c>
      <c r="AD58" s="153" t="n">
        <v>0.00125</v>
      </c>
      <c r="AE58" s="153" t="n">
        <v>-0.01625</v>
      </c>
      <c r="AF58" s="153" t="n">
        <v>0.005</v>
      </c>
      <c r="AG58" s="153" t="n">
        <v>-0.0035</v>
      </c>
      <c r="AH58" s="153" t="n">
        <v>-0.055</v>
      </c>
      <c r="AI58" s="153" t="n">
        <v>-0.0505</v>
      </c>
      <c r="AJ58" s="153" t="n">
        <v>-0.0565</v>
      </c>
      <c r="AK58" s="153" t="n">
        <v>-0.016</v>
      </c>
      <c r="AL58" s="153" t="n">
        <v>-0.059</v>
      </c>
      <c r="AM58" s="153" t="n">
        <v>-0.0875</v>
      </c>
      <c r="AN58" s="153" t="n">
        <v>-0.0215</v>
      </c>
      <c r="AO58" s="153" t="n">
        <v>0.0085</v>
      </c>
      <c r="AP58" s="153" t="n">
        <v>0.345</v>
      </c>
      <c r="AQ58" s="153" t="n">
        <v>0.0075</v>
      </c>
      <c r="AR58" s="153" t="n">
        <v>-0.3425</v>
      </c>
      <c r="AS58" s="153" t="n">
        <v>-0.1325</v>
      </c>
      <c r="AT58" s="153" t="n">
        <v>-0.165</v>
      </c>
      <c r="AU58" s="153" t="n">
        <v>-0.31</v>
      </c>
      <c r="AV58" s="153" t="n">
        <v>-0.2925</v>
      </c>
      <c r="AW58" s="153" t="n">
        <v>-0.3425</v>
      </c>
      <c r="AX58" s="153" t="n">
        <v>0.21</v>
      </c>
      <c r="AY58" s="153" t="n">
        <v>-0.3425</v>
      </c>
      <c r="AZ58" s="153" t="n">
        <v>0</v>
      </c>
      <c r="BA58" s="153" t="n">
        <v>0.0075</v>
      </c>
      <c r="BB58" s="153" t="n">
        <v>-0.0975</v>
      </c>
      <c r="BC58" s="153" t="n">
        <v>-0.0575</v>
      </c>
      <c r="BD58" s="153" t="n">
        <v>-0.0875</v>
      </c>
      <c r="BE58" s="153" t="n">
        <v>-0.021</v>
      </c>
      <c r="BF58" s="153" t="n">
        <v>-0.0625</v>
      </c>
      <c r="BG58" s="153" t="n">
        <v>0</v>
      </c>
      <c r="BH58" s="153" t="n">
        <v>-0.055</v>
      </c>
      <c r="BI58" s="153" t="n">
        <v>0.055</v>
      </c>
    </row>
    <row r="59" customFormat="false" ht="12.75" hidden="false" customHeight="false" outlineLevel="0" collapsed="false">
      <c r="B59" s="187" t="n">
        <f aca="false">C59*D59*10000</f>
        <v>339.554856000023</v>
      </c>
      <c r="C59" s="0" t="n">
        <v>-3.39554856</v>
      </c>
      <c r="D59" s="0" t="n">
        <f aca="false">E59-G59</f>
        <v>-0.0100000000000007</v>
      </c>
      <c r="E59" s="0" t="n">
        <v>3.013</v>
      </c>
      <c r="F59" s="141" t="n">
        <v>38292</v>
      </c>
      <c r="G59" s="156" t="n">
        <v>3.023</v>
      </c>
      <c r="H59" s="156" t="n">
        <v>0.2125</v>
      </c>
      <c r="I59" s="153" t="n">
        <v>0.074545136712907</v>
      </c>
      <c r="J59" s="153" t="n">
        <v>-0.19</v>
      </c>
      <c r="K59" s="153" t="n">
        <v>-0.205</v>
      </c>
      <c r="L59" s="192" t="n">
        <v>-0.045</v>
      </c>
      <c r="M59" s="192" t="n">
        <v>-0.275</v>
      </c>
      <c r="N59" s="153" t="n">
        <v>-0.025</v>
      </c>
      <c r="O59" s="153" t="n">
        <v>-0.0525</v>
      </c>
      <c r="P59" s="153" t="n">
        <v>-0.0875</v>
      </c>
      <c r="Q59" s="153" t="n">
        <v>-0.16</v>
      </c>
      <c r="R59" s="153" t="n">
        <v>-0.19</v>
      </c>
      <c r="S59" s="153" t="n">
        <v>-0.19</v>
      </c>
      <c r="T59" s="153" t="n">
        <v>-0.06</v>
      </c>
      <c r="U59" s="153" t="n">
        <v>-0.0425</v>
      </c>
      <c r="V59" s="153" t="n">
        <v>0.1925</v>
      </c>
      <c r="W59" s="153" t="n">
        <v>0.1925</v>
      </c>
      <c r="X59" s="153" t="n">
        <v>0.1075</v>
      </c>
      <c r="Y59" s="153" t="n">
        <v>0.0025</v>
      </c>
      <c r="Z59" s="153" t="n">
        <v>0.24</v>
      </c>
      <c r="AA59" s="153" t="n">
        <v>0.2875</v>
      </c>
      <c r="AB59" s="153" t="n">
        <v>-0.0305</v>
      </c>
      <c r="AC59" s="153" t="n">
        <v>-0.0425</v>
      </c>
      <c r="AD59" s="153" t="n">
        <v>-0.0135</v>
      </c>
      <c r="AE59" s="153" t="n">
        <v>-0.031</v>
      </c>
      <c r="AF59" s="153" t="n">
        <v>0.005</v>
      </c>
      <c r="AG59" s="153" t="n">
        <v>-0.0015</v>
      </c>
      <c r="AH59" s="153" t="n">
        <v>-0.0575</v>
      </c>
      <c r="AI59" s="153" t="n">
        <v>-0.046</v>
      </c>
      <c r="AJ59" s="153" t="n">
        <v>-0.0545</v>
      </c>
      <c r="AK59" s="153" t="n">
        <v>-0.0135</v>
      </c>
      <c r="AL59" s="153" t="n">
        <v>-0.0605</v>
      </c>
      <c r="AM59" s="153" t="n">
        <v>-0.0775</v>
      </c>
      <c r="AN59" s="153" t="n">
        <v>-0.0165</v>
      </c>
      <c r="AO59" s="153" t="n">
        <v>0.0125</v>
      </c>
      <c r="AP59" s="153" t="n">
        <v>0.72</v>
      </c>
      <c r="AQ59" s="153" t="n">
        <v>-0.0325</v>
      </c>
      <c r="AR59" s="153" t="n">
        <v>-0.3</v>
      </c>
      <c r="AS59" s="153" t="n">
        <v>-0.1475</v>
      </c>
      <c r="AT59" s="153" t="n">
        <v>-0.1875</v>
      </c>
      <c r="AU59" s="153" t="n">
        <v>0.01</v>
      </c>
      <c r="AV59" s="153" t="n">
        <v>-0.25</v>
      </c>
      <c r="AW59" s="153" t="n">
        <v>-0.3</v>
      </c>
      <c r="AX59" s="153" t="n">
        <v>0.1025</v>
      </c>
      <c r="AY59" s="153" t="n">
        <v>-0.3</v>
      </c>
      <c r="AZ59" s="153" t="n">
        <v>0</v>
      </c>
      <c r="BA59" s="153" t="n">
        <v>-0.0325</v>
      </c>
      <c r="BB59" s="153" t="n">
        <v>-0.12</v>
      </c>
      <c r="BC59" s="153" t="n">
        <v>-0.0525</v>
      </c>
      <c r="BD59" s="153" t="n">
        <v>-0.0925</v>
      </c>
      <c r="BE59" s="153" t="n">
        <v>-0.0185</v>
      </c>
      <c r="BF59" s="153" t="n">
        <v>-0.0725</v>
      </c>
      <c r="BG59" s="153" t="n">
        <v>0</v>
      </c>
      <c r="BH59" s="153" t="n">
        <v>-0.0575</v>
      </c>
      <c r="BI59" s="153" t="n">
        <v>0.0625</v>
      </c>
    </row>
    <row r="60" customFormat="false" ht="12.75" hidden="false" customHeight="false" outlineLevel="0" collapsed="false">
      <c r="B60" s="187" t="n">
        <f aca="false">C60*D60*10000</f>
        <v>262.114319000006</v>
      </c>
      <c r="C60" s="0" t="n">
        <v>-2.62114319</v>
      </c>
      <c r="D60" s="0" t="n">
        <f aca="false">E60-G60</f>
        <v>-0.0100000000000002</v>
      </c>
      <c r="E60" s="0" t="n">
        <v>3.11</v>
      </c>
      <c r="F60" s="141" t="n">
        <v>38322</v>
      </c>
      <c r="G60" s="156" t="n">
        <v>3.12</v>
      </c>
      <c r="H60" s="156" t="n">
        <v>0.215</v>
      </c>
      <c r="I60" s="153" t="n">
        <v>0.074519694906547</v>
      </c>
      <c r="J60" s="153" t="n">
        <v>-0.1975</v>
      </c>
      <c r="K60" s="153" t="n">
        <v>-0.2125</v>
      </c>
      <c r="L60" s="192" t="n">
        <v>-0.0375</v>
      </c>
      <c r="M60" s="192" t="n">
        <v>-0.2825</v>
      </c>
      <c r="N60" s="153" t="n">
        <v>-0.0175</v>
      </c>
      <c r="O60" s="153" t="n">
        <v>-0.0525</v>
      </c>
      <c r="P60" s="153" t="n">
        <v>-0.0875</v>
      </c>
      <c r="Q60" s="153" t="n">
        <v>-0.1675</v>
      </c>
      <c r="R60" s="153" t="n">
        <v>-0.1975</v>
      </c>
      <c r="S60" s="153" t="n">
        <v>-0.1975</v>
      </c>
      <c r="T60" s="153" t="n">
        <v>-0.07125</v>
      </c>
      <c r="U60" s="153" t="n">
        <v>-0.0425</v>
      </c>
      <c r="V60" s="153" t="n">
        <v>0.2325</v>
      </c>
      <c r="W60" s="153" t="n">
        <v>0.2325</v>
      </c>
      <c r="X60" s="153" t="n">
        <v>0.1475</v>
      </c>
      <c r="Y60" s="153" t="n">
        <v>0.0025</v>
      </c>
      <c r="Z60" s="153" t="n">
        <v>0.295</v>
      </c>
      <c r="AA60" s="153" t="n">
        <v>0.3375</v>
      </c>
      <c r="AB60" s="153" t="n">
        <v>-0.0305</v>
      </c>
      <c r="AC60" s="153" t="n">
        <v>-0.035</v>
      </c>
      <c r="AD60" s="153" t="n">
        <v>-0.0135</v>
      </c>
      <c r="AE60" s="153" t="n">
        <v>-0.031</v>
      </c>
      <c r="AF60" s="153" t="n">
        <v>0.005</v>
      </c>
      <c r="AG60" s="153" t="n">
        <v>-0.0015</v>
      </c>
      <c r="AH60" s="153" t="n">
        <v>-0.0575</v>
      </c>
      <c r="AI60" s="153" t="n">
        <v>-0.0445</v>
      </c>
      <c r="AJ60" s="153" t="n">
        <v>-0.057</v>
      </c>
      <c r="AK60" s="153" t="n">
        <v>-0.0135</v>
      </c>
      <c r="AL60" s="153" t="n">
        <v>-0.0605</v>
      </c>
      <c r="AM60" s="153" t="n">
        <v>-0.1</v>
      </c>
      <c r="AN60" s="153" t="n">
        <v>-0.0165</v>
      </c>
      <c r="AO60" s="153" t="n">
        <v>0.0125</v>
      </c>
      <c r="AP60" s="153" t="n">
        <v>1.035</v>
      </c>
      <c r="AQ60" s="153" t="n">
        <v>-0.055</v>
      </c>
      <c r="AR60" s="153" t="n">
        <v>-0.3</v>
      </c>
      <c r="AS60" s="153" t="n">
        <v>-0.1475</v>
      </c>
      <c r="AT60" s="153" t="n">
        <v>-0.1875</v>
      </c>
      <c r="AU60" s="153" t="n">
        <v>0.07</v>
      </c>
      <c r="AV60" s="153" t="n">
        <v>-0.25</v>
      </c>
      <c r="AW60" s="153" t="n">
        <v>-0.3</v>
      </c>
      <c r="AX60" s="153" t="n">
        <v>0.1025</v>
      </c>
      <c r="AY60" s="153" t="n">
        <v>-0.3</v>
      </c>
      <c r="AZ60" s="153" t="n">
        <v>0</v>
      </c>
      <c r="BA60" s="153" t="n">
        <v>-0.055</v>
      </c>
      <c r="BB60" s="153" t="n">
        <v>-0.1325</v>
      </c>
      <c r="BC60" s="153" t="n">
        <v>-0.0525</v>
      </c>
      <c r="BD60" s="153" t="n">
        <v>-0.115</v>
      </c>
      <c r="BE60" s="153" t="n">
        <v>-0.0185</v>
      </c>
      <c r="BF60" s="153" t="n">
        <v>-0.0725</v>
      </c>
      <c r="BG60" s="153" t="n">
        <v>0</v>
      </c>
      <c r="BH60" s="153" t="n">
        <v>-0.0575</v>
      </c>
      <c r="BI60" s="153" t="n">
        <v>0.0625</v>
      </c>
    </row>
    <row r="61" customFormat="false" ht="12.75" hidden="false" customHeight="false" outlineLevel="0" collapsed="false">
      <c r="B61" s="187" t="n">
        <f aca="false">C61*D61*10000</f>
        <v>90.9617970000007</v>
      </c>
      <c r="C61" s="0" t="n">
        <v>-0.60641198</v>
      </c>
      <c r="D61" s="0" t="n">
        <f aca="false">E61-G61</f>
        <v>-0.0150000000000001</v>
      </c>
      <c r="E61" s="0" t="n">
        <v>3.29</v>
      </c>
      <c r="F61" s="141" t="n">
        <v>38353</v>
      </c>
      <c r="G61" s="156" t="n">
        <v>3.305</v>
      </c>
      <c r="H61" s="156" t="n">
        <v>0.22</v>
      </c>
      <c r="I61" s="153" t="n">
        <v>0.074493405040198</v>
      </c>
      <c r="J61" s="153" t="n">
        <v>-0.2</v>
      </c>
      <c r="K61" s="153" t="n">
        <v>-0.215</v>
      </c>
      <c r="L61" s="192" t="n">
        <v>-0.0225</v>
      </c>
      <c r="M61" s="192" t="n">
        <v>-0.265</v>
      </c>
      <c r="N61" s="153" t="n">
        <v>-0.0025</v>
      </c>
      <c r="O61" s="153" t="n">
        <v>-0.0525</v>
      </c>
      <c r="P61" s="153" t="n">
        <v>-0.0875</v>
      </c>
      <c r="Q61" s="153" t="n">
        <v>-0.17</v>
      </c>
      <c r="R61" s="153" t="n">
        <v>-0.2</v>
      </c>
      <c r="S61" s="153" t="n">
        <v>-0.2</v>
      </c>
      <c r="T61" s="153" t="n">
        <v>-0.0725</v>
      </c>
      <c r="U61" s="153" t="n">
        <v>-0.0425</v>
      </c>
      <c r="V61" s="153" t="n">
        <v>0.245</v>
      </c>
      <c r="W61" s="153" t="n">
        <v>0.245</v>
      </c>
      <c r="X61" s="153" t="n">
        <v>0.1825</v>
      </c>
      <c r="Y61" s="153" t="n">
        <v>0.0025</v>
      </c>
      <c r="Z61" s="153" t="n">
        <v>0.3425</v>
      </c>
      <c r="AA61" s="153" t="n">
        <v>0.4375</v>
      </c>
      <c r="AB61" s="153" t="n">
        <v>-0.028</v>
      </c>
      <c r="AC61" s="153" t="n">
        <v>-0.035</v>
      </c>
      <c r="AD61" s="153" t="n">
        <v>-0.0135</v>
      </c>
      <c r="AE61" s="153" t="n">
        <v>-0.031</v>
      </c>
      <c r="AF61" s="153" t="n">
        <v>0.005</v>
      </c>
      <c r="AG61" s="153" t="n">
        <v>-0.0015</v>
      </c>
      <c r="AH61" s="153" t="n">
        <v>-0.0575</v>
      </c>
      <c r="AI61" s="153" t="n">
        <v>-0.0445</v>
      </c>
      <c r="AJ61" s="153" t="n">
        <v>-0.057</v>
      </c>
      <c r="AK61" s="153" t="n">
        <v>-0.0135</v>
      </c>
      <c r="AL61" s="153" t="n">
        <v>-0.0645</v>
      </c>
      <c r="AM61" s="153" t="n">
        <v>-0.1025</v>
      </c>
      <c r="AN61" s="153" t="n">
        <v>-0.0145</v>
      </c>
      <c r="AO61" s="153" t="n">
        <v>0.0125</v>
      </c>
      <c r="AP61" s="153" t="n">
        <v>1.505</v>
      </c>
      <c r="AQ61" s="153" t="n">
        <v>-0.0575</v>
      </c>
      <c r="AR61" s="153" t="n">
        <v>-0.3</v>
      </c>
      <c r="AS61" s="153" t="n">
        <v>-0.1475</v>
      </c>
      <c r="AT61" s="153" t="n">
        <v>-0.1875</v>
      </c>
      <c r="AU61" s="153" t="n">
        <v>0.14</v>
      </c>
      <c r="AV61" s="153" t="n">
        <v>-0.25</v>
      </c>
      <c r="AW61" s="153" t="n">
        <v>-0.3</v>
      </c>
      <c r="AX61" s="153" t="n">
        <v>0.1025</v>
      </c>
      <c r="AY61" s="153" t="n">
        <v>-0.3</v>
      </c>
      <c r="AZ61" s="153" t="n">
        <v>0</v>
      </c>
      <c r="BA61" s="153" t="n">
        <v>-0.0575</v>
      </c>
      <c r="BB61" s="153" t="n">
        <v>-0.14</v>
      </c>
      <c r="BC61" s="153" t="n">
        <v>-0.0525</v>
      </c>
      <c r="BD61" s="153" t="n">
        <v>-0.118</v>
      </c>
      <c r="BE61" s="153" t="n">
        <v>-0.0185</v>
      </c>
      <c r="BF61" s="153" t="n">
        <v>-0.0725</v>
      </c>
      <c r="BG61" s="153" t="n">
        <v>0</v>
      </c>
      <c r="BH61" s="153" t="n">
        <v>-0.0575</v>
      </c>
      <c r="BI61" s="153" t="n">
        <v>0.0625</v>
      </c>
    </row>
    <row r="62" customFormat="false" ht="12.75" hidden="false" customHeight="false" outlineLevel="0" collapsed="false">
      <c r="B62" s="187" t="n">
        <f aca="false">C62*D62*10000</f>
        <v>49.9156440000019</v>
      </c>
      <c r="C62" s="0" t="n">
        <v>-0.33277096</v>
      </c>
      <c r="D62" s="0" t="n">
        <f aca="false">E62-G62</f>
        <v>-0.0150000000000006</v>
      </c>
      <c r="E62" s="0" t="n">
        <v>3.171</v>
      </c>
      <c r="F62" s="141" t="n">
        <v>38384</v>
      </c>
      <c r="G62" s="156" t="n">
        <v>3.186</v>
      </c>
      <c r="H62" s="156" t="n">
        <v>0.215</v>
      </c>
      <c r="I62" s="153" t="n">
        <v>0.074467115174078</v>
      </c>
      <c r="J62" s="153" t="n">
        <v>-0.2025</v>
      </c>
      <c r="K62" s="153" t="n">
        <v>-0.2175</v>
      </c>
      <c r="L62" s="192" t="n">
        <v>-0.0225</v>
      </c>
      <c r="M62" s="192" t="n">
        <v>-0.2675</v>
      </c>
      <c r="N62" s="153" t="n">
        <v>-0.0025</v>
      </c>
      <c r="O62" s="153" t="n">
        <v>-0.0525</v>
      </c>
      <c r="P62" s="153" t="n">
        <v>-0.0875</v>
      </c>
      <c r="Q62" s="153" t="n">
        <v>-0.1725</v>
      </c>
      <c r="R62" s="153" t="n">
        <v>-0.2025</v>
      </c>
      <c r="S62" s="153" t="n">
        <v>-0.2025</v>
      </c>
      <c r="T62" s="153" t="n">
        <v>-0.06375</v>
      </c>
      <c r="U62" s="153" t="n">
        <v>-0.0425</v>
      </c>
      <c r="V62" s="153" t="n">
        <v>0.2225</v>
      </c>
      <c r="W62" s="153" t="n">
        <v>0.2225</v>
      </c>
      <c r="X62" s="153" t="n">
        <v>0.1625</v>
      </c>
      <c r="Y62" s="153" t="n">
        <v>0.0025</v>
      </c>
      <c r="Z62" s="153" t="n">
        <v>0.3375</v>
      </c>
      <c r="AA62" s="153" t="n">
        <v>0.435</v>
      </c>
      <c r="AB62" s="153" t="n">
        <v>-0.028</v>
      </c>
      <c r="AC62" s="153" t="n">
        <v>-0.035</v>
      </c>
      <c r="AD62" s="153" t="n">
        <v>-0.0135</v>
      </c>
      <c r="AE62" s="153" t="n">
        <v>-0.031</v>
      </c>
      <c r="AF62" s="153" t="n">
        <v>0.005</v>
      </c>
      <c r="AG62" s="153" t="n">
        <v>-0.0015</v>
      </c>
      <c r="AH62" s="153" t="n">
        <v>-0.0575</v>
      </c>
      <c r="AI62" s="153" t="n">
        <v>-0.0445</v>
      </c>
      <c r="AJ62" s="153" t="n">
        <v>-0.057</v>
      </c>
      <c r="AK62" s="153" t="n">
        <v>-0.0135</v>
      </c>
      <c r="AL62" s="153" t="n">
        <v>-0.0605</v>
      </c>
      <c r="AM62" s="153" t="n">
        <v>-0.085</v>
      </c>
      <c r="AN62" s="153" t="n">
        <v>-0.0145</v>
      </c>
      <c r="AO62" s="153" t="n">
        <v>0.0125</v>
      </c>
      <c r="AP62" s="153" t="n">
        <v>1.385</v>
      </c>
      <c r="AQ62" s="153" t="n">
        <v>-0.04</v>
      </c>
      <c r="AR62" s="153" t="n">
        <v>-0.3</v>
      </c>
      <c r="AS62" s="153" t="n">
        <v>-0.1475</v>
      </c>
      <c r="AT62" s="153" t="n">
        <v>-0.1875</v>
      </c>
      <c r="AU62" s="153" t="n">
        <v>0.01</v>
      </c>
      <c r="AV62" s="153" t="n">
        <v>-0.25</v>
      </c>
      <c r="AW62" s="153" t="n">
        <v>-0.3</v>
      </c>
      <c r="AX62" s="153" t="n">
        <v>0.1025</v>
      </c>
      <c r="AY62" s="153" t="n">
        <v>-0.3</v>
      </c>
      <c r="AZ62" s="153" t="n">
        <v>0</v>
      </c>
      <c r="BA62" s="153" t="n">
        <v>-0.04</v>
      </c>
      <c r="BB62" s="153" t="n">
        <v>-0.14</v>
      </c>
      <c r="BC62" s="153" t="n">
        <v>-0.0525</v>
      </c>
      <c r="BD62" s="153" t="n">
        <v>-0.098</v>
      </c>
      <c r="BE62" s="153" t="n">
        <v>-0.0185</v>
      </c>
      <c r="BF62" s="153" t="n">
        <v>-0.0725</v>
      </c>
      <c r="BG62" s="153" t="n">
        <v>0</v>
      </c>
      <c r="BH62" s="153" t="n">
        <v>-0.0575</v>
      </c>
      <c r="BI62" s="153" t="n">
        <v>0.0625</v>
      </c>
    </row>
    <row r="63" customFormat="false" ht="12.75" hidden="false" customHeight="false" outlineLevel="0" collapsed="false">
      <c r="B63" s="187" t="n">
        <f aca="false">C63*D63*10000</f>
        <v>191.457484500002</v>
      </c>
      <c r="C63" s="0" t="n">
        <v>-1.27638323</v>
      </c>
      <c r="D63" s="0" t="n">
        <f aca="false">E63-G63</f>
        <v>-0.0150000000000001</v>
      </c>
      <c r="E63" s="0" t="n">
        <v>3.031</v>
      </c>
      <c r="F63" s="141" t="n">
        <v>38412</v>
      </c>
      <c r="G63" s="156" t="n">
        <v>3.046</v>
      </c>
      <c r="H63" s="156" t="n">
        <v>0.2125</v>
      </c>
      <c r="I63" s="153" t="n">
        <v>0.074443369488746</v>
      </c>
      <c r="J63" s="153" t="n">
        <v>-0.205</v>
      </c>
      <c r="K63" s="153" t="n">
        <v>-0.22</v>
      </c>
      <c r="L63" s="192" t="n">
        <v>-0.0225</v>
      </c>
      <c r="M63" s="192" t="n">
        <v>-0.27</v>
      </c>
      <c r="N63" s="153" t="n">
        <v>-0.0025</v>
      </c>
      <c r="O63" s="153" t="n">
        <v>-0.0525</v>
      </c>
      <c r="P63" s="153" t="n">
        <v>-0.0875</v>
      </c>
      <c r="Q63" s="153" t="n">
        <v>-0.175</v>
      </c>
      <c r="R63" s="153" t="n">
        <v>-0.205</v>
      </c>
      <c r="S63" s="153" t="n">
        <v>-0.205</v>
      </c>
      <c r="T63" s="153" t="n">
        <v>-0.0575</v>
      </c>
      <c r="U63" s="153" t="n">
        <v>-0.0425</v>
      </c>
      <c r="V63" s="153" t="n">
        <v>0.22</v>
      </c>
      <c r="W63" s="153" t="n">
        <v>0.22</v>
      </c>
      <c r="X63" s="153" t="n">
        <v>0.1625</v>
      </c>
      <c r="Y63" s="153" t="n">
        <v>0.0025</v>
      </c>
      <c r="Z63" s="153" t="n">
        <v>0.26</v>
      </c>
      <c r="AA63" s="153" t="n">
        <v>0.3025</v>
      </c>
      <c r="AB63" s="153" t="n">
        <v>-0.028</v>
      </c>
      <c r="AC63" s="153" t="n">
        <v>-0.035</v>
      </c>
      <c r="AD63" s="153" t="n">
        <v>-0.0135</v>
      </c>
      <c r="AE63" s="153" t="n">
        <v>-0.031</v>
      </c>
      <c r="AF63" s="153" t="n">
        <v>0.005</v>
      </c>
      <c r="AG63" s="153" t="n">
        <v>-0.0015</v>
      </c>
      <c r="AH63" s="153" t="n">
        <v>-0.0575</v>
      </c>
      <c r="AI63" s="153" t="n">
        <v>-0.0445</v>
      </c>
      <c r="AJ63" s="153" t="n">
        <v>-0.0475</v>
      </c>
      <c r="AK63" s="153" t="n">
        <v>-0.0135</v>
      </c>
      <c r="AL63" s="153" t="n">
        <v>-0.062</v>
      </c>
      <c r="AM63" s="153" t="n">
        <v>-0.0725</v>
      </c>
      <c r="AN63" s="153" t="n">
        <v>-0.0145</v>
      </c>
      <c r="AO63" s="153" t="n">
        <v>0.0125</v>
      </c>
      <c r="AP63" s="153" t="n">
        <v>0.875</v>
      </c>
      <c r="AQ63" s="153" t="n">
        <v>-0.0275</v>
      </c>
      <c r="AR63" s="153" t="n">
        <v>-0.3</v>
      </c>
      <c r="AS63" s="153" t="n">
        <v>-0.1475</v>
      </c>
      <c r="AT63" s="153" t="n">
        <v>-0.1875</v>
      </c>
      <c r="AU63" s="153" t="n">
        <v>-0.18</v>
      </c>
      <c r="AV63" s="153" t="n">
        <v>-0.25</v>
      </c>
      <c r="AW63" s="153" t="n">
        <v>-0.3</v>
      </c>
      <c r="AX63" s="153" t="n">
        <v>0.1025</v>
      </c>
      <c r="AY63" s="153" t="n">
        <v>-0.3</v>
      </c>
      <c r="AZ63" s="153" t="n">
        <v>0</v>
      </c>
      <c r="BA63" s="153" t="n">
        <v>-0.0275</v>
      </c>
      <c r="BB63" s="153" t="n">
        <v>-0.1175</v>
      </c>
      <c r="BC63" s="153" t="n">
        <v>-0.0525</v>
      </c>
      <c r="BD63" s="153" t="n">
        <v>-0.093</v>
      </c>
      <c r="BE63" s="153" t="n">
        <v>-0.0185</v>
      </c>
      <c r="BF63" s="153" t="n">
        <v>-0.0725</v>
      </c>
      <c r="BG63" s="153" t="n">
        <v>0</v>
      </c>
      <c r="BH63" s="153" t="n">
        <v>-0.0575</v>
      </c>
      <c r="BI63" s="153" t="n">
        <v>0.0625</v>
      </c>
    </row>
    <row r="64" customFormat="false" ht="12.75" hidden="false" customHeight="false" outlineLevel="0" collapsed="false">
      <c r="B64" s="187" t="n">
        <f aca="false">C64*D64*10000</f>
        <v>-30.276390000002</v>
      </c>
      <c r="C64" s="0" t="n">
        <v>0.2018426</v>
      </c>
      <c r="D64" s="0" t="n">
        <f aca="false">E64-G64</f>
        <v>-0.015000000000001</v>
      </c>
      <c r="E64" s="0" t="n">
        <v>2.892</v>
      </c>
      <c r="F64" s="141" t="n">
        <v>38443</v>
      </c>
      <c r="G64" s="156" t="n">
        <v>2.907</v>
      </c>
      <c r="H64" s="156" t="n">
        <v>0.202</v>
      </c>
      <c r="I64" s="153" t="n">
        <v>0.07441707962306</v>
      </c>
      <c r="J64" s="153" t="n">
        <v>-0.195</v>
      </c>
      <c r="K64" s="153" t="n">
        <v>-0.21</v>
      </c>
      <c r="L64" s="192" t="n">
        <v>-0.11</v>
      </c>
      <c r="M64" s="192" t="n">
        <v>-0.26</v>
      </c>
      <c r="N64" s="153" t="n">
        <v>-0.09</v>
      </c>
      <c r="O64" s="153" t="n">
        <v>-0.055</v>
      </c>
      <c r="P64" s="153" t="n">
        <v>-0.075</v>
      </c>
      <c r="Q64" s="153" t="n">
        <v>-0.165</v>
      </c>
      <c r="R64" s="153" t="n">
        <v>-0.195</v>
      </c>
      <c r="S64" s="153" t="n">
        <v>-0.195</v>
      </c>
      <c r="T64" s="153" t="n">
        <v>-0.0625</v>
      </c>
      <c r="U64" s="153" t="n">
        <v>-0.045</v>
      </c>
      <c r="V64" s="153" t="n">
        <v>0.17</v>
      </c>
      <c r="W64" s="153" t="n">
        <v>0.17</v>
      </c>
      <c r="X64" s="153" t="n">
        <v>0.0675</v>
      </c>
      <c r="Y64" s="153" t="n">
        <v>0.1175</v>
      </c>
      <c r="Z64" s="153" t="n">
        <v>0.1775</v>
      </c>
      <c r="AA64" s="153" t="n">
        <v>0.1975</v>
      </c>
      <c r="AB64" s="153" t="n">
        <v>-0.0275</v>
      </c>
      <c r="AC64" s="153" t="n">
        <v>-0.0277</v>
      </c>
      <c r="AD64" s="153" t="n">
        <v>0.0023</v>
      </c>
      <c r="AE64" s="153" t="n">
        <v>-0.0152</v>
      </c>
      <c r="AF64" s="153" t="n">
        <v>0.005</v>
      </c>
      <c r="AG64" s="153" t="n">
        <v>-0.0015</v>
      </c>
      <c r="AH64" s="153" t="n">
        <v>-0.055</v>
      </c>
      <c r="AI64" s="153" t="n">
        <v>-0.049</v>
      </c>
      <c r="AJ64" s="153" t="n">
        <v>-0.052</v>
      </c>
      <c r="AK64" s="153" t="n">
        <v>-0.0135</v>
      </c>
      <c r="AL64" s="153" t="n">
        <v>-0.072</v>
      </c>
      <c r="AM64" s="153" t="n">
        <v>-0.08</v>
      </c>
      <c r="AN64" s="153" t="n">
        <v>-0.0195</v>
      </c>
      <c r="AO64" s="153" t="n">
        <v>0.0085</v>
      </c>
      <c r="AP64" s="153" t="n">
        <v>0.505</v>
      </c>
      <c r="AQ64" s="153" t="n">
        <v>0.015</v>
      </c>
      <c r="AR64" s="153" t="n">
        <v>-0.3425</v>
      </c>
      <c r="AS64" s="153" t="n">
        <v>-0.13</v>
      </c>
      <c r="AT64" s="153" t="n">
        <v>-0.16</v>
      </c>
      <c r="AU64" s="153" t="n">
        <v>-0.35</v>
      </c>
      <c r="AV64" s="153" t="n">
        <v>-0.2925</v>
      </c>
      <c r="AW64" s="153" t="n">
        <v>-0.3425</v>
      </c>
      <c r="AX64" s="153" t="n">
        <v>0.2175</v>
      </c>
      <c r="AY64" s="153" t="n">
        <v>-0.3425</v>
      </c>
      <c r="AZ64" s="153" t="n">
        <v>0</v>
      </c>
      <c r="BA64" s="153" t="n">
        <v>0.015</v>
      </c>
      <c r="BB64" s="153" t="n">
        <v>-0.078</v>
      </c>
      <c r="BC64" s="153" t="n">
        <v>-0.055</v>
      </c>
      <c r="BD64" s="153" t="n">
        <v>-0.058</v>
      </c>
      <c r="BE64" s="153" t="n">
        <v>-0.0185</v>
      </c>
      <c r="BF64" s="153" t="n">
        <v>-0.06</v>
      </c>
      <c r="BG64" s="153" t="n">
        <v>0</v>
      </c>
      <c r="BH64" s="153" t="n">
        <v>-0.055</v>
      </c>
      <c r="BI64" s="153" t="n">
        <v>0.055</v>
      </c>
    </row>
    <row r="65" customFormat="false" ht="12.75" hidden="false" customHeight="false" outlineLevel="0" collapsed="false">
      <c r="B65" s="187" t="n">
        <f aca="false">C65*D65*10000</f>
        <v>-29.4511364999994</v>
      </c>
      <c r="C65" s="0" t="n">
        <v>0.19634091</v>
      </c>
      <c r="D65" s="0" t="n">
        <f aca="false">E65-G65</f>
        <v>-0.0149999999999997</v>
      </c>
      <c r="E65" s="0" t="n">
        <v>2.872</v>
      </c>
      <c r="F65" s="141" t="n">
        <v>38473</v>
      </c>
      <c r="G65" s="156" t="n">
        <v>2.887</v>
      </c>
      <c r="H65" s="156" t="n">
        <v>0.2</v>
      </c>
      <c r="I65" s="153" t="n">
        <v>0.074391637817774</v>
      </c>
      <c r="J65" s="153" t="n">
        <v>-0.195</v>
      </c>
      <c r="K65" s="153" t="n">
        <v>-0.21</v>
      </c>
      <c r="L65" s="192" t="n">
        <v>-0.125</v>
      </c>
      <c r="M65" s="192" t="n">
        <v>-0.26</v>
      </c>
      <c r="N65" s="153" t="n">
        <v>-0.105</v>
      </c>
      <c r="O65" s="153" t="n">
        <v>-0.055</v>
      </c>
      <c r="P65" s="153" t="n">
        <v>-0.075</v>
      </c>
      <c r="Q65" s="153" t="n">
        <v>-0.165</v>
      </c>
      <c r="R65" s="153" t="n">
        <v>-0.195</v>
      </c>
      <c r="S65" s="153" t="n">
        <v>-0.195</v>
      </c>
      <c r="T65" s="153" t="n">
        <v>-0.0625</v>
      </c>
      <c r="U65" s="153" t="n">
        <v>-0.045</v>
      </c>
      <c r="V65" s="153" t="n">
        <v>0.16</v>
      </c>
      <c r="W65" s="153" t="n">
        <v>0.16</v>
      </c>
      <c r="X65" s="153" t="n">
        <v>0.0675</v>
      </c>
      <c r="Y65" s="153" t="n">
        <v>0.1175</v>
      </c>
      <c r="Z65" s="153" t="n">
        <v>0.1625</v>
      </c>
      <c r="AA65" s="153" t="n">
        <v>0.1725</v>
      </c>
      <c r="AB65" s="153" t="n">
        <v>-0.0275</v>
      </c>
      <c r="AC65" s="153" t="n">
        <v>-0.02795</v>
      </c>
      <c r="AD65" s="153" t="n">
        <v>0.00205</v>
      </c>
      <c r="AE65" s="153" t="n">
        <v>-0.01545</v>
      </c>
      <c r="AF65" s="153" t="n">
        <v>0.005</v>
      </c>
      <c r="AG65" s="153" t="n">
        <v>-0.0015</v>
      </c>
      <c r="AH65" s="153" t="n">
        <v>-0.055</v>
      </c>
      <c r="AI65" s="153" t="n">
        <v>-0.049</v>
      </c>
      <c r="AJ65" s="153" t="n">
        <v>-0.052</v>
      </c>
      <c r="AK65" s="153" t="n">
        <v>-0.0135</v>
      </c>
      <c r="AL65" s="153" t="n">
        <v>-0.072</v>
      </c>
      <c r="AM65" s="153" t="n">
        <v>-0.08</v>
      </c>
      <c r="AN65" s="153" t="n">
        <v>-0.0195</v>
      </c>
      <c r="AO65" s="153" t="n">
        <v>0.0085</v>
      </c>
      <c r="AP65" s="153" t="n">
        <v>0.405</v>
      </c>
      <c r="AQ65" s="153" t="n">
        <v>0.015</v>
      </c>
      <c r="AR65" s="153" t="n">
        <v>-0.3425</v>
      </c>
      <c r="AS65" s="153" t="n">
        <v>-0.13</v>
      </c>
      <c r="AT65" s="153" t="n">
        <v>-0.16</v>
      </c>
      <c r="AU65" s="153" t="n">
        <v>-0.35</v>
      </c>
      <c r="AV65" s="153" t="n">
        <v>-0.2925</v>
      </c>
      <c r="AW65" s="153" t="n">
        <v>-0.3425</v>
      </c>
      <c r="AX65" s="153" t="n">
        <v>0.2175</v>
      </c>
      <c r="AY65" s="153" t="n">
        <v>-0.3425</v>
      </c>
      <c r="AZ65" s="153" t="n">
        <v>0</v>
      </c>
      <c r="BA65" s="153" t="n">
        <v>0.015</v>
      </c>
      <c r="BB65" s="153" t="n">
        <v>-0.078</v>
      </c>
      <c r="BC65" s="153" t="n">
        <v>-0.055</v>
      </c>
      <c r="BD65" s="153" t="n">
        <v>-0.0605</v>
      </c>
      <c r="BE65" s="153" t="n">
        <v>-0.0185</v>
      </c>
      <c r="BF65" s="153" t="n">
        <v>-0.06</v>
      </c>
      <c r="BG65" s="153" t="n">
        <v>0</v>
      </c>
      <c r="BH65" s="153" t="n">
        <v>-0.055</v>
      </c>
      <c r="BI65" s="153" t="n">
        <v>0.055</v>
      </c>
    </row>
    <row r="66" customFormat="false" ht="12.75" hidden="false" customHeight="false" outlineLevel="0" collapsed="false">
      <c r="B66" s="187" t="n">
        <f aca="false">C66*D66*10000</f>
        <v>-40.4747250000015</v>
      </c>
      <c r="C66" s="0" t="n">
        <v>0.2698315</v>
      </c>
      <c r="D66" s="0" t="n">
        <f aca="false">E66-G66</f>
        <v>-0.0150000000000006</v>
      </c>
      <c r="E66" s="0" t="n">
        <v>2.869</v>
      </c>
      <c r="F66" s="141" t="n">
        <v>38504</v>
      </c>
      <c r="G66" s="156" t="n">
        <v>2.884</v>
      </c>
      <c r="H66" s="156" t="n">
        <v>0.199</v>
      </c>
      <c r="I66" s="153" t="n">
        <v>0.074365347952537</v>
      </c>
      <c r="J66" s="153" t="n">
        <v>-0.195</v>
      </c>
      <c r="K66" s="153" t="n">
        <v>-0.21</v>
      </c>
      <c r="L66" s="192" t="n">
        <v>-0.135</v>
      </c>
      <c r="M66" s="192" t="n">
        <v>-0.26</v>
      </c>
      <c r="N66" s="153" t="n">
        <v>-0.115</v>
      </c>
      <c r="O66" s="153" t="n">
        <v>-0.055</v>
      </c>
      <c r="P66" s="153" t="n">
        <v>-0.075</v>
      </c>
      <c r="Q66" s="153" t="n">
        <v>-0.165</v>
      </c>
      <c r="R66" s="153" t="n">
        <v>-0.195</v>
      </c>
      <c r="S66" s="153" t="n">
        <v>-0.195</v>
      </c>
      <c r="T66" s="153" t="n">
        <v>-0.06</v>
      </c>
      <c r="U66" s="153" t="n">
        <v>-0.045</v>
      </c>
      <c r="V66" s="153" t="n">
        <v>0.155</v>
      </c>
      <c r="W66" s="153" t="n">
        <v>0.155</v>
      </c>
      <c r="X66" s="153" t="n">
        <v>0.0625</v>
      </c>
      <c r="Y66" s="153" t="n">
        <v>0.1175</v>
      </c>
      <c r="Z66" s="153" t="n">
        <v>0.1625</v>
      </c>
      <c r="AA66" s="153" t="n">
        <v>0.1725</v>
      </c>
      <c r="AB66" s="153" t="n">
        <v>-0.0275</v>
      </c>
      <c r="AC66" s="153" t="n">
        <v>-0.02795</v>
      </c>
      <c r="AD66" s="153" t="n">
        <v>0.00205</v>
      </c>
      <c r="AE66" s="153" t="n">
        <v>-0.01545</v>
      </c>
      <c r="AF66" s="153" t="n">
        <v>0.005</v>
      </c>
      <c r="AG66" s="153" t="n">
        <v>-0.0015</v>
      </c>
      <c r="AH66" s="153" t="n">
        <v>-0.055</v>
      </c>
      <c r="AI66" s="153" t="n">
        <v>-0.051</v>
      </c>
      <c r="AJ66" s="153" t="n">
        <v>-0.0495</v>
      </c>
      <c r="AK66" s="153" t="n">
        <v>-0.046</v>
      </c>
      <c r="AL66" s="153" t="n">
        <v>-0.088</v>
      </c>
      <c r="AM66" s="153" t="n">
        <v>-0.075</v>
      </c>
      <c r="AN66" s="153" t="n">
        <v>-0.0195</v>
      </c>
      <c r="AO66" s="153" t="n">
        <v>0.0085</v>
      </c>
      <c r="AP66" s="153" t="n">
        <v>0.415</v>
      </c>
      <c r="AQ66" s="153" t="n">
        <v>0.02</v>
      </c>
      <c r="AR66" s="153" t="n">
        <v>-0.3425</v>
      </c>
      <c r="AS66" s="153" t="n">
        <v>-0.13</v>
      </c>
      <c r="AT66" s="153" t="n">
        <v>-0.16</v>
      </c>
      <c r="AU66" s="153" t="n">
        <v>-0.35</v>
      </c>
      <c r="AV66" s="153" t="n">
        <v>-0.2925</v>
      </c>
      <c r="AW66" s="153" t="n">
        <v>-0.3425</v>
      </c>
      <c r="AX66" s="153" t="n">
        <v>0.2175</v>
      </c>
      <c r="AY66" s="153" t="n">
        <v>-0.3425</v>
      </c>
      <c r="AZ66" s="153" t="n">
        <v>0</v>
      </c>
      <c r="BA66" s="153" t="n">
        <v>0.02</v>
      </c>
      <c r="BB66" s="153" t="n">
        <v>-0.093</v>
      </c>
      <c r="BC66" s="153" t="n">
        <v>-0.055</v>
      </c>
      <c r="BD66" s="153" t="n">
        <v>-0.063</v>
      </c>
      <c r="BE66" s="153" t="n">
        <v>-0.051</v>
      </c>
      <c r="BF66" s="153" t="n">
        <v>-0.06</v>
      </c>
      <c r="BG66" s="153" t="n">
        <v>0</v>
      </c>
      <c r="BH66" s="153" t="n">
        <v>-0.055</v>
      </c>
      <c r="BI66" s="153" t="n">
        <v>0.055</v>
      </c>
    </row>
    <row r="67" customFormat="false" ht="12.75" hidden="false" customHeight="false" outlineLevel="0" collapsed="false">
      <c r="B67" s="187" t="n">
        <f aca="false">C67*D67*10000</f>
        <v>35.8690575000014</v>
      </c>
      <c r="C67" s="0" t="n">
        <v>-0.23912705</v>
      </c>
      <c r="D67" s="0" t="n">
        <f aca="false">E67-G67</f>
        <v>-0.0150000000000006</v>
      </c>
      <c r="E67" s="0" t="n">
        <v>2.916</v>
      </c>
      <c r="F67" s="141" t="n">
        <v>38534</v>
      </c>
      <c r="G67" s="156" t="n">
        <v>2.931</v>
      </c>
      <c r="H67" s="156" t="n">
        <v>0.199</v>
      </c>
      <c r="I67" s="153" t="n">
        <v>0.074378620098801</v>
      </c>
      <c r="J67" s="153" t="n">
        <v>-0.195</v>
      </c>
      <c r="K67" s="153" t="n">
        <v>-0.21</v>
      </c>
      <c r="L67" s="192" t="n">
        <v>-0.135</v>
      </c>
      <c r="M67" s="192" t="n">
        <v>-0.28</v>
      </c>
      <c r="N67" s="153" t="n">
        <v>-0.115</v>
      </c>
      <c r="O67" s="153" t="n">
        <v>-0.055</v>
      </c>
      <c r="P67" s="153" t="n">
        <v>-0.075</v>
      </c>
      <c r="Q67" s="153" t="n">
        <v>-0.165</v>
      </c>
      <c r="R67" s="153" t="n">
        <v>-0.195</v>
      </c>
      <c r="S67" s="153" t="n">
        <v>-0.195</v>
      </c>
      <c r="T67" s="153" t="n">
        <v>-0.05875</v>
      </c>
      <c r="U67" s="153" t="n">
        <v>-0.045</v>
      </c>
      <c r="V67" s="153" t="n">
        <v>0.145</v>
      </c>
      <c r="W67" s="153" t="n">
        <v>0.145</v>
      </c>
      <c r="X67" s="153" t="n">
        <v>0.0525</v>
      </c>
      <c r="Y67" s="153" t="n">
        <v>0.1175</v>
      </c>
      <c r="Z67" s="153" t="n">
        <v>0.1625</v>
      </c>
      <c r="AA67" s="153" t="n">
        <v>0.185</v>
      </c>
      <c r="AB67" s="153" t="n">
        <v>-0.0275</v>
      </c>
      <c r="AC67" s="153" t="n">
        <v>-0.02795</v>
      </c>
      <c r="AD67" s="153" t="n">
        <v>0.00205</v>
      </c>
      <c r="AE67" s="153" t="n">
        <v>-0.01545</v>
      </c>
      <c r="AF67" s="153" t="n">
        <v>0.005</v>
      </c>
      <c r="AG67" s="153" t="n">
        <v>-0.0015</v>
      </c>
      <c r="AH67" s="153" t="n">
        <v>-0.055</v>
      </c>
      <c r="AI67" s="153" t="n">
        <v>-0.051</v>
      </c>
      <c r="AJ67" s="153" t="n">
        <v>-0.0495</v>
      </c>
      <c r="AK67" s="153" t="n">
        <v>-0.0125</v>
      </c>
      <c r="AL67" s="153" t="n">
        <v>-0.072</v>
      </c>
      <c r="AM67" s="153" t="n">
        <v>-0.0725</v>
      </c>
      <c r="AN67" s="153" t="n">
        <v>-0.0195</v>
      </c>
      <c r="AO67" s="153" t="n">
        <v>0.0085</v>
      </c>
      <c r="AP67" s="153" t="n">
        <v>0.45</v>
      </c>
      <c r="AQ67" s="153" t="n">
        <v>0.0225</v>
      </c>
      <c r="AR67" s="153" t="n">
        <v>-0.3425</v>
      </c>
      <c r="AS67" s="153" t="n">
        <v>-0.13</v>
      </c>
      <c r="AT67" s="153" t="n">
        <v>-0.16</v>
      </c>
      <c r="AU67" s="153" t="n">
        <v>-0.35</v>
      </c>
      <c r="AV67" s="153" t="n">
        <v>-0.2925</v>
      </c>
      <c r="AW67" s="153" t="n">
        <v>-0.3425</v>
      </c>
      <c r="AX67" s="153" t="n">
        <v>0.2175</v>
      </c>
      <c r="AY67" s="153" t="n">
        <v>-0.3425</v>
      </c>
      <c r="AZ67" s="153" t="n">
        <v>0</v>
      </c>
      <c r="BA67" s="153" t="n">
        <v>0.0225</v>
      </c>
      <c r="BB67" s="153" t="n">
        <v>-0.0855</v>
      </c>
      <c r="BC67" s="153" t="n">
        <v>-0.055</v>
      </c>
      <c r="BD67" s="153" t="n">
        <v>-0.063</v>
      </c>
      <c r="BE67" s="153" t="n">
        <v>-0.0175</v>
      </c>
      <c r="BF67" s="153" t="n">
        <v>-0.06</v>
      </c>
      <c r="BG67" s="153" t="n">
        <v>0</v>
      </c>
      <c r="BH67" s="153" t="n">
        <v>-0.055</v>
      </c>
      <c r="BI67" s="153" t="n">
        <v>0.055</v>
      </c>
    </row>
    <row r="68" customFormat="false" ht="12.75" hidden="false" customHeight="false" outlineLevel="0" collapsed="false">
      <c r="B68" s="187" t="n">
        <f aca="false">C68*D68*10000</f>
        <v>38.4013740000015</v>
      </c>
      <c r="C68" s="0" t="n">
        <v>-0.25600916</v>
      </c>
      <c r="D68" s="0" t="n">
        <f aca="false">E68-G68</f>
        <v>-0.0150000000000006</v>
      </c>
      <c r="E68" s="0" t="n">
        <v>2.911</v>
      </c>
      <c r="F68" s="141" t="n">
        <v>38565</v>
      </c>
      <c r="G68" s="156" t="n">
        <v>2.926</v>
      </c>
      <c r="H68" s="156" t="n">
        <v>0.199</v>
      </c>
      <c r="I68" s="153" t="n">
        <v>0.074400335533332</v>
      </c>
      <c r="J68" s="153" t="n">
        <v>-0.195</v>
      </c>
      <c r="K68" s="153" t="n">
        <v>-0.21</v>
      </c>
      <c r="L68" s="192" t="n">
        <v>-0.135</v>
      </c>
      <c r="M68" s="192" t="n">
        <v>-0.28</v>
      </c>
      <c r="N68" s="153" t="n">
        <v>-0.115</v>
      </c>
      <c r="O68" s="153" t="n">
        <v>-0.055</v>
      </c>
      <c r="P68" s="153" t="n">
        <v>-0.075</v>
      </c>
      <c r="Q68" s="153" t="n">
        <v>-0.165</v>
      </c>
      <c r="R68" s="153" t="n">
        <v>-0.195</v>
      </c>
      <c r="S68" s="153" t="n">
        <v>-0.195</v>
      </c>
      <c r="T68" s="153" t="n">
        <v>-0.0575</v>
      </c>
      <c r="U68" s="153" t="n">
        <v>-0.045</v>
      </c>
      <c r="V68" s="153" t="n">
        <v>0.1425</v>
      </c>
      <c r="W68" s="153" t="n">
        <v>0.1425</v>
      </c>
      <c r="X68" s="153" t="n">
        <v>0.05</v>
      </c>
      <c r="Y68" s="153" t="n">
        <v>0.1175</v>
      </c>
      <c r="Z68" s="153" t="n">
        <v>0.1625</v>
      </c>
      <c r="AA68" s="153" t="n">
        <v>0.185</v>
      </c>
      <c r="AB68" s="153" t="n">
        <v>-0.0275</v>
      </c>
      <c r="AC68" s="153" t="n">
        <v>-0.02795</v>
      </c>
      <c r="AD68" s="153" t="n">
        <v>0.00205</v>
      </c>
      <c r="AE68" s="153" t="n">
        <v>-0.01545</v>
      </c>
      <c r="AF68" s="153" t="n">
        <v>0.005</v>
      </c>
      <c r="AG68" s="153" t="n">
        <v>-0.0015</v>
      </c>
      <c r="AH68" s="153" t="n">
        <v>-0.055</v>
      </c>
      <c r="AI68" s="153" t="n">
        <v>-0.051</v>
      </c>
      <c r="AJ68" s="153" t="n">
        <v>-0.0495</v>
      </c>
      <c r="AK68" s="153" t="n">
        <v>-0.0125</v>
      </c>
      <c r="AL68" s="153" t="n">
        <v>-0.072</v>
      </c>
      <c r="AM68" s="153" t="n">
        <v>-0.07</v>
      </c>
      <c r="AN68" s="153" t="n">
        <v>-0.0195</v>
      </c>
      <c r="AO68" s="153" t="n">
        <v>0.0085</v>
      </c>
      <c r="AP68" s="153" t="n">
        <v>0.505</v>
      </c>
      <c r="AQ68" s="153" t="n">
        <v>0.025</v>
      </c>
      <c r="AR68" s="153" t="n">
        <v>-0.3425</v>
      </c>
      <c r="AS68" s="153" t="n">
        <v>-0.13</v>
      </c>
      <c r="AT68" s="153" t="n">
        <v>-0.16</v>
      </c>
      <c r="AU68" s="153" t="n">
        <v>-0.35</v>
      </c>
      <c r="AV68" s="153" t="n">
        <v>-0.2925</v>
      </c>
      <c r="AW68" s="153" t="n">
        <v>-0.3425</v>
      </c>
      <c r="AX68" s="153" t="n">
        <v>0.2175</v>
      </c>
      <c r="AY68" s="153" t="n">
        <v>-0.3425</v>
      </c>
      <c r="AZ68" s="153" t="n">
        <v>0</v>
      </c>
      <c r="BA68" s="153" t="n">
        <v>0.025</v>
      </c>
      <c r="BB68" s="153" t="n">
        <v>-0.0855</v>
      </c>
      <c r="BC68" s="153" t="n">
        <v>-0.055</v>
      </c>
      <c r="BD68" s="153" t="n">
        <v>-0.063</v>
      </c>
      <c r="BE68" s="153" t="n">
        <v>-0.0175</v>
      </c>
      <c r="BF68" s="153" t="n">
        <v>-0.06</v>
      </c>
      <c r="BG68" s="153" t="n">
        <v>0</v>
      </c>
      <c r="BH68" s="153" t="n">
        <v>-0.055</v>
      </c>
      <c r="BI68" s="153" t="n">
        <v>0.055</v>
      </c>
    </row>
    <row r="69" customFormat="false" ht="12.75" hidden="false" customHeight="false" outlineLevel="0" collapsed="false">
      <c r="B69" s="187" t="n">
        <f aca="false">C69*D69*10000</f>
        <v>214.113235500008</v>
      </c>
      <c r="C69" s="0" t="n">
        <v>-1.42742157</v>
      </c>
      <c r="D69" s="0" t="n">
        <f aca="false">E69-G69</f>
        <v>-0.0150000000000006</v>
      </c>
      <c r="E69" s="0" t="n">
        <v>2.899</v>
      </c>
      <c r="F69" s="141" t="n">
        <v>38596</v>
      </c>
      <c r="G69" s="156" t="n">
        <v>2.914</v>
      </c>
      <c r="H69" s="156" t="n">
        <v>0.199</v>
      </c>
      <c r="I69" s="153" t="n">
        <v>0.074422050968017</v>
      </c>
      <c r="J69" s="153" t="n">
        <v>-0.195</v>
      </c>
      <c r="K69" s="153" t="n">
        <v>-0.21</v>
      </c>
      <c r="L69" s="192" t="n">
        <v>-0.125</v>
      </c>
      <c r="M69" s="192" t="n">
        <v>-0.28</v>
      </c>
      <c r="N69" s="153" t="n">
        <v>-0.105</v>
      </c>
      <c r="O69" s="153" t="n">
        <v>-0.055</v>
      </c>
      <c r="P69" s="153" t="n">
        <v>-0.075</v>
      </c>
      <c r="Q69" s="153" t="n">
        <v>-0.165</v>
      </c>
      <c r="R69" s="153" t="n">
        <v>-0.195</v>
      </c>
      <c r="S69" s="153" t="n">
        <v>-0.195</v>
      </c>
      <c r="T69" s="153" t="n">
        <v>-0.06125</v>
      </c>
      <c r="U69" s="153" t="n">
        <v>-0.045</v>
      </c>
      <c r="V69" s="153" t="n">
        <v>0.14</v>
      </c>
      <c r="W69" s="153" t="n">
        <v>0.14</v>
      </c>
      <c r="X69" s="153" t="n">
        <v>0.0475</v>
      </c>
      <c r="Y69" s="153" t="n">
        <v>0.1175</v>
      </c>
      <c r="Z69" s="153" t="n">
        <v>0.1625</v>
      </c>
      <c r="AA69" s="153" t="n">
        <v>0.1625</v>
      </c>
      <c r="AB69" s="153" t="n">
        <v>-0.0275</v>
      </c>
      <c r="AC69" s="153" t="n">
        <v>-0.02775</v>
      </c>
      <c r="AD69" s="153" t="n">
        <v>0.00225</v>
      </c>
      <c r="AE69" s="153" t="n">
        <v>-0.01525</v>
      </c>
      <c r="AF69" s="153" t="n">
        <v>0.005</v>
      </c>
      <c r="AG69" s="153" t="n">
        <v>-0.0015</v>
      </c>
      <c r="AH69" s="153" t="n">
        <v>-0.055</v>
      </c>
      <c r="AI69" s="153" t="n">
        <v>-0.0485</v>
      </c>
      <c r="AJ69" s="153" t="n">
        <v>-0.0545</v>
      </c>
      <c r="AK69" s="153" t="n">
        <v>-0.015</v>
      </c>
      <c r="AL69" s="153" t="n">
        <v>-0.072</v>
      </c>
      <c r="AM69" s="153" t="n">
        <v>-0.0775</v>
      </c>
      <c r="AN69" s="153" t="n">
        <v>-0.0195</v>
      </c>
      <c r="AO69" s="153" t="n">
        <v>0.0085</v>
      </c>
      <c r="AP69" s="153" t="n">
        <v>0.41</v>
      </c>
      <c r="AQ69" s="153" t="n">
        <v>0.0175</v>
      </c>
      <c r="AR69" s="153" t="n">
        <v>-0.3425</v>
      </c>
      <c r="AS69" s="153" t="n">
        <v>-0.13</v>
      </c>
      <c r="AT69" s="153" t="n">
        <v>-0.16</v>
      </c>
      <c r="AU69" s="153" t="n">
        <v>-0.35</v>
      </c>
      <c r="AV69" s="153" t="n">
        <v>-0.2925</v>
      </c>
      <c r="AW69" s="153" t="n">
        <v>-0.3425</v>
      </c>
      <c r="AX69" s="153" t="n">
        <v>0.2175</v>
      </c>
      <c r="AY69" s="153" t="n">
        <v>-0.3425</v>
      </c>
      <c r="AZ69" s="153" t="n">
        <v>0</v>
      </c>
      <c r="BA69" s="153" t="n">
        <v>0.0175</v>
      </c>
      <c r="BB69" s="153" t="n">
        <v>-0.0905</v>
      </c>
      <c r="BC69" s="153" t="n">
        <v>-0.055</v>
      </c>
      <c r="BD69" s="153" t="n">
        <v>-0.0855</v>
      </c>
      <c r="BE69" s="153" t="n">
        <v>-0.02</v>
      </c>
      <c r="BF69" s="153" t="n">
        <v>-0.06</v>
      </c>
      <c r="BG69" s="153" t="n">
        <v>0</v>
      </c>
      <c r="BH69" s="153" t="n">
        <v>-0.055</v>
      </c>
      <c r="BI69" s="153" t="n">
        <v>0.055</v>
      </c>
    </row>
    <row r="70" customFormat="false" ht="12.75" hidden="false" customHeight="false" outlineLevel="0" collapsed="false">
      <c r="B70" s="187" t="n">
        <f aca="false">C70*D70*10000</f>
        <v>206.841426000002</v>
      </c>
      <c r="C70" s="0" t="n">
        <v>-1.37894284</v>
      </c>
      <c r="D70" s="0" t="n">
        <f aca="false">E70-G70</f>
        <v>-0.0150000000000001</v>
      </c>
      <c r="E70" s="0" t="n">
        <v>2.915</v>
      </c>
      <c r="F70" s="141" t="n">
        <v>38626</v>
      </c>
      <c r="G70" s="156" t="n">
        <v>2.93</v>
      </c>
      <c r="H70" s="156" t="n">
        <v>0.199</v>
      </c>
      <c r="I70" s="153" t="n">
        <v>0.074443065904958</v>
      </c>
      <c r="J70" s="153" t="n">
        <v>-0.195</v>
      </c>
      <c r="K70" s="153" t="n">
        <v>-0.21</v>
      </c>
      <c r="L70" s="192" t="n">
        <v>-0.11</v>
      </c>
      <c r="M70" s="192" t="n">
        <v>-0.28</v>
      </c>
      <c r="N70" s="153" t="n">
        <v>-0.09</v>
      </c>
      <c r="O70" s="153" t="n">
        <v>-0.055</v>
      </c>
      <c r="P70" s="153" t="n">
        <v>-0.075</v>
      </c>
      <c r="Q70" s="153" t="n">
        <v>-0.165</v>
      </c>
      <c r="R70" s="153" t="n">
        <v>-0.195</v>
      </c>
      <c r="S70" s="153" t="n">
        <v>-0.195</v>
      </c>
      <c r="T70" s="153" t="n">
        <v>-0.06625</v>
      </c>
      <c r="U70" s="153" t="n">
        <v>-0.045</v>
      </c>
      <c r="V70" s="153" t="n">
        <v>0.155</v>
      </c>
      <c r="W70" s="153" t="n">
        <v>0.155</v>
      </c>
      <c r="X70" s="153" t="n">
        <v>0.0625</v>
      </c>
      <c r="Y70" s="153" t="n">
        <v>0.1175</v>
      </c>
      <c r="Z70" s="153" t="n">
        <v>0.165</v>
      </c>
      <c r="AA70" s="153" t="n">
        <v>0.185</v>
      </c>
      <c r="AB70" s="153" t="n">
        <v>-0.0275</v>
      </c>
      <c r="AC70" s="153" t="n">
        <v>-0.02775</v>
      </c>
      <c r="AD70" s="153" t="n">
        <v>0.00225</v>
      </c>
      <c r="AE70" s="153" t="n">
        <v>-0.01525</v>
      </c>
      <c r="AF70" s="153" t="n">
        <v>0.005</v>
      </c>
      <c r="AG70" s="153" t="n">
        <v>-0.0015</v>
      </c>
      <c r="AH70" s="153" t="n">
        <v>-0.055</v>
      </c>
      <c r="AI70" s="153" t="n">
        <v>-0.0485</v>
      </c>
      <c r="AJ70" s="153" t="n">
        <v>-0.0545</v>
      </c>
      <c r="AK70" s="153" t="n">
        <v>-0.015</v>
      </c>
      <c r="AL70" s="153" t="n">
        <v>-0.057</v>
      </c>
      <c r="AM70" s="153" t="n">
        <v>-0.0875</v>
      </c>
      <c r="AN70" s="153" t="n">
        <v>-0.0195</v>
      </c>
      <c r="AO70" s="153" t="n">
        <v>0.0085</v>
      </c>
      <c r="AP70" s="153" t="n">
        <v>0.345</v>
      </c>
      <c r="AQ70" s="153" t="n">
        <v>0.0075</v>
      </c>
      <c r="AR70" s="153" t="n">
        <v>-0.3425</v>
      </c>
      <c r="AS70" s="153" t="n">
        <v>-0.13</v>
      </c>
      <c r="AT70" s="153" t="n">
        <v>-0.16</v>
      </c>
      <c r="AU70" s="153" t="n">
        <v>-0.35</v>
      </c>
      <c r="AV70" s="153" t="n">
        <v>-0.2925</v>
      </c>
      <c r="AW70" s="153" t="n">
        <v>-0.3425</v>
      </c>
      <c r="AX70" s="153" t="n">
        <v>0.2175</v>
      </c>
      <c r="AY70" s="153" t="n">
        <v>-0.3425</v>
      </c>
      <c r="AZ70" s="153" t="n">
        <v>0</v>
      </c>
      <c r="BA70" s="153" t="n">
        <v>0.0075</v>
      </c>
      <c r="BB70" s="153" t="n">
        <v>-0.0955</v>
      </c>
      <c r="BC70" s="153" t="n">
        <v>-0.055</v>
      </c>
      <c r="BD70" s="153" t="n">
        <v>-0.0855</v>
      </c>
      <c r="BE70" s="153" t="n">
        <v>-0.02</v>
      </c>
      <c r="BF70" s="153" t="n">
        <v>-0.06</v>
      </c>
      <c r="BG70" s="153" t="n">
        <v>0</v>
      </c>
      <c r="BH70" s="153" t="n">
        <v>-0.055</v>
      </c>
      <c r="BI70" s="153" t="n">
        <v>0.055</v>
      </c>
    </row>
    <row r="71" customFormat="false" ht="12.75" hidden="false" customHeight="false" outlineLevel="0" collapsed="false">
      <c r="B71" s="187" t="n">
        <f aca="false">C71*D71*10000</f>
        <v>237.073821000002</v>
      </c>
      <c r="C71" s="0" t="n">
        <v>-1.58049214</v>
      </c>
      <c r="D71" s="0" t="n">
        <f aca="false">E71-G71</f>
        <v>-0.0150000000000001</v>
      </c>
      <c r="E71" s="0" t="n">
        <v>3.005</v>
      </c>
      <c r="F71" s="141" t="n">
        <v>38657</v>
      </c>
      <c r="G71" s="156" t="n">
        <v>3.02</v>
      </c>
      <c r="H71" s="156" t="n">
        <v>0.2</v>
      </c>
      <c r="I71" s="153" t="n">
        <v>0.07446478133995</v>
      </c>
      <c r="J71" s="153" t="n">
        <v>-0.19</v>
      </c>
      <c r="K71" s="153" t="n">
        <v>-0.205</v>
      </c>
      <c r="L71" s="192" t="n">
        <v>-0.045</v>
      </c>
      <c r="M71" s="192" t="n">
        <v>-0.275</v>
      </c>
      <c r="N71" s="153" t="n">
        <v>-0.025</v>
      </c>
      <c r="O71" s="153" t="n">
        <v>-0.06</v>
      </c>
      <c r="P71" s="153" t="n">
        <v>-0.095</v>
      </c>
      <c r="Q71" s="153" t="n">
        <v>-0.16</v>
      </c>
      <c r="R71" s="153" t="n">
        <v>-0.19</v>
      </c>
      <c r="S71" s="153" t="n">
        <v>-0.19</v>
      </c>
      <c r="T71" s="153" t="n">
        <v>-0.06375</v>
      </c>
      <c r="U71" s="153" t="n">
        <v>-0.05</v>
      </c>
      <c r="V71" s="153" t="n">
        <v>0.195</v>
      </c>
      <c r="W71" s="153" t="n">
        <v>0.195</v>
      </c>
      <c r="X71" s="153" t="n">
        <v>0.13</v>
      </c>
      <c r="Y71" s="153" t="n">
        <v>0.0025</v>
      </c>
      <c r="Z71" s="153" t="n">
        <v>0.24</v>
      </c>
      <c r="AA71" s="153" t="n">
        <v>0.2875</v>
      </c>
      <c r="AB71" s="153" t="n">
        <v>-0.0305</v>
      </c>
      <c r="AC71" s="153" t="n">
        <v>-0.0425</v>
      </c>
      <c r="AD71" s="153" t="n">
        <v>-0.0135</v>
      </c>
      <c r="AE71" s="153" t="n">
        <v>-0.031</v>
      </c>
      <c r="AF71" s="153" t="n">
        <v>0.005</v>
      </c>
      <c r="AG71" s="153" t="n">
        <v>0.0005</v>
      </c>
      <c r="AH71" s="153" t="n">
        <v>-0.0575</v>
      </c>
      <c r="AI71" s="153" t="n">
        <v>-0.044</v>
      </c>
      <c r="AJ71" s="153" t="n">
        <v>-0.0525</v>
      </c>
      <c r="AK71" s="153" t="n">
        <v>-0.0125</v>
      </c>
      <c r="AL71" s="153" t="n">
        <v>-0.0585</v>
      </c>
      <c r="AM71" s="153" t="n">
        <v>-0.0775</v>
      </c>
      <c r="AN71" s="153" t="n">
        <v>-0.0145</v>
      </c>
      <c r="AO71" s="153" t="n">
        <v>0.0135</v>
      </c>
      <c r="AP71" s="153" t="n">
        <v>0.725</v>
      </c>
      <c r="AQ71" s="153" t="n">
        <v>-0.0325</v>
      </c>
      <c r="AR71" s="153" t="n">
        <v>-0.3</v>
      </c>
      <c r="AS71" s="153" t="n">
        <v>-0.145</v>
      </c>
      <c r="AT71" s="153" t="n">
        <v>-0.1875</v>
      </c>
      <c r="AU71" s="153" t="n">
        <v>0.01</v>
      </c>
      <c r="AV71" s="153" t="n">
        <v>-0.25</v>
      </c>
      <c r="AW71" s="153" t="n">
        <v>-0.3</v>
      </c>
      <c r="AX71" s="153" t="n">
        <v>0.1025</v>
      </c>
      <c r="AY71" s="153" t="n">
        <v>-0.3</v>
      </c>
      <c r="AZ71" s="153" t="n">
        <v>0</v>
      </c>
      <c r="BA71" s="153" t="n">
        <v>-0.0325</v>
      </c>
      <c r="BB71" s="153" t="n">
        <v>-0.118</v>
      </c>
      <c r="BC71" s="153" t="n">
        <v>-0.06</v>
      </c>
      <c r="BD71" s="153" t="n">
        <v>-0.0905</v>
      </c>
      <c r="BE71" s="153" t="n">
        <v>-0.0175</v>
      </c>
      <c r="BF71" s="153" t="n">
        <v>-0.08</v>
      </c>
      <c r="BG71" s="153" t="n">
        <v>0</v>
      </c>
      <c r="BH71" s="153" t="n">
        <v>-0.0575</v>
      </c>
      <c r="BI71" s="153" t="n">
        <v>0.0625</v>
      </c>
    </row>
    <row r="72" customFormat="false" ht="12.75" hidden="false" customHeight="false" outlineLevel="0" collapsed="false">
      <c r="B72" s="187" t="n">
        <f aca="false">C72*D72*10000</f>
        <v>257.912980500002</v>
      </c>
      <c r="C72" s="0" t="n">
        <v>-1.71941987</v>
      </c>
      <c r="D72" s="0" t="n">
        <f aca="false">E72-G72</f>
        <v>-0.0150000000000001</v>
      </c>
      <c r="E72" s="0" t="n">
        <v>3.099</v>
      </c>
      <c r="F72" s="141" t="n">
        <v>38687</v>
      </c>
      <c r="G72" s="156" t="n">
        <v>3.114</v>
      </c>
      <c r="H72" s="156" t="n">
        <v>0.202</v>
      </c>
      <c r="I72" s="153" t="n">
        <v>0.074485796277187</v>
      </c>
      <c r="J72" s="153" t="n">
        <v>-0.1975</v>
      </c>
      <c r="K72" s="153" t="n">
        <v>-0.2125</v>
      </c>
      <c r="L72" s="192" t="n">
        <v>-0.0375</v>
      </c>
      <c r="M72" s="192" t="n">
        <v>-0.2825</v>
      </c>
      <c r="N72" s="153" t="n">
        <v>-0.0175</v>
      </c>
      <c r="O72" s="153" t="n">
        <v>-0.06</v>
      </c>
      <c r="P72" s="153" t="n">
        <v>-0.095</v>
      </c>
      <c r="Q72" s="153" t="n">
        <v>-0.1675</v>
      </c>
      <c r="R72" s="153" t="n">
        <v>-0.1975</v>
      </c>
      <c r="S72" s="153" t="n">
        <v>-0.1975</v>
      </c>
      <c r="T72" s="153" t="n">
        <v>-0.075</v>
      </c>
      <c r="U72" s="153" t="n">
        <v>-0.05</v>
      </c>
      <c r="V72" s="153" t="n">
        <v>0.235</v>
      </c>
      <c r="W72" s="153" t="n">
        <v>0.235</v>
      </c>
      <c r="X72" s="153" t="n">
        <v>0.17</v>
      </c>
      <c r="Y72" s="153" t="n">
        <v>0.0025</v>
      </c>
      <c r="Z72" s="153" t="n">
        <v>0.295</v>
      </c>
      <c r="AA72" s="153" t="n">
        <v>0.3375</v>
      </c>
      <c r="AB72" s="153" t="n">
        <v>-0.0305</v>
      </c>
      <c r="AC72" s="153" t="n">
        <v>-0.035</v>
      </c>
      <c r="AD72" s="153" t="n">
        <v>-0.0135</v>
      </c>
      <c r="AE72" s="153" t="n">
        <v>-0.031</v>
      </c>
      <c r="AF72" s="153" t="n">
        <v>0.005</v>
      </c>
      <c r="AG72" s="153" t="n">
        <v>0.0005</v>
      </c>
      <c r="AH72" s="153" t="n">
        <v>-0.0575</v>
      </c>
      <c r="AI72" s="153" t="n">
        <v>-0.0425</v>
      </c>
      <c r="AJ72" s="153" t="n">
        <v>-0.055</v>
      </c>
      <c r="AK72" s="153" t="n">
        <v>-0.0125</v>
      </c>
      <c r="AL72" s="153" t="n">
        <v>-0.0585</v>
      </c>
      <c r="AM72" s="153" t="n">
        <v>-0.1</v>
      </c>
      <c r="AN72" s="153" t="n">
        <v>-0.0145</v>
      </c>
      <c r="AO72" s="153" t="n">
        <v>0.0135</v>
      </c>
      <c r="AP72" s="153" t="n">
        <v>1.045</v>
      </c>
      <c r="AQ72" s="153" t="n">
        <v>-0.055</v>
      </c>
      <c r="AR72" s="153" t="n">
        <v>-0.3</v>
      </c>
      <c r="AS72" s="153" t="n">
        <v>-0.145</v>
      </c>
      <c r="AT72" s="153" t="n">
        <v>-0.1875</v>
      </c>
      <c r="AU72" s="153" t="n">
        <v>0.07</v>
      </c>
      <c r="AV72" s="153" t="n">
        <v>-0.25</v>
      </c>
      <c r="AW72" s="153" t="n">
        <v>-0.3</v>
      </c>
      <c r="AX72" s="153" t="n">
        <v>0.1025</v>
      </c>
      <c r="AY72" s="153" t="n">
        <v>-0.3</v>
      </c>
      <c r="AZ72" s="153" t="n">
        <v>0</v>
      </c>
      <c r="BA72" s="153" t="n">
        <v>-0.055</v>
      </c>
      <c r="BB72" s="153" t="n">
        <v>-0.1305</v>
      </c>
      <c r="BC72" s="153" t="n">
        <v>-0.06</v>
      </c>
      <c r="BD72" s="153" t="n">
        <v>-0.113</v>
      </c>
      <c r="BE72" s="153" t="n">
        <v>-0.0175</v>
      </c>
      <c r="BF72" s="153" t="n">
        <v>-0.08</v>
      </c>
      <c r="BG72" s="153" t="n">
        <v>0</v>
      </c>
      <c r="BH72" s="153" t="n">
        <v>-0.0575</v>
      </c>
      <c r="BI72" s="153" t="n">
        <v>0.0625</v>
      </c>
    </row>
    <row r="73" customFormat="false" ht="12.75" hidden="false" customHeight="false" outlineLevel="0" collapsed="false">
      <c r="B73" s="187" t="n">
        <f aca="false">C73*D73*10000</f>
        <v>373.56991</v>
      </c>
      <c r="C73" s="0" t="n">
        <v>-1.86784955</v>
      </c>
      <c r="D73" s="0" t="n">
        <f aca="false">E73-G73</f>
        <v>-0.02</v>
      </c>
      <c r="E73" s="0" t="n">
        <v>3.292</v>
      </c>
      <c r="F73" s="141" t="n">
        <v>38718</v>
      </c>
      <c r="G73" s="156" t="n">
        <v>3.312</v>
      </c>
      <c r="H73" s="156" t="n">
        <v>0.205</v>
      </c>
      <c r="I73" s="153" t="n">
        <v>0.074507511712485</v>
      </c>
      <c r="J73" s="153" t="n">
        <v>-0.2</v>
      </c>
      <c r="K73" s="153" t="n">
        <v>-0.215</v>
      </c>
      <c r="L73" s="192" t="n">
        <v>-0.0225</v>
      </c>
      <c r="M73" s="192" t="n">
        <v>-0.265</v>
      </c>
      <c r="N73" s="153" t="n">
        <v>-0.0025</v>
      </c>
      <c r="O73" s="153" t="n">
        <v>-0.06</v>
      </c>
      <c r="P73" s="153" t="n">
        <v>-0.095</v>
      </c>
      <c r="Q73" s="153" t="n">
        <v>-0.17</v>
      </c>
      <c r="R73" s="153" t="n">
        <v>-0.2</v>
      </c>
      <c r="S73" s="153" t="n">
        <v>-0.2</v>
      </c>
      <c r="T73" s="153" t="n">
        <v>-0.07625</v>
      </c>
      <c r="U73" s="153" t="n">
        <v>-0.05</v>
      </c>
      <c r="V73" s="153" t="n">
        <v>0.2475</v>
      </c>
      <c r="W73" s="153" t="n">
        <v>0.2475</v>
      </c>
      <c r="X73" s="153" t="n">
        <v>0.215</v>
      </c>
      <c r="Y73" s="153" t="n">
        <v>0.0025</v>
      </c>
      <c r="Z73" s="153" t="n">
        <v>0.3425</v>
      </c>
      <c r="AA73" s="153" t="n">
        <v>0.4375</v>
      </c>
      <c r="AB73" s="153" t="n">
        <v>-0.026</v>
      </c>
      <c r="AC73" s="153" t="n">
        <v>-0.035</v>
      </c>
      <c r="AD73" s="153" t="n">
        <v>-0.0135</v>
      </c>
      <c r="AE73" s="153" t="n">
        <v>-0.031</v>
      </c>
      <c r="AF73" s="153" t="n">
        <v>0.005</v>
      </c>
      <c r="AG73" s="153" t="n">
        <v>0.0005</v>
      </c>
      <c r="AH73" s="153" t="n">
        <v>-0.0575</v>
      </c>
      <c r="AI73" s="153" t="n">
        <v>-0.0425</v>
      </c>
      <c r="AJ73" s="153" t="n">
        <v>-0.055</v>
      </c>
      <c r="AK73" s="153" t="n">
        <v>-0.0125</v>
      </c>
      <c r="AL73" s="153" t="n">
        <v>-0.0625</v>
      </c>
      <c r="AM73" s="153" t="n">
        <v>-0.1025</v>
      </c>
      <c r="AN73" s="153" t="n">
        <v>-0.0125</v>
      </c>
      <c r="AO73" s="153" t="n">
        <v>0.0135</v>
      </c>
      <c r="AP73" s="153" t="n">
        <v>1.52</v>
      </c>
      <c r="AQ73" s="153" t="n">
        <v>-0.0575</v>
      </c>
      <c r="AR73" s="153" t="n">
        <v>-0.3</v>
      </c>
      <c r="AS73" s="153" t="n">
        <v>-0.145</v>
      </c>
      <c r="AT73" s="153" t="n">
        <v>-0.1875</v>
      </c>
      <c r="AU73" s="153" t="n">
        <v>0.14</v>
      </c>
      <c r="AV73" s="153" t="n">
        <v>-0.25</v>
      </c>
      <c r="AW73" s="153" t="n">
        <v>-0.3</v>
      </c>
      <c r="AX73" s="153" t="n">
        <v>0.1025</v>
      </c>
      <c r="AY73" s="153" t="n">
        <v>-0.3</v>
      </c>
      <c r="AZ73" s="153" t="n">
        <v>0</v>
      </c>
      <c r="BA73" s="153" t="n">
        <v>-0.0575</v>
      </c>
      <c r="BB73" s="153" t="n">
        <v>-0.138</v>
      </c>
      <c r="BC73" s="153" t="n">
        <v>-0.06</v>
      </c>
      <c r="BD73" s="153" t="n">
        <v>-0.116</v>
      </c>
      <c r="BE73" s="153" t="n">
        <v>-0.0175</v>
      </c>
      <c r="BF73" s="153" t="n">
        <v>-0.08</v>
      </c>
      <c r="BG73" s="153" t="n">
        <v>0</v>
      </c>
      <c r="BH73" s="153" t="n">
        <v>-0.0575</v>
      </c>
      <c r="BI73" s="153" t="n">
        <v>0.0625</v>
      </c>
    </row>
    <row r="74" customFormat="false" ht="12.75" hidden="false" customHeight="false" outlineLevel="0" collapsed="false">
      <c r="B74" s="187" t="n">
        <f aca="false">C74*D74*10000</f>
        <v>273.888310000006</v>
      </c>
      <c r="C74" s="0" t="n">
        <v>-1.36944155</v>
      </c>
      <c r="D74" s="0" t="n">
        <f aca="false">E74-G74</f>
        <v>-0.0200000000000005</v>
      </c>
      <c r="E74" s="0" t="n">
        <v>3.177</v>
      </c>
      <c r="F74" s="141" t="n">
        <v>38749</v>
      </c>
      <c r="G74" s="156" t="n">
        <v>3.197</v>
      </c>
      <c r="H74" s="156" t="n">
        <v>0.2</v>
      </c>
      <c r="I74" s="153" t="n">
        <v>0.074529227147939</v>
      </c>
      <c r="J74" s="153" t="n">
        <v>-0.2025</v>
      </c>
      <c r="K74" s="153" t="n">
        <v>-0.2175</v>
      </c>
      <c r="L74" s="192" t="n">
        <v>-0.0225</v>
      </c>
      <c r="M74" s="192" t="n">
        <v>-0.2675</v>
      </c>
      <c r="N74" s="153" t="n">
        <v>-0.0025</v>
      </c>
      <c r="O74" s="153" t="n">
        <v>-0.06</v>
      </c>
      <c r="P74" s="153" t="n">
        <v>-0.095</v>
      </c>
      <c r="Q74" s="153" t="n">
        <v>-0.1725</v>
      </c>
      <c r="R74" s="153" t="n">
        <v>-0.2025</v>
      </c>
      <c r="S74" s="153" t="n">
        <v>-0.2025</v>
      </c>
      <c r="T74" s="153" t="n">
        <v>-0.0675</v>
      </c>
      <c r="U74" s="153" t="n">
        <v>-0.05</v>
      </c>
      <c r="V74" s="153" t="n">
        <v>0.225</v>
      </c>
      <c r="W74" s="153" t="n">
        <v>0.225</v>
      </c>
      <c r="X74" s="153" t="n">
        <v>0.19</v>
      </c>
      <c r="Y74" s="153" t="n">
        <v>0.0025</v>
      </c>
      <c r="Z74" s="153" t="n">
        <v>0.3375</v>
      </c>
      <c r="AA74" s="153" t="n">
        <v>0.435</v>
      </c>
      <c r="AB74" s="153" t="n">
        <v>-0.026</v>
      </c>
      <c r="AC74" s="153" t="n">
        <v>-0.035</v>
      </c>
      <c r="AD74" s="153" t="n">
        <v>-0.0135</v>
      </c>
      <c r="AE74" s="153" t="n">
        <v>-0.031</v>
      </c>
      <c r="AF74" s="153" t="n">
        <v>0.005</v>
      </c>
      <c r="AG74" s="153" t="n">
        <v>0.0005</v>
      </c>
      <c r="AH74" s="153" t="n">
        <v>-0.0575</v>
      </c>
      <c r="AI74" s="153" t="n">
        <v>-0.0425</v>
      </c>
      <c r="AJ74" s="153" t="n">
        <v>-0.055</v>
      </c>
      <c r="AK74" s="153" t="n">
        <v>-0.0125</v>
      </c>
      <c r="AL74" s="153" t="n">
        <v>-0.0585</v>
      </c>
      <c r="AM74" s="153" t="n">
        <v>-0.085</v>
      </c>
      <c r="AN74" s="153" t="n">
        <v>-0.0125</v>
      </c>
      <c r="AO74" s="153" t="n">
        <v>0.0135</v>
      </c>
      <c r="AP74" s="153" t="n">
        <v>1.4</v>
      </c>
      <c r="AQ74" s="153" t="n">
        <v>-0.04</v>
      </c>
      <c r="AR74" s="153" t="n">
        <v>-0.3</v>
      </c>
      <c r="AS74" s="153" t="n">
        <v>-0.145</v>
      </c>
      <c r="AT74" s="153" t="n">
        <v>-0.1875</v>
      </c>
      <c r="AU74" s="153" t="n">
        <v>0.01</v>
      </c>
      <c r="AV74" s="153" t="n">
        <v>-0.25</v>
      </c>
      <c r="AW74" s="153" t="n">
        <v>-0.3</v>
      </c>
      <c r="AX74" s="153" t="n">
        <v>0.1025</v>
      </c>
      <c r="AY74" s="153" t="n">
        <v>-0.3</v>
      </c>
      <c r="AZ74" s="153" t="n">
        <v>0</v>
      </c>
      <c r="BA74" s="153" t="n">
        <v>-0.04</v>
      </c>
      <c r="BB74" s="153" t="n">
        <v>-0.138</v>
      </c>
      <c r="BC74" s="153" t="n">
        <v>-0.06</v>
      </c>
      <c r="BD74" s="153" t="n">
        <v>-0.096</v>
      </c>
      <c r="BE74" s="153" t="n">
        <v>-0.0175</v>
      </c>
      <c r="BF74" s="153" t="n">
        <v>-0.08</v>
      </c>
      <c r="BG74" s="153" t="n">
        <v>0</v>
      </c>
      <c r="BH74" s="153" t="n">
        <v>-0.0575</v>
      </c>
      <c r="BI74" s="153" t="n">
        <v>0.0625</v>
      </c>
    </row>
    <row r="75" customFormat="false" ht="12.75" hidden="false" customHeight="false" outlineLevel="0" collapsed="false">
      <c r="B75" s="187" t="n">
        <f aca="false">C75*D75*10000</f>
        <v>281.35895</v>
      </c>
      <c r="C75" s="0" t="n">
        <v>-1.40679475</v>
      </c>
      <c r="D75" s="0" t="n">
        <f aca="false">E75-G75</f>
        <v>-0.02</v>
      </c>
      <c r="E75" s="0" t="n">
        <v>3.04</v>
      </c>
      <c r="F75" s="141" t="n">
        <v>38777</v>
      </c>
      <c r="G75" s="156" t="n">
        <v>3.06</v>
      </c>
      <c r="H75" s="156" t="n">
        <v>0.1585</v>
      </c>
      <c r="I75" s="153" t="n">
        <v>0.074548841089772</v>
      </c>
      <c r="J75" s="153" t="n">
        <v>-0.205</v>
      </c>
      <c r="K75" s="153" t="n">
        <v>-0.22</v>
      </c>
      <c r="L75" s="192" t="n">
        <v>-0.0225</v>
      </c>
      <c r="M75" s="192" t="n">
        <v>-0.27</v>
      </c>
      <c r="N75" s="153" t="n">
        <v>-0.0025</v>
      </c>
      <c r="O75" s="153" t="n">
        <v>-0.06</v>
      </c>
      <c r="P75" s="153" t="n">
        <v>-0.095</v>
      </c>
      <c r="Q75" s="153" t="n">
        <v>-0.175</v>
      </c>
      <c r="R75" s="153" t="n">
        <v>-0.205</v>
      </c>
      <c r="S75" s="153" t="n">
        <v>-0.205</v>
      </c>
      <c r="T75" s="153" t="n">
        <v>-0.06125</v>
      </c>
      <c r="U75" s="153" t="n">
        <v>-0.05</v>
      </c>
      <c r="V75" s="153" t="n">
        <v>0.2225</v>
      </c>
      <c r="W75" s="153" t="n">
        <v>0.2225</v>
      </c>
      <c r="X75" s="153" t="n">
        <v>0.1875</v>
      </c>
      <c r="Y75" s="153" t="n">
        <v>0.0025</v>
      </c>
      <c r="Z75" s="153" t="n">
        <v>0.26</v>
      </c>
      <c r="AA75" s="153" t="n">
        <v>0.3025</v>
      </c>
      <c r="AB75" s="153" t="n">
        <v>-0.026</v>
      </c>
      <c r="AC75" s="153" t="n">
        <v>-0.035</v>
      </c>
      <c r="AD75" s="153" t="n">
        <v>0.0023</v>
      </c>
      <c r="AE75" s="153" t="n">
        <v>-0.0152</v>
      </c>
      <c r="AF75" s="153" t="n">
        <v>0.005</v>
      </c>
      <c r="AG75" s="153" t="n">
        <v>0.0005</v>
      </c>
      <c r="AH75" s="153" t="n">
        <v>-0.0575</v>
      </c>
      <c r="AI75" s="153" t="n">
        <v>-0.0425</v>
      </c>
      <c r="AJ75" s="153" t="n">
        <v>-0.0455</v>
      </c>
      <c r="AK75" s="153" t="n">
        <v>-0.0125</v>
      </c>
      <c r="AL75" s="153" t="n">
        <v>-0.06</v>
      </c>
      <c r="AM75" s="153" t="n">
        <v>-0.0725</v>
      </c>
      <c r="AN75" s="153" t="n">
        <v>-0.0125</v>
      </c>
      <c r="AO75" s="153" t="n">
        <v>0.0135</v>
      </c>
      <c r="AP75" s="153" t="n">
        <v>0.88</v>
      </c>
      <c r="AQ75" s="153" t="n">
        <v>-0.0275</v>
      </c>
      <c r="AR75" s="153" t="n">
        <v>-0.3</v>
      </c>
      <c r="AS75" s="153" t="n">
        <v>-0.145</v>
      </c>
      <c r="AT75" s="153" t="n">
        <v>-0.1875</v>
      </c>
      <c r="AU75" s="153" t="n">
        <v>-0.18</v>
      </c>
      <c r="AV75" s="153" t="n">
        <v>-0.25</v>
      </c>
      <c r="AW75" s="153" t="n">
        <v>-0.3</v>
      </c>
      <c r="AX75" s="153" t="n">
        <v>0.1025</v>
      </c>
      <c r="AY75" s="153" t="n">
        <v>-0.3</v>
      </c>
      <c r="AZ75" s="153" t="n">
        <v>0</v>
      </c>
      <c r="BA75" s="153" t="n">
        <v>-0.0275</v>
      </c>
      <c r="BB75" s="153" t="n">
        <v>-0.1155</v>
      </c>
      <c r="BC75" s="153" t="n">
        <v>-0.06</v>
      </c>
      <c r="BD75" s="153" t="n">
        <v>-0.091</v>
      </c>
      <c r="BE75" s="153" t="n">
        <v>-0.0175</v>
      </c>
      <c r="BF75" s="153" t="n">
        <v>-0.08</v>
      </c>
      <c r="BG75" s="153" t="n">
        <v>0</v>
      </c>
      <c r="BH75" s="153" t="n">
        <v>-0.0575</v>
      </c>
      <c r="BI75" s="153" t="n">
        <v>0.0625</v>
      </c>
    </row>
    <row r="76" customFormat="false" ht="12.75" hidden="false" customHeight="false" outlineLevel="0" collapsed="false">
      <c r="B76" s="187" t="n">
        <f aca="false">C76*D76*10000</f>
        <v>189.486704000017</v>
      </c>
      <c r="C76" s="0" t="n">
        <v>-0.94743352</v>
      </c>
      <c r="D76" s="0" t="n">
        <f aca="false">E76-G76</f>
        <v>-0.0200000000000018</v>
      </c>
      <c r="E76" s="0" t="n">
        <v>2.904</v>
      </c>
      <c r="F76" s="141" t="n">
        <v>38808</v>
      </c>
      <c r="G76" s="156" t="n">
        <v>2.924</v>
      </c>
      <c r="H76" s="156" t="n">
        <v>0.1575</v>
      </c>
      <c r="I76" s="153" t="n">
        <v>0.074570556525522</v>
      </c>
      <c r="J76" s="153" t="n">
        <v>-0.195</v>
      </c>
      <c r="K76" s="153" t="n">
        <v>-0.21</v>
      </c>
      <c r="L76" s="192" t="n">
        <v>-0.15</v>
      </c>
      <c r="M76" s="192" t="n">
        <v>-0.26</v>
      </c>
      <c r="N76" s="153" t="n">
        <v>-0.13</v>
      </c>
      <c r="O76" s="153" t="n">
        <v>-0.0575</v>
      </c>
      <c r="P76" s="153" t="n">
        <v>-0.0775</v>
      </c>
      <c r="Q76" s="153" t="n">
        <v>-0.165</v>
      </c>
      <c r="R76" s="153" t="n">
        <v>-0.195</v>
      </c>
      <c r="S76" s="153" t="n">
        <v>-0.195</v>
      </c>
      <c r="T76" s="153" t="n">
        <v>-0.03875</v>
      </c>
      <c r="U76" s="153" t="n">
        <v>-0.0475</v>
      </c>
      <c r="V76" s="153" t="n">
        <v>0.1725</v>
      </c>
      <c r="W76" s="153" t="n">
        <v>0.1725</v>
      </c>
      <c r="X76" s="153" t="n">
        <v>0.0875</v>
      </c>
      <c r="Y76" s="153" t="n">
        <v>0.1175</v>
      </c>
      <c r="Z76" s="153" t="n">
        <v>0.1775</v>
      </c>
      <c r="AA76" s="153" t="n">
        <v>0.1975</v>
      </c>
      <c r="AB76" s="153" t="n">
        <v>-0.0255</v>
      </c>
      <c r="AC76" s="153" t="n">
        <v>-0.0277</v>
      </c>
      <c r="AD76" s="153" t="n">
        <v>0.00205</v>
      </c>
      <c r="AE76" s="153" t="n">
        <v>-0.01545</v>
      </c>
      <c r="AF76" s="153" t="n">
        <v>0.005</v>
      </c>
      <c r="AG76" s="153" t="n">
        <v>0.0005</v>
      </c>
      <c r="AH76" s="153" t="n">
        <v>-0.055</v>
      </c>
      <c r="AI76" s="153" t="n">
        <v>-0.047</v>
      </c>
      <c r="AJ76" s="153" t="n">
        <v>-0.05</v>
      </c>
      <c r="AK76" s="153" t="n">
        <v>-0.0175</v>
      </c>
      <c r="AL76" s="153" t="n">
        <v>-0.07</v>
      </c>
      <c r="AM76" s="153" t="n">
        <v>-0.03</v>
      </c>
      <c r="AN76" s="153" t="n">
        <v>-0.0175</v>
      </c>
      <c r="AO76" s="153" t="n">
        <v>0.009</v>
      </c>
      <c r="AP76" s="153" t="n">
        <v>0.505</v>
      </c>
      <c r="AQ76" s="153" t="n">
        <v>0.015</v>
      </c>
      <c r="AR76" s="153" t="n">
        <v>-0.3425</v>
      </c>
      <c r="AS76" s="153" t="n">
        <v>-0.13</v>
      </c>
      <c r="AT76" s="153" t="n">
        <v>-0.16</v>
      </c>
      <c r="AU76" s="153" t="n">
        <v>-0.35</v>
      </c>
      <c r="AV76" s="153" t="n">
        <v>-0.2925</v>
      </c>
      <c r="AW76" s="153" t="n">
        <v>-0.3425</v>
      </c>
      <c r="AX76" s="153" t="n">
        <v>0.2175</v>
      </c>
      <c r="AY76" s="153" t="n">
        <v>-0.3425</v>
      </c>
      <c r="AZ76" s="153" t="n">
        <v>0</v>
      </c>
      <c r="BA76" s="153" t="n">
        <v>0.015</v>
      </c>
      <c r="BB76" s="153" t="n">
        <v>-0.076</v>
      </c>
      <c r="BC76" s="153" t="n">
        <v>-0.0575</v>
      </c>
      <c r="BD76" s="153" t="n">
        <v>-0.056</v>
      </c>
      <c r="BE76" s="153" t="n">
        <v>-0.0175</v>
      </c>
      <c r="BF76" s="153" t="n">
        <v>-0.0625</v>
      </c>
      <c r="BG76" s="153" t="n">
        <v>0</v>
      </c>
      <c r="BH76" s="153" t="n">
        <v>-0.055</v>
      </c>
      <c r="BI76" s="153" t="n">
        <v>0.055</v>
      </c>
    </row>
    <row r="77" customFormat="false" ht="12.75" hidden="false" customHeight="false" outlineLevel="0" collapsed="false">
      <c r="B77" s="187" t="n">
        <f aca="false">C77*D77*10000</f>
        <v>174.35379</v>
      </c>
      <c r="C77" s="0" t="n">
        <v>-0.87176895</v>
      </c>
      <c r="D77" s="0" t="n">
        <f aca="false">E77-G77</f>
        <v>-0.02</v>
      </c>
      <c r="E77" s="0" t="n">
        <v>2.885</v>
      </c>
      <c r="F77" s="141" t="n">
        <v>38838</v>
      </c>
      <c r="G77" s="156" t="n">
        <v>2.905</v>
      </c>
      <c r="H77" s="156" t="n">
        <v>0.1575</v>
      </c>
      <c r="I77" s="153" t="n">
        <v>0.074591571463493</v>
      </c>
      <c r="J77" s="153" t="n">
        <v>-0.195</v>
      </c>
      <c r="K77" s="153" t="n">
        <v>-0.21</v>
      </c>
      <c r="L77" s="192" t="n">
        <v>-0.165</v>
      </c>
      <c r="M77" s="192" t="n">
        <v>-0.26</v>
      </c>
      <c r="N77" s="153" t="n">
        <v>-0.145</v>
      </c>
      <c r="O77" s="153" t="n">
        <v>-0.0575</v>
      </c>
      <c r="P77" s="153" t="n">
        <v>-0.0775</v>
      </c>
      <c r="Q77" s="153" t="n">
        <v>-0.165</v>
      </c>
      <c r="R77" s="153" t="n">
        <v>-0.195</v>
      </c>
      <c r="S77" s="153" t="n">
        <v>-0.195</v>
      </c>
      <c r="T77" s="153" t="n">
        <v>-0.03875</v>
      </c>
      <c r="U77" s="153" t="n">
        <v>-0.0475</v>
      </c>
      <c r="V77" s="153" t="n">
        <v>0.1625</v>
      </c>
      <c r="W77" s="153" t="n">
        <v>0.1625</v>
      </c>
      <c r="X77" s="153" t="n">
        <v>0.0875</v>
      </c>
      <c r="Y77" s="153" t="n">
        <v>0.1175</v>
      </c>
      <c r="Z77" s="153" t="n">
        <v>0.1625</v>
      </c>
      <c r="AA77" s="153" t="n">
        <v>0.1725</v>
      </c>
      <c r="AB77" s="153" t="n">
        <v>-0.0255</v>
      </c>
      <c r="AC77" s="153" t="n">
        <v>-0.02795</v>
      </c>
      <c r="AD77" s="153" t="n">
        <v>0.00205</v>
      </c>
      <c r="AE77" s="153" t="n">
        <v>-0.01545</v>
      </c>
      <c r="AF77" s="153" t="n">
        <v>0.005</v>
      </c>
      <c r="AG77" s="153" t="n">
        <v>0.0005</v>
      </c>
      <c r="AH77" s="153" t="n">
        <v>-0.055</v>
      </c>
      <c r="AI77" s="153" t="n">
        <v>-0.047</v>
      </c>
      <c r="AJ77" s="153" t="n">
        <v>-0.05</v>
      </c>
      <c r="AK77" s="153" t="n">
        <v>-0.0175</v>
      </c>
      <c r="AL77" s="153" t="n">
        <v>-0.07</v>
      </c>
      <c r="AM77" s="153" t="n">
        <v>-0.03</v>
      </c>
      <c r="AN77" s="153" t="n">
        <v>-0.0175</v>
      </c>
      <c r="AO77" s="153" t="n">
        <v>0.009</v>
      </c>
      <c r="AP77" s="153" t="n">
        <v>0.405</v>
      </c>
      <c r="AQ77" s="153" t="n">
        <v>0.015</v>
      </c>
      <c r="AR77" s="153" t="n">
        <v>-0.3425</v>
      </c>
      <c r="AS77" s="153" t="n">
        <v>-0.13</v>
      </c>
      <c r="AT77" s="153" t="n">
        <v>-0.16</v>
      </c>
      <c r="AU77" s="153" t="n">
        <v>-0.43</v>
      </c>
      <c r="AV77" s="153" t="n">
        <v>-0.2925</v>
      </c>
      <c r="AW77" s="153" t="n">
        <v>-0.3425</v>
      </c>
      <c r="AX77" s="153" t="n">
        <v>0.2175</v>
      </c>
      <c r="AY77" s="153" t="n">
        <v>-0.3425</v>
      </c>
      <c r="AZ77" s="153" t="n">
        <v>0</v>
      </c>
      <c r="BA77" s="153" t="n">
        <v>0.015</v>
      </c>
      <c r="BB77" s="153" t="n">
        <v>-0.076</v>
      </c>
      <c r="BC77" s="153" t="n">
        <v>-0.0575</v>
      </c>
      <c r="BD77" s="153" t="n">
        <v>-0.0585</v>
      </c>
      <c r="BE77" s="153" t="n">
        <v>-0.0175</v>
      </c>
      <c r="BF77" s="153" t="n">
        <v>-0.0625</v>
      </c>
      <c r="BG77" s="153" t="n">
        <v>0</v>
      </c>
      <c r="BH77" s="153" t="n">
        <v>-0.055</v>
      </c>
      <c r="BI77" s="153" t="n">
        <v>0.055</v>
      </c>
    </row>
    <row r="78" customFormat="false" ht="12.75" hidden="false" customHeight="false" outlineLevel="0" collapsed="false">
      <c r="B78" s="187" t="n">
        <f aca="false">C78*D78*10000</f>
        <v>163.494048000004</v>
      </c>
      <c r="C78" s="0" t="n">
        <v>-0.81747024</v>
      </c>
      <c r="D78" s="0" t="n">
        <f aca="false">E78-G78</f>
        <v>-0.0200000000000005</v>
      </c>
      <c r="E78" s="0" t="n">
        <v>2.883</v>
      </c>
      <c r="F78" s="141" t="n">
        <v>38869</v>
      </c>
      <c r="G78" s="156" t="n">
        <v>2.903</v>
      </c>
      <c r="H78" s="156" t="n">
        <v>0.1575</v>
      </c>
      <c r="I78" s="153" t="n">
        <v>0.074613286899549</v>
      </c>
      <c r="J78" s="153" t="n">
        <v>-0.195</v>
      </c>
      <c r="K78" s="153" t="n">
        <v>-0.21</v>
      </c>
      <c r="L78" s="192" t="n">
        <v>-0.175</v>
      </c>
      <c r="M78" s="192" t="n">
        <v>-0.26</v>
      </c>
      <c r="N78" s="153" t="n">
        <v>-0.155</v>
      </c>
      <c r="O78" s="153" t="n">
        <v>-0.0575</v>
      </c>
      <c r="P78" s="153" t="n">
        <v>-0.0775</v>
      </c>
      <c r="Q78" s="153" t="n">
        <v>-0.165</v>
      </c>
      <c r="R78" s="153" t="n">
        <v>-0.195</v>
      </c>
      <c r="S78" s="153" t="n">
        <v>-0.195</v>
      </c>
      <c r="T78" s="153" t="n">
        <v>-0.03625</v>
      </c>
      <c r="U78" s="153" t="n">
        <v>-0.0475</v>
      </c>
      <c r="V78" s="153" t="n">
        <v>0.1575</v>
      </c>
      <c r="W78" s="153" t="n">
        <v>0.1575</v>
      </c>
      <c r="X78" s="153" t="n">
        <v>0.0825</v>
      </c>
      <c r="Y78" s="153" t="n">
        <v>0.1175</v>
      </c>
      <c r="Z78" s="153" t="n">
        <v>0.1625</v>
      </c>
      <c r="AA78" s="153" t="n">
        <v>0.1725</v>
      </c>
      <c r="AB78" s="153" t="n">
        <v>-0.0255</v>
      </c>
      <c r="AC78" s="153" t="n">
        <v>-0.02795</v>
      </c>
      <c r="AD78" s="153" t="n">
        <v>0.00205</v>
      </c>
      <c r="AE78" s="153" t="n">
        <v>-0.01545</v>
      </c>
      <c r="AF78" s="153" t="n">
        <v>0.005</v>
      </c>
      <c r="AG78" s="153" t="n">
        <v>0.0005</v>
      </c>
      <c r="AH78" s="153" t="n">
        <v>-0.055</v>
      </c>
      <c r="AI78" s="153" t="n">
        <v>-0.049</v>
      </c>
      <c r="AJ78" s="153" t="n">
        <v>-0.0475</v>
      </c>
      <c r="AK78" s="153" t="n">
        <v>-0.05</v>
      </c>
      <c r="AL78" s="153" t="n">
        <v>-0.086</v>
      </c>
      <c r="AM78" s="153" t="n">
        <v>-0.025</v>
      </c>
      <c r="AN78" s="153" t="n">
        <v>-0.0175</v>
      </c>
      <c r="AO78" s="153" t="n">
        <v>0.009</v>
      </c>
      <c r="AP78" s="153" t="n">
        <v>0.415</v>
      </c>
      <c r="AQ78" s="153" t="n">
        <v>0.02</v>
      </c>
      <c r="AR78" s="153" t="n">
        <v>-0.3425</v>
      </c>
      <c r="AS78" s="153" t="n">
        <v>-0.13</v>
      </c>
      <c r="AT78" s="153" t="n">
        <v>-0.16</v>
      </c>
      <c r="AU78" s="153" t="n">
        <v>-0.43</v>
      </c>
      <c r="AV78" s="153" t="n">
        <v>-0.2925</v>
      </c>
      <c r="AW78" s="153" t="n">
        <v>-0.3425</v>
      </c>
      <c r="AX78" s="153" t="n">
        <v>0.2175</v>
      </c>
      <c r="AY78" s="153" t="n">
        <v>-0.3425</v>
      </c>
      <c r="AZ78" s="153" t="n">
        <v>0</v>
      </c>
      <c r="BA78" s="153" t="n">
        <v>0.02</v>
      </c>
      <c r="BB78" s="153" t="n">
        <v>-0.091</v>
      </c>
      <c r="BC78" s="153" t="n">
        <v>-0.0575</v>
      </c>
      <c r="BD78" s="153" t="n">
        <v>-0.061</v>
      </c>
      <c r="BE78" s="153" t="n">
        <v>-0.05</v>
      </c>
      <c r="BF78" s="153" t="n">
        <v>-0.0625</v>
      </c>
      <c r="BG78" s="153" t="n">
        <v>0</v>
      </c>
      <c r="BH78" s="153" t="n">
        <v>-0.055</v>
      </c>
      <c r="BI78" s="153" t="n">
        <v>0.055</v>
      </c>
    </row>
    <row r="79" customFormat="false" ht="12.75" hidden="false" customHeight="false" outlineLevel="0" collapsed="false">
      <c r="B79" s="187" t="n">
        <f aca="false">C79*D79*10000</f>
        <v>232.650398</v>
      </c>
      <c r="C79" s="0" t="n">
        <v>-1.16325199</v>
      </c>
      <c r="D79" s="0" t="n">
        <f aca="false">E79-G79</f>
        <v>-0.02</v>
      </c>
      <c r="E79" s="0" t="n">
        <v>2.93</v>
      </c>
      <c r="F79" s="141" t="n">
        <v>38899</v>
      </c>
      <c r="G79" s="156" t="n">
        <v>2.95</v>
      </c>
      <c r="H79" s="156" t="n">
        <v>0.1575</v>
      </c>
      <c r="I79" s="153" t="n">
        <v>0.074634301837815</v>
      </c>
      <c r="J79" s="153" t="n">
        <v>-0.195</v>
      </c>
      <c r="K79" s="153" t="n">
        <v>-0.21</v>
      </c>
      <c r="L79" s="192" t="n">
        <v>-0.175</v>
      </c>
      <c r="M79" s="192" t="n">
        <v>-0.28</v>
      </c>
      <c r="N79" s="153" t="n">
        <v>-0.155</v>
      </c>
      <c r="O79" s="153" t="n">
        <v>-0.0575</v>
      </c>
      <c r="P79" s="153" t="n">
        <v>-0.0775</v>
      </c>
      <c r="Q79" s="153" t="n">
        <v>-0.165</v>
      </c>
      <c r="R79" s="153" t="n">
        <v>-0.195</v>
      </c>
      <c r="S79" s="153" t="n">
        <v>-0.195</v>
      </c>
      <c r="T79" s="153" t="n">
        <v>-0.035</v>
      </c>
      <c r="U79" s="153" t="n">
        <v>-0.0475</v>
      </c>
      <c r="V79" s="153" t="n">
        <v>0.1475</v>
      </c>
      <c r="W79" s="153" t="n">
        <v>0.1475</v>
      </c>
      <c r="X79" s="153" t="n">
        <v>0.0725</v>
      </c>
      <c r="Y79" s="153" t="n">
        <v>0.1175</v>
      </c>
      <c r="Z79" s="153" t="n">
        <v>0.1625</v>
      </c>
      <c r="AA79" s="153" t="n">
        <v>0.185</v>
      </c>
      <c r="AB79" s="153" t="n">
        <v>-0.0255</v>
      </c>
      <c r="AC79" s="153" t="n">
        <v>-0.02795</v>
      </c>
      <c r="AD79" s="153" t="n">
        <v>0.00205</v>
      </c>
      <c r="AE79" s="153" t="n">
        <v>-0.01545</v>
      </c>
      <c r="AF79" s="153" t="n">
        <v>0.005</v>
      </c>
      <c r="AG79" s="153" t="n">
        <v>0.0005</v>
      </c>
      <c r="AH79" s="153" t="n">
        <v>-0.055</v>
      </c>
      <c r="AI79" s="153" t="n">
        <v>-0.049</v>
      </c>
      <c r="AJ79" s="153" t="n">
        <v>-0.0475</v>
      </c>
      <c r="AK79" s="153" t="n">
        <v>-0.0165</v>
      </c>
      <c r="AL79" s="153" t="n">
        <v>-0.07</v>
      </c>
      <c r="AM79" s="153" t="n">
        <v>-0.0225</v>
      </c>
      <c r="AN79" s="153" t="n">
        <v>-0.0175</v>
      </c>
      <c r="AO79" s="153" t="n">
        <v>0.009</v>
      </c>
      <c r="AP79" s="153" t="n">
        <v>0.45</v>
      </c>
      <c r="AQ79" s="153" t="n">
        <v>0.0225</v>
      </c>
      <c r="AR79" s="153" t="n">
        <v>-0.3425</v>
      </c>
      <c r="AS79" s="153" t="n">
        <v>-0.13</v>
      </c>
      <c r="AT79" s="153" t="n">
        <v>-0.16</v>
      </c>
      <c r="AU79" s="153" t="n">
        <v>-0.43</v>
      </c>
      <c r="AV79" s="153" t="n">
        <v>-0.2925</v>
      </c>
      <c r="AW79" s="153" t="n">
        <v>-0.3425</v>
      </c>
      <c r="AX79" s="153" t="n">
        <v>0.2175</v>
      </c>
      <c r="AY79" s="153" t="n">
        <v>-0.3425</v>
      </c>
      <c r="AZ79" s="153" t="n">
        <v>0</v>
      </c>
      <c r="BA79" s="153" t="n">
        <v>0.0225</v>
      </c>
      <c r="BB79" s="153" t="n">
        <v>-0.0835</v>
      </c>
      <c r="BC79" s="153" t="n">
        <v>-0.0575</v>
      </c>
      <c r="BD79" s="153" t="n">
        <v>-0.061</v>
      </c>
      <c r="BE79" s="153" t="n">
        <v>-0.0165</v>
      </c>
      <c r="BF79" s="153" t="n">
        <v>-0.0625</v>
      </c>
      <c r="BG79" s="153" t="n">
        <v>0</v>
      </c>
      <c r="BH79" s="153" t="n">
        <v>-0.055</v>
      </c>
      <c r="BI79" s="153" t="n">
        <v>0.055</v>
      </c>
    </row>
    <row r="80" customFormat="false" ht="12.75" hidden="false" customHeight="false" outlineLevel="0" collapsed="false">
      <c r="B80" s="187" t="n">
        <f aca="false">C80*D80*10000</f>
        <v>234.915696</v>
      </c>
      <c r="C80" s="0" t="n">
        <v>-1.17457848</v>
      </c>
      <c r="D80" s="0" t="n">
        <f aca="false">E80-G80</f>
        <v>-0.02</v>
      </c>
      <c r="E80" s="0" t="n">
        <v>2.925</v>
      </c>
      <c r="F80" s="141" t="n">
        <v>38930</v>
      </c>
      <c r="G80" s="156" t="n">
        <v>2.945</v>
      </c>
      <c r="H80" s="156" t="n">
        <v>0.1575</v>
      </c>
      <c r="I80" s="153" t="n">
        <v>0.074656017274178</v>
      </c>
      <c r="J80" s="153" t="n">
        <v>-0.195</v>
      </c>
      <c r="K80" s="153" t="n">
        <v>-0.21</v>
      </c>
      <c r="L80" s="192" t="n">
        <v>-0.175</v>
      </c>
      <c r="M80" s="192" t="n">
        <v>-0.28</v>
      </c>
      <c r="N80" s="153" t="n">
        <v>-0.155</v>
      </c>
      <c r="O80" s="153" t="n">
        <v>-0.0575</v>
      </c>
      <c r="P80" s="153" t="n">
        <v>-0.0775</v>
      </c>
      <c r="Q80" s="153" t="n">
        <v>-0.165</v>
      </c>
      <c r="R80" s="153" t="n">
        <v>-0.195</v>
      </c>
      <c r="S80" s="153" t="n">
        <v>-0.195</v>
      </c>
      <c r="T80" s="153" t="n">
        <v>-0.03375</v>
      </c>
      <c r="U80" s="153" t="n">
        <v>-0.0475</v>
      </c>
      <c r="V80" s="153" t="n">
        <v>0.145</v>
      </c>
      <c r="W80" s="153" t="n">
        <v>0.145</v>
      </c>
      <c r="X80" s="153" t="n">
        <v>0.07</v>
      </c>
      <c r="Y80" s="153" t="n">
        <v>0.1175</v>
      </c>
      <c r="Z80" s="153" t="n">
        <v>0.1625</v>
      </c>
      <c r="AA80" s="153" t="n">
        <v>0.185</v>
      </c>
      <c r="AB80" s="153" t="n">
        <v>-0.0255</v>
      </c>
      <c r="AC80" s="153" t="n">
        <v>-0.02795</v>
      </c>
      <c r="AD80" s="153" t="n">
        <v>0.00225</v>
      </c>
      <c r="AE80" s="153" t="n">
        <v>-0.01525</v>
      </c>
      <c r="AF80" s="153" t="n">
        <v>0.005</v>
      </c>
      <c r="AG80" s="153" t="n">
        <v>0.0005</v>
      </c>
      <c r="AH80" s="153" t="n">
        <v>-0.055</v>
      </c>
      <c r="AI80" s="153" t="n">
        <v>-0.049</v>
      </c>
      <c r="AJ80" s="153" t="n">
        <v>-0.0475</v>
      </c>
      <c r="AK80" s="153" t="n">
        <v>-0.0165</v>
      </c>
      <c r="AL80" s="153" t="n">
        <v>-0.07</v>
      </c>
      <c r="AM80" s="153" t="n">
        <v>-0.02</v>
      </c>
      <c r="AN80" s="153" t="n">
        <v>-0.0175</v>
      </c>
      <c r="AO80" s="153" t="n">
        <v>0.009</v>
      </c>
      <c r="AP80" s="153" t="n">
        <v>0.505</v>
      </c>
      <c r="AQ80" s="153" t="n">
        <v>0.025</v>
      </c>
      <c r="AR80" s="153" t="n">
        <v>-0.3425</v>
      </c>
      <c r="AS80" s="153" t="n">
        <v>-0.13</v>
      </c>
      <c r="AT80" s="153" t="n">
        <v>-0.16</v>
      </c>
      <c r="AU80" s="153" t="n">
        <v>-0.43</v>
      </c>
      <c r="AV80" s="153" t="n">
        <v>-0.2925</v>
      </c>
      <c r="AW80" s="153" t="n">
        <v>-0.3425</v>
      </c>
      <c r="AX80" s="153" t="n">
        <v>0.2175</v>
      </c>
      <c r="AY80" s="153" t="n">
        <v>-0.3425</v>
      </c>
      <c r="AZ80" s="153" t="n">
        <v>0</v>
      </c>
      <c r="BA80" s="153" t="n">
        <v>0.025</v>
      </c>
      <c r="BB80" s="153" t="n">
        <v>-0.0835</v>
      </c>
      <c r="BC80" s="153" t="n">
        <v>-0.0575</v>
      </c>
      <c r="BD80" s="153" t="n">
        <v>-0.061</v>
      </c>
      <c r="BE80" s="153" t="n">
        <v>-0.0165</v>
      </c>
      <c r="BF80" s="153" t="n">
        <v>-0.0625</v>
      </c>
      <c r="BG80" s="153" t="n">
        <v>0</v>
      </c>
      <c r="BH80" s="153" t="n">
        <v>-0.055</v>
      </c>
      <c r="BI80" s="153" t="n">
        <v>0.055</v>
      </c>
    </row>
    <row r="81" customFormat="false" ht="12.75" hidden="false" customHeight="false" outlineLevel="0" collapsed="false">
      <c r="B81" s="187" t="n">
        <f aca="false">C81*D81*10000</f>
        <v>299.816426</v>
      </c>
      <c r="C81" s="0" t="n">
        <v>-1.49908213</v>
      </c>
      <c r="D81" s="0" t="n">
        <f aca="false">E81-G81</f>
        <v>-0.02</v>
      </c>
      <c r="E81" s="0" t="n">
        <v>2.912</v>
      </c>
      <c r="F81" s="141" t="n">
        <v>38961</v>
      </c>
      <c r="G81" s="156" t="n">
        <v>2.932</v>
      </c>
      <c r="H81" s="156" t="n">
        <v>0.1575</v>
      </c>
      <c r="I81" s="153" t="n">
        <v>0.074677732710695</v>
      </c>
      <c r="J81" s="153" t="n">
        <v>-0.195</v>
      </c>
      <c r="K81" s="153" t="n">
        <v>-0.21</v>
      </c>
      <c r="L81" s="192" t="n">
        <v>-0.165</v>
      </c>
      <c r="M81" s="192" t="n">
        <v>-0.28</v>
      </c>
      <c r="N81" s="153" t="n">
        <v>-0.145</v>
      </c>
      <c r="O81" s="153" t="n">
        <v>-0.0575</v>
      </c>
      <c r="P81" s="153" t="n">
        <v>-0.0775</v>
      </c>
      <c r="Q81" s="153" t="n">
        <v>-0.165</v>
      </c>
      <c r="R81" s="153" t="n">
        <v>-0.195</v>
      </c>
      <c r="S81" s="153" t="n">
        <v>-0.195</v>
      </c>
      <c r="T81" s="153" t="n">
        <v>-0.0375</v>
      </c>
      <c r="U81" s="153" t="n">
        <v>-0.0475</v>
      </c>
      <c r="V81" s="153" t="n">
        <v>0.1425</v>
      </c>
      <c r="W81" s="153" t="n">
        <v>0.1425</v>
      </c>
      <c r="X81" s="153" t="n">
        <v>0.0675</v>
      </c>
      <c r="Y81" s="153" t="n">
        <v>0.1175</v>
      </c>
      <c r="Z81" s="153" t="n">
        <v>0.1625</v>
      </c>
      <c r="AA81" s="153" t="n">
        <v>0.1625</v>
      </c>
      <c r="AB81" s="153" t="n">
        <v>-0.0255</v>
      </c>
      <c r="AC81" s="153" t="n">
        <v>-0.02775</v>
      </c>
      <c r="AD81" s="153" t="n">
        <v>0.00225</v>
      </c>
      <c r="AE81" s="153" t="n">
        <v>-0.01525</v>
      </c>
      <c r="AF81" s="153" t="n">
        <v>0.005</v>
      </c>
      <c r="AG81" s="153" t="n">
        <v>0.0005</v>
      </c>
      <c r="AH81" s="153" t="n">
        <v>-0.055</v>
      </c>
      <c r="AI81" s="153" t="n">
        <v>-0.0465</v>
      </c>
      <c r="AJ81" s="153" t="n">
        <v>-0.0525</v>
      </c>
      <c r="AK81" s="153" t="n">
        <v>-0.019</v>
      </c>
      <c r="AL81" s="153" t="n">
        <v>-0.07</v>
      </c>
      <c r="AM81" s="153" t="n">
        <v>-0.0275</v>
      </c>
      <c r="AN81" s="153" t="n">
        <v>-0.0175</v>
      </c>
      <c r="AO81" s="153" t="n">
        <v>0.009</v>
      </c>
      <c r="AP81" s="153" t="n">
        <v>0.41</v>
      </c>
      <c r="AQ81" s="153" t="n">
        <v>0.0175</v>
      </c>
      <c r="AR81" s="153" t="n">
        <v>-0.3425</v>
      </c>
      <c r="AS81" s="153" t="n">
        <v>-0.13</v>
      </c>
      <c r="AT81" s="153" t="n">
        <v>-0.16</v>
      </c>
      <c r="AU81" s="153" t="n">
        <v>-0.43</v>
      </c>
      <c r="AV81" s="153" t="n">
        <v>-0.2925</v>
      </c>
      <c r="AW81" s="153" t="n">
        <v>-0.3425</v>
      </c>
      <c r="AX81" s="153" t="n">
        <v>0.2175</v>
      </c>
      <c r="AY81" s="153" t="n">
        <v>-0.3425</v>
      </c>
      <c r="AZ81" s="153" t="n">
        <v>0</v>
      </c>
      <c r="BA81" s="153" t="n">
        <v>0.0175</v>
      </c>
      <c r="BB81" s="153" t="n">
        <v>-0.0885</v>
      </c>
      <c r="BC81" s="153" t="n">
        <v>-0.0575</v>
      </c>
      <c r="BD81" s="153" t="n">
        <v>-0.0835</v>
      </c>
      <c r="BE81" s="153" t="n">
        <v>-0.019</v>
      </c>
      <c r="BF81" s="153" t="n">
        <v>-0.0625</v>
      </c>
      <c r="BG81" s="153" t="n">
        <v>0</v>
      </c>
      <c r="BH81" s="153" t="n">
        <v>-0.055</v>
      </c>
      <c r="BI81" s="153" t="n">
        <v>0.055</v>
      </c>
    </row>
    <row r="82" customFormat="false" ht="12.75" hidden="false" customHeight="false" outlineLevel="0" collapsed="false">
      <c r="B82" s="187" t="n">
        <f aca="false">C82*D82*10000</f>
        <v>246.767324000017</v>
      </c>
      <c r="C82" s="0" t="n">
        <v>-1.23383662</v>
      </c>
      <c r="D82" s="0" t="n">
        <f aca="false">E82-G82</f>
        <v>-0.0200000000000014</v>
      </c>
      <c r="E82" s="0" t="n">
        <v>2.927</v>
      </c>
      <c r="F82" s="141" t="n">
        <v>38991</v>
      </c>
      <c r="G82" s="156" t="n">
        <v>2.947</v>
      </c>
      <c r="H82" s="156" t="n">
        <v>0.1575</v>
      </c>
      <c r="I82" s="153" t="n">
        <v>0.074698747649409</v>
      </c>
      <c r="J82" s="153" t="n">
        <v>-0.195</v>
      </c>
      <c r="K82" s="153" t="n">
        <v>-0.21</v>
      </c>
      <c r="L82" s="192" t="n">
        <v>-0.15</v>
      </c>
      <c r="M82" s="192" t="n">
        <v>-0.28</v>
      </c>
      <c r="N82" s="153" t="n">
        <v>-0.13</v>
      </c>
      <c r="O82" s="153" t="n">
        <v>-0.0575</v>
      </c>
      <c r="P82" s="153" t="n">
        <v>-0.0775</v>
      </c>
      <c r="Q82" s="153" t="n">
        <v>-0.165</v>
      </c>
      <c r="R82" s="153" t="n">
        <v>-0.195</v>
      </c>
      <c r="S82" s="153" t="n">
        <v>-0.195</v>
      </c>
      <c r="T82" s="153" t="n">
        <v>-0.0425</v>
      </c>
      <c r="U82" s="153" t="n">
        <v>-0.0475</v>
      </c>
      <c r="V82" s="153" t="n">
        <v>0.1575</v>
      </c>
      <c r="W82" s="153" t="n">
        <v>0.1575</v>
      </c>
      <c r="X82" s="153" t="n">
        <v>0.0825</v>
      </c>
      <c r="Y82" s="153" t="n">
        <v>0.1175</v>
      </c>
      <c r="Z82" s="153" t="n">
        <v>0.165</v>
      </c>
      <c r="AA82" s="153" t="n">
        <v>0.185</v>
      </c>
      <c r="AB82" s="153" t="n">
        <v>-0.0255</v>
      </c>
      <c r="AC82" s="153" t="n">
        <v>-0.02775</v>
      </c>
      <c r="AD82" s="153" t="n">
        <v>-0.0135</v>
      </c>
      <c r="AE82" s="153" t="n">
        <v>-0.031</v>
      </c>
      <c r="AF82" s="153" t="n">
        <v>0.005</v>
      </c>
      <c r="AG82" s="153" t="n">
        <v>0.0005</v>
      </c>
      <c r="AH82" s="153" t="n">
        <v>-0.055</v>
      </c>
      <c r="AI82" s="153" t="n">
        <v>-0.0465</v>
      </c>
      <c r="AJ82" s="153" t="n">
        <v>-0.0525</v>
      </c>
      <c r="AK82" s="153" t="n">
        <v>-0.019</v>
      </c>
      <c r="AL82" s="153" t="n">
        <v>-0.055</v>
      </c>
      <c r="AM82" s="153" t="n">
        <v>-0.0375</v>
      </c>
      <c r="AN82" s="153" t="n">
        <v>-0.0175</v>
      </c>
      <c r="AO82" s="153" t="n">
        <v>0.009</v>
      </c>
      <c r="AP82" s="153" t="n">
        <v>0.345</v>
      </c>
      <c r="AQ82" s="153" t="n">
        <v>0.0075</v>
      </c>
      <c r="AR82" s="153" t="n">
        <v>-0.3425</v>
      </c>
      <c r="AS82" s="153" t="n">
        <v>-0.13</v>
      </c>
      <c r="AT82" s="153" t="n">
        <v>-0.16</v>
      </c>
      <c r="AU82" s="153" t="n">
        <v>-0.43</v>
      </c>
      <c r="AV82" s="153" t="n">
        <v>-0.2925</v>
      </c>
      <c r="AW82" s="153" t="n">
        <v>-0.3425</v>
      </c>
      <c r="AX82" s="153" t="n">
        <v>0.2175</v>
      </c>
      <c r="AY82" s="153" t="n">
        <v>-0.3425</v>
      </c>
      <c r="AZ82" s="153" t="n">
        <v>0</v>
      </c>
      <c r="BA82" s="153" t="n">
        <v>0.0075</v>
      </c>
      <c r="BB82" s="153" t="n">
        <v>-0.0935</v>
      </c>
      <c r="BC82" s="153" t="n">
        <v>-0.0575</v>
      </c>
      <c r="BD82" s="153" t="n">
        <v>-0.0835</v>
      </c>
      <c r="BE82" s="153" t="n">
        <v>-0.019</v>
      </c>
      <c r="BF82" s="153" t="n">
        <v>-0.0625</v>
      </c>
      <c r="BG82" s="153" t="n">
        <v>0</v>
      </c>
      <c r="BH82" s="153" t="n">
        <v>-0.055</v>
      </c>
      <c r="BI82" s="153" t="n">
        <v>0.055</v>
      </c>
    </row>
    <row r="83" customFormat="false" ht="12.75" hidden="false" customHeight="false" outlineLevel="0" collapsed="false">
      <c r="B83" s="187" t="n">
        <f aca="false">C83*D83*10000</f>
        <v>232.734154000011</v>
      </c>
      <c r="C83" s="0" t="n">
        <v>-1.16367077</v>
      </c>
      <c r="D83" s="0" t="n">
        <f aca="false">E83-G83</f>
        <v>-0.0200000000000009</v>
      </c>
      <c r="E83" s="0" t="n">
        <v>3.012</v>
      </c>
      <c r="F83" s="141" t="n">
        <v>39022</v>
      </c>
      <c r="G83" s="156" t="n">
        <v>3.032</v>
      </c>
      <c r="H83" s="156" t="n">
        <v>0.1575</v>
      </c>
      <c r="I83" s="153" t="n">
        <v>0.074720463086232</v>
      </c>
      <c r="J83" s="153" t="n">
        <v>-0.19</v>
      </c>
      <c r="K83" s="153" t="n">
        <v>-0.205</v>
      </c>
      <c r="L83" s="192" t="n">
        <v>-0.1125</v>
      </c>
      <c r="M83" s="192" t="n">
        <v>-0.275</v>
      </c>
      <c r="N83" s="153" t="n">
        <v>-0.0925</v>
      </c>
      <c r="O83" s="153" t="n">
        <v>-0.0575</v>
      </c>
      <c r="P83" s="153" t="n">
        <v>-0.0925</v>
      </c>
      <c r="Q83" s="153" t="n">
        <v>-0.16</v>
      </c>
      <c r="R83" s="153" t="n">
        <v>-0.19</v>
      </c>
      <c r="S83" s="153" t="n">
        <v>-0.19</v>
      </c>
      <c r="T83" s="153" t="n">
        <v>-0.0625</v>
      </c>
      <c r="U83" s="153" t="n">
        <v>-0.0475</v>
      </c>
      <c r="V83" s="153" t="n">
        <v>0.1975</v>
      </c>
      <c r="W83" s="153" t="n">
        <v>0.1975</v>
      </c>
      <c r="X83" s="153" t="n">
        <v>0.135</v>
      </c>
      <c r="Y83" s="153" t="n">
        <v>0.0025</v>
      </c>
      <c r="Z83" s="153" t="n">
        <v>0.24</v>
      </c>
      <c r="AA83" s="153" t="n">
        <v>0.2875</v>
      </c>
      <c r="AB83" s="153" t="n">
        <v>-0.0285</v>
      </c>
      <c r="AC83" s="153" t="n">
        <v>-0.04</v>
      </c>
      <c r="AD83" s="153" t="n">
        <v>-0.0125</v>
      </c>
      <c r="AE83" s="153" t="n">
        <v>-0.03</v>
      </c>
      <c r="AF83" s="153" t="n">
        <v>0.005</v>
      </c>
      <c r="AG83" s="153" t="n">
        <v>0.0025</v>
      </c>
      <c r="AH83" s="153" t="n">
        <v>-0.0575</v>
      </c>
      <c r="AI83" s="153" t="n">
        <v>-0.042</v>
      </c>
      <c r="AJ83" s="153" t="n">
        <v>-0.0505</v>
      </c>
      <c r="AK83" s="153" t="n">
        <v>-0.0115</v>
      </c>
      <c r="AL83" s="153" t="n">
        <v>-0.0565</v>
      </c>
      <c r="AM83" s="153" t="n">
        <v>-0.0775</v>
      </c>
      <c r="AN83" s="153" t="n">
        <v>-0.0125</v>
      </c>
      <c r="AO83" s="153" t="n">
        <v>0.014</v>
      </c>
      <c r="AP83" s="153" t="n">
        <v>0.725</v>
      </c>
      <c r="AQ83" s="153" t="n">
        <v>-0.0325</v>
      </c>
      <c r="AR83" s="153" t="n">
        <v>-0.3</v>
      </c>
      <c r="AS83" s="153" t="n">
        <v>-0.145</v>
      </c>
      <c r="AT83" s="153" t="n">
        <v>-0.1875</v>
      </c>
      <c r="AU83" s="153" t="n">
        <v>0.01</v>
      </c>
      <c r="AV83" s="153" t="n">
        <v>-0.25</v>
      </c>
      <c r="AW83" s="153" t="n">
        <v>-0.3</v>
      </c>
      <c r="AX83" s="153" t="n">
        <v>0.1025</v>
      </c>
      <c r="AY83" s="153" t="n">
        <v>-0.3</v>
      </c>
      <c r="AZ83" s="153" t="n">
        <v>0</v>
      </c>
      <c r="BA83" s="153" t="n">
        <v>-0.0325</v>
      </c>
      <c r="BB83" s="153" t="n">
        <v>-0.116</v>
      </c>
      <c r="BC83" s="153" t="n">
        <v>-0.0575</v>
      </c>
      <c r="BD83" s="153" t="n">
        <v>-0.0885</v>
      </c>
      <c r="BE83" s="153" t="n">
        <v>-0.0165</v>
      </c>
      <c r="BF83" s="153" t="n">
        <v>-0.0775</v>
      </c>
      <c r="BG83" s="153" t="n">
        <v>0</v>
      </c>
      <c r="BH83" s="153" t="n">
        <v>-0.0575</v>
      </c>
      <c r="BI83" s="153" t="n">
        <v>0.0625</v>
      </c>
    </row>
    <row r="84" customFormat="false" ht="12.75" hidden="false" customHeight="false" outlineLevel="0" collapsed="false">
      <c r="B84" s="187" t="n">
        <f aca="false">C84*D84*10000</f>
        <v>96.3996540000001</v>
      </c>
      <c r="C84" s="0" t="n">
        <v>-0.48199827</v>
      </c>
      <c r="D84" s="0" t="n">
        <f aca="false">E84-G84</f>
        <v>-0.02</v>
      </c>
      <c r="E84" s="0" t="n">
        <v>3.103</v>
      </c>
      <c r="F84" s="141" t="n">
        <v>39052</v>
      </c>
      <c r="G84" s="156" t="n">
        <v>3.123</v>
      </c>
      <c r="H84" s="156" t="n">
        <v>0.1575</v>
      </c>
      <c r="I84" s="153" t="n">
        <v>0.074741478025242</v>
      </c>
      <c r="J84" s="153" t="n">
        <v>-0.1975</v>
      </c>
      <c r="K84" s="153" t="n">
        <v>-0.2125</v>
      </c>
      <c r="L84" s="192" t="n">
        <v>-0.105</v>
      </c>
      <c r="M84" s="192" t="n">
        <v>-0.2825</v>
      </c>
      <c r="N84" s="153" t="n">
        <v>-0.085</v>
      </c>
      <c r="O84" s="153" t="n">
        <v>-0.0575</v>
      </c>
      <c r="P84" s="153" t="n">
        <v>-0.0925</v>
      </c>
      <c r="Q84" s="153" t="n">
        <v>-0.1675</v>
      </c>
      <c r="R84" s="153" t="n">
        <v>-0.1975</v>
      </c>
      <c r="S84" s="153" t="n">
        <v>-0.1975</v>
      </c>
      <c r="T84" s="153" t="n">
        <v>-0.07375</v>
      </c>
      <c r="U84" s="153" t="n">
        <v>-0.0475</v>
      </c>
      <c r="V84" s="153" t="n">
        <v>0.2375</v>
      </c>
      <c r="W84" s="153" t="n">
        <v>0.2375</v>
      </c>
      <c r="X84" s="153" t="n">
        <v>0.175</v>
      </c>
      <c r="Y84" s="153" t="n">
        <v>0.0025</v>
      </c>
      <c r="Z84" s="153" t="n">
        <v>0.295</v>
      </c>
      <c r="AA84" s="153" t="n">
        <v>0.3375</v>
      </c>
      <c r="AB84" s="153" t="n">
        <v>-0.0285</v>
      </c>
      <c r="AC84" s="153" t="n">
        <v>-0.0325</v>
      </c>
      <c r="AD84" s="153" t="n">
        <v>-0.0125</v>
      </c>
      <c r="AE84" s="153" t="n">
        <v>-0.03</v>
      </c>
      <c r="AF84" s="153" t="n">
        <v>0.005</v>
      </c>
      <c r="AG84" s="153" t="n">
        <v>0.0025</v>
      </c>
      <c r="AH84" s="153" t="n">
        <v>-0.0575</v>
      </c>
      <c r="AI84" s="153" t="n">
        <v>-0.0405</v>
      </c>
      <c r="AJ84" s="153" t="n">
        <v>-0.053</v>
      </c>
      <c r="AK84" s="153" t="n">
        <v>-0.0115</v>
      </c>
      <c r="AL84" s="153" t="n">
        <v>-0.0565</v>
      </c>
      <c r="AM84" s="153" t="n">
        <v>-0.1</v>
      </c>
      <c r="AN84" s="153" t="n">
        <v>-0.0125</v>
      </c>
      <c r="AO84" s="153" t="n">
        <v>0.014</v>
      </c>
      <c r="AP84" s="153" t="n">
        <v>1.045</v>
      </c>
      <c r="AQ84" s="153" t="n">
        <v>-0.055</v>
      </c>
      <c r="AR84" s="153" t="n">
        <v>-0.3</v>
      </c>
      <c r="AS84" s="153" t="n">
        <v>-0.145</v>
      </c>
      <c r="AT84" s="153" t="n">
        <v>-0.1875</v>
      </c>
      <c r="AU84" s="153" t="n">
        <v>0.07</v>
      </c>
      <c r="AV84" s="153" t="n">
        <v>-0.25</v>
      </c>
      <c r="AW84" s="153" t="n">
        <v>-0.3</v>
      </c>
      <c r="AX84" s="153" t="n">
        <v>0.1025</v>
      </c>
      <c r="AY84" s="153" t="n">
        <v>-0.3</v>
      </c>
      <c r="AZ84" s="153" t="n">
        <v>0</v>
      </c>
      <c r="BA84" s="153" t="n">
        <v>-0.055</v>
      </c>
      <c r="BB84" s="153" t="n">
        <v>-0.1285</v>
      </c>
      <c r="BC84" s="153" t="n">
        <v>-0.0575</v>
      </c>
      <c r="BD84" s="153" t="n">
        <v>-0.111</v>
      </c>
      <c r="BE84" s="153" t="n">
        <v>-0.0165</v>
      </c>
      <c r="BF84" s="153" t="n">
        <v>-0.0775</v>
      </c>
      <c r="BG84" s="153" t="n">
        <v>0</v>
      </c>
      <c r="BH84" s="153" t="n">
        <v>-0.0575</v>
      </c>
      <c r="BI84" s="153" t="n">
        <v>0.0625</v>
      </c>
    </row>
    <row r="85" customFormat="false" ht="12.75" hidden="false" customHeight="false" outlineLevel="0" collapsed="false">
      <c r="B85" s="187" t="n">
        <f aca="false">C85*D85*10000</f>
        <v>71.0644075000023</v>
      </c>
      <c r="C85" s="0" t="n">
        <v>-0.28425763</v>
      </c>
      <c r="D85" s="0" t="n">
        <f aca="false">E85-G85</f>
        <v>-0.0250000000000008</v>
      </c>
      <c r="E85" s="0" t="n">
        <v>3.309</v>
      </c>
      <c r="F85" s="141" t="n">
        <v>39083</v>
      </c>
      <c r="G85" s="156" t="n">
        <v>3.334</v>
      </c>
      <c r="H85" s="156" t="n">
        <v>0.1575</v>
      </c>
      <c r="I85" s="153" t="n">
        <v>0.074763193462372</v>
      </c>
      <c r="J85" s="153" t="n">
        <v>-0.2</v>
      </c>
      <c r="K85" s="153" t="n">
        <v>-0.215</v>
      </c>
      <c r="L85" s="192" t="n">
        <v>-0.09</v>
      </c>
      <c r="M85" s="192" t="n">
        <v>-0.265</v>
      </c>
      <c r="N85" s="153" t="n">
        <v>-0.07</v>
      </c>
      <c r="O85" s="153" t="n">
        <v>-0.0575</v>
      </c>
      <c r="P85" s="153" t="n">
        <v>-0.0925</v>
      </c>
      <c r="Q85" s="153" t="n">
        <v>-0.17</v>
      </c>
      <c r="R85" s="153" t="n">
        <v>-0.2</v>
      </c>
      <c r="S85" s="153" t="n">
        <v>-0.2</v>
      </c>
      <c r="T85" s="153" t="n">
        <v>-0.075</v>
      </c>
      <c r="U85" s="153" t="n">
        <v>-0.0475</v>
      </c>
      <c r="V85" s="153" t="n">
        <v>0.25</v>
      </c>
      <c r="W85" s="153" t="n">
        <v>0.25</v>
      </c>
      <c r="X85" s="153" t="n">
        <v>0.22</v>
      </c>
      <c r="Y85" s="153" t="n">
        <v>0.0025</v>
      </c>
      <c r="Z85" s="153" t="n">
        <v>0.3425</v>
      </c>
      <c r="AA85" s="153" t="n">
        <v>0.4375</v>
      </c>
      <c r="AB85" s="153" t="n">
        <v>-0.024</v>
      </c>
      <c r="AC85" s="153" t="n">
        <v>-0.0325</v>
      </c>
      <c r="AD85" s="153" t="n">
        <v>-0.0125</v>
      </c>
      <c r="AE85" s="153" t="n">
        <v>-0.03</v>
      </c>
      <c r="AF85" s="153" t="n">
        <v>0.005</v>
      </c>
      <c r="AG85" s="153" t="n">
        <v>0.0025</v>
      </c>
      <c r="AH85" s="153" t="n">
        <v>-0.0575</v>
      </c>
      <c r="AI85" s="153" t="n">
        <v>-0.0405</v>
      </c>
      <c r="AJ85" s="153" t="n">
        <v>-0.053</v>
      </c>
      <c r="AK85" s="153" t="n">
        <v>-0.0115</v>
      </c>
      <c r="AL85" s="153" t="n">
        <v>-0.0605</v>
      </c>
      <c r="AM85" s="153" t="n">
        <v>-0.1025</v>
      </c>
      <c r="AN85" s="153" t="n">
        <v>-0.0105</v>
      </c>
      <c r="AO85" s="153" t="n">
        <v>0.014</v>
      </c>
      <c r="AP85" s="153" t="n">
        <v>1.52</v>
      </c>
      <c r="AQ85" s="153" t="n">
        <v>-0.0575</v>
      </c>
      <c r="AR85" s="153" t="n">
        <v>-0.3</v>
      </c>
      <c r="AS85" s="153" t="n">
        <v>-0.145</v>
      </c>
      <c r="AT85" s="153" t="n">
        <v>-0.1875</v>
      </c>
      <c r="AU85" s="153" t="n">
        <v>0.14</v>
      </c>
      <c r="AV85" s="153" t="n">
        <v>-0.25</v>
      </c>
      <c r="AW85" s="153" t="n">
        <v>-0.3</v>
      </c>
      <c r="AX85" s="153" t="n">
        <v>0.1025</v>
      </c>
      <c r="AY85" s="153" t="n">
        <v>-0.3</v>
      </c>
      <c r="AZ85" s="153" t="n">
        <v>0</v>
      </c>
      <c r="BA85" s="153" t="n">
        <v>-0.0575</v>
      </c>
      <c r="BB85" s="153" t="n">
        <v>-0.136</v>
      </c>
      <c r="BC85" s="153" t="n">
        <v>-0.0575</v>
      </c>
      <c r="BD85" s="153" t="n">
        <v>-0.114</v>
      </c>
      <c r="BE85" s="153" t="n">
        <v>-0.0165</v>
      </c>
      <c r="BF85" s="153" t="n">
        <v>-0.0775</v>
      </c>
      <c r="BG85" s="153" t="n">
        <v>0</v>
      </c>
      <c r="BH85" s="153" t="n">
        <v>-0.0575</v>
      </c>
      <c r="BI85" s="153" t="n">
        <v>0.0625</v>
      </c>
    </row>
    <row r="86" customFormat="false" ht="12.75" hidden="false" customHeight="false" outlineLevel="0" collapsed="false">
      <c r="B86" s="187" t="n">
        <f aca="false">C86*D86*10000</f>
        <v>-29.3135275000009</v>
      </c>
      <c r="C86" s="0" t="n">
        <v>0.11725411</v>
      </c>
      <c r="D86" s="0" t="n">
        <f aca="false">E86-G86</f>
        <v>-0.0250000000000008</v>
      </c>
      <c r="E86" s="0" t="n">
        <v>3.198</v>
      </c>
      <c r="F86" s="141" t="n">
        <v>39114</v>
      </c>
      <c r="G86" s="156" t="n">
        <v>3.223</v>
      </c>
      <c r="H86" s="156" t="n">
        <v>0.1575</v>
      </c>
      <c r="I86" s="153" t="n">
        <v>0.074784908899658</v>
      </c>
      <c r="J86" s="153" t="n">
        <v>-0.2025</v>
      </c>
      <c r="K86" s="153" t="n">
        <v>-0.2175</v>
      </c>
      <c r="L86" s="192" t="n">
        <v>-0.09</v>
      </c>
      <c r="M86" s="192" t="n">
        <v>-0.2675</v>
      </c>
      <c r="N86" s="153" t="n">
        <v>-0.07</v>
      </c>
      <c r="O86" s="153" t="n">
        <v>-0.0575</v>
      </c>
      <c r="P86" s="153" t="n">
        <v>-0.0925</v>
      </c>
      <c r="Q86" s="153" t="n">
        <v>-0.1725</v>
      </c>
      <c r="R86" s="153" t="n">
        <v>-0.2025</v>
      </c>
      <c r="S86" s="153" t="n">
        <v>-0.2025</v>
      </c>
      <c r="T86" s="153" t="n">
        <v>-0.06625</v>
      </c>
      <c r="U86" s="153" t="n">
        <v>-0.0475</v>
      </c>
      <c r="V86" s="153" t="n">
        <v>0.2275</v>
      </c>
      <c r="W86" s="153" t="n">
        <v>0.2275</v>
      </c>
      <c r="X86" s="153" t="n">
        <v>0.195</v>
      </c>
      <c r="Y86" s="153" t="n">
        <v>0.0025</v>
      </c>
      <c r="Z86" s="153" t="n">
        <v>0.3375</v>
      </c>
      <c r="AA86" s="153" t="n">
        <v>0.435</v>
      </c>
      <c r="AB86" s="153" t="n">
        <v>-0.024</v>
      </c>
      <c r="AC86" s="153" t="n">
        <v>-0.0325</v>
      </c>
      <c r="AD86" s="153" t="n">
        <v>-0.0125</v>
      </c>
      <c r="AE86" s="153" t="n">
        <v>-0.03</v>
      </c>
      <c r="AF86" s="153" t="n">
        <v>0.005</v>
      </c>
      <c r="AG86" s="153" t="n">
        <v>0.0025</v>
      </c>
      <c r="AH86" s="153" t="n">
        <v>-0.0575</v>
      </c>
      <c r="AI86" s="153" t="n">
        <v>-0.0405</v>
      </c>
      <c r="AJ86" s="153" t="n">
        <v>-0.053</v>
      </c>
      <c r="AK86" s="153" t="n">
        <v>-0.0115</v>
      </c>
      <c r="AL86" s="153" t="n">
        <v>-0.0565</v>
      </c>
      <c r="AM86" s="153" t="n">
        <v>-0.085</v>
      </c>
      <c r="AN86" s="153" t="n">
        <v>-0.0105</v>
      </c>
      <c r="AO86" s="153" t="n">
        <v>0.014</v>
      </c>
      <c r="AP86" s="153" t="n">
        <v>1.4</v>
      </c>
      <c r="AQ86" s="153" t="n">
        <v>-0.04</v>
      </c>
      <c r="AR86" s="153" t="n">
        <v>-0.3</v>
      </c>
      <c r="AS86" s="153" t="n">
        <v>-0.145</v>
      </c>
      <c r="AT86" s="153" t="n">
        <v>-0.1875</v>
      </c>
      <c r="AU86" s="153" t="n">
        <v>0.01</v>
      </c>
      <c r="AV86" s="153" t="n">
        <v>-0.25</v>
      </c>
      <c r="AW86" s="153" t="n">
        <v>-0.3</v>
      </c>
      <c r="AX86" s="153" t="n">
        <v>0.1025</v>
      </c>
      <c r="AY86" s="153" t="n">
        <v>-0.3</v>
      </c>
      <c r="AZ86" s="153" t="n">
        <v>0</v>
      </c>
      <c r="BA86" s="153" t="n">
        <v>-0.04</v>
      </c>
      <c r="BB86" s="153" t="n">
        <v>-0.136</v>
      </c>
      <c r="BC86" s="153" t="n">
        <v>-0.0575</v>
      </c>
      <c r="BD86" s="153" t="n">
        <v>-0.094</v>
      </c>
      <c r="BE86" s="153" t="n">
        <v>-0.0165</v>
      </c>
      <c r="BF86" s="153" t="n">
        <v>-0.0775</v>
      </c>
      <c r="BG86" s="153" t="n">
        <v>0</v>
      </c>
      <c r="BH86" s="153" t="n">
        <v>-0.0575</v>
      </c>
      <c r="BI86" s="153" t="n">
        <v>0.0625</v>
      </c>
    </row>
    <row r="87" customFormat="false" ht="12.75" hidden="false" customHeight="false" outlineLevel="0" collapsed="false">
      <c r="B87" s="187" t="n">
        <f aca="false">C87*D87*10000</f>
        <v>46.7247825000007</v>
      </c>
      <c r="C87" s="0" t="n">
        <v>-0.18689913</v>
      </c>
      <c r="D87" s="0" t="n">
        <f aca="false">E87-G87</f>
        <v>-0.0250000000000004</v>
      </c>
      <c r="E87" s="0" t="n">
        <v>3.064</v>
      </c>
      <c r="F87" s="141" t="n">
        <v>39142</v>
      </c>
      <c r="G87" s="156" t="n">
        <v>3.089</v>
      </c>
      <c r="H87" s="156" t="n">
        <v>0.1575</v>
      </c>
      <c r="I87" s="153" t="n">
        <v>0.074804522843146</v>
      </c>
      <c r="J87" s="153" t="n">
        <v>-0.205</v>
      </c>
      <c r="K87" s="153" t="n">
        <v>-0.22</v>
      </c>
      <c r="L87" s="192" t="n">
        <v>-0.09</v>
      </c>
      <c r="M87" s="192" t="n">
        <v>-0.27</v>
      </c>
      <c r="N87" s="153" t="n">
        <v>-0.07</v>
      </c>
      <c r="O87" s="153" t="n">
        <v>-0.0575</v>
      </c>
      <c r="P87" s="153" t="n">
        <v>-0.0925</v>
      </c>
      <c r="Q87" s="153" t="n">
        <v>-0.175</v>
      </c>
      <c r="R87" s="153" t="n">
        <v>-0.205</v>
      </c>
      <c r="S87" s="153" t="n">
        <v>-0.205</v>
      </c>
      <c r="T87" s="153" t="n">
        <v>-0.06</v>
      </c>
      <c r="U87" s="153" t="n">
        <v>-0.0475</v>
      </c>
      <c r="V87" s="153" t="n">
        <v>0.225</v>
      </c>
      <c r="W87" s="153" t="n">
        <v>0.225</v>
      </c>
      <c r="X87" s="153" t="n">
        <v>0.1925</v>
      </c>
      <c r="Y87" s="153" t="n">
        <v>0.0025</v>
      </c>
      <c r="Z87" s="153" t="n">
        <v>0.26</v>
      </c>
      <c r="AA87" s="153" t="n">
        <v>0.3025</v>
      </c>
      <c r="AB87" s="153" t="n">
        <v>-0.024</v>
      </c>
      <c r="AC87" s="153" t="n">
        <v>-0.0325</v>
      </c>
      <c r="AD87" s="153" t="n">
        <v>0.0033</v>
      </c>
      <c r="AE87" s="153" t="n">
        <v>-0.0142</v>
      </c>
      <c r="AF87" s="153" t="n">
        <v>0.005</v>
      </c>
      <c r="AG87" s="153" t="n">
        <v>0.0025</v>
      </c>
      <c r="AH87" s="153" t="n">
        <v>-0.0575</v>
      </c>
      <c r="AI87" s="153" t="n">
        <v>-0.0405</v>
      </c>
      <c r="AJ87" s="153" t="n">
        <v>-0.0435</v>
      </c>
      <c r="AK87" s="153" t="n">
        <v>-0.0115</v>
      </c>
      <c r="AL87" s="153" t="n">
        <v>-0.058</v>
      </c>
      <c r="AM87" s="153" t="n">
        <v>-0.0725</v>
      </c>
      <c r="AN87" s="153" t="n">
        <v>-0.0105</v>
      </c>
      <c r="AO87" s="153" t="n">
        <v>0.014</v>
      </c>
      <c r="AP87" s="153" t="n">
        <v>0.88</v>
      </c>
      <c r="AQ87" s="153" t="n">
        <v>-0.0275</v>
      </c>
      <c r="AR87" s="153" t="n">
        <v>-0.3</v>
      </c>
      <c r="AS87" s="153" t="n">
        <v>-0.145</v>
      </c>
      <c r="AT87" s="153" t="n">
        <v>-0.1875</v>
      </c>
      <c r="AU87" s="153" t="n">
        <v>-0.18</v>
      </c>
      <c r="AV87" s="153" t="n">
        <v>-0.25</v>
      </c>
      <c r="AW87" s="153" t="n">
        <v>-0.3</v>
      </c>
      <c r="AX87" s="153" t="n">
        <v>0.1025</v>
      </c>
      <c r="AY87" s="153" t="n">
        <v>-0.3</v>
      </c>
      <c r="AZ87" s="153" t="n">
        <v>0</v>
      </c>
      <c r="BA87" s="153" t="n">
        <v>-0.0275</v>
      </c>
      <c r="BB87" s="153" t="n">
        <v>-0.1135</v>
      </c>
      <c r="BC87" s="153" t="n">
        <v>-0.0575</v>
      </c>
      <c r="BD87" s="153" t="n">
        <v>-0.089</v>
      </c>
      <c r="BE87" s="153" t="n">
        <v>-0.0165</v>
      </c>
      <c r="BF87" s="153" t="n">
        <v>-0.0775</v>
      </c>
      <c r="BG87" s="153" t="n">
        <v>0</v>
      </c>
      <c r="BH87" s="153" t="n">
        <v>-0.0575</v>
      </c>
      <c r="BI87" s="153" t="n">
        <v>0.0625</v>
      </c>
    </row>
    <row r="88" customFormat="false" ht="12.75" hidden="false" customHeight="false" outlineLevel="0" collapsed="false">
      <c r="B88" s="187" t="n">
        <f aca="false">C88*D88*10000</f>
        <v>-109.623395000009</v>
      </c>
      <c r="C88" s="0" t="n">
        <v>0.43849358</v>
      </c>
      <c r="D88" s="0" t="n">
        <f aca="false">E88-G88</f>
        <v>-0.0250000000000021</v>
      </c>
      <c r="E88" s="0" t="n">
        <v>2.931</v>
      </c>
      <c r="F88" s="141" t="n">
        <v>39173</v>
      </c>
      <c r="G88" s="156" t="n">
        <v>2.956</v>
      </c>
      <c r="H88" s="156" t="n">
        <v>0.1575</v>
      </c>
      <c r="I88" s="153" t="n">
        <v>0.074826238280727</v>
      </c>
      <c r="J88" s="153" t="n">
        <v>-0.195</v>
      </c>
      <c r="K88" s="153" t="n">
        <v>-0.21</v>
      </c>
      <c r="L88" s="192" t="n">
        <v>-0.17</v>
      </c>
      <c r="M88" s="192" t="n">
        <v>-0.26</v>
      </c>
      <c r="N88" s="153" t="n">
        <v>-0.15</v>
      </c>
      <c r="O88" s="153" t="n">
        <v>-0.055</v>
      </c>
      <c r="P88" s="153" t="n">
        <v>-0.075</v>
      </c>
      <c r="Q88" s="153" t="n">
        <v>-0.165</v>
      </c>
      <c r="R88" s="153" t="n">
        <v>-0.195</v>
      </c>
      <c r="S88" s="153" t="n">
        <v>-0.195</v>
      </c>
      <c r="T88" s="153" t="n">
        <v>-0.0375</v>
      </c>
      <c r="U88" s="153" t="n">
        <v>-0.045</v>
      </c>
      <c r="V88" s="153" t="n">
        <v>0.175</v>
      </c>
      <c r="W88" s="153" t="n">
        <v>0.175</v>
      </c>
      <c r="X88" s="153" t="n">
        <v>0.0975</v>
      </c>
      <c r="Y88" s="153" t="n">
        <v>0.1175</v>
      </c>
      <c r="Z88" s="153" t="n">
        <v>0.1775</v>
      </c>
      <c r="AA88" s="153" t="n">
        <v>0.1975</v>
      </c>
      <c r="AB88" s="153" t="n">
        <v>-0.0235</v>
      </c>
      <c r="AC88" s="153" t="n">
        <v>-0.0277</v>
      </c>
      <c r="AD88" s="153" t="n">
        <v>0.0033</v>
      </c>
      <c r="AE88" s="153" t="n">
        <v>-0.0142</v>
      </c>
      <c r="AF88" s="153" t="n">
        <v>0.005</v>
      </c>
      <c r="AG88" s="153" t="n">
        <v>0.0025</v>
      </c>
      <c r="AH88" s="153" t="n">
        <v>-0.055</v>
      </c>
      <c r="AI88" s="153" t="n">
        <v>-0.045</v>
      </c>
      <c r="AJ88" s="153" t="n">
        <v>-0.048</v>
      </c>
      <c r="AK88" s="153" t="n">
        <v>-0.0165</v>
      </c>
      <c r="AL88" s="153" t="n">
        <v>-0.068</v>
      </c>
      <c r="AM88" s="153" t="n">
        <v>-0.03</v>
      </c>
      <c r="AN88" s="153" t="n">
        <v>-0.0155</v>
      </c>
      <c r="AO88" s="153" t="n">
        <v>0.009</v>
      </c>
      <c r="AP88" s="153" t="n">
        <v>0.505</v>
      </c>
      <c r="AQ88" s="153" t="n">
        <v>0.015</v>
      </c>
      <c r="AR88" s="153" t="n">
        <v>-0.3425</v>
      </c>
      <c r="AS88" s="153" t="n">
        <v>-0.13</v>
      </c>
      <c r="AT88" s="153" t="n">
        <v>-0.16</v>
      </c>
      <c r="AU88" s="153" t="n">
        <v>-0.35</v>
      </c>
      <c r="AV88" s="153" t="n">
        <v>-0.2925</v>
      </c>
      <c r="AW88" s="153" t="n">
        <v>-0.3425</v>
      </c>
      <c r="AX88" s="153" t="n">
        <v>0.2175</v>
      </c>
      <c r="AY88" s="153" t="n">
        <v>-0.3425</v>
      </c>
      <c r="AZ88" s="153" t="n">
        <v>0</v>
      </c>
      <c r="BA88" s="153" t="n">
        <v>0.015</v>
      </c>
      <c r="BB88" s="153" t="n">
        <v>-0.074</v>
      </c>
      <c r="BC88" s="153" t="n">
        <v>-0.055</v>
      </c>
      <c r="BD88" s="153" t="n">
        <v>-0.054</v>
      </c>
      <c r="BE88" s="153" t="n">
        <v>-0.0165</v>
      </c>
      <c r="BF88" s="153" t="n">
        <v>-0.06</v>
      </c>
      <c r="BG88" s="153" t="n">
        <v>0</v>
      </c>
      <c r="BH88" s="153" t="n">
        <v>-0.055</v>
      </c>
      <c r="BI88" s="153" t="n">
        <v>0.055</v>
      </c>
    </row>
    <row r="89" customFormat="false" ht="12.75" hidden="false" customHeight="false" outlineLevel="0" collapsed="false">
      <c r="B89" s="187" t="n">
        <f aca="false">C89*D89*10000</f>
        <v>-121.49324</v>
      </c>
      <c r="C89" s="0" t="n">
        <v>0.48597296</v>
      </c>
      <c r="D89" s="0" t="n">
        <f aca="false">E89-G89</f>
        <v>-0.0249999999999999</v>
      </c>
      <c r="E89" s="0" t="n">
        <v>2.913</v>
      </c>
      <c r="F89" s="141" t="n">
        <v>39203</v>
      </c>
      <c r="G89" s="156" t="n">
        <v>2.938</v>
      </c>
      <c r="H89" s="156" t="n">
        <v>0.1575</v>
      </c>
      <c r="I89" s="153" t="n">
        <v>0.07484725322047</v>
      </c>
      <c r="J89" s="153" t="n">
        <v>-0.195</v>
      </c>
      <c r="K89" s="153" t="n">
        <v>-0.21</v>
      </c>
      <c r="L89" s="192" t="n">
        <v>-0.185</v>
      </c>
      <c r="M89" s="192" t="n">
        <v>-0.26</v>
      </c>
      <c r="N89" s="153" t="n">
        <v>-0.165</v>
      </c>
      <c r="O89" s="153" t="n">
        <v>-0.055</v>
      </c>
      <c r="P89" s="153" t="n">
        <v>-0.075</v>
      </c>
      <c r="Q89" s="153" t="n">
        <v>-0.165</v>
      </c>
      <c r="R89" s="153" t="n">
        <v>-0.195</v>
      </c>
      <c r="S89" s="153" t="n">
        <v>-0.195</v>
      </c>
      <c r="T89" s="153" t="n">
        <v>-0.0375</v>
      </c>
      <c r="U89" s="153" t="n">
        <v>-0.045</v>
      </c>
      <c r="V89" s="153" t="n">
        <v>0.165</v>
      </c>
      <c r="W89" s="153" t="n">
        <v>0.165</v>
      </c>
      <c r="X89" s="153" t="n">
        <v>0.0975</v>
      </c>
      <c r="Y89" s="153" t="n">
        <v>0.1175</v>
      </c>
      <c r="Z89" s="153" t="n">
        <v>0.1625</v>
      </c>
      <c r="AA89" s="153" t="n">
        <v>0.1725</v>
      </c>
      <c r="AB89" s="153" t="n">
        <v>-0.0235</v>
      </c>
      <c r="AC89" s="153" t="n">
        <v>-0.02795</v>
      </c>
      <c r="AD89" s="153" t="n">
        <v>0.00305</v>
      </c>
      <c r="AE89" s="153" t="n">
        <v>-0.01445</v>
      </c>
      <c r="AF89" s="153" t="n">
        <v>0.005</v>
      </c>
      <c r="AG89" s="153" t="n">
        <v>0.0025</v>
      </c>
      <c r="AH89" s="153" t="n">
        <v>-0.055</v>
      </c>
      <c r="AI89" s="153" t="n">
        <v>-0.045</v>
      </c>
      <c r="AJ89" s="153" t="n">
        <v>-0.048</v>
      </c>
      <c r="AK89" s="153" t="n">
        <v>-0.0165</v>
      </c>
      <c r="AL89" s="153" t="n">
        <v>-0.068</v>
      </c>
      <c r="AM89" s="153" t="n">
        <v>-0.03</v>
      </c>
      <c r="AN89" s="153" t="n">
        <v>-0.0155</v>
      </c>
      <c r="AO89" s="153" t="n">
        <v>0.009</v>
      </c>
      <c r="AP89" s="153" t="n">
        <v>0.405</v>
      </c>
      <c r="AQ89" s="153" t="n">
        <v>0.015</v>
      </c>
      <c r="AR89" s="153" t="n">
        <v>-0.3425</v>
      </c>
      <c r="AS89" s="153" t="n">
        <v>-0.13</v>
      </c>
      <c r="AT89" s="153" t="n">
        <v>-0.16</v>
      </c>
      <c r="AU89" s="153" t="n">
        <v>-0.35</v>
      </c>
      <c r="AV89" s="153" t="n">
        <v>-0.2925</v>
      </c>
      <c r="AW89" s="153" t="n">
        <v>-0.3425</v>
      </c>
      <c r="AX89" s="153" t="n">
        <v>0.2175</v>
      </c>
      <c r="AY89" s="153" t="n">
        <v>-0.3425</v>
      </c>
      <c r="AZ89" s="153" t="n">
        <v>0</v>
      </c>
      <c r="BA89" s="153" t="n">
        <v>0.015</v>
      </c>
      <c r="BB89" s="153" t="n">
        <v>-0.074</v>
      </c>
      <c r="BC89" s="153" t="n">
        <v>-0.055</v>
      </c>
      <c r="BD89" s="153" t="n">
        <v>-0.0565</v>
      </c>
      <c r="BE89" s="153" t="n">
        <v>-0.0165</v>
      </c>
      <c r="BF89" s="153" t="n">
        <v>-0.06</v>
      </c>
      <c r="BG89" s="153" t="n">
        <v>0</v>
      </c>
      <c r="BH89" s="153" t="n">
        <v>-0.055</v>
      </c>
      <c r="BI89" s="153" t="n">
        <v>0.055</v>
      </c>
    </row>
    <row r="90" customFormat="false" ht="12.75" hidden="false" customHeight="false" outlineLevel="0" collapsed="false">
      <c r="B90" s="187" t="n">
        <f aca="false">C90*D90*10000</f>
        <v>-108.423880000002</v>
      </c>
      <c r="C90" s="0" t="n">
        <v>0.43369552</v>
      </c>
      <c r="D90" s="0" t="n">
        <f aca="false">E90-G90</f>
        <v>-0.0250000000000004</v>
      </c>
      <c r="E90" s="0" t="n">
        <v>2.912</v>
      </c>
      <c r="F90" s="141" t="n">
        <v>39234</v>
      </c>
      <c r="G90" s="156" t="n">
        <v>2.937</v>
      </c>
      <c r="H90" s="156" t="n">
        <v>0.1575</v>
      </c>
      <c r="I90" s="153" t="n">
        <v>0.074868968658358</v>
      </c>
      <c r="J90" s="153" t="n">
        <v>-0.195</v>
      </c>
      <c r="K90" s="153" t="n">
        <v>-0.21</v>
      </c>
      <c r="L90" s="192" t="n">
        <v>-0.195</v>
      </c>
      <c r="M90" s="192" t="n">
        <v>-0.26</v>
      </c>
      <c r="N90" s="153" t="n">
        <v>-0.175</v>
      </c>
      <c r="O90" s="153" t="n">
        <v>-0.055</v>
      </c>
      <c r="P90" s="153" t="n">
        <v>-0.075</v>
      </c>
      <c r="Q90" s="153" t="n">
        <v>-0.165</v>
      </c>
      <c r="R90" s="153" t="n">
        <v>-0.195</v>
      </c>
      <c r="S90" s="153" t="n">
        <v>-0.195</v>
      </c>
      <c r="T90" s="153" t="n">
        <v>-0.035</v>
      </c>
      <c r="U90" s="153" t="n">
        <v>-0.045</v>
      </c>
      <c r="V90" s="153" t="n">
        <v>0.16</v>
      </c>
      <c r="W90" s="153" t="n">
        <v>0.16</v>
      </c>
      <c r="X90" s="153" t="n">
        <v>0.0925</v>
      </c>
      <c r="Y90" s="153" t="n">
        <v>0</v>
      </c>
      <c r="Z90" s="153" t="n">
        <v>0.1625</v>
      </c>
      <c r="AA90" s="153" t="n">
        <v>0.1725</v>
      </c>
      <c r="AB90" s="153" t="n">
        <v>-0.0235</v>
      </c>
      <c r="AC90" s="153" t="n">
        <v>-0.02795</v>
      </c>
      <c r="AD90" s="153" t="n">
        <v>0.00305</v>
      </c>
      <c r="AE90" s="153" t="n">
        <v>-0.01445</v>
      </c>
      <c r="AF90" s="153" t="n">
        <v>0.005</v>
      </c>
      <c r="AG90" s="153" t="n">
        <v>0.0025</v>
      </c>
      <c r="AH90" s="153" t="n">
        <v>-0.055</v>
      </c>
      <c r="AI90" s="153" t="n">
        <v>-0.047</v>
      </c>
      <c r="AJ90" s="153" t="n">
        <v>-0.0455</v>
      </c>
      <c r="AK90" s="153" t="n">
        <v>-0.049</v>
      </c>
      <c r="AL90" s="153" t="n">
        <v>-0.084</v>
      </c>
      <c r="AM90" s="153" t="n">
        <v>-0.025</v>
      </c>
      <c r="AN90" s="153" t="n">
        <v>-0.0155</v>
      </c>
      <c r="AO90" s="153" t="n">
        <v>0.009</v>
      </c>
      <c r="AP90" s="153" t="n">
        <v>0.415</v>
      </c>
      <c r="AQ90" s="153" t="n">
        <v>0.02</v>
      </c>
      <c r="AR90" s="153" t="n">
        <v>-0.3425</v>
      </c>
      <c r="AS90" s="153" t="n">
        <v>-0.13</v>
      </c>
      <c r="AT90" s="153" t="n">
        <v>-0.16</v>
      </c>
      <c r="AU90" s="153" t="n">
        <v>-0.35</v>
      </c>
      <c r="AV90" s="153" t="n">
        <v>-0.2925</v>
      </c>
      <c r="AW90" s="153" t="n">
        <v>-0.3425</v>
      </c>
      <c r="AX90" s="153" t="n">
        <v>0.2175</v>
      </c>
      <c r="AY90" s="153" t="n">
        <v>-0.3425</v>
      </c>
      <c r="AZ90" s="153" t="n">
        <v>0</v>
      </c>
      <c r="BA90" s="153" t="n">
        <v>0.02</v>
      </c>
      <c r="BB90" s="153" t="n">
        <v>-0.089</v>
      </c>
      <c r="BC90" s="153" t="n">
        <v>-0.055</v>
      </c>
      <c r="BD90" s="153" t="n">
        <v>-0.059</v>
      </c>
      <c r="BE90" s="153" t="n">
        <v>-0.049</v>
      </c>
      <c r="BF90" s="153" t="n">
        <v>-0.06</v>
      </c>
      <c r="BG90" s="153" t="n">
        <v>0</v>
      </c>
      <c r="BH90" s="153" t="n">
        <v>-0.055</v>
      </c>
      <c r="BI90" s="153" t="n">
        <v>0.055</v>
      </c>
    </row>
    <row r="91" customFormat="false" ht="12.75" hidden="false" customHeight="false" outlineLevel="0" collapsed="false">
      <c r="B91" s="187" t="n">
        <f aca="false">C91*D91*10000</f>
        <v>-28.3484025000009</v>
      </c>
      <c r="C91" s="0" t="n">
        <v>0.11339361</v>
      </c>
      <c r="D91" s="0" t="n">
        <f aca="false">E91-G91</f>
        <v>-0.0250000000000008</v>
      </c>
      <c r="E91" s="0" t="n">
        <v>2.959</v>
      </c>
      <c r="F91" s="141" t="n">
        <v>39264</v>
      </c>
      <c r="G91" s="156" t="n">
        <v>2.984</v>
      </c>
      <c r="H91" s="156" t="n">
        <v>0.1575</v>
      </c>
      <c r="I91" s="153" t="n">
        <v>0.074867013298553</v>
      </c>
      <c r="J91" s="153" t="n">
        <v>-0.195</v>
      </c>
      <c r="K91" s="153" t="n">
        <v>-0.21</v>
      </c>
      <c r="L91" s="192" t="n">
        <v>-0.195</v>
      </c>
      <c r="M91" s="192" t="n">
        <v>-0.28</v>
      </c>
      <c r="N91" s="153" t="n">
        <v>-0.175</v>
      </c>
      <c r="O91" s="153" t="n">
        <v>-0.055</v>
      </c>
      <c r="P91" s="153" t="n">
        <v>-0.075</v>
      </c>
      <c r="Q91" s="153" t="n">
        <v>-0.165</v>
      </c>
      <c r="R91" s="153" t="n">
        <v>-0.195</v>
      </c>
      <c r="S91" s="153" t="n">
        <v>-0.195</v>
      </c>
      <c r="T91" s="153" t="n">
        <v>-0.03375</v>
      </c>
      <c r="U91" s="153" t="n">
        <v>-0.045</v>
      </c>
      <c r="V91" s="153" t="n">
        <v>0.15</v>
      </c>
      <c r="W91" s="153" t="n">
        <v>0.15</v>
      </c>
      <c r="X91" s="153" t="n">
        <v>0.0825</v>
      </c>
      <c r="Y91" s="153" t="n">
        <v>0</v>
      </c>
      <c r="Z91" s="153" t="n">
        <v>0.1625</v>
      </c>
      <c r="AA91" s="153" t="n">
        <v>0.185</v>
      </c>
      <c r="AB91" s="153" t="n">
        <v>-0.0235</v>
      </c>
      <c r="AC91" s="153" t="n">
        <v>-0.02795</v>
      </c>
      <c r="AD91" s="153" t="n">
        <v>0.00305</v>
      </c>
      <c r="AE91" s="153" t="n">
        <v>-0.01445</v>
      </c>
      <c r="AF91" s="153" t="n">
        <v>0.005</v>
      </c>
      <c r="AG91" s="153" t="n">
        <v>0.0025</v>
      </c>
      <c r="AH91" s="153" t="n">
        <v>-0.055</v>
      </c>
      <c r="AI91" s="153" t="n">
        <v>-0.047</v>
      </c>
      <c r="AJ91" s="153" t="n">
        <v>-0.0455</v>
      </c>
      <c r="AK91" s="153" t="n">
        <v>-0.0155</v>
      </c>
      <c r="AL91" s="153" t="n">
        <v>-0.068</v>
      </c>
      <c r="AM91" s="153" t="n">
        <v>-0.0225</v>
      </c>
      <c r="AN91" s="153" t="n">
        <v>-0.0155</v>
      </c>
      <c r="AO91" s="153" t="n">
        <v>0.009</v>
      </c>
      <c r="AP91" s="153" t="n">
        <v>0.45</v>
      </c>
      <c r="AQ91" s="153" t="n">
        <v>0.0225</v>
      </c>
      <c r="AR91" s="153" t="n">
        <v>-0.3425</v>
      </c>
      <c r="AS91" s="153" t="n">
        <v>-0.13</v>
      </c>
      <c r="AT91" s="153" t="n">
        <v>-0.16</v>
      </c>
      <c r="AU91" s="153" t="n">
        <v>-0.35</v>
      </c>
      <c r="AV91" s="153" t="n">
        <v>-0.2925</v>
      </c>
      <c r="AW91" s="153" t="n">
        <v>-0.3425</v>
      </c>
      <c r="AX91" s="153" t="n">
        <v>0.2175</v>
      </c>
      <c r="AY91" s="153" t="n">
        <v>-0.3425</v>
      </c>
      <c r="AZ91" s="153" t="n">
        <v>0</v>
      </c>
      <c r="BA91" s="153" t="n">
        <v>0.0225</v>
      </c>
      <c r="BB91" s="153" t="n">
        <v>-0.0815</v>
      </c>
      <c r="BC91" s="153" t="n">
        <v>-0.055</v>
      </c>
      <c r="BD91" s="153" t="n">
        <v>-0.059</v>
      </c>
      <c r="BE91" s="153" t="n">
        <v>-0.0155</v>
      </c>
      <c r="BF91" s="153" t="n">
        <v>-0.06</v>
      </c>
      <c r="BG91" s="153" t="n">
        <v>0</v>
      </c>
      <c r="BH91" s="153" t="n">
        <v>-0.055</v>
      </c>
      <c r="BI91" s="153" t="n">
        <v>0.055</v>
      </c>
    </row>
    <row r="92" customFormat="false" ht="12.75" hidden="false" customHeight="false" outlineLevel="0" collapsed="false">
      <c r="B92" s="187" t="n">
        <f aca="false">C92*D92*10000</f>
        <v>-26.5023075000013</v>
      </c>
      <c r="C92" s="0" t="n">
        <v>0.10600923</v>
      </c>
      <c r="D92" s="0" t="n">
        <f aca="false">E92-G92</f>
        <v>-0.0250000000000012</v>
      </c>
      <c r="E92" s="0" t="n">
        <v>2.954</v>
      </c>
      <c r="F92" s="141" t="n">
        <v>39295</v>
      </c>
      <c r="G92" s="156" t="n">
        <v>2.979</v>
      </c>
      <c r="H92" s="156" t="n">
        <v>0.1575</v>
      </c>
      <c r="I92" s="153" t="n">
        <v>0.074861341071414</v>
      </c>
      <c r="J92" s="153" t="n">
        <v>-0.195</v>
      </c>
      <c r="K92" s="153" t="n">
        <v>-0.21</v>
      </c>
      <c r="L92" s="192" t="n">
        <v>-0.195</v>
      </c>
      <c r="M92" s="192" t="n">
        <v>-0.28</v>
      </c>
      <c r="N92" s="153" t="n">
        <v>-0.175</v>
      </c>
      <c r="O92" s="153" t="n">
        <v>-0.055</v>
      </c>
      <c r="P92" s="153" t="n">
        <v>-0.075</v>
      </c>
      <c r="Q92" s="153" t="n">
        <v>-0.165</v>
      </c>
      <c r="R92" s="153" t="n">
        <v>-0.195</v>
      </c>
      <c r="S92" s="153" t="n">
        <v>-0.195</v>
      </c>
      <c r="T92" s="153" t="n">
        <v>-0.0325</v>
      </c>
      <c r="U92" s="153" t="n">
        <v>-0.045</v>
      </c>
      <c r="V92" s="153" t="n">
        <v>0.1475</v>
      </c>
      <c r="W92" s="153" t="n">
        <v>0.1475</v>
      </c>
      <c r="X92" s="153" t="n">
        <v>0.08</v>
      </c>
      <c r="Y92" s="153" t="n">
        <v>0</v>
      </c>
      <c r="Z92" s="153" t="n">
        <v>0.1625</v>
      </c>
      <c r="AA92" s="153" t="n">
        <v>0.185</v>
      </c>
      <c r="AB92" s="153" t="n">
        <v>-0.0235</v>
      </c>
      <c r="AC92" s="153" t="n">
        <v>-0.02795</v>
      </c>
      <c r="AD92" s="153" t="n">
        <v>0.00325</v>
      </c>
      <c r="AE92" s="153" t="n">
        <v>-0.01425</v>
      </c>
      <c r="AF92" s="153" t="n">
        <v>0.005</v>
      </c>
      <c r="AG92" s="153" t="n">
        <v>0.0025</v>
      </c>
      <c r="AH92" s="153" t="n">
        <v>-0.055</v>
      </c>
      <c r="AI92" s="153" t="n">
        <v>-0.047</v>
      </c>
      <c r="AJ92" s="153" t="n">
        <v>-0.0455</v>
      </c>
      <c r="AK92" s="153" t="n">
        <v>-0.0155</v>
      </c>
      <c r="AL92" s="153" t="n">
        <v>-0.068</v>
      </c>
      <c r="AM92" s="153" t="n">
        <v>-0.02</v>
      </c>
      <c r="AN92" s="153" t="n">
        <v>-0.0155</v>
      </c>
      <c r="AO92" s="153" t="n">
        <v>0.009</v>
      </c>
      <c r="AP92" s="153" t="n">
        <v>0.505</v>
      </c>
      <c r="AQ92" s="153" t="n">
        <v>0.025</v>
      </c>
      <c r="AR92" s="153" t="n">
        <v>-0.3425</v>
      </c>
      <c r="AS92" s="153" t="n">
        <v>-0.13</v>
      </c>
      <c r="AT92" s="153" t="n">
        <v>-0.16</v>
      </c>
      <c r="AU92" s="153" t="n">
        <v>-0.35</v>
      </c>
      <c r="AV92" s="153" t="n">
        <v>-0.2925</v>
      </c>
      <c r="AW92" s="153" t="n">
        <v>-0.3425</v>
      </c>
      <c r="AX92" s="153" t="n">
        <v>0.2175</v>
      </c>
      <c r="AY92" s="153" t="n">
        <v>-0.3425</v>
      </c>
      <c r="AZ92" s="153" t="n">
        <v>0</v>
      </c>
      <c r="BA92" s="153" t="n">
        <v>0.025</v>
      </c>
      <c r="BB92" s="153" t="n">
        <v>-0.0815</v>
      </c>
      <c r="BC92" s="153" t="n">
        <v>-0.055</v>
      </c>
      <c r="BD92" s="153" t="n">
        <v>-0.059</v>
      </c>
      <c r="BE92" s="153" t="n">
        <v>-0.0155</v>
      </c>
      <c r="BF92" s="153" t="n">
        <v>-0.06</v>
      </c>
      <c r="BG92" s="153" t="n">
        <v>0</v>
      </c>
      <c r="BH92" s="153" t="n">
        <v>-0.055</v>
      </c>
      <c r="BI92" s="153" t="n">
        <v>0.055</v>
      </c>
    </row>
    <row r="93" customFormat="false" ht="12.75" hidden="false" customHeight="false" outlineLevel="0" collapsed="false">
      <c r="B93" s="187" t="n">
        <f aca="false">C93*D93*10000</f>
        <v>-28.1533799999999</v>
      </c>
      <c r="C93" s="0" t="n">
        <v>0.11261352</v>
      </c>
      <c r="D93" s="0" t="n">
        <f aca="false">E93-G93</f>
        <v>-0.0249999999999999</v>
      </c>
      <c r="E93" s="0" t="n">
        <v>2.94</v>
      </c>
      <c r="F93" s="141" t="n">
        <v>39326</v>
      </c>
      <c r="G93" s="156" t="n">
        <v>2.965</v>
      </c>
      <c r="H93" s="156" t="n">
        <v>0.1575</v>
      </c>
      <c r="I93" s="153" t="n">
        <v>0.074855668844286</v>
      </c>
      <c r="J93" s="153" t="n">
        <v>-0.195</v>
      </c>
      <c r="K93" s="153" t="n">
        <v>-0.21</v>
      </c>
      <c r="L93" s="192" t="n">
        <v>-0.185</v>
      </c>
      <c r="M93" s="192" t="n">
        <v>-0.28</v>
      </c>
      <c r="N93" s="153" t="n">
        <v>-0.165</v>
      </c>
      <c r="O93" s="153" t="n">
        <v>-0.055</v>
      </c>
      <c r="P93" s="153" t="n">
        <v>-0.075</v>
      </c>
      <c r="Q93" s="153" t="n">
        <v>-0.165</v>
      </c>
      <c r="R93" s="153" t="n">
        <v>-0.195</v>
      </c>
      <c r="S93" s="153" t="n">
        <v>-0.195</v>
      </c>
      <c r="T93" s="153" t="n">
        <v>-0.03625</v>
      </c>
      <c r="U93" s="153" t="n">
        <v>-0.045</v>
      </c>
      <c r="V93" s="153" t="n">
        <v>0.145</v>
      </c>
      <c r="W93" s="153" t="n">
        <v>0.145</v>
      </c>
      <c r="X93" s="153" t="n">
        <v>0.0775</v>
      </c>
      <c r="Y93" s="153" t="n">
        <v>0</v>
      </c>
      <c r="Z93" s="153" t="n">
        <v>0.1625</v>
      </c>
      <c r="AA93" s="153" t="n">
        <v>0.1625</v>
      </c>
      <c r="AB93" s="153" t="n">
        <v>-0.0235</v>
      </c>
      <c r="AC93" s="153" t="n">
        <v>-0.02775</v>
      </c>
      <c r="AD93" s="153" t="n">
        <v>0.00325</v>
      </c>
      <c r="AE93" s="153" t="n">
        <v>-0.01425</v>
      </c>
      <c r="AF93" s="153" t="n">
        <v>0.005</v>
      </c>
      <c r="AG93" s="153" t="n">
        <v>0.0025</v>
      </c>
      <c r="AH93" s="153" t="n">
        <v>-0.055</v>
      </c>
      <c r="AI93" s="153" t="n">
        <v>-0.0445</v>
      </c>
      <c r="AJ93" s="153" t="n">
        <v>-0.0505</v>
      </c>
      <c r="AK93" s="153" t="n">
        <v>-0.018</v>
      </c>
      <c r="AL93" s="153" t="n">
        <v>-0.068</v>
      </c>
      <c r="AM93" s="153" t="n">
        <v>-0.0275</v>
      </c>
      <c r="AN93" s="153" t="n">
        <v>-0.0155</v>
      </c>
      <c r="AO93" s="153" t="n">
        <v>0.009</v>
      </c>
      <c r="AP93" s="153" t="n">
        <v>0.41</v>
      </c>
      <c r="AQ93" s="153" t="n">
        <v>0.0175</v>
      </c>
      <c r="AR93" s="153" t="n">
        <v>-0.3425</v>
      </c>
      <c r="AS93" s="153" t="n">
        <v>-0.13</v>
      </c>
      <c r="AT93" s="153" t="n">
        <v>-0.16</v>
      </c>
      <c r="AU93" s="153" t="n">
        <v>-0.35</v>
      </c>
      <c r="AV93" s="153" t="n">
        <v>-0.2925</v>
      </c>
      <c r="AW93" s="153" t="n">
        <v>-0.3425</v>
      </c>
      <c r="AX93" s="153" t="n">
        <v>0.2175</v>
      </c>
      <c r="AY93" s="153" t="n">
        <v>-0.3425</v>
      </c>
      <c r="AZ93" s="153" t="n">
        <v>0</v>
      </c>
      <c r="BA93" s="153" t="n">
        <v>0.0175</v>
      </c>
      <c r="BB93" s="153" t="n">
        <v>-0.0865</v>
      </c>
      <c r="BC93" s="153" t="n">
        <v>-0.055</v>
      </c>
      <c r="BD93" s="153" t="n">
        <v>-0.0815</v>
      </c>
      <c r="BE93" s="153" t="n">
        <v>-0.018</v>
      </c>
      <c r="BF93" s="153" t="n">
        <v>-0.06</v>
      </c>
      <c r="BG93" s="153" t="n">
        <v>0</v>
      </c>
      <c r="BH93" s="153" t="n">
        <v>-0.055</v>
      </c>
      <c r="BI93" s="153" t="n">
        <v>0.055</v>
      </c>
    </row>
    <row r="94" customFormat="false" ht="12.75" hidden="false" customHeight="false" outlineLevel="0" collapsed="false">
      <c r="B94" s="187" t="n">
        <f aca="false">C94*D94*10000</f>
        <v>-44.5229650000038</v>
      </c>
      <c r="C94" s="0" t="n">
        <v>0.17809186</v>
      </c>
      <c r="D94" s="0" t="n">
        <f aca="false">E94-G94</f>
        <v>-0.0250000000000021</v>
      </c>
      <c r="E94" s="0" t="n">
        <v>2.954</v>
      </c>
      <c r="F94" s="141" t="n">
        <v>39356</v>
      </c>
      <c r="G94" s="156" t="n">
        <v>2.979</v>
      </c>
      <c r="H94" s="156" t="n">
        <v>0.1575</v>
      </c>
      <c r="I94" s="153" t="n">
        <v>0.074850179592237</v>
      </c>
      <c r="J94" s="153" t="n">
        <v>-0.195</v>
      </c>
      <c r="K94" s="153" t="n">
        <v>-0.21</v>
      </c>
      <c r="L94" s="192" t="n">
        <v>-0.17</v>
      </c>
      <c r="M94" s="192" t="n">
        <v>-0.28</v>
      </c>
      <c r="N94" s="153" t="n">
        <v>-0.15</v>
      </c>
      <c r="O94" s="153" t="n">
        <v>-0.055</v>
      </c>
      <c r="P94" s="153" t="n">
        <v>-0.075</v>
      </c>
      <c r="Q94" s="153" t="n">
        <v>-0.165</v>
      </c>
      <c r="R94" s="153" t="n">
        <v>-0.195</v>
      </c>
      <c r="S94" s="153" t="n">
        <v>-0.195</v>
      </c>
      <c r="T94" s="153" t="n">
        <v>-0.04125</v>
      </c>
      <c r="U94" s="153" t="n">
        <v>-0.045</v>
      </c>
      <c r="V94" s="153" t="n">
        <v>0.16</v>
      </c>
      <c r="W94" s="153" t="n">
        <v>0.16</v>
      </c>
      <c r="X94" s="153" t="n">
        <v>0.0925</v>
      </c>
      <c r="Y94" s="153" t="n">
        <v>0</v>
      </c>
      <c r="Z94" s="153" t="n">
        <v>0.165</v>
      </c>
      <c r="AA94" s="153" t="n">
        <v>0.185</v>
      </c>
      <c r="AB94" s="153" t="n">
        <v>-0.0235</v>
      </c>
      <c r="AC94" s="153" t="n">
        <v>-0.02775</v>
      </c>
      <c r="AD94" s="153" t="n">
        <v>-0.0125</v>
      </c>
      <c r="AE94" s="153" t="n">
        <v>-0.03</v>
      </c>
      <c r="AF94" s="153" t="n">
        <v>0.005</v>
      </c>
      <c r="AG94" s="153" t="n">
        <v>0.0025</v>
      </c>
      <c r="AH94" s="153" t="n">
        <v>-0.055</v>
      </c>
      <c r="AI94" s="153" t="n">
        <v>-0.0445</v>
      </c>
      <c r="AJ94" s="153" t="n">
        <v>-0.0505</v>
      </c>
      <c r="AK94" s="153" t="n">
        <v>-0.018</v>
      </c>
      <c r="AL94" s="153" t="n">
        <v>-0.053</v>
      </c>
      <c r="AM94" s="153" t="n">
        <v>-0.0375</v>
      </c>
      <c r="AN94" s="153" t="n">
        <v>-0.0155</v>
      </c>
      <c r="AO94" s="153" t="n">
        <v>0.009</v>
      </c>
      <c r="AP94" s="153" t="n">
        <v>0.345</v>
      </c>
      <c r="AQ94" s="153" t="n">
        <v>0.0075</v>
      </c>
      <c r="AR94" s="153" t="n">
        <v>-0.3425</v>
      </c>
      <c r="AS94" s="153" t="n">
        <v>-0.13</v>
      </c>
      <c r="AT94" s="153" t="n">
        <v>-0.16</v>
      </c>
      <c r="AU94" s="153" t="n">
        <v>-0.35</v>
      </c>
      <c r="AV94" s="153" t="n">
        <v>-0.2925</v>
      </c>
      <c r="AW94" s="153" t="n">
        <v>-0.3425</v>
      </c>
      <c r="AX94" s="153" t="n">
        <v>0.2175</v>
      </c>
      <c r="AY94" s="153" t="n">
        <v>-0.3425</v>
      </c>
      <c r="AZ94" s="153" t="n">
        <v>0</v>
      </c>
      <c r="BA94" s="153" t="n">
        <v>0.0075</v>
      </c>
      <c r="BB94" s="153" t="n">
        <v>-0.0915</v>
      </c>
      <c r="BC94" s="153" t="n">
        <v>-0.055</v>
      </c>
      <c r="BD94" s="153" t="n">
        <v>-0.0815</v>
      </c>
      <c r="BE94" s="153" t="n">
        <v>-0.018</v>
      </c>
      <c r="BF94" s="153" t="n">
        <v>-0.06</v>
      </c>
      <c r="BG94" s="153" t="n">
        <v>0</v>
      </c>
      <c r="BH94" s="153" t="n">
        <v>-0.055</v>
      </c>
      <c r="BI94" s="153" t="n">
        <v>0.055</v>
      </c>
    </row>
    <row r="95" customFormat="false" ht="12.75" hidden="false" customHeight="false" outlineLevel="0" collapsed="false">
      <c r="B95" s="187" t="n">
        <f aca="false">C95*D95*10000</f>
        <v>10.4302625000007</v>
      </c>
      <c r="C95" s="0" t="n">
        <v>-0.04172105</v>
      </c>
      <c r="D95" s="0" t="n">
        <f aca="false">E95-G95</f>
        <v>-0.0250000000000017</v>
      </c>
      <c r="E95" s="0" t="n">
        <v>3.034</v>
      </c>
      <c r="F95" s="141" t="n">
        <v>39387</v>
      </c>
      <c r="G95" s="156" t="n">
        <v>3.059</v>
      </c>
      <c r="H95" s="156" t="n">
        <v>0.1575</v>
      </c>
      <c r="I95" s="153" t="n">
        <v>0.074844507365129</v>
      </c>
      <c r="J95" s="153" t="n">
        <v>-0.19</v>
      </c>
      <c r="K95" s="153" t="n">
        <v>-0.2</v>
      </c>
      <c r="L95" s="192" t="n">
        <v>-0.1325</v>
      </c>
      <c r="M95" s="192" t="n">
        <v>-0.275</v>
      </c>
      <c r="N95" s="153" t="n">
        <v>-0.1125</v>
      </c>
      <c r="O95" s="153" t="n">
        <v>-0.055</v>
      </c>
      <c r="P95" s="153" t="n">
        <v>-0.09</v>
      </c>
      <c r="Q95" s="153" t="n">
        <v>-0.16</v>
      </c>
      <c r="R95" s="153" t="n">
        <v>-0.19</v>
      </c>
      <c r="S95" s="153" t="n">
        <v>-0.19</v>
      </c>
      <c r="T95" s="153" t="n">
        <v>-0.06125</v>
      </c>
      <c r="U95" s="153" t="n">
        <v>-0.045</v>
      </c>
      <c r="V95" s="153" t="n">
        <v>0.2</v>
      </c>
      <c r="W95" s="153" t="n">
        <v>0.2</v>
      </c>
      <c r="X95" s="153" t="n">
        <v>0.165</v>
      </c>
      <c r="Y95" s="153" t="n">
        <v>0</v>
      </c>
      <c r="Z95" s="153" t="n">
        <v>0.24</v>
      </c>
      <c r="AA95" s="153" t="n">
        <v>0.2875</v>
      </c>
      <c r="AB95" s="153" t="n">
        <v>-0.0265</v>
      </c>
      <c r="AC95" s="153" t="n">
        <v>-0.04</v>
      </c>
      <c r="AD95" s="153" t="n">
        <v>-0.0115</v>
      </c>
      <c r="AE95" s="153" t="n">
        <v>-0.029</v>
      </c>
      <c r="AF95" s="153" t="n">
        <v>0.005</v>
      </c>
      <c r="AG95" s="153" t="n">
        <v>0.0045</v>
      </c>
      <c r="AH95" s="153" t="n">
        <v>-0.0575</v>
      </c>
      <c r="AI95" s="153" t="n">
        <v>-0.04</v>
      </c>
      <c r="AJ95" s="153" t="n">
        <v>-0.0485</v>
      </c>
      <c r="AK95" s="153" t="n">
        <v>-0.0105</v>
      </c>
      <c r="AL95" s="153" t="n">
        <v>-0.0545</v>
      </c>
      <c r="AM95" s="153" t="n">
        <v>-0.0775</v>
      </c>
      <c r="AN95" s="153" t="n">
        <v>-0.0105</v>
      </c>
      <c r="AO95" s="153" t="n">
        <v>0.015</v>
      </c>
      <c r="AP95" s="153" t="n">
        <v>0.725</v>
      </c>
      <c r="AQ95" s="153" t="n">
        <v>-0.0325</v>
      </c>
      <c r="AR95" s="153" t="n">
        <v>-0.3</v>
      </c>
      <c r="AS95" s="153" t="n">
        <v>-0.145</v>
      </c>
      <c r="AT95" s="153" t="n">
        <v>-0.1875</v>
      </c>
      <c r="AU95" s="153" t="n">
        <v>0.01</v>
      </c>
      <c r="AV95" s="153" t="n">
        <v>-0.25</v>
      </c>
      <c r="AW95" s="153" t="n">
        <v>0</v>
      </c>
      <c r="AX95" s="153" t="n">
        <v>0.1025</v>
      </c>
      <c r="AY95" s="153" t="n">
        <v>-0.3</v>
      </c>
      <c r="AZ95" s="153" t="n">
        <v>0</v>
      </c>
      <c r="BA95" s="153" t="n">
        <v>-0.0325</v>
      </c>
      <c r="BB95" s="153" t="n">
        <v>-0.114</v>
      </c>
      <c r="BC95" s="153" t="n">
        <v>-0.055</v>
      </c>
      <c r="BD95" s="153" t="n">
        <v>-0.0865</v>
      </c>
      <c r="BE95" s="153" t="n">
        <v>-0.0155</v>
      </c>
      <c r="BF95" s="153" t="n">
        <v>-0.075</v>
      </c>
      <c r="BG95" s="153" t="n">
        <v>0</v>
      </c>
      <c r="BH95" s="153" t="n">
        <v>-0.0575</v>
      </c>
      <c r="BI95" s="153" t="n">
        <v>0.0625</v>
      </c>
    </row>
    <row r="96" customFormat="false" ht="12.75" hidden="false" customHeight="false" outlineLevel="0" collapsed="false">
      <c r="B96" s="187" t="n">
        <f aca="false">C96*D96*10000</f>
        <v>43.5284274999991</v>
      </c>
      <c r="C96" s="0" t="n">
        <v>-0.17411371</v>
      </c>
      <c r="D96" s="0" t="n">
        <f aca="false">E96-G96</f>
        <v>-0.0249999999999995</v>
      </c>
      <c r="E96" s="0" t="n">
        <v>3.122</v>
      </c>
      <c r="F96" s="141" t="n">
        <v>39417</v>
      </c>
      <c r="G96" s="156" t="n">
        <v>3.147</v>
      </c>
      <c r="H96" s="156" t="n">
        <v>0.1575</v>
      </c>
      <c r="I96" s="153" t="n">
        <v>0.0748390181131</v>
      </c>
      <c r="J96" s="153" t="n">
        <v>-0.1975</v>
      </c>
      <c r="K96" s="153" t="n">
        <v>-0.2075</v>
      </c>
      <c r="L96" s="192" t="n">
        <v>-0.125</v>
      </c>
      <c r="M96" s="192" t="n">
        <v>-0.2825</v>
      </c>
      <c r="N96" s="153" t="n">
        <v>-0.105</v>
      </c>
      <c r="O96" s="153" t="n">
        <v>-0.055</v>
      </c>
      <c r="P96" s="153" t="n">
        <v>-0.09</v>
      </c>
      <c r="Q96" s="153" t="n">
        <v>-0.1675</v>
      </c>
      <c r="R96" s="153" t="n">
        <v>-0.1975</v>
      </c>
      <c r="S96" s="153" t="n">
        <v>-0.1975</v>
      </c>
      <c r="T96" s="153" t="n">
        <v>-0.0725</v>
      </c>
      <c r="U96" s="153" t="n">
        <v>-0.045</v>
      </c>
      <c r="V96" s="153" t="n">
        <v>0.24</v>
      </c>
      <c r="W96" s="153" t="n">
        <v>0.24</v>
      </c>
      <c r="X96" s="153" t="n">
        <v>0.205</v>
      </c>
      <c r="Y96" s="153" t="n">
        <v>0</v>
      </c>
      <c r="Z96" s="153" t="n">
        <v>0.295</v>
      </c>
      <c r="AA96" s="153" t="n">
        <v>0.3375</v>
      </c>
      <c r="AB96" s="153" t="n">
        <v>-0.0265</v>
      </c>
      <c r="AC96" s="153" t="n">
        <v>-0.0325</v>
      </c>
      <c r="AD96" s="153" t="n">
        <v>-0.0115</v>
      </c>
      <c r="AE96" s="153" t="n">
        <v>-0.029</v>
      </c>
      <c r="AF96" s="153" t="n">
        <v>0.005</v>
      </c>
      <c r="AG96" s="153" t="n">
        <v>0.0045</v>
      </c>
      <c r="AH96" s="153" t="n">
        <v>-0.0575</v>
      </c>
      <c r="AI96" s="153" t="n">
        <v>-0.0385</v>
      </c>
      <c r="AJ96" s="153" t="n">
        <v>-0.051</v>
      </c>
      <c r="AK96" s="153" t="n">
        <v>-0.0105</v>
      </c>
      <c r="AL96" s="153" t="n">
        <v>-0.0545</v>
      </c>
      <c r="AM96" s="153" t="n">
        <v>-0.1</v>
      </c>
      <c r="AN96" s="153" t="n">
        <v>-0.0105</v>
      </c>
      <c r="AO96" s="153" t="n">
        <v>0.015</v>
      </c>
      <c r="AP96" s="153" t="n">
        <v>1.045</v>
      </c>
      <c r="AQ96" s="153" t="n">
        <v>-0.055</v>
      </c>
      <c r="AR96" s="153" t="n">
        <v>-0.3</v>
      </c>
      <c r="AS96" s="153" t="n">
        <v>-0.145</v>
      </c>
      <c r="AT96" s="153" t="n">
        <v>-0.1875</v>
      </c>
      <c r="AU96" s="153" t="n">
        <v>0.07</v>
      </c>
      <c r="AV96" s="153" t="n">
        <v>-0.25</v>
      </c>
      <c r="AW96" s="153" t="n">
        <v>0</v>
      </c>
      <c r="AX96" s="153" t="n">
        <v>0.1025</v>
      </c>
      <c r="AY96" s="153" t="n">
        <v>-0.3</v>
      </c>
      <c r="AZ96" s="153" t="n">
        <v>0</v>
      </c>
      <c r="BA96" s="153" t="n">
        <v>-0.055</v>
      </c>
      <c r="BB96" s="153" t="n">
        <v>-0.1265</v>
      </c>
      <c r="BC96" s="153" t="n">
        <v>-0.055</v>
      </c>
      <c r="BD96" s="153" t="n">
        <v>-0.109</v>
      </c>
      <c r="BE96" s="153" t="n">
        <v>-0.0155</v>
      </c>
      <c r="BF96" s="153" t="n">
        <v>-0.075</v>
      </c>
      <c r="BG96" s="153" t="n">
        <v>0</v>
      </c>
      <c r="BH96" s="153" t="n">
        <v>-0.0575</v>
      </c>
      <c r="BI96" s="153" t="n">
        <v>0.0625</v>
      </c>
    </row>
    <row r="97" customFormat="false" ht="12.75" hidden="false" customHeight="false" outlineLevel="0" collapsed="false">
      <c r="B97" s="187" t="n">
        <f aca="false">C97*D97*10000</f>
        <v>-2.16380400000005</v>
      </c>
      <c r="C97" s="0" t="n">
        <v>0.00721268</v>
      </c>
      <c r="D97" s="0" t="n">
        <f aca="false">E97-G97</f>
        <v>-0.0300000000000007</v>
      </c>
      <c r="E97" s="0" t="n">
        <v>3.341</v>
      </c>
      <c r="F97" s="141" t="n">
        <v>39448</v>
      </c>
      <c r="G97" s="156" t="n">
        <v>3.371</v>
      </c>
      <c r="H97" s="156" t="n">
        <v>0.1575</v>
      </c>
      <c r="I97" s="153" t="n">
        <v>0.074833345886014</v>
      </c>
      <c r="J97" s="153" t="n">
        <v>-0.2</v>
      </c>
      <c r="K97" s="153" t="n">
        <v>-0.21</v>
      </c>
      <c r="L97" s="192" t="n">
        <v>-0.11</v>
      </c>
      <c r="M97" s="192" t="n">
        <v>-0.265</v>
      </c>
      <c r="N97" s="153" t="n">
        <v>-0.09</v>
      </c>
      <c r="O97" s="153" t="n">
        <v>-0.055</v>
      </c>
      <c r="P97" s="153" t="n">
        <v>-0.09</v>
      </c>
      <c r="Q97" s="153" t="n">
        <v>-0.17</v>
      </c>
      <c r="R97" s="153" t="n">
        <v>-0.2</v>
      </c>
      <c r="S97" s="153" t="n">
        <v>-0.2</v>
      </c>
      <c r="T97" s="153" t="n">
        <v>-0.07375</v>
      </c>
      <c r="U97" s="153" t="n">
        <v>-0.045</v>
      </c>
      <c r="V97" s="153" t="n">
        <v>0.2525</v>
      </c>
      <c r="W97" s="153" t="n">
        <v>0.2525</v>
      </c>
      <c r="X97" s="153" t="n">
        <v>0.26</v>
      </c>
      <c r="Y97" s="153" t="n">
        <v>0</v>
      </c>
      <c r="Z97" s="153" t="n">
        <v>0.3425</v>
      </c>
      <c r="AA97" s="153" t="n">
        <v>0.4375</v>
      </c>
      <c r="AB97" s="153" t="n">
        <v>-0.022</v>
      </c>
      <c r="AC97" s="153" t="n">
        <v>-0.0325</v>
      </c>
      <c r="AD97" s="153" t="n">
        <v>-0.0115</v>
      </c>
      <c r="AE97" s="153" t="n">
        <v>-0.029</v>
      </c>
      <c r="AF97" s="153" t="n">
        <v>0.005</v>
      </c>
      <c r="AG97" s="153" t="n">
        <v>0.0045</v>
      </c>
      <c r="AH97" s="153" t="n">
        <v>-0.0575</v>
      </c>
      <c r="AI97" s="153" t="n">
        <v>-0.0385</v>
      </c>
      <c r="AJ97" s="153" t="n">
        <v>-0.051</v>
      </c>
      <c r="AK97" s="153" t="n">
        <v>-0.0105</v>
      </c>
      <c r="AL97" s="153" t="n">
        <v>-0.0585</v>
      </c>
      <c r="AM97" s="153" t="n">
        <v>-0.1025</v>
      </c>
      <c r="AN97" s="153" t="n">
        <v>-0.0085</v>
      </c>
      <c r="AO97" s="153" t="n">
        <v>0.015</v>
      </c>
      <c r="AP97" s="153" t="n">
        <v>1.52</v>
      </c>
      <c r="AQ97" s="153" t="n">
        <v>-0.0575</v>
      </c>
      <c r="AR97" s="153" t="n">
        <v>-0.3</v>
      </c>
      <c r="AS97" s="153" t="n">
        <v>-0.145</v>
      </c>
      <c r="AT97" s="153" t="n">
        <v>-0.1875</v>
      </c>
      <c r="AU97" s="153" t="n">
        <v>0.14</v>
      </c>
      <c r="AV97" s="153" t="n">
        <v>-0.25</v>
      </c>
      <c r="AW97" s="153" t="n">
        <v>0</v>
      </c>
      <c r="AX97" s="153" t="n">
        <v>0.1025</v>
      </c>
      <c r="AY97" s="153" t="n">
        <v>-0.3</v>
      </c>
      <c r="AZ97" s="153" t="n">
        <v>0</v>
      </c>
      <c r="BA97" s="153" t="n">
        <v>-0.0575</v>
      </c>
      <c r="BB97" s="153" t="n">
        <v>-0.134</v>
      </c>
      <c r="BC97" s="153" t="n">
        <v>-0.055</v>
      </c>
      <c r="BD97" s="153" t="n">
        <v>-0.112</v>
      </c>
      <c r="BE97" s="153" t="n">
        <v>-0.0155</v>
      </c>
      <c r="BF97" s="153" t="n">
        <v>-0.075</v>
      </c>
      <c r="BG97" s="153" t="n">
        <v>0</v>
      </c>
      <c r="BH97" s="153" t="n">
        <v>-0.0575</v>
      </c>
      <c r="BI97" s="153" t="n">
        <v>0.0625</v>
      </c>
    </row>
    <row r="98" customFormat="false" ht="12.75" hidden="false" customHeight="false" outlineLevel="0" collapsed="false">
      <c r="B98" s="187" t="n">
        <f aca="false">C98*D98*10000</f>
        <v>-25.9999620000006</v>
      </c>
      <c r="C98" s="0" t="n">
        <v>0.08666654</v>
      </c>
      <c r="D98" s="0" t="n">
        <f aca="false">E98-G98</f>
        <v>-0.0300000000000007</v>
      </c>
      <c r="E98" s="0" t="n">
        <v>3.234</v>
      </c>
      <c r="F98" s="141" t="n">
        <v>39479</v>
      </c>
      <c r="G98" s="156" t="n">
        <v>3.264</v>
      </c>
      <c r="H98" s="156" t="n">
        <v>0.1575</v>
      </c>
      <c r="I98" s="153" t="n">
        <v>0.074827673658938</v>
      </c>
      <c r="J98" s="153" t="n">
        <v>-0.2025</v>
      </c>
      <c r="K98" s="153" t="n">
        <v>-0.2125</v>
      </c>
      <c r="L98" s="192" t="n">
        <v>-0.11</v>
      </c>
      <c r="M98" s="192" t="n">
        <v>-0.2675</v>
      </c>
      <c r="N98" s="153" t="n">
        <v>-0.09</v>
      </c>
      <c r="O98" s="153" t="n">
        <v>-0.055</v>
      </c>
      <c r="P98" s="153" t="n">
        <v>-0.09</v>
      </c>
      <c r="Q98" s="153" t="n">
        <v>-0.1725</v>
      </c>
      <c r="R98" s="153" t="n">
        <v>-0.2025</v>
      </c>
      <c r="S98" s="153" t="n">
        <v>-0.2025</v>
      </c>
      <c r="T98" s="153" t="n">
        <v>-0.065</v>
      </c>
      <c r="U98" s="153" t="n">
        <v>-0.045</v>
      </c>
      <c r="V98" s="153" t="n">
        <v>0.23</v>
      </c>
      <c r="W98" s="153" t="n">
        <v>0.23</v>
      </c>
      <c r="X98" s="153" t="n">
        <v>0.235</v>
      </c>
      <c r="Y98" s="153" t="n">
        <v>0</v>
      </c>
      <c r="Z98" s="153" t="n">
        <v>0.3375</v>
      </c>
      <c r="AA98" s="153" t="n">
        <v>0.435</v>
      </c>
      <c r="AB98" s="153" t="n">
        <v>-0.022</v>
      </c>
      <c r="AC98" s="153" t="n">
        <v>-0.0325</v>
      </c>
      <c r="AD98" s="153" t="n">
        <v>-0.0115</v>
      </c>
      <c r="AE98" s="153" t="n">
        <v>-0.029</v>
      </c>
      <c r="AF98" s="153" t="n">
        <v>0.005</v>
      </c>
      <c r="AG98" s="153" t="n">
        <v>0.0045</v>
      </c>
      <c r="AH98" s="153" t="n">
        <v>-0.0575</v>
      </c>
      <c r="AI98" s="153" t="n">
        <v>-0.0385</v>
      </c>
      <c r="AJ98" s="153" t="n">
        <v>-0.051</v>
      </c>
      <c r="AK98" s="153" t="n">
        <v>-0.0105</v>
      </c>
      <c r="AL98" s="153" t="n">
        <v>-0.0545</v>
      </c>
      <c r="AM98" s="153" t="n">
        <v>-0.085</v>
      </c>
      <c r="AN98" s="153" t="n">
        <v>-0.0085</v>
      </c>
      <c r="AO98" s="153" t="n">
        <v>0.015</v>
      </c>
      <c r="AP98" s="153" t="n">
        <v>1.4</v>
      </c>
      <c r="AQ98" s="153" t="n">
        <v>-0.04</v>
      </c>
      <c r="AR98" s="153" t="n">
        <v>-0.3</v>
      </c>
      <c r="AS98" s="153" t="n">
        <v>-0.145</v>
      </c>
      <c r="AT98" s="153" t="n">
        <v>-0.1875</v>
      </c>
      <c r="AU98" s="153" t="n">
        <v>0.01</v>
      </c>
      <c r="AV98" s="153" t="n">
        <v>-0.25</v>
      </c>
      <c r="AW98" s="153" t="n">
        <v>0</v>
      </c>
      <c r="AX98" s="153" t="n">
        <v>0.1025</v>
      </c>
      <c r="AY98" s="153" t="n">
        <v>-0.3</v>
      </c>
      <c r="AZ98" s="153" t="n">
        <v>0</v>
      </c>
      <c r="BA98" s="153" t="n">
        <v>-0.04</v>
      </c>
      <c r="BB98" s="153" t="n">
        <v>-0.134</v>
      </c>
      <c r="BC98" s="153" t="n">
        <v>-0.055</v>
      </c>
      <c r="BD98" s="153" t="n">
        <v>-0.092</v>
      </c>
      <c r="BE98" s="153" t="n">
        <v>-0.0155</v>
      </c>
      <c r="BF98" s="153" t="n">
        <v>-0.075</v>
      </c>
      <c r="BG98" s="153" t="n">
        <v>0</v>
      </c>
      <c r="BH98" s="153" t="n">
        <v>-0.0575</v>
      </c>
      <c r="BI98" s="153" t="n">
        <v>0.0625</v>
      </c>
    </row>
    <row r="99" customFormat="false" ht="12.75" hidden="false" customHeight="false" outlineLevel="0" collapsed="false">
      <c r="B99" s="187" t="n">
        <f aca="false">C99*D99*10000</f>
        <v>34.0583849999998</v>
      </c>
      <c r="C99" s="0" t="n">
        <v>-0.11352795</v>
      </c>
      <c r="D99" s="0" t="n">
        <f aca="false">E99-G99</f>
        <v>-0.0299999999999998</v>
      </c>
      <c r="E99" s="0" t="n">
        <v>3.103</v>
      </c>
      <c r="F99" s="141" t="n">
        <v>39508</v>
      </c>
      <c r="G99" s="156" t="n">
        <v>3.133</v>
      </c>
      <c r="H99" s="156" t="n">
        <v>0.1575</v>
      </c>
      <c r="I99" s="153" t="n">
        <v>0.074822367382006</v>
      </c>
      <c r="J99" s="153" t="n">
        <v>-0.205</v>
      </c>
      <c r="K99" s="153" t="n">
        <v>-0.215</v>
      </c>
      <c r="L99" s="192" t="n">
        <v>-0.11</v>
      </c>
      <c r="M99" s="192" t="n">
        <v>-0.27</v>
      </c>
      <c r="N99" s="153" t="n">
        <v>-0.09</v>
      </c>
      <c r="O99" s="153" t="n">
        <v>-0.055</v>
      </c>
      <c r="P99" s="153" t="n">
        <v>-0.09</v>
      </c>
      <c r="Q99" s="153" t="n">
        <v>-0.175</v>
      </c>
      <c r="R99" s="153" t="n">
        <v>-0.205</v>
      </c>
      <c r="S99" s="153" t="n">
        <v>-0.205</v>
      </c>
      <c r="T99" s="153" t="n">
        <v>-0.05875</v>
      </c>
      <c r="U99" s="153" t="n">
        <v>-0.045</v>
      </c>
      <c r="V99" s="153" t="n">
        <v>0.2275</v>
      </c>
      <c r="W99" s="153" t="n">
        <v>0.2275</v>
      </c>
      <c r="X99" s="153" t="n">
        <v>0.2325</v>
      </c>
      <c r="Y99" s="153" t="n">
        <v>0</v>
      </c>
      <c r="Z99" s="153" t="n">
        <v>0.26</v>
      </c>
      <c r="AA99" s="153" t="n">
        <v>0.3025</v>
      </c>
      <c r="AB99" s="153" t="n">
        <v>-0.022</v>
      </c>
      <c r="AC99" s="153" t="n">
        <v>-0.0325</v>
      </c>
      <c r="AD99" s="153" t="n">
        <v>0.0043</v>
      </c>
      <c r="AE99" s="153" t="n">
        <v>-0.0132</v>
      </c>
      <c r="AF99" s="153" t="n">
        <v>0.005</v>
      </c>
      <c r="AG99" s="153" t="n">
        <v>0.0045</v>
      </c>
      <c r="AH99" s="153" t="n">
        <v>-0.0575</v>
      </c>
      <c r="AI99" s="153" t="n">
        <v>-0.0385</v>
      </c>
      <c r="AJ99" s="153" t="n">
        <v>-0.0415</v>
      </c>
      <c r="AK99" s="153" t="n">
        <v>-0.0105</v>
      </c>
      <c r="AL99" s="153" t="n">
        <v>-0.056</v>
      </c>
      <c r="AM99" s="153" t="n">
        <v>-0.0725</v>
      </c>
      <c r="AN99" s="153" t="n">
        <v>-0.0085</v>
      </c>
      <c r="AO99" s="153" t="n">
        <v>0.015</v>
      </c>
      <c r="AP99" s="153" t="n">
        <v>0.88</v>
      </c>
      <c r="AQ99" s="153" t="n">
        <v>-0.0275</v>
      </c>
      <c r="AR99" s="153" t="n">
        <v>-0.3</v>
      </c>
      <c r="AS99" s="153" t="n">
        <v>-0.145</v>
      </c>
      <c r="AT99" s="153" t="n">
        <v>-0.1875</v>
      </c>
      <c r="AU99" s="153" t="n">
        <v>-0.18</v>
      </c>
      <c r="AV99" s="153" t="n">
        <v>-0.25</v>
      </c>
      <c r="AW99" s="153" t="n">
        <v>0</v>
      </c>
      <c r="AX99" s="153" t="n">
        <v>0.1025</v>
      </c>
      <c r="AY99" s="153" t="n">
        <v>-0.3</v>
      </c>
      <c r="AZ99" s="153" t="n">
        <v>0</v>
      </c>
      <c r="BA99" s="153" t="n">
        <v>-0.0275</v>
      </c>
      <c r="BB99" s="153" t="n">
        <v>-0.1115</v>
      </c>
      <c r="BC99" s="153" t="n">
        <v>-0.055</v>
      </c>
      <c r="BD99" s="153" t="n">
        <v>-0.087</v>
      </c>
      <c r="BE99" s="153" t="n">
        <v>-0.0155</v>
      </c>
      <c r="BF99" s="153" t="n">
        <v>-0.075</v>
      </c>
      <c r="BG99" s="153" t="n">
        <v>0</v>
      </c>
      <c r="BH99" s="153" t="n">
        <v>-0.0575</v>
      </c>
      <c r="BI99" s="153" t="n">
        <v>0.0625</v>
      </c>
    </row>
    <row r="100" customFormat="false" ht="12.75" hidden="false" customHeight="false" outlineLevel="0" collapsed="false">
      <c r="B100" s="187" t="n">
        <f aca="false">C100*D100*10000</f>
        <v>4.20497700000028</v>
      </c>
      <c r="C100" s="0" t="n">
        <v>-0.01401659</v>
      </c>
      <c r="D100" s="0" t="n">
        <f aca="false">E100-G100</f>
        <v>-0.030000000000002</v>
      </c>
      <c r="E100" s="0" t="n">
        <v>2.973</v>
      </c>
      <c r="F100" s="141" t="n">
        <v>39539</v>
      </c>
      <c r="G100" s="156" t="n">
        <v>3.003</v>
      </c>
      <c r="H100" s="156" t="n">
        <v>0.1575</v>
      </c>
      <c r="I100" s="153" t="n">
        <v>0.074816695154951</v>
      </c>
      <c r="J100" s="153" t="n">
        <v>-0.195</v>
      </c>
      <c r="K100" s="153" t="n">
        <v>-0.205</v>
      </c>
      <c r="L100" s="192" t="n">
        <v>-0.19</v>
      </c>
      <c r="M100" s="192" t="n">
        <v>-0.26</v>
      </c>
      <c r="N100" s="153" t="n">
        <v>-0.17</v>
      </c>
      <c r="O100" s="153" t="n">
        <v>-0.0525</v>
      </c>
      <c r="P100" s="153" t="n">
        <v>-0.0725</v>
      </c>
      <c r="Q100" s="153" t="n">
        <v>-0.165</v>
      </c>
      <c r="R100" s="153" t="n">
        <v>-0.195</v>
      </c>
      <c r="S100" s="153" t="n">
        <v>-0.195</v>
      </c>
      <c r="T100" s="153" t="n">
        <v>-0.03625</v>
      </c>
      <c r="U100" s="153" t="n">
        <v>-0.0425</v>
      </c>
      <c r="V100" s="153" t="n">
        <v>0.1775</v>
      </c>
      <c r="W100" s="153" t="n">
        <v>0.1775</v>
      </c>
      <c r="X100" s="153" t="n">
        <v>0.1375</v>
      </c>
      <c r="Y100" s="153" t="n">
        <v>0</v>
      </c>
      <c r="Z100" s="153" t="n">
        <v>0.1775</v>
      </c>
      <c r="AA100" s="153" t="n">
        <v>0.1975</v>
      </c>
      <c r="AB100" s="153" t="n">
        <v>-0.0215</v>
      </c>
      <c r="AC100" s="153" t="n">
        <v>-0.0277</v>
      </c>
      <c r="AD100" s="153" t="n">
        <v>0.0043</v>
      </c>
      <c r="AE100" s="153" t="n">
        <v>-0.0132</v>
      </c>
      <c r="AF100" s="153" t="n">
        <v>0.005</v>
      </c>
      <c r="AG100" s="153" t="n">
        <v>0.0045</v>
      </c>
      <c r="AH100" s="153" t="n">
        <v>-0.055</v>
      </c>
      <c r="AI100" s="153" t="n">
        <v>-0.043</v>
      </c>
      <c r="AJ100" s="153" t="n">
        <v>-0.046</v>
      </c>
      <c r="AK100" s="153" t="n">
        <v>-0.0155</v>
      </c>
      <c r="AL100" s="153" t="n">
        <v>-0.066</v>
      </c>
      <c r="AM100" s="153" t="n">
        <v>-0.03</v>
      </c>
      <c r="AN100" s="153" t="n">
        <v>-0.0135</v>
      </c>
      <c r="AO100" s="153" t="n">
        <v>0.009</v>
      </c>
      <c r="AP100" s="153" t="n">
        <v>0.505</v>
      </c>
      <c r="AQ100" s="153" t="n">
        <v>0.015</v>
      </c>
      <c r="AR100" s="153" t="n">
        <v>-0.3425</v>
      </c>
      <c r="AS100" s="153" t="n">
        <v>-0.13</v>
      </c>
      <c r="AT100" s="153" t="n">
        <v>-0.16</v>
      </c>
      <c r="AU100" s="153" t="n">
        <v>-0.35</v>
      </c>
      <c r="AV100" s="153" t="n">
        <v>-0.2925</v>
      </c>
      <c r="AW100" s="153" t="n">
        <v>0</v>
      </c>
      <c r="AX100" s="153" t="n">
        <v>0.2175</v>
      </c>
      <c r="AY100" s="153" t="n">
        <v>-0.3425</v>
      </c>
      <c r="AZ100" s="153" t="n">
        <v>0</v>
      </c>
      <c r="BA100" s="153" t="n">
        <v>0.015</v>
      </c>
      <c r="BB100" s="153" t="n">
        <v>-0.072</v>
      </c>
      <c r="BC100" s="153" t="n">
        <v>-0.0525</v>
      </c>
      <c r="BD100" s="153" t="n">
        <v>-0.052</v>
      </c>
      <c r="BE100" s="153" t="n">
        <v>-0.0155</v>
      </c>
      <c r="BF100" s="153" t="n">
        <v>-0.0575</v>
      </c>
      <c r="BG100" s="153" t="n">
        <v>0</v>
      </c>
      <c r="BH100" s="153" t="n">
        <v>-0.055</v>
      </c>
      <c r="BI100" s="153" t="n">
        <v>0.055</v>
      </c>
    </row>
    <row r="101" customFormat="false" ht="12.75" hidden="false" customHeight="false" outlineLevel="0" collapsed="false">
      <c r="B101" s="187" t="n">
        <f aca="false">C101*D101*10000</f>
        <v>25.6658489999998</v>
      </c>
      <c r="C101" s="0" t="n">
        <v>-0.08555283</v>
      </c>
      <c r="D101" s="0" t="n">
        <f aca="false">E101-G101</f>
        <v>-0.0299999999999998</v>
      </c>
      <c r="E101" s="0" t="n">
        <v>2.956</v>
      </c>
      <c r="F101" s="141" t="n">
        <v>39569</v>
      </c>
      <c r="G101" s="156" t="n">
        <v>2.986</v>
      </c>
      <c r="H101" s="156" t="n">
        <v>0.1575</v>
      </c>
      <c r="I101" s="153" t="n">
        <v>0.074811205902972</v>
      </c>
      <c r="J101" s="153" t="n">
        <v>-0.195</v>
      </c>
      <c r="K101" s="153" t="n">
        <v>-0.205</v>
      </c>
      <c r="L101" s="192" t="n">
        <v>-0.205</v>
      </c>
      <c r="M101" s="192" t="n">
        <v>-0.26</v>
      </c>
      <c r="N101" s="153" t="n">
        <v>-0.185</v>
      </c>
      <c r="O101" s="153" t="n">
        <v>-0.0525</v>
      </c>
      <c r="P101" s="153" t="n">
        <v>-0.0725</v>
      </c>
      <c r="Q101" s="153" t="n">
        <v>-0.165</v>
      </c>
      <c r="R101" s="153" t="n">
        <v>-0.195</v>
      </c>
      <c r="S101" s="153" t="n">
        <v>-0.195</v>
      </c>
      <c r="T101" s="153" t="n">
        <v>-0.03625</v>
      </c>
      <c r="U101" s="153" t="n">
        <v>-0.0425</v>
      </c>
      <c r="V101" s="153" t="n">
        <v>0.1675</v>
      </c>
      <c r="W101" s="153" t="n">
        <v>0.1675</v>
      </c>
      <c r="X101" s="153" t="n">
        <v>0.1375</v>
      </c>
      <c r="Y101" s="153" t="n">
        <v>0</v>
      </c>
      <c r="Z101" s="153" t="n">
        <v>0.1625</v>
      </c>
      <c r="AA101" s="153" t="n">
        <v>0.1725</v>
      </c>
      <c r="AB101" s="153" t="n">
        <v>-0.0215</v>
      </c>
      <c r="AC101" s="153" t="n">
        <v>-0.02795</v>
      </c>
      <c r="AD101" s="153" t="n">
        <v>0.00405</v>
      </c>
      <c r="AE101" s="153" t="n">
        <v>-0.01345</v>
      </c>
      <c r="AF101" s="153" t="n">
        <v>0.005</v>
      </c>
      <c r="AG101" s="153" t="n">
        <v>0.0045</v>
      </c>
      <c r="AH101" s="153" t="n">
        <v>-0.055</v>
      </c>
      <c r="AI101" s="153" t="n">
        <v>-0.043</v>
      </c>
      <c r="AJ101" s="153" t="n">
        <v>-0.046</v>
      </c>
      <c r="AK101" s="153" t="n">
        <v>-0.0155</v>
      </c>
      <c r="AL101" s="153" t="n">
        <v>-0.066</v>
      </c>
      <c r="AM101" s="153" t="n">
        <v>-0.03</v>
      </c>
      <c r="AN101" s="153" t="n">
        <v>-0.0135</v>
      </c>
      <c r="AO101" s="153" t="n">
        <v>0.009</v>
      </c>
      <c r="AP101" s="153" t="n">
        <v>0.405</v>
      </c>
      <c r="AQ101" s="153" t="n">
        <v>0.015</v>
      </c>
      <c r="AR101" s="153" t="n">
        <v>-0.3425</v>
      </c>
      <c r="AS101" s="153" t="n">
        <v>-0.13</v>
      </c>
      <c r="AT101" s="153" t="n">
        <v>-0.16</v>
      </c>
      <c r="AU101" s="153" t="n">
        <v>-0.35</v>
      </c>
      <c r="AV101" s="153" t="n">
        <v>-0.2925</v>
      </c>
      <c r="AW101" s="153" t="n">
        <v>0</v>
      </c>
      <c r="AX101" s="153" t="n">
        <v>0.2175</v>
      </c>
      <c r="AY101" s="153" t="n">
        <v>-0.3425</v>
      </c>
      <c r="AZ101" s="153" t="n">
        <v>0</v>
      </c>
      <c r="BA101" s="153" t="n">
        <v>0.015</v>
      </c>
      <c r="BB101" s="153" t="n">
        <v>-0.072</v>
      </c>
      <c r="BC101" s="153" t="n">
        <v>-0.0525</v>
      </c>
      <c r="BD101" s="153" t="n">
        <v>-0.0545</v>
      </c>
      <c r="BE101" s="153" t="n">
        <v>-0.0155</v>
      </c>
      <c r="BF101" s="153" t="n">
        <v>-0.0575</v>
      </c>
      <c r="BG101" s="153" t="n">
        <v>0</v>
      </c>
      <c r="BH101" s="153" t="n">
        <v>-0.055</v>
      </c>
      <c r="BI101" s="153" t="n">
        <v>0.055</v>
      </c>
    </row>
    <row r="102" customFormat="false" ht="12.75" hidden="false" customHeight="false" outlineLevel="0" collapsed="false">
      <c r="B102" s="187" t="n">
        <f aca="false">C102*D102*10000</f>
        <v>8.8565610000002</v>
      </c>
      <c r="C102" s="0" t="n">
        <v>-0.02952187</v>
      </c>
      <c r="D102" s="0" t="n">
        <f aca="false">E102-G102</f>
        <v>-0.0300000000000007</v>
      </c>
      <c r="E102" s="0" t="n">
        <v>2.956</v>
      </c>
      <c r="F102" s="141" t="n">
        <v>39600</v>
      </c>
      <c r="G102" s="156" t="n">
        <v>2.986</v>
      </c>
      <c r="H102" s="156" t="n">
        <v>0.1575</v>
      </c>
      <c r="I102" s="153" t="n">
        <v>0.074805533675938</v>
      </c>
      <c r="J102" s="153" t="n">
        <v>-0.195</v>
      </c>
      <c r="K102" s="153" t="n">
        <v>-0.205</v>
      </c>
      <c r="L102" s="192" t="n">
        <v>-0.215</v>
      </c>
      <c r="M102" s="192" t="n">
        <v>-0.26</v>
      </c>
      <c r="N102" s="153" t="n">
        <v>-0.195</v>
      </c>
      <c r="O102" s="153" t="n">
        <v>-0.0525</v>
      </c>
      <c r="P102" s="153" t="n">
        <v>-0.0725</v>
      </c>
      <c r="Q102" s="153" t="n">
        <v>-0.165</v>
      </c>
      <c r="R102" s="153" t="n">
        <v>-0.195</v>
      </c>
      <c r="S102" s="153" t="n">
        <v>-0.195</v>
      </c>
      <c r="T102" s="153" t="n">
        <v>-0.03375</v>
      </c>
      <c r="U102" s="153" t="n">
        <v>-0.0425</v>
      </c>
      <c r="V102" s="153" t="n">
        <v>0.1625</v>
      </c>
      <c r="W102" s="153" t="n">
        <v>0.1625</v>
      </c>
      <c r="X102" s="153" t="n">
        <v>0.1325</v>
      </c>
      <c r="Y102" s="153" t="n">
        <v>0</v>
      </c>
      <c r="Z102" s="153" t="n">
        <v>0.1625</v>
      </c>
      <c r="AA102" s="153" t="n">
        <v>0.1725</v>
      </c>
      <c r="AB102" s="153" t="n">
        <v>-0.0215</v>
      </c>
      <c r="AC102" s="153" t="n">
        <v>-0.02795</v>
      </c>
      <c r="AD102" s="153" t="n">
        <v>0.00405</v>
      </c>
      <c r="AE102" s="153" t="n">
        <v>-0.01345</v>
      </c>
      <c r="AF102" s="153" t="n">
        <v>0.005</v>
      </c>
      <c r="AG102" s="153" t="n">
        <v>0.0045</v>
      </c>
      <c r="AH102" s="153" t="n">
        <v>-0.055</v>
      </c>
      <c r="AI102" s="153" t="n">
        <v>-0.045</v>
      </c>
      <c r="AJ102" s="153" t="n">
        <v>-0.0435</v>
      </c>
      <c r="AK102" s="153" t="n">
        <v>-0.048</v>
      </c>
      <c r="AL102" s="153" t="n">
        <v>-0.082</v>
      </c>
      <c r="AM102" s="153" t="n">
        <v>-0.025</v>
      </c>
      <c r="AN102" s="153" t="n">
        <v>-0.0135</v>
      </c>
      <c r="AO102" s="153" t="n">
        <v>0.009</v>
      </c>
      <c r="AP102" s="153" t="n">
        <v>0.415</v>
      </c>
      <c r="AQ102" s="153" t="n">
        <v>0.02</v>
      </c>
      <c r="AR102" s="153" t="n">
        <v>-0.3425</v>
      </c>
      <c r="AS102" s="153" t="n">
        <v>-0.13</v>
      </c>
      <c r="AT102" s="153" t="n">
        <v>-0.16</v>
      </c>
      <c r="AU102" s="153" t="n">
        <v>-0.35</v>
      </c>
      <c r="AV102" s="153" t="n">
        <v>-0.2925</v>
      </c>
      <c r="AW102" s="153" t="n">
        <v>0</v>
      </c>
      <c r="AX102" s="153" t="n">
        <v>0.2175</v>
      </c>
      <c r="AY102" s="153" t="n">
        <v>-0.3425</v>
      </c>
      <c r="AZ102" s="153" t="n">
        <v>0</v>
      </c>
      <c r="BA102" s="153" t="n">
        <v>0.02</v>
      </c>
      <c r="BB102" s="153" t="n">
        <v>-0.087</v>
      </c>
      <c r="BC102" s="153" t="n">
        <v>-0.0525</v>
      </c>
      <c r="BD102" s="153" t="n">
        <v>-0.057</v>
      </c>
      <c r="BE102" s="153" t="n">
        <v>-0.048</v>
      </c>
      <c r="BF102" s="153" t="n">
        <v>-0.0575</v>
      </c>
      <c r="BG102" s="153" t="n">
        <v>0</v>
      </c>
      <c r="BH102" s="153" t="n">
        <v>-0.055</v>
      </c>
      <c r="BI102" s="153" t="n">
        <v>0.055</v>
      </c>
    </row>
    <row r="103" customFormat="false" ht="12.75" hidden="false" customHeight="false" outlineLevel="0" collapsed="false">
      <c r="B103" s="187" t="n">
        <f aca="false">C103*D103*10000</f>
        <v>37.4223900000009</v>
      </c>
      <c r="C103" s="0" t="n">
        <v>-0.1247413</v>
      </c>
      <c r="D103" s="0" t="n">
        <f aca="false">E103-G103</f>
        <v>-0.0300000000000007</v>
      </c>
      <c r="E103" s="0" t="n">
        <v>3.003</v>
      </c>
      <c r="F103" s="141" t="n">
        <v>39630</v>
      </c>
      <c r="G103" s="156" t="n">
        <v>3.033</v>
      </c>
      <c r="H103" s="156" t="n">
        <v>0.1575</v>
      </c>
      <c r="I103" s="153" t="n">
        <v>0.074800044423979</v>
      </c>
      <c r="J103" s="153" t="n">
        <v>-0.195</v>
      </c>
      <c r="K103" s="153" t="n">
        <v>-0.205</v>
      </c>
      <c r="L103" s="192" t="n">
        <v>-0.215</v>
      </c>
      <c r="M103" s="192" t="n">
        <v>-0.28</v>
      </c>
      <c r="N103" s="153" t="n">
        <v>-0.195</v>
      </c>
      <c r="O103" s="153" t="n">
        <v>-0.0525</v>
      </c>
      <c r="P103" s="153" t="n">
        <v>-0.0725</v>
      </c>
      <c r="Q103" s="153" t="n">
        <v>-0.165</v>
      </c>
      <c r="R103" s="153" t="n">
        <v>-0.195</v>
      </c>
      <c r="S103" s="153" t="n">
        <v>-0.195</v>
      </c>
      <c r="T103" s="153" t="n">
        <v>-0.0325</v>
      </c>
      <c r="U103" s="153" t="n">
        <v>-0.0425</v>
      </c>
      <c r="V103" s="153" t="n">
        <v>0.1525</v>
      </c>
      <c r="W103" s="153" t="n">
        <v>0.1525</v>
      </c>
      <c r="X103" s="153" t="n">
        <v>0.1225</v>
      </c>
      <c r="Y103" s="153" t="n">
        <v>0</v>
      </c>
      <c r="Z103" s="153" t="n">
        <v>0.1625</v>
      </c>
      <c r="AA103" s="153" t="n">
        <v>0.185</v>
      </c>
      <c r="AB103" s="153" t="n">
        <v>-0.0215</v>
      </c>
      <c r="AC103" s="153" t="n">
        <v>-0.02795</v>
      </c>
      <c r="AD103" s="153" t="n">
        <v>0.00405</v>
      </c>
      <c r="AE103" s="153" t="n">
        <v>-0.01345</v>
      </c>
      <c r="AF103" s="153" t="n">
        <v>0.005</v>
      </c>
      <c r="AG103" s="153" t="n">
        <v>0.0045</v>
      </c>
      <c r="AH103" s="153" t="n">
        <v>-0.055</v>
      </c>
      <c r="AI103" s="153" t="n">
        <v>-0.045</v>
      </c>
      <c r="AJ103" s="153" t="n">
        <v>-0.0435</v>
      </c>
      <c r="AK103" s="153" t="n">
        <v>-0.0145</v>
      </c>
      <c r="AL103" s="153" t="n">
        <v>-0.066</v>
      </c>
      <c r="AM103" s="153" t="n">
        <v>-0.0225</v>
      </c>
      <c r="AN103" s="153" t="n">
        <v>-0.0135</v>
      </c>
      <c r="AO103" s="153" t="n">
        <v>0.009</v>
      </c>
      <c r="AP103" s="153" t="n">
        <v>0.45</v>
      </c>
      <c r="AQ103" s="153" t="n">
        <v>0.0225</v>
      </c>
      <c r="AR103" s="153" t="n">
        <v>-0.3425</v>
      </c>
      <c r="AS103" s="153" t="n">
        <v>-0.13</v>
      </c>
      <c r="AT103" s="153" t="n">
        <v>-0.16</v>
      </c>
      <c r="AU103" s="153" t="n">
        <v>-0.35</v>
      </c>
      <c r="AV103" s="153" t="n">
        <v>-0.2925</v>
      </c>
      <c r="AW103" s="153" t="n">
        <v>0</v>
      </c>
      <c r="AX103" s="153" t="n">
        <v>0.2175</v>
      </c>
      <c r="AY103" s="153" t="n">
        <v>-0.3425</v>
      </c>
      <c r="AZ103" s="153" t="n">
        <v>0</v>
      </c>
      <c r="BA103" s="153" t="n">
        <v>0.0225</v>
      </c>
      <c r="BB103" s="153" t="n">
        <v>-0.0795</v>
      </c>
      <c r="BC103" s="153" t="n">
        <v>-0.0525</v>
      </c>
      <c r="BD103" s="153" t="n">
        <v>-0.057</v>
      </c>
      <c r="BE103" s="153" t="n">
        <v>-0.0145</v>
      </c>
      <c r="BF103" s="153" t="n">
        <v>-0.0575</v>
      </c>
      <c r="BG103" s="153" t="n">
        <v>0</v>
      </c>
      <c r="BH103" s="153" t="n">
        <v>-0.055</v>
      </c>
      <c r="BI103" s="153" t="n">
        <v>0.055</v>
      </c>
    </row>
    <row r="104" customFormat="false" ht="12.75" hidden="false" customHeight="false" outlineLevel="0" collapsed="false">
      <c r="B104" s="187" t="n">
        <f aca="false">C104*D104*10000</f>
        <v>38.1636270000009</v>
      </c>
      <c r="C104" s="0" t="n">
        <v>-0.12721209</v>
      </c>
      <c r="D104" s="0" t="n">
        <f aca="false">E104-G104</f>
        <v>-0.0300000000000007</v>
      </c>
      <c r="E104" s="0" t="n">
        <v>2.998</v>
      </c>
      <c r="F104" s="141" t="n">
        <v>39661</v>
      </c>
      <c r="G104" s="156" t="n">
        <v>3.028</v>
      </c>
      <c r="H104" s="156" t="n">
        <v>0.1575</v>
      </c>
      <c r="I104" s="153" t="n">
        <v>0.074794372196965</v>
      </c>
      <c r="J104" s="153" t="n">
        <v>-0.195</v>
      </c>
      <c r="K104" s="153" t="n">
        <v>-0.205</v>
      </c>
      <c r="L104" s="192" t="n">
        <v>-0.215</v>
      </c>
      <c r="M104" s="192" t="n">
        <v>-0.28</v>
      </c>
      <c r="N104" s="153" t="n">
        <v>-0.195</v>
      </c>
      <c r="O104" s="153" t="n">
        <v>-0.0525</v>
      </c>
      <c r="P104" s="153" t="n">
        <v>-0.0725</v>
      </c>
      <c r="Q104" s="153" t="n">
        <v>-0.165</v>
      </c>
      <c r="R104" s="153" t="n">
        <v>-0.195</v>
      </c>
      <c r="S104" s="153" t="n">
        <v>-0.195</v>
      </c>
      <c r="T104" s="153" t="n">
        <v>-0.03125</v>
      </c>
      <c r="U104" s="153" t="n">
        <v>-0.0425</v>
      </c>
      <c r="V104" s="153" t="n">
        <v>0.15</v>
      </c>
      <c r="W104" s="153" t="n">
        <v>0.15</v>
      </c>
      <c r="X104" s="153" t="n">
        <v>0.12</v>
      </c>
      <c r="Y104" s="153" t="n">
        <v>0</v>
      </c>
      <c r="Z104" s="153" t="n">
        <v>0.1625</v>
      </c>
      <c r="AA104" s="153" t="n">
        <v>0.185</v>
      </c>
      <c r="AB104" s="153" t="n">
        <v>-0.0215</v>
      </c>
      <c r="AC104" s="153" t="n">
        <v>-0.02795</v>
      </c>
      <c r="AD104" s="153" t="n">
        <v>0.00425</v>
      </c>
      <c r="AE104" s="153" t="n">
        <v>-0.01325</v>
      </c>
      <c r="AF104" s="153" t="n">
        <v>0.005</v>
      </c>
      <c r="AG104" s="153" t="n">
        <v>0.0045</v>
      </c>
      <c r="AH104" s="153" t="n">
        <v>-0.055</v>
      </c>
      <c r="AI104" s="153" t="n">
        <v>-0.045</v>
      </c>
      <c r="AJ104" s="153" t="n">
        <v>-0.0435</v>
      </c>
      <c r="AK104" s="153" t="n">
        <v>-0.0145</v>
      </c>
      <c r="AL104" s="153" t="n">
        <v>-0.066</v>
      </c>
      <c r="AM104" s="153" t="n">
        <v>-0.02</v>
      </c>
      <c r="AN104" s="153" t="n">
        <v>-0.0135</v>
      </c>
      <c r="AO104" s="153" t="n">
        <v>0.009</v>
      </c>
      <c r="AP104" s="153" t="n">
        <v>0.505</v>
      </c>
      <c r="AQ104" s="153" t="n">
        <v>0.025</v>
      </c>
      <c r="AR104" s="153" t="n">
        <v>-0.3425</v>
      </c>
      <c r="AS104" s="153" t="n">
        <v>-0.13</v>
      </c>
      <c r="AT104" s="153" t="n">
        <v>-0.16</v>
      </c>
      <c r="AU104" s="153" t="n">
        <v>-0.35</v>
      </c>
      <c r="AV104" s="153" t="n">
        <v>-0.2925</v>
      </c>
      <c r="AW104" s="153" t="n">
        <v>0</v>
      </c>
      <c r="AX104" s="153" t="n">
        <v>0.2175</v>
      </c>
      <c r="AY104" s="153" t="n">
        <v>-0.3425</v>
      </c>
      <c r="AZ104" s="153" t="n">
        <v>0</v>
      </c>
      <c r="BA104" s="153" t="n">
        <v>0.025</v>
      </c>
      <c r="BB104" s="153" t="n">
        <v>-0.0795</v>
      </c>
      <c r="BC104" s="153" t="n">
        <v>-0.0525</v>
      </c>
      <c r="BD104" s="153" t="n">
        <v>-0.057</v>
      </c>
      <c r="BE104" s="153" t="n">
        <v>-0.0145</v>
      </c>
      <c r="BF104" s="153" t="n">
        <v>-0.0575</v>
      </c>
      <c r="BG104" s="153" t="n">
        <v>0</v>
      </c>
      <c r="BH104" s="153" t="n">
        <v>-0.055</v>
      </c>
      <c r="BI104" s="153" t="n">
        <v>0.055</v>
      </c>
    </row>
    <row r="105" customFormat="false" ht="12.75" hidden="false" customHeight="false" outlineLevel="0" collapsed="false">
      <c r="B105" s="187" t="n">
        <f aca="false">C105*D105*10000</f>
        <v>5.62710000000005</v>
      </c>
      <c r="C105" s="0" t="n">
        <v>-0.018757</v>
      </c>
      <c r="D105" s="0" t="n">
        <f aca="false">E105-G105</f>
        <v>-0.0300000000000003</v>
      </c>
      <c r="E105" s="0" t="n">
        <v>2.983</v>
      </c>
      <c r="F105" s="141" t="n">
        <v>39692</v>
      </c>
      <c r="G105" s="156" t="n">
        <v>3.013</v>
      </c>
      <c r="H105" s="156" t="n">
        <v>0.1575</v>
      </c>
      <c r="I105" s="153" t="n">
        <v>0.074788699969963</v>
      </c>
      <c r="J105" s="153" t="n">
        <v>-0.195</v>
      </c>
      <c r="K105" s="153" t="n">
        <v>-0.205</v>
      </c>
      <c r="L105" s="192" t="n">
        <v>-0.205</v>
      </c>
      <c r="M105" s="192" t="n">
        <v>-0.28</v>
      </c>
      <c r="N105" s="153" t="n">
        <v>-0.185</v>
      </c>
      <c r="O105" s="153" t="n">
        <v>-0.0525</v>
      </c>
      <c r="P105" s="153" t="n">
        <v>-0.0725</v>
      </c>
      <c r="Q105" s="153" t="n">
        <v>-0.165</v>
      </c>
      <c r="R105" s="153" t="n">
        <v>-0.195</v>
      </c>
      <c r="S105" s="153" t="n">
        <v>-0.195</v>
      </c>
      <c r="T105" s="153" t="n">
        <v>-0.035</v>
      </c>
      <c r="U105" s="153" t="n">
        <v>-0.0425</v>
      </c>
      <c r="V105" s="153" t="n">
        <v>0.1475</v>
      </c>
      <c r="W105" s="153" t="n">
        <v>0.1475</v>
      </c>
      <c r="X105" s="153" t="n">
        <v>0.1175</v>
      </c>
      <c r="Y105" s="153" t="n">
        <v>0</v>
      </c>
      <c r="Z105" s="153" t="n">
        <v>0.1625</v>
      </c>
      <c r="AA105" s="153" t="n">
        <v>0.1625</v>
      </c>
      <c r="AB105" s="153" t="n">
        <v>-0.0215</v>
      </c>
      <c r="AC105" s="153" t="n">
        <v>-0.02775</v>
      </c>
      <c r="AD105" s="153" t="n">
        <v>0.00425</v>
      </c>
      <c r="AE105" s="153" t="n">
        <v>-0.01325</v>
      </c>
      <c r="AF105" s="153" t="n">
        <v>0.005</v>
      </c>
      <c r="AG105" s="153" t="n">
        <v>0.0045</v>
      </c>
      <c r="AH105" s="153" t="n">
        <v>-0.055</v>
      </c>
      <c r="AI105" s="153" t="n">
        <v>-0.0425</v>
      </c>
      <c r="AJ105" s="153" t="n">
        <v>-0.0485</v>
      </c>
      <c r="AK105" s="153" t="n">
        <v>-0.017</v>
      </c>
      <c r="AL105" s="153" t="n">
        <v>-0.066</v>
      </c>
      <c r="AM105" s="153" t="n">
        <v>-0.0275</v>
      </c>
      <c r="AN105" s="153" t="n">
        <v>-0.0135</v>
      </c>
      <c r="AO105" s="153" t="n">
        <v>0.009</v>
      </c>
      <c r="AP105" s="153" t="n">
        <v>0.41</v>
      </c>
      <c r="AQ105" s="153" t="n">
        <v>0.0175</v>
      </c>
      <c r="AR105" s="153" t="n">
        <v>-0.3425</v>
      </c>
      <c r="AS105" s="153" t="n">
        <v>-0.13</v>
      </c>
      <c r="AT105" s="153" t="n">
        <v>-0.16</v>
      </c>
      <c r="AU105" s="153" t="n">
        <v>-0.35</v>
      </c>
      <c r="AV105" s="153" t="n">
        <v>-0.2925</v>
      </c>
      <c r="AW105" s="153" t="n">
        <v>0</v>
      </c>
      <c r="AX105" s="153" t="n">
        <v>0.2175</v>
      </c>
      <c r="AY105" s="153" t="n">
        <v>-0.3425</v>
      </c>
      <c r="AZ105" s="153" t="n">
        <v>0</v>
      </c>
      <c r="BA105" s="153" t="n">
        <v>0.0175</v>
      </c>
      <c r="BB105" s="153" t="n">
        <v>-0.0845</v>
      </c>
      <c r="BC105" s="153" t="n">
        <v>-0.0525</v>
      </c>
      <c r="BD105" s="153" t="n">
        <v>-0.0795</v>
      </c>
      <c r="BE105" s="153" t="n">
        <v>-0.017</v>
      </c>
      <c r="BF105" s="153" t="n">
        <v>-0.0575</v>
      </c>
      <c r="BG105" s="153" t="n">
        <v>0</v>
      </c>
      <c r="BH105" s="153" t="n">
        <v>-0.055</v>
      </c>
      <c r="BI105" s="153" t="n">
        <v>0.055</v>
      </c>
    </row>
    <row r="106" customFormat="false" ht="12.75" hidden="false" customHeight="false" outlineLevel="0" collapsed="false">
      <c r="C106" s="0" t="n">
        <v>-0.02607114</v>
      </c>
      <c r="E106" s="0" t="n">
        <v>2.996</v>
      </c>
      <c r="F106" s="141" t="n">
        <v>39722</v>
      </c>
      <c r="G106" s="156" t="n">
        <v>3.026</v>
      </c>
      <c r="H106" s="156" t="n">
        <v>0.1575</v>
      </c>
      <c r="I106" s="153" t="n">
        <v>0.074783210718035</v>
      </c>
      <c r="J106" s="153" t="n">
        <v>-0.195</v>
      </c>
      <c r="K106" s="153" t="n">
        <v>-0.205</v>
      </c>
      <c r="L106" s="192" t="n">
        <v>-0.19</v>
      </c>
      <c r="M106" s="192" t="n">
        <v>-0.28</v>
      </c>
      <c r="N106" s="153" t="n">
        <v>-0.17</v>
      </c>
      <c r="O106" s="153" t="n">
        <v>-0.0525</v>
      </c>
      <c r="P106" s="153" t="n">
        <v>-0.0725</v>
      </c>
      <c r="Q106" s="153" t="n">
        <v>-0.165</v>
      </c>
      <c r="R106" s="153" t="n">
        <v>-0.195</v>
      </c>
      <c r="S106" s="153" t="n">
        <v>-0.195</v>
      </c>
      <c r="T106" s="153" t="n">
        <v>-0.04</v>
      </c>
      <c r="U106" s="153" t="n">
        <v>-0.0425</v>
      </c>
      <c r="V106" s="153" t="n">
        <v>0.1625</v>
      </c>
      <c r="W106" s="153" t="n">
        <v>0.1625</v>
      </c>
      <c r="X106" s="153" t="n">
        <v>0.1325</v>
      </c>
      <c r="Y106" s="153" t="n">
        <v>0</v>
      </c>
      <c r="Z106" s="153" t="n">
        <v>0.165</v>
      </c>
      <c r="AA106" s="153" t="n">
        <v>0.185</v>
      </c>
      <c r="AB106" s="153" t="n">
        <v>-0.0215</v>
      </c>
      <c r="AC106" s="153" t="n">
        <v>-0.02775</v>
      </c>
      <c r="AD106" s="153" t="n">
        <v>-0.0115</v>
      </c>
      <c r="AE106" s="153" t="n">
        <v>-0.029</v>
      </c>
      <c r="AF106" s="153" t="n">
        <v>0.005</v>
      </c>
      <c r="AG106" s="153" t="n">
        <v>0.0045</v>
      </c>
      <c r="AH106" s="153" t="n">
        <v>-0.055</v>
      </c>
      <c r="AI106" s="153" t="n">
        <v>-0.0425</v>
      </c>
      <c r="AJ106" s="153" t="n">
        <v>-0.0485</v>
      </c>
      <c r="AK106" s="153" t="n">
        <v>-0.017</v>
      </c>
      <c r="AL106" s="153" t="n">
        <v>-0.051</v>
      </c>
      <c r="AM106" s="153" t="n">
        <v>-0.0375</v>
      </c>
      <c r="AN106" s="153" t="n">
        <v>-0.0135</v>
      </c>
      <c r="AO106" s="153" t="n">
        <v>0.009</v>
      </c>
      <c r="AP106" s="153" t="n">
        <v>0.345</v>
      </c>
      <c r="AQ106" s="153" t="n">
        <v>0.0075</v>
      </c>
      <c r="AR106" s="153" t="n">
        <v>-0.3425</v>
      </c>
      <c r="AS106" s="153" t="n">
        <v>-0.13</v>
      </c>
      <c r="AT106" s="153" t="n">
        <v>-0.16</v>
      </c>
      <c r="AU106" s="153" t="n">
        <v>-0.35</v>
      </c>
      <c r="AV106" s="153" t="n">
        <v>-0.2925</v>
      </c>
      <c r="AW106" s="153" t="n">
        <v>0</v>
      </c>
      <c r="AX106" s="153" t="n">
        <v>0.2175</v>
      </c>
      <c r="AY106" s="153" t="n">
        <v>-0.3425</v>
      </c>
      <c r="AZ106" s="153" t="n">
        <v>0</v>
      </c>
      <c r="BA106" s="153" t="n">
        <v>0.0075</v>
      </c>
      <c r="BB106" s="153" t="n">
        <v>-0.0895</v>
      </c>
      <c r="BC106" s="153" t="n">
        <v>-0.0525</v>
      </c>
      <c r="BD106" s="153" t="n">
        <v>-0.0795</v>
      </c>
      <c r="BE106" s="153" t="n">
        <v>-0.017</v>
      </c>
      <c r="BF106" s="153" t="n">
        <v>-0.0575</v>
      </c>
      <c r="BG106" s="153" t="n">
        <v>0</v>
      </c>
      <c r="BH106" s="153" t="n">
        <v>-0.055</v>
      </c>
      <c r="BI106" s="153" t="n">
        <v>0.055</v>
      </c>
    </row>
    <row r="107" customFormat="false" ht="12.75" hidden="false" customHeight="false" outlineLevel="0" collapsed="false">
      <c r="C107" s="0" t="n">
        <v>0.06055559</v>
      </c>
      <c r="E107" s="0" t="n">
        <v>3.071</v>
      </c>
      <c r="F107" s="141" t="n">
        <v>39753</v>
      </c>
      <c r="G107" s="156" t="n">
        <v>3.101</v>
      </c>
      <c r="H107" s="156" t="n">
        <v>0.1575</v>
      </c>
      <c r="I107" s="153" t="n">
        <v>0.074777538491053</v>
      </c>
      <c r="J107" s="153" t="n">
        <v>-0.19</v>
      </c>
      <c r="K107" s="153" t="n">
        <v>-0.195</v>
      </c>
      <c r="L107" s="192" t="n">
        <v>-0.1525</v>
      </c>
      <c r="M107" s="192" t="n">
        <v>-0.275</v>
      </c>
      <c r="N107" s="153" t="n">
        <v>-0.1325</v>
      </c>
      <c r="O107" s="153" t="n">
        <v>-0.0525</v>
      </c>
      <c r="P107" s="153" t="n">
        <v>-0.0875</v>
      </c>
      <c r="Q107" s="153" t="n">
        <v>-0.16</v>
      </c>
      <c r="R107" s="153" t="n">
        <v>-0.19</v>
      </c>
      <c r="S107" s="153" t="n">
        <v>-0.19</v>
      </c>
      <c r="T107" s="153" t="n">
        <v>-0.065</v>
      </c>
      <c r="U107" s="153" t="n">
        <v>-0.0525</v>
      </c>
      <c r="V107" s="153" t="n">
        <v>0.2025</v>
      </c>
      <c r="W107" s="153" t="n">
        <v>0.2025</v>
      </c>
      <c r="X107" s="153" t="n">
        <v>0.205</v>
      </c>
      <c r="Y107" s="153" t="n">
        <v>0</v>
      </c>
      <c r="Z107" s="153" t="n">
        <v>0.24</v>
      </c>
      <c r="AA107" s="153" t="n">
        <v>0.2875</v>
      </c>
      <c r="AB107" s="153" t="n">
        <v>-0.0245</v>
      </c>
      <c r="AC107" s="153" t="n">
        <v>-0.04</v>
      </c>
      <c r="AD107" s="153" t="n">
        <v>-0.0105</v>
      </c>
      <c r="AE107" s="153" t="n">
        <v>-0.0305</v>
      </c>
      <c r="AF107" s="153" t="n">
        <v>0.005</v>
      </c>
      <c r="AG107" s="153" t="n">
        <v>0.0065</v>
      </c>
      <c r="AH107" s="153" t="n">
        <v>-0.0575</v>
      </c>
      <c r="AI107" s="153" t="n">
        <v>-0.038</v>
      </c>
      <c r="AJ107" s="153" t="n">
        <v>-0.0465</v>
      </c>
      <c r="AK107" s="153" t="n">
        <v>-0.0095</v>
      </c>
      <c r="AL107" s="153" t="n">
        <v>-0.0525</v>
      </c>
      <c r="AM107" s="153" t="n">
        <v>-0.0775</v>
      </c>
      <c r="AN107" s="153" t="n">
        <v>-0.0085</v>
      </c>
      <c r="AO107" s="153" t="n">
        <v>0.016</v>
      </c>
      <c r="AP107" s="153" t="n">
        <v>0.725</v>
      </c>
      <c r="AQ107" s="153" t="n">
        <v>-0.0325</v>
      </c>
      <c r="AR107" s="153" t="n">
        <v>-0.3</v>
      </c>
      <c r="AS107" s="153" t="n">
        <v>-0.145</v>
      </c>
      <c r="AT107" s="153" t="n">
        <v>-0.1875</v>
      </c>
      <c r="AU107" s="153" t="n">
        <v>0</v>
      </c>
      <c r="AV107" s="153" t="n">
        <v>-0.25</v>
      </c>
      <c r="AW107" s="153" t="n">
        <v>0</v>
      </c>
      <c r="AX107" s="153" t="n">
        <v>0.1025</v>
      </c>
      <c r="AY107" s="153" t="n">
        <v>-0.3</v>
      </c>
      <c r="AZ107" s="153" t="n">
        <v>0</v>
      </c>
      <c r="BA107" s="153" t="n">
        <v>-0.0325</v>
      </c>
      <c r="BB107" s="153" t="n">
        <v>-0.112</v>
      </c>
      <c r="BC107" s="153" t="n">
        <v>-0.0525</v>
      </c>
      <c r="BD107" s="153" t="n">
        <v>-0.0845</v>
      </c>
      <c r="BE107" s="153" t="n">
        <v>-0.0145</v>
      </c>
      <c r="BF107" s="153" t="n">
        <v>-0.0725</v>
      </c>
      <c r="BG107" s="153" t="n">
        <v>0</v>
      </c>
      <c r="BH107" s="153" t="n">
        <v>-0.0575</v>
      </c>
      <c r="BI107" s="153" t="n">
        <v>0.055</v>
      </c>
    </row>
    <row r="108" customFormat="false" ht="12.75" hidden="false" customHeight="false" outlineLevel="0" collapsed="false">
      <c r="C108" s="0" t="n">
        <v>0.06499922</v>
      </c>
      <c r="E108" s="0" t="n">
        <v>3.156</v>
      </c>
      <c r="F108" s="141" t="n">
        <v>39783</v>
      </c>
      <c r="G108" s="156" t="n">
        <v>3.186</v>
      </c>
      <c r="H108" s="156" t="n">
        <v>0.1575</v>
      </c>
      <c r="I108" s="153" t="n">
        <v>0.074772049239145</v>
      </c>
      <c r="J108" s="153" t="n">
        <v>-0.1975</v>
      </c>
      <c r="K108" s="153" t="n">
        <v>-0.2025</v>
      </c>
      <c r="L108" s="192" t="n">
        <v>-0.145</v>
      </c>
      <c r="M108" s="192" t="n">
        <v>-0.2825</v>
      </c>
      <c r="N108" s="153" t="n">
        <v>-0.125</v>
      </c>
      <c r="O108" s="153" t="n">
        <v>-0.0525</v>
      </c>
      <c r="P108" s="153" t="n">
        <v>-0.0875</v>
      </c>
      <c r="Q108" s="153" t="n">
        <v>-0.1675</v>
      </c>
      <c r="R108" s="153" t="n">
        <v>-0.1975</v>
      </c>
      <c r="S108" s="153" t="n">
        <v>-0.1975</v>
      </c>
      <c r="T108" s="153" t="n">
        <v>-0.07625</v>
      </c>
      <c r="U108" s="153" t="n">
        <v>-0.0525</v>
      </c>
      <c r="V108" s="153" t="n">
        <v>0.2425</v>
      </c>
      <c r="W108" s="153" t="n">
        <v>0.2425</v>
      </c>
      <c r="X108" s="153" t="n">
        <v>0.245</v>
      </c>
      <c r="Y108" s="153" t="n">
        <v>0</v>
      </c>
      <c r="Z108" s="153" t="n">
        <v>0.295</v>
      </c>
      <c r="AA108" s="153" t="n">
        <v>0.3375</v>
      </c>
      <c r="AB108" s="153" t="n">
        <v>-0.0245</v>
      </c>
      <c r="AC108" s="153" t="n">
        <v>-0.0325</v>
      </c>
      <c r="AD108" s="153" t="n">
        <v>-0.0105</v>
      </c>
      <c r="AE108" s="153" t="n">
        <v>-0.0305</v>
      </c>
      <c r="AF108" s="153" t="n">
        <v>0.005</v>
      </c>
      <c r="AG108" s="153" t="n">
        <v>0.0065</v>
      </c>
      <c r="AH108" s="153" t="n">
        <v>-0.0575</v>
      </c>
      <c r="AI108" s="153" t="n">
        <v>-0.0365</v>
      </c>
      <c r="AJ108" s="153" t="n">
        <v>-0.049</v>
      </c>
      <c r="AK108" s="153" t="n">
        <v>-0.0095</v>
      </c>
      <c r="AL108" s="153" t="n">
        <v>-0.0525</v>
      </c>
      <c r="AM108" s="153" t="n">
        <v>-0.1</v>
      </c>
      <c r="AN108" s="153" t="n">
        <v>-0.0085</v>
      </c>
      <c r="AO108" s="153" t="n">
        <v>0.016</v>
      </c>
      <c r="AP108" s="153" t="n">
        <v>1.045</v>
      </c>
      <c r="AQ108" s="153" t="n">
        <v>-0.055</v>
      </c>
      <c r="AR108" s="153" t="n">
        <v>-0.3</v>
      </c>
      <c r="AS108" s="153" t="n">
        <v>-0.145</v>
      </c>
      <c r="AT108" s="153" t="n">
        <v>-0.1875</v>
      </c>
      <c r="AU108" s="153" t="n">
        <v>0.06</v>
      </c>
      <c r="AV108" s="153" t="n">
        <v>-0.25</v>
      </c>
      <c r="AW108" s="153" t="n">
        <v>0</v>
      </c>
      <c r="AX108" s="153" t="n">
        <v>0.1025</v>
      </c>
      <c r="AY108" s="153" t="n">
        <v>-0.3</v>
      </c>
      <c r="AZ108" s="153" t="n">
        <v>0</v>
      </c>
      <c r="BA108" s="153" t="n">
        <v>-0.055</v>
      </c>
      <c r="BB108" s="153" t="n">
        <v>-0.1245</v>
      </c>
      <c r="BC108" s="153" t="n">
        <v>-0.0525</v>
      </c>
      <c r="BD108" s="153" t="n">
        <v>-0.107</v>
      </c>
      <c r="BE108" s="153" t="n">
        <v>-0.0145</v>
      </c>
      <c r="BF108" s="153" t="n">
        <v>-0.0725</v>
      </c>
      <c r="BG108" s="153" t="n">
        <v>0</v>
      </c>
      <c r="BH108" s="153" t="n">
        <v>-0.0575</v>
      </c>
      <c r="BI108" s="153" t="n">
        <v>0.055</v>
      </c>
    </row>
    <row r="109" customFormat="false" ht="12.75" hidden="false" customHeight="false" outlineLevel="0" collapsed="false">
      <c r="C109" s="0" t="n">
        <v>0.04999814</v>
      </c>
      <c r="E109" s="0" t="n">
        <v>3.388</v>
      </c>
      <c r="F109" s="141" t="n">
        <v>39814</v>
      </c>
      <c r="G109" s="156" t="n">
        <v>3.423</v>
      </c>
      <c r="H109" s="156" t="n">
        <v>0.1575</v>
      </c>
      <c r="I109" s="153" t="n">
        <v>0.074766377012184</v>
      </c>
      <c r="J109" s="153" t="n">
        <v>-0.2</v>
      </c>
      <c r="K109" s="153" t="n">
        <v>-0.205</v>
      </c>
      <c r="L109" s="192" t="n">
        <v>-0.13</v>
      </c>
      <c r="M109" s="192" t="n">
        <v>-0.265</v>
      </c>
      <c r="N109" s="153" t="n">
        <v>-0.11</v>
      </c>
      <c r="O109" s="153" t="n">
        <v>-0.0525</v>
      </c>
      <c r="P109" s="153" t="n">
        <v>-0.0875</v>
      </c>
      <c r="Q109" s="153" t="n">
        <v>-0.17</v>
      </c>
      <c r="R109" s="153" t="n">
        <v>-0.2</v>
      </c>
      <c r="S109" s="153" t="n">
        <v>-0.2</v>
      </c>
      <c r="T109" s="153" t="n">
        <v>-0.0775</v>
      </c>
      <c r="U109" s="153" t="n">
        <v>-0.0525</v>
      </c>
      <c r="V109" s="153" t="n">
        <v>0.255</v>
      </c>
      <c r="W109" s="153" t="n">
        <v>0.255</v>
      </c>
      <c r="X109" s="153" t="n">
        <v>0.31</v>
      </c>
      <c r="Y109" s="153" t="n">
        <v>0</v>
      </c>
      <c r="Z109" s="153" t="n">
        <v>0.3425</v>
      </c>
      <c r="AA109" s="153" t="n">
        <v>0.4375</v>
      </c>
      <c r="AB109" s="153" t="n">
        <v>-0.02</v>
      </c>
      <c r="AC109" s="153" t="n">
        <v>-0.0325</v>
      </c>
      <c r="AD109" s="153" t="n">
        <v>-0.0105</v>
      </c>
      <c r="AE109" s="153" t="n">
        <v>-0.0305</v>
      </c>
      <c r="AF109" s="153" t="n">
        <v>0.005</v>
      </c>
      <c r="AG109" s="153" t="n">
        <v>0.0065</v>
      </c>
      <c r="AH109" s="153" t="n">
        <v>-0.0575</v>
      </c>
      <c r="AI109" s="153" t="n">
        <v>-0.0365</v>
      </c>
      <c r="AJ109" s="153" t="n">
        <v>-0.049</v>
      </c>
      <c r="AK109" s="153" t="n">
        <v>-0.0095</v>
      </c>
      <c r="AL109" s="153" t="n">
        <v>-0.0565</v>
      </c>
      <c r="AM109" s="153" t="n">
        <v>-0.1025</v>
      </c>
      <c r="AN109" s="153" t="n">
        <v>-0.0065</v>
      </c>
      <c r="AO109" s="153" t="n">
        <v>0.016</v>
      </c>
      <c r="AP109" s="153" t="n">
        <v>1.52</v>
      </c>
      <c r="AQ109" s="153" t="n">
        <v>-0.0575</v>
      </c>
      <c r="AR109" s="153" t="n">
        <v>-0.3</v>
      </c>
      <c r="AS109" s="153" t="n">
        <v>-0.145</v>
      </c>
      <c r="AT109" s="153" t="n">
        <v>-0.1875</v>
      </c>
      <c r="AU109" s="153" t="n">
        <v>0.13</v>
      </c>
      <c r="AV109" s="153" t="n">
        <v>-0.25</v>
      </c>
      <c r="AW109" s="153" t="n">
        <v>0</v>
      </c>
      <c r="AX109" s="153" t="n">
        <v>0.1025</v>
      </c>
      <c r="AY109" s="153" t="n">
        <v>-0.3</v>
      </c>
      <c r="AZ109" s="153" t="n">
        <v>0</v>
      </c>
      <c r="BA109" s="153" t="n">
        <v>-0.0575</v>
      </c>
      <c r="BB109" s="153" t="n">
        <v>-0.132</v>
      </c>
      <c r="BC109" s="153" t="n">
        <v>-0.0525</v>
      </c>
      <c r="BD109" s="153" t="n">
        <v>-0.11</v>
      </c>
      <c r="BE109" s="153" t="n">
        <v>-0.0145</v>
      </c>
      <c r="BF109" s="153" t="n">
        <v>-0.0725</v>
      </c>
      <c r="BG109" s="153" t="n">
        <v>0</v>
      </c>
      <c r="BH109" s="153" t="n">
        <v>-0.0575</v>
      </c>
      <c r="BI109" s="153" t="n">
        <v>0.055</v>
      </c>
    </row>
    <row r="110" customFormat="false" ht="12.75" hidden="false" customHeight="false" outlineLevel="0" collapsed="false">
      <c r="C110" s="0" t="n">
        <v>0.01933589</v>
      </c>
      <c r="E110" s="0" t="n">
        <v>3.285</v>
      </c>
      <c r="F110" s="141" t="n">
        <v>39845</v>
      </c>
      <c r="G110" s="156" t="n">
        <v>3.32</v>
      </c>
      <c r="H110" s="156" t="n">
        <v>0.1575</v>
      </c>
      <c r="I110" s="153" t="n">
        <v>0.074760704785234</v>
      </c>
      <c r="J110" s="153" t="n">
        <v>-0.2025</v>
      </c>
      <c r="K110" s="153" t="n">
        <v>-0.2075</v>
      </c>
      <c r="L110" s="192" t="n">
        <v>-0.13</v>
      </c>
      <c r="M110" s="192" t="n">
        <v>-0.2675</v>
      </c>
      <c r="N110" s="153" t="n">
        <v>-0.11</v>
      </c>
      <c r="O110" s="153" t="n">
        <v>-0.0525</v>
      </c>
      <c r="P110" s="153" t="n">
        <v>-0.0875</v>
      </c>
      <c r="Q110" s="153" t="n">
        <v>-0.1725</v>
      </c>
      <c r="R110" s="153" t="n">
        <v>-0.2025</v>
      </c>
      <c r="S110" s="153" t="n">
        <v>-0.2025</v>
      </c>
      <c r="T110" s="153" t="n">
        <v>-0.06875</v>
      </c>
      <c r="U110" s="153" t="n">
        <v>-0.0525</v>
      </c>
      <c r="V110" s="153" t="n">
        <v>0.2325</v>
      </c>
      <c r="W110" s="153" t="n">
        <v>0.2325</v>
      </c>
      <c r="X110" s="153" t="n">
        <v>0.285</v>
      </c>
      <c r="Y110" s="153" t="n">
        <v>0</v>
      </c>
      <c r="Z110" s="153" t="n">
        <v>0.3375</v>
      </c>
      <c r="AA110" s="153" t="n">
        <v>0.435</v>
      </c>
      <c r="AB110" s="153" t="n">
        <v>-0.02</v>
      </c>
      <c r="AC110" s="153" t="n">
        <v>-0.0325</v>
      </c>
      <c r="AD110" s="153" t="n">
        <v>-0.0105</v>
      </c>
      <c r="AE110" s="153" t="n">
        <v>-0.0305</v>
      </c>
      <c r="AF110" s="153" t="n">
        <v>0.005</v>
      </c>
      <c r="AG110" s="153" t="n">
        <v>0.0065</v>
      </c>
      <c r="AH110" s="153" t="n">
        <v>-0.0575</v>
      </c>
      <c r="AI110" s="153" t="n">
        <v>-0.0365</v>
      </c>
      <c r="AJ110" s="153" t="n">
        <v>-0.049</v>
      </c>
      <c r="AK110" s="153" t="n">
        <v>-0.0095</v>
      </c>
      <c r="AL110" s="153" t="n">
        <v>-0.0525</v>
      </c>
      <c r="AM110" s="153" t="n">
        <v>-0.085</v>
      </c>
      <c r="AN110" s="153" t="n">
        <v>-0.0065</v>
      </c>
      <c r="AO110" s="153" t="n">
        <v>0.016</v>
      </c>
      <c r="AP110" s="153" t="n">
        <v>1.4</v>
      </c>
      <c r="AQ110" s="153" t="n">
        <v>-0.04</v>
      </c>
      <c r="AR110" s="153" t="n">
        <v>-0.3</v>
      </c>
      <c r="AS110" s="153" t="n">
        <v>-0.145</v>
      </c>
      <c r="AT110" s="153" t="n">
        <v>-0.1875</v>
      </c>
      <c r="AU110" s="153" t="n">
        <v>0</v>
      </c>
      <c r="AV110" s="153" t="n">
        <v>-0.25</v>
      </c>
      <c r="AW110" s="153" t="n">
        <v>0</v>
      </c>
      <c r="AX110" s="153" t="n">
        <v>0.1025</v>
      </c>
      <c r="AY110" s="153" t="n">
        <v>-0.3</v>
      </c>
      <c r="AZ110" s="153" t="n">
        <v>0</v>
      </c>
      <c r="BA110" s="153" t="n">
        <v>-0.04</v>
      </c>
      <c r="BB110" s="153" t="n">
        <v>-0.132</v>
      </c>
      <c r="BC110" s="153" t="n">
        <v>-0.0525</v>
      </c>
      <c r="BD110" s="153" t="n">
        <v>-0.09</v>
      </c>
      <c r="BE110" s="153" t="n">
        <v>-0.0145</v>
      </c>
      <c r="BF110" s="153" t="n">
        <v>-0.0725</v>
      </c>
      <c r="BG110" s="153" t="n">
        <v>0</v>
      </c>
      <c r="BH110" s="153" t="n">
        <v>-0.0575</v>
      </c>
      <c r="BI110" s="153" t="n">
        <v>0.055</v>
      </c>
    </row>
    <row r="111" customFormat="false" ht="12.75" hidden="false" customHeight="false" outlineLevel="0" collapsed="false">
      <c r="C111" s="0" t="n">
        <v>0.034097</v>
      </c>
      <c r="E111" s="0" t="n">
        <v>3.157</v>
      </c>
      <c r="F111" s="141" t="n">
        <v>39873</v>
      </c>
      <c r="G111" s="156" t="n">
        <v>3.192</v>
      </c>
      <c r="H111" s="156" t="n">
        <v>0.1575</v>
      </c>
      <c r="I111" s="153" t="n">
        <v>0.074755581483481</v>
      </c>
      <c r="J111" s="153" t="n">
        <v>-0.205</v>
      </c>
      <c r="K111" s="153" t="n">
        <v>-0.21</v>
      </c>
      <c r="L111" s="192" t="n">
        <v>-0.13</v>
      </c>
      <c r="M111" s="192" t="n">
        <v>-0.27</v>
      </c>
      <c r="N111" s="153" t="n">
        <v>-0.11</v>
      </c>
      <c r="O111" s="153" t="n">
        <v>-0.0525</v>
      </c>
      <c r="P111" s="153" t="n">
        <v>-0.0875</v>
      </c>
      <c r="Q111" s="153" t="n">
        <v>-0.175</v>
      </c>
      <c r="R111" s="153" t="n">
        <v>-0.205</v>
      </c>
      <c r="S111" s="153" t="n">
        <v>-0.205</v>
      </c>
      <c r="T111" s="153" t="n">
        <v>-0.0625</v>
      </c>
      <c r="U111" s="153" t="n">
        <v>-0.0525</v>
      </c>
      <c r="V111" s="153" t="n">
        <v>0.23</v>
      </c>
      <c r="W111" s="153" t="n">
        <v>0.23</v>
      </c>
      <c r="X111" s="153" t="n">
        <v>0.2825</v>
      </c>
      <c r="Y111" s="153" t="n">
        <v>0</v>
      </c>
      <c r="Z111" s="153" t="n">
        <v>0.26</v>
      </c>
      <c r="AA111" s="153" t="n">
        <v>0.3025</v>
      </c>
      <c r="AB111" s="153" t="n">
        <v>-0.02</v>
      </c>
      <c r="AC111" s="153" t="n">
        <v>-0.0325</v>
      </c>
      <c r="AD111" s="153" t="n">
        <v>0.0053</v>
      </c>
      <c r="AE111" s="153" t="n">
        <v>-0.0147</v>
      </c>
      <c r="AF111" s="153" t="n">
        <v>0.005</v>
      </c>
      <c r="AG111" s="153" t="n">
        <v>0.0065</v>
      </c>
      <c r="AH111" s="153" t="n">
        <v>-0.0575</v>
      </c>
      <c r="AI111" s="153" t="n">
        <v>-0.0365</v>
      </c>
      <c r="AJ111" s="153" t="n">
        <v>-0.0395</v>
      </c>
      <c r="AK111" s="153" t="n">
        <v>-0.0095</v>
      </c>
      <c r="AL111" s="153" t="n">
        <v>-0.054</v>
      </c>
      <c r="AM111" s="153" t="n">
        <v>-0.0725</v>
      </c>
      <c r="AN111" s="153" t="n">
        <v>-0.0065</v>
      </c>
      <c r="AO111" s="153" t="n">
        <v>0.016</v>
      </c>
      <c r="AP111" s="153" t="n">
        <v>0.88</v>
      </c>
      <c r="AQ111" s="153" t="n">
        <v>-0.0275</v>
      </c>
      <c r="AR111" s="153" t="n">
        <v>-0.3</v>
      </c>
      <c r="AS111" s="153" t="n">
        <v>-0.145</v>
      </c>
      <c r="AT111" s="153" t="n">
        <v>-0.1875</v>
      </c>
      <c r="AU111" s="153" t="n">
        <v>-0.19</v>
      </c>
      <c r="AV111" s="153" t="n">
        <v>-0.25</v>
      </c>
      <c r="AW111" s="153" t="n">
        <v>0</v>
      </c>
      <c r="AX111" s="153" t="n">
        <v>0.1025</v>
      </c>
      <c r="AY111" s="153" t="n">
        <v>-0.3</v>
      </c>
      <c r="AZ111" s="153" t="n">
        <v>0</v>
      </c>
      <c r="BA111" s="153" t="n">
        <v>-0.0275</v>
      </c>
      <c r="BB111" s="153" t="n">
        <v>-0.1095</v>
      </c>
      <c r="BC111" s="153" t="n">
        <v>-0.0525</v>
      </c>
      <c r="BD111" s="153" t="n">
        <v>-0.085</v>
      </c>
      <c r="BE111" s="153" t="n">
        <v>-0.0145</v>
      </c>
      <c r="BF111" s="153" t="n">
        <v>-0.0725</v>
      </c>
      <c r="BG111" s="153" t="n">
        <v>0</v>
      </c>
      <c r="BH111" s="153" t="n">
        <v>-0.0575</v>
      </c>
      <c r="BI111" s="153" t="n">
        <v>0.055</v>
      </c>
    </row>
    <row r="112" customFormat="false" ht="12.75" hidden="false" customHeight="false" outlineLevel="0" collapsed="false">
      <c r="C112" s="0" t="n">
        <v>-0.0673809</v>
      </c>
      <c r="E112" s="0" t="n">
        <v>3.03</v>
      </c>
      <c r="F112" s="141" t="n">
        <v>39904</v>
      </c>
      <c r="G112" s="156" t="n">
        <v>3.065</v>
      </c>
      <c r="H112" s="156" t="n">
        <v>0.1575</v>
      </c>
      <c r="I112" s="153" t="n">
        <v>0.074749909256551</v>
      </c>
      <c r="J112" s="153" t="n">
        <v>-0.195</v>
      </c>
      <c r="K112" s="153" t="n">
        <v>-0.2</v>
      </c>
      <c r="L112" s="192" t="n">
        <v>-0.175</v>
      </c>
      <c r="M112" s="192" t="n">
        <v>-0.26</v>
      </c>
      <c r="N112" s="153" t="n">
        <v>-0.155</v>
      </c>
      <c r="O112" s="153" t="n">
        <v>-0.05</v>
      </c>
      <c r="P112" s="153" t="n">
        <v>-0.07</v>
      </c>
      <c r="Q112" s="153" t="n">
        <v>-0.165</v>
      </c>
      <c r="R112" s="153" t="n">
        <v>-0.195</v>
      </c>
      <c r="S112" s="153" t="n">
        <v>-0.195</v>
      </c>
      <c r="T112" s="153" t="n">
        <v>-0.04</v>
      </c>
      <c r="U112" s="153" t="n">
        <v>-0.05</v>
      </c>
      <c r="V112" s="153" t="n">
        <v>0.18</v>
      </c>
      <c r="W112" s="153" t="n">
        <v>0.18</v>
      </c>
      <c r="X112" s="153" t="n">
        <v>0.1875</v>
      </c>
      <c r="Y112" s="153" t="n">
        <v>0</v>
      </c>
      <c r="Z112" s="153" t="n">
        <v>0.1775</v>
      </c>
      <c r="AA112" s="153" t="n">
        <v>0.1975</v>
      </c>
      <c r="AB112" s="153" t="n">
        <v>-0.0195</v>
      </c>
      <c r="AC112" s="153" t="n">
        <v>-0.0277</v>
      </c>
      <c r="AD112" s="153" t="n">
        <v>0.0053</v>
      </c>
      <c r="AE112" s="153" t="n">
        <v>-0.0147</v>
      </c>
      <c r="AF112" s="153" t="n">
        <v>0.005</v>
      </c>
      <c r="AG112" s="153" t="n">
        <v>0.0065</v>
      </c>
      <c r="AH112" s="153" t="n">
        <v>-0.055</v>
      </c>
      <c r="AI112" s="153" t="n">
        <v>-0.041</v>
      </c>
      <c r="AJ112" s="153" t="n">
        <v>-0.044</v>
      </c>
      <c r="AK112" s="153" t="n">
        <v>-0.0145</v>
      </c>
      <c r="AL112" s="153" t="n">
        <v>-0.064</v>
      </c>
      <c r="AM112" s="153" t="n">
        <v>-0.03</v>
      </c>
      <c r="AN112" s="153" t="n">
        <v>-0.0115</v>
      </c>
      <c r="AO112" s="153" t="n">
        <v>0.009</v>
      </c>
      <c r="AP112" s="153" t="n">
        <v>0.505</v>
      </c>
      <c r="AQ112" s="153" t="n">
        <v>0.015</v>
      </c>
      <c r="AR112" s="153" t="n">
        <v>-0.3425</v>
      </c>
      <c r="AS112" s="153" t="n">
        <v>-0.13</v>
      </c>
      <c r="AT112" s="153" t="n">
        <v>-0.16</v>
      </c>
      <c r="AU112" s="153" t="n">
        <v>-0.36</v>
      </c>
      <c r="AV112" s="153" t="n">
        <v>-0.2925</v>
      </c>
      <c r="AW112" s="153" t="n">
        <v>0</v>
      </c>
      <c r="AX112" s="153" t="n">
        <v>0.2175</v>
      </c>
      <c r="AY112" s="153" t="n">
        <v>-0.3425</v>
      </c>
      <c r="AZ112" s="153" t="n">
        <v>0</v>
      </c>
      <c r="BA112" s="153" t="n">
        <v>0.015</v>
      </c>
      <c r="BB112" s="153" t="n">
        <v>-0.07</v>
      </c>
      <c r="BC112" s="153" t="n">
        <v>-0.05</v>
      </c>
      <c r="BD112" s="153" t="n">
        <v>-0.05</v>
      </c>
      <c r="BE112" s="153" t="n">
        <v>-0.0145</v>
      </c>
      <c r="BF112" s="153" t="n">
        <v>-0.055</v>
      </c>
      <c r="BG112" s="153" t="n">
        <v>0</v>
      </c>
      <c r="BH112" s="153" t="n">
        <v>-0.055</v>
      </c>
      <c r="BI112" s="153" t="n">
        <v>0.075</v>
      </c>
    </row>
    <row r="113" customFormat="false" ht="12.75" hidden="false" customHeight="false" outlineLevel="0" collapsed="false">
      <c r="C113" s="0" t="n">
        <v>0.05067248</v>
      </c>
      <c r="E113" s="0" t="n">
        <v>3.014</v>
      </c>
      <c r="F113" s="141" t="n">
        <v>39934</v>
      </c>
      <c r="G113" s="156" t="n">
        <v>3.049</v>
      </c>
      <c r="H113" s="156" t="n">
        <v>0.1575</v>
      </c>
      <c r="I113" s="153" t="n">
        <v>0.074744420004693</v>
      </c>
      <c r="J113" s="153" t="n">
        <v>-0.195</v>
      </c>
      <c r="K113" s="153" t="n">
        <v>-0.2</v>
      </c>
      <c r="L113" s="192" t="n">
        <v>-0.205</v>
      </c>
      <c r="M113" s="192" t="n">
        <v>-0.26</v>
      </c>
      <c r="N113" s="153" t="n">
        <v>-0.17</v>
      </c>
      <c r="O113" s="153" t="n">
        <v>-0.05</v>
      </c>
      <c r="P113" s="153" t="n">
        <v>-0.07</v>
      </c>
      <c r="Q113" s="153" t="n">
        <v>-0.165</v>
      </c>
      <c r="R113" s="153" t="n">
        <v>-0.195</v>
      </c>
      <c r="S113" s="153" t="n">
        <v>-0.195</v>
      </c>
      <c r="T113" s="153" t="n">
        <v>-0.04</v>
      </c>
      <c r="U113" s="153" t="n">
        <v>-0.05</v>
      </c>
      <c r="V113" s="153" t="n">
        <v>0.17</v>
      </c>
      <c r="W113" s="153" t="n">
        <v>0.17</v>
      </c>
      <c r="X113" s="153" t="n">
        <v>0.1875</v>
      </c>
      <c r="Y113" s="153" t="n">
        <v>0</v>
      </c>
      <c r="Z113" s="153" t="n">
        <v>0.1625</v>
      </c>
      <c r="AA113" s="153" t="n">
        <v>0.1725</v>
      </c>
      <c r="AB113" s="153" t="n">
        <v>-0.0195</v>
      </c>
      <c r="AC113" s="153" t="n">
        <v>-0.02795</v>
      </c>
      <c r="AD113" s="153" t="n">
        <v>0.00505</v>
      </c>
      <c r="AE113" s="153" t="n">
        <v>-0.01495</v>
      </c>
      <c r="AF113" s="153" t="n">
        <v>0.005</v>
      </c>
      <c r="AG113" s="153" t="n">
        <v>0.0065</v>
      </c>
      <c r="AH113" s="153" t="n">
        <v>-0.055</v>
      </c>
      <c r="AI113" s="153" t="n">
        <v>-0.041</v>
      </c>
      <c r="AJ113" s="153" t="n">
        <v>-0.044</v>
      </c>
      <c r="AK113" s="153" t="n">
        <v>-0.0145</v>
      </c>
      <c r="AL113" s="153" t="n">
        <v>-0.064</v>
      </c>
      <c r="AM113" s="153" t="n">
        <v>-0.03</v>
      </c>
      <c r="AN113" s="153" t="n">
        <v>-0.0115</v>
      </c>
      <c r="AO113" s="153" t="n">
        <v>0.009</v>
      </c>
      <c r="AP113" s="153" t="n">
        <v>0.405</v>
      </c>
      <c r="AQ113" s="153" t="n">
        <v>0.015</v>
      </c>
      <c r="AR113" s="153" t="n">
        <v>-0.3425</v>
      </c>
      <c r="AS113" s="153" t="n">
        <v>-0.13</v>
      </c>
      <c r="AT113" s="153" t="n">
        <v>-0.16</v>
      </c>
      <c r="AU113" s="153" t="n">
        <v>-0.36</v>
      </c>
      <c r="AV113" s="153" t="n">
        <v>-0.2925</v>
      </c>
      <c r="AW113" s="153" t="n">
        <v>0</v>
      </c>
      <c r="AX113" s="153" t="n">
        <v>0.2175</v>
      </c>
      <c r="AY113" s="153" t="n">
        <v>-0.3425</v>
      </c>
      <c r="AZ113" s="153" t="n">
        <v>0</v>
      </c>
      <c r="BA113" s="153" t="n">
        <v>0.015</v>
      </c>
      <c r="BB113" s="153" t="n">
        <v>-0.07</v>
      </c>
      <c r="BC113" s="153" t="n">
        <v>-0.05</v>
      </c>
      <c r="BD113" s="153" t="n">
        <v>-0.0525</v>
      </c>
      <c r="BE113" s="153" t="n">
        <v>-0.0145</v>
      </c>
      <c r="BF113" s="153" t="n">
        <v>-0.055</v>
      </c>
      <c r="BG113" s="153" t="n">
        <v>0</v>
      </c>
      <c r="BH113" s="153" t="n">
        <v>-0.055</v>
      </c>
      <c r="BI113" s="153" t="n">
        <v>0.075</v>
      </c>
    </row>
    <row r="114" customFormat="false" ht="12.75" hidden="false" customHeight="false" outlineLevel="0" collapsed="false">
      <c r="C114" s="0" t="n">
        <v>0.00616044</v>
      </c>
      <c r="E114" s="0" t="n">
        <v>3.015</v>
      </c>
      <c r="F114" s="141" t="n">
        <v>39965</v>
      </c>
      <c r="G114" s="156" t="n">
        <v>3.05</v>
      </c>
      <c r="H114" s="156" t="n">
        <v>0.1575</v>
      </c>
      <c r="I114" s="153" t="n">
        <v>0.074738747777784</v>
      </c>
      <c r="J114" s="153" t="n">
        <v>-0.195</v>
      </c>
      <c r="K114" s="153" t="n">
        <v>-0.2</v>
      </c>
      <c r="L114" s="192" t="n">
        <v>-0.215</v>
      </c>
      <c r="M114" s="192" t="n">
        <v>-0.26</v>
      </c>
      <c r="N114" s="153" t="n">
        <v>-0.18</v>
      </c>
      <c r="O114" s="153" t="n">
        <v>-0.05</v>
      </c>
      <c r="P114" s="153" t="n">
        <v>-0.07</v>
      </c>
      <c r="Q114" s="153" t="n">
        <v>-0.165</v>
      </c>
      <c r="R114" s="153" t="n">
        <v>-0.195</v>
      </c>
      <c r="S114" s="153" t="n">
        <v>-0.195</v>
      </c>
      <c r="T114" s="153" t="n">
        <v>-0.0375</v>
      </c>
      <c r="U114" s="153" t="n">
        <v>-0.05</v>
      </c>
      <c r="V114" s="153" t="n">
        <v>0.165</v>
      </c>
      <c r="W114" s="153" t="n">
        <v>0.165</v>
      </c>
      <c r="X114" s="153" t="n">
        <v>0.1825</v>
      </c>
      <c r="Y114" s="153" t="n">
        <v>0</v>
      </c>
      <c r="Z114" s="153" t="n">
        <v>0.1625</v>
      </c>
      <c r="AA114" s="153" t="n">
        <v>0.1725</v>
      </c>
      <c r="AB114" s="153" t="n">
        <v>-0.0195</v>
      </c>
      <c r="AC114" s="153" t="n">
        <v>-0.02795</v>
      </c>
      <c r="AD114" s="153" t="n">
        <v>0.00505</v>
      </c>
      <c r="AE114" s="153" t="n">
        <v>-0.01495</v>
      </c>
      <c r="AF114" s="153" t="n">
        <v>0.005</v>
      </c>
      <c r="AG114" s="153" t="n">
        <v>0.0065</v>
      </c>
      <c r="AH114" s="153" t="n">
        <v>-0.055</v>
      </c>
      <c r="AI114" s="153" t="n">
        <v>-0.043</v>
      </c>
      <c r="AJ114" s="153" t="n">
        <v>-0.0415</v>
      </c>
      <c r="AK114" s="153" t="n">
        <v>-0.047</v>
      </c>
      <c r="AL114" s="153" t="n">
        <v>-0.08</v>
      </c>
      <c r="AM114" s="153" t="n">
        <v>-0.025</v>
      </c>
      <c r="AN114" s="153" t="n">
        <v>-0.0115</v>
      </c>
      <c r="AO114" s="153" t="n">
        <v>0.009</v>
      </c>
      <c r="AP114" s="153" t="n">
        <v>0.415</v>
      </c>
      <c r="AQ114" s="153" t="n">
        <v>0.02</v>
      </c>
      <c r="AR114" s="153" t="n">
        <v>-0.3425</v>
      </c>
      <c r="AS114" s="153" t="n">
        <v>-0.13</v>
      </c>
      <c r="AT114" s="153" t="n">
        <v>-0.16</v>
      </c>
      <c r="AU114" s="153" t="n">
        <v>-0.36</v>
      </c>
      <c r="AV114" s="153" t="n">
        <v>-0.2925</v>
      </c>
      <c r="AW114" s="153" t="n">
        <v>0</v>
      </c>
      <c r="AX114" s="153" t="n">
        <v>0.2175</v>
      </c>
      <c r="AY114" s="153" t="n">
        <v>-0.3425</v>
      </c>
      <c r="AZ114" s="153" t="n">
        <v>0</v>
      </c>
      <c r="BA114" s="153" t="n">
        <v>0.02</v>
      </c>
      <c r="BB114" s="153" t="n">
        <v>-0.085</v>
      </c>
      <c r="BC114" s="153" t="n">
        <v>-0.05</v>
      </c>
      <c r="BD114" s="153" t="n">
        <v>-0.055</v>
      </c>
      <c r="BE114" s="153" t="n">
        <v>-0.047</v>
      </c>
      <c r="BF114" s="153" t="n">
        <v>-0.055</v>
      </c>
      <c r="BG114" s="153" t="n">
        <v>0</v>
      </c>
      <c r="BH114" s="153" t="n">
        <v>-0.055</v>
      </c>
      <c r="BI114" s="153" t="n">
        <v>0.075</v>
      </c>
    </row>
    <row r="115" customFormat="false" ht="12.75" hidden="false" customHeight="false" outlineLevel="0" collapsed="false">
      <c r="C115" s="0" t="n">
        <v>0.01285103</v>
      </c>
      <c r="E115" s="0" t="n">
        <v>3.062</v>
      </c>
      <c r="F115" s="141" t="n">
        <v>39995</v>
      </c>
      <c r="G115" s="156" t="n">
        <v>3.097</v>
      </c>
      <c r="H115" s="156" t="n">
        <v>0.1575</v>
      </c>
      <c r="I115" s="153" t="n">
        <v>0.074733258525946</v>
      </c>
      <c r="J115" s="153" t="n">
        <v>-0.195</v>
      </c>
      <c r="K115" s="153" t="n">
        <v>-0.2</v>
      </c>
      <c r="L115" s="192" t="n">
        <v>-0.215</v>
      </c>
      <c r="M115" s="192" t="n">
        <v>-0.28</v>
      </c>
      <c r="N115" s="153" t="n">
        <v>-0.18</v>
      </c>
      <c r="O115" s="153" t="n">
        <v>-0.05</v>
      </c>
      <c r="P115" s="153" t="n">
        <v>-0.07</v>
      </c>
      <c r="Q115" s="153" t="n">
        <v>-0.165</v>
      </c>
      <c r="R115" s="153" t="n">
        <v>-0.195</v>
      </c>
      <c r="S115" s="153" t="n">
        <v>-0.195</v>
      </c>
      <c r="T115" s="153" t="n">
        <v>-0.03625</v>
      </c>
      <c r="U115" s="153" t="n">
        <v>-0.05</v>
      </c>
      <c r="V115" s="153" t="n">
        <v>0.155</v>
      </c>
      <c r="W115" s="153" t="n">
        <v>0.155</v>
      </c>
      <c r="X115" s="153" t="n">
        <v>0.1725</v>
      </c>
      <c r="Y115" s="153" t="n">
        <v>0</v>
      </c>
      <c r="Z115" s="153" t="n">
        <v>0.1625</v>
      </c>
      <c r="AA115" s="153" t="n">
        <v>0.185</v>
      </c>
      <c r="AB115" s="153" t="n">
        <v>-0.0195</v>
      </c>
      <c r="AC115" s="153" t="n">
        <v>-0.02795</v>
      </c>
      <c r="AD115" s="153" t="n">
        <v>0.00505</v>
      </c>
      <c r="AE115" s="153" t="n">
        <v>-0.01495</v>
      </c>
      <c r="AF115" s="153" t="n">
        <v>0.005</v>
      </c>
      <c r="AG115" s="153" t="n">
        <v>0.0065</v>
      </c>
      <c r="AH115" s="153" t="n">
        <v>-0.055</v>
      </c>
      <c r="AI115" s="153" t="n">
        <v>-0.043</v>
      </c>
      <c r="AJ115" s="153" t="n">
        <v>-0.0415</v>
      </c>
      <c r="AK115" s="153" t="n">
        <v>-0.0135</v>
      </c>
      <c r="AL115" s="153" t="n">
        <v>-0.064</v>
      </c>
      <c r="AM115" s="153" t="n">
        <v>-0.0225</v>
      </c>
      <c r="AN115" s="153" t="n">
        <v>-0.0115</v>
      </c>
      <c r="AO115" s="153" t="n">
        <v>0.009</v>
      </c>
      <c r="AP115" s="153" t="n">
        <v>0.45</v>
      </c>
      <c r="AQ115" s="153" t="n">
        <v>0.0225</v>
      </c>
      <c r="AR115" s="153" t="n">
        <v>-0.3425</v>
      </c>
      <c r="AS115" s="153" t="n">
        <v>-0.13</v>
      </c>
      <c r="AT115" s="153" t="n">
        <v>-0.16</v>
      </c>
      <c r="AU115" s="153" t="n">
        <v>-0.36</v>
      </c>
      <c r="AV115" s="153" t="n">
        <v>-0.2925</v>
      </c>
      <c r="AW115" s="153" t="n">
        <v>0</v>
      </c>
      <c r="AX115" s="153" t="n">
        <v>0.2175</v>
      </c>
      <c r="AY115" s="153" t="n">
        <v>-0.3425</v>
      </c>
      <c r="AZ115" s="153" t="n">
        <v>0</v>
      </c>
      <c r="BA115" s="153" t="n">
        <v>0.0225</v>
      </c>
      <c r="BB115" s="153" t="n">
        <v>-0.0775</v>
      </c>
      <c r="BC115" s="153" t="n">
        <v>-0.05</v>
      </c>
      <c r="BD115" s="153" t="n">
        <v>-0.055</v>
      </c>
      <c r="BE115" s="153" t="n">
        <v>-0.0135</v>
      </c>
      <c r="BF115" s="153" t="n">
        <v>-0.055</v>
      </c>
      <c r="BG115" s="153" t="n">
        <v>0</v>
      </c>
      <c r="BH115" s="153" t="n">
        <v>-0.055</v>
      </c>
      <c r="BI115" s="153" t="n">
        <v>0.075</v>
      </c>
    </row>
    <row r="116" customFormat="false" ht="12.75" hidden="false" customHeight="false" outlineLevel="0" collapsed="false">
      <c r="C116" s="0" t="n">
        <v>0.0109841</v>
      </c>
      <c r="E116" s="0" t="n">
        <v>3.057</v>
      </c>
      <c r="F116" s="141" t="n">
        <v>40026</v>
      </c>
      <c r="G116" s="156" t="n">
        <v>3.092</v>
      </c>
      <c r="H116" s="156" t="n">
        <v>0.1575</v>
      </c>
      <c r="I116" s="153" t="n">
        <v>0.074727586299058</v>
      </c>
      <c r="J116" s="153" t="n">
        <v>-0.195</v>
      </c>
      <c r="K116" s="153" t="n">
        <v>-0.2</v>
      </c>
      <c r="L116" s="192" t="n">
        <v>-0.215</v>
      </c>
      <c r="M116" s="192" t="n">
        <v>-0.28</v>
      </c>
      <c r="N116" s="153" t="n">
        <v>-0.18</v>
      </c>
      <c r="O116" s="153" t="n">
        <v>-0.05</v>
      </c>
      <c r="P116" s="153" t="n">
        <v>-0.07</v>
      </c>
      <c r="Q116" s="153" t="n">
        <v>-0.165</v>
      </c>
      <c r="R116" s="153" t="n">
        <v>-0.195</v>
      </c>
      <c r="S116" s="153" t="n">
        <v>-0.195</v>
      </c>
      <c r="T116" s="153" t="n">
        <v>-0.035</v>
      </c>
      <c r="U116" s="153" t="n">
        <v>-0.05</v>
      </c>
      <c r="V116" s="153" t="n">
        <v>0.1525</v>
      </c>
      <c r="W116" s="153" t="n">
        <v>0.1525</v>
      </c>
      <c r="X116" s="153" t="n">
        <v>0.17</v>
      </c>
      <c r="Y116" s="153" t="n">
        <v>0</v>
      </c>
      <c r="Z116" s="153" t="n">
        <v>0.1625</v>
      </c>
      <c r="AA116" s="153" t="n">
        <v>0.185</v>
      </c>
      <c r="AB116" s="153" t="n">
        <v>-0.0195</v>
      </c>
      <c r="AC116" s="153" t="n">
        <v>-0.02795</v>
      </c>
      <c r="AD116" s="153" t="n">
        <v>0.00525</v>
      </c>
      <c r="AE116" s="153" t="n">
        <v>-0.01475</v>
      </c>
      <c r="AF116" s="153" t="n">
        <v>0.005</v>
      </c>
      <c r="AG116" s="153" t="n">
        <v>0.0065</v>
      </c>
      <c r="AH116" s="153" t="n">
        <v>-0.055</v>
      </c>
      <c r="AI116" s="153" t="n">
        <v>-0.043</v>
      </c>
      <c r="AJ116" s="153" t="n">
        <v>-0.0415</v>
      </c>
      <c r="AK116" s="153" t="n">
        <v>-0.0135</v>
      </c>
      <c r="AL116" s="153" t="n">
        <v>-0.064</v>
      </c>
      <c r="AM116" s="153" t="n">
        <v>-0.02</v>
      </c>
      <c r="AN116" s="153" t="n">
        <v>-0.0115</v>
      </c>
      <c r="AO116" s="153" t="n">
        <v>0.009</v>
      </c>
      <c r="AP116" s="153" t="n">
        <v>0.505</v>
      </c>
      <c r="AQ116" s="153" t="n">
        <v>0.025</v>
      </c>
      <c r="AR116" s="153" t="n">
        <v>-0.3425</v>
      </c>
      <c r="AS116" s="153" t="n">
        <v>-0.13</v>
      </c>
      <c r="AT116" s="153" t="n">
        <v>-0.16</v>
      </c>
      <c r="AU116" s="153" t="n">
        <v>-0.36</v>
      </c>
      <c r="AV116" s="153" t="n">
        <v>-0.2925</v>
      </c>
      <c r="AW116" s="153" t="n">
        <v>0</v>
      </c>
      <c r="AX116" s="153" t="n">
        <v>0.2175</v>
      </c>
      <c r="AY116" s="153" t="n">
        <v>-0.3425</v>
      </c>
      <c r="AZ116" s="153" t="n">
        <v>0</v>
      </c>
      <c r="BA116" s="153" t="n">
        <v>0.025</v>
      </c>
      <c r="BB116" s="153" t="n">
        <v>-0.0775</v>
      </c>
      <c r="BC116" s="153" t="n">
        <v>-0.05</v>
      </c>
      <c r="BD116" s="153" t="n">
        <v>-0.055</v>
      </c>
      <c r="BE116" s="153" t="n">
        <v>-0.0135</v>
      </c>
      <c r="BF116" s="153" t="n">
        <v>-0.055</v>
      </c>
      <c r="BG116" s="153" t="n">
        <v>0</v>
      </c>
      <c r="BH116" s="153" t="n">
        <v>-0.055</v>
      </c>
      <c r="BI116" s="153" t="n">
        <v>0.075</v>
      </c>
    </row>
    <row r="117" customFormat="false" ht="12.75" hidden="false" customHeight="false" outlineLevel="0" collapsed="false">
      <c r="C117" s="0" t="n">
        <v>0.01781406</v>
      </c>
      <c r="E117" s="0" t="n">
        <v>3.041</v>
      </c>
      <c r="F117" s="141" t="n">
        <v>40057</v>
      </c>
      <c r="G117" s="156" t="n">
        <v>3.076</v>
      </c>
      <c r="H117" s="156" t="n">
        <v>0.1575</v>
      </c>
      <c r="I117" s="153" t="n">
        <v>0.07472191407218</v>
      </c>
      <c r="J117" s="153" t="n">
        <v>-0.195</v>
      </c>
      <c r="K117" s="153" t="n">
        <v>-0.2</v>
      </c>
      <c r="L117" s="192" t="n">
        <v>-0.205</v>
      </c>
      <c r="M117" s="192" t="n">
        <v>-0.28</v>
      </c>
      <c r="N117" s="153" t="n">
        <v>-0.17</v>
      </c>
      <c r="O117" s="153" t="n">
        <v>-0.05</v>
      </c>
      <c r="P117" s="153" t="n">
        <v>-0.07</v>
      </c>
      <c r="Q117" s="153" t="n">
        <v>-0.165</v>
      </c>
      <c r="R117" s="153" t="n">
        <v>-0.195</v>
      </c>
      <c r="S117" s="153" t="n">
        <v>-0.195</v>
      </c>
      <c r="T117" s="153" t="n">
        <v>-0.03875</v>
      </c>
      <c r="U117" s="153" t="n">
        <v>-0.05</v>
      </c>
      <c r="V117" s="153" t="n">
        <v>0.15</v>
      </c>
      <c r="W117" s="153" t="n">
        <v>0.15</v>
      </c>
      <c r="X117" s="153" t="n">
        <v>0.1675</v>
      </c>
      <c r="Y117" s="153" t="n">
        <v>0</v>
      </c>
      <c r="Z117" s="153" t="n">
        <v>0.1625</v>
      </c>
      <c r="AA117" s="153" t="n">
        <v>0.1625</v>
      </c>
      <c r="AB117" s="153" t="n">
        <v>-0.0195</v>
      </c>
      <c r="AC117" s="153" t="n">
        <v>-0.02775</v>
      </c>
      <c r="AD117" s="153" t="n">
        <v>0.00525</v>
      </c>
      <c r="AE117" s="153" t="n">
        <v>-0.01475</v>
      </c>
      <c r="AF117" s="153" t="n">
        <v>0.005</v>
      </c>
      <c r="AG117" s="153" t="n">
        <v>0.0065</v>
      </c>
      <c r="AH117" s="153" t="n">
        <v>-0.055</v>
      </c>
      <c r="AI117" s="153" t="n">
        <v>-0.0405</v>
      </c>
      <c r="AJ117" s="153" t="n">
        <v>-0.0465</v>
      </c>
      <c r="AK117" s="153" t="n">
        <v>-0.016</v>
      </c>
      <c r="AL117" s="153" t="n">
        <v>-0.064</v>
      </c>
      <c r="AM117" s="153" t="n">
        <v>-0.0275</v>
      </c>
      <c r="AN117" s="153" t="n">
        <v>-0.0115</v>
      </c>
      <c r="AO117" s="153" t="n">
        <v>0.009</v>
      </c>
      <c r="AP117" s="153" t="n">
        <v>0.41</v>
      </c>
      <c r="AQ117" s="153" t="n">
        <v>0.0175</v>
      </c>
      <c r="AR117" s="153" t="n">
        <v>-0.3425</v>
      </c>
      <c r="AS117" s="153" t="n">
        <v>-0.13</v>
      </c>
      <c r="AT117" s="153" t="n">
        <v>-0.16</v>
      </c>
      <c r="AU117" s="153" t="n">
        <v>-0.36</v>
      </c>
      <c r="AV117" s="153" t="n">
        <v>-0.2925</v>
      </c>
      <c r="AW117" s="153" t="n">
        <v>0</v>
      </c>
      <c r="AX117" s="153" t="n">
        <v>0.2175</v>
      </c>
      <c r="AY117" s="153" t="n">
        <v>-0.3425</v>
      </c>
      <c r="AZ117" s="153" t="n">
        <v>0</v>
      </c>
      <c r="BA117" s="153" t="n">
        <v>0.0175</v>
      </c>
      <c r="BB117" s="153" t="n">
        <v>-0.0825</v>
      </c>
      <c r="BC117" s="153" t="n">
        <v>-0.05</v>
      </c>
      <c r="BD117" s="153" t="n">
        <v>-0.0775</v>
      </c>
      <c r="BE117" s="153" t="n">
        <v>-0.016</v>
      </c>
      <c r="BF117" s="153" t="n">
        <v>-0.055</v>
      </c>
      <c r="BG117" s="153" t="n">
        <v>0</v>
      </c>
      <c r="BH117" s="153" t="n">
        <v>-0.055</v>
      </c>
      <c r="BI117" s="153" t="n">
        <v>0.075</v>
      </c>
    </row>
    <row r="118" customFormat="false" ht="12.75" hidden="false" customHeight="false" outlineLevel="0" collapsed="false">
      <c r="C118" s="0" t="n">
        <v>0.02493346</v>
      </c>
      <c r="E118" s="0" t="n">
        <v>3.053</v>
      </c>
      <c r="F118" s="141" t="n">
        <v>40087</v>
      </c>
      <c r="G118" s="156" t="n">
        <v>3.088</v>
      </c>
      <c r="H118" s="156" t="n">
        <v>0.1575</v>
      </c>
      <c r="I118" s="153" t="n">
        <v>0.074716424820373</v>
      </c>
      <c r="J118" s="153" t="n">
        <v>-0.195</v>
      </c>
      <c r="K118" s="153" t="n">
        <v>-0.2</v>
      </c>
      <c r="L118" s="192" t="n">
        <v>-0.19</v>
      </c>
      <c r="M118" s="192" t="n">
        <v>-0.28</v>
      </c>
      <c r="N118" s="153" t="n">
        <v>-0.155</v>
      </c>
      <c r="O118" s="153" t="n">
        <v>-0.05</v>
      </c>
      <c r="P118" s="153" t="n">
        <v>-0.07</v>
      </c>
      <c r="Q118" s="153" t="n">
        <v>-0.165</v>
      </c>
      <c r="R118" s="153" t="n">
        <v>-0.195</v>
      </c>
      <c r="S118" s="153" t="n">
        <v>-0.195</v>
      </c>
      <c r="T118" s="153" t="n">
        <v>-0.04375</v>
      </c>
      <c r="U118" s="153" t="n">
        <v>-0.05</v>
      </c>
      <c r="V118" s="153" t="n">
        <v>0.165</v>
      </c>
      <c r="W118" s="153" t="n">
        <v>0.165</v>
      </c>
      <c r="X118" s="153" t="n">
        <v>0.1825</v>
      </c>
      <c r="Y118" s="153" t="n">
        <v>0</v>
      </c>
      <c r="Z118" s="153" t="n">
        <v>0.165</v>
      </c>
      <c r="AA118" s="153" t="n">
        <v>0.185</v>
      </c>
      <c r="AB118" s="153" t="n">
        <v>-0.0195</v>
      </c>
      <c r="AC118" s="153" t="n">
        <v>-0.02775</v>
      </c>
      <c r="AD118" s="153" t="n">
        <v>-0.0105</v>
      </c>
      <c r="AE118" s="153" t="n">
        <v>-0.0305</v>
      </c>
      <c r="AF118" s="153" t="n">
        <v>0.005</v>
      </c>
      <c r="AG118" s="153" t="n">
        <v>0.0065</v>
      </c>
      <c r="AH118" s="153" t="n">
        <v>-0.055</v>
      </c>
      <c r="AI118" s="153" t="n">
        <v>-0.0405</v>
      </c>
      <c r="AJ118" s="153" t="n">
        <v>-0.0465</v>
      </c>
      <c r="AK118" s="153" t="n">
        <v>-0.016</v>
      </c>
      <c r="AL118" s="153" t="n">
        <v>-0.049</v>
      </c>
      <c r="AM118" s="153" t="n">
        <v>-0.0375</v>
      </c>
      <c r="AN118" s="153" t="n">
        <v>-0.0115</v>
      </c>
      <c r="AO118" s="153" t="n">
        <v>0.009</v>
      </c>
      <c r="AP118" s="153" t="n">
        <v>0.345</v>
      </c>
      <c r="AQ118" s="153" t="n">
        <v>0.0075</v>
      </c>
      <c r="AR118" s="153" t="n">
        <v>-0.3425</v>
      </c>
      <c r="AS118" s="153" t="n">
        <v>-0.13</v>
      </c>
      <c r="AT118" s="153" t="n">
        <v>-0.16</v>
      </c>
      <c r="AU118" s="153" t="n">
        <v>-0.36</v>
      </c>
      <c r="AV118" s="153" t="n">
        <v>-0.2925</v>
      </c>
      <c r="AW118" s="153" t="n">
        <v>0</v>
      </c>
      <c r="AX118" s="153" t="n">
        <v>0.2175</v>
      </c>
      <c r="AY118" s="153" t="n">
        <v>-0.3425</v>
      </c>
      <c r="AZ118" s="153" t="n">
        <v>0</v>
      </c>
      <c r="BA118" s="153" t="n">
        <v>0.0075</v>
      </c>
      <c r="BB118" s="153" t="n">
        <v>-0.0875</v>
      </c>
      <c r="BC118" s="153" t="n">
        <v>-0.05</v>
      </c>
      <c r="BD118" s="153" t="n">
        <v>-0.0775</v>
      </c>
      <c r="BE118" s="153" t="n">
        <v>-0.016</v>
      </c>
      <c r="BF118" s="153" t="n">
        <v>-0.055</v>
      </c>
      <c r="BG118" s="153" t="n">
        <v>0</v>
      </c>
      <c r="BH118" s="153" t="n">
        <v>-0.055</v>
      </c>
      <c r="BI118" s="153" t="n">
        <v>0.075</v>
      </c>
    </row>
    <row r="119" customFormat="false" ht="12.75" hidden="false" customHeight="false" outlineLevel="0" collapsed="false">
      <c r="C119" s="0" t="n">
        <v>0.01059392</v>
      </c>
      <c r="E119" s="0" t="n">
        <v>3.123</v>
      </c>
      <c r="F119" s="141" t="n">
        <v>40118</v>
      </c>
      <c r="G119" s="156" t="n">
        <v>3.158</v>
      </c>
      <c r="H119" s="156" t="n">
        <v>0.1575</v>
      </c>
      <c r="I119" s="153" t="n">
        <v>0.074710752593516</v>
      </c>
      <c r="J119" s="153" t="n">
        <v>-0.19</v>
      </c>
      <c r="K119" s="153" t="n">
        <v>-0.195</v>
      </c>
      <c r="L119" s="192" t="n">
        <v>-0.1525</v>
      </c>
      <c r="M119" s="192" t="n">
        <v>-0.275</v>
      </c>
      <c r="N119" s="153" t="n">
        <v>-0.1175</v>
      </c>
      <c r="O119" s="153" t="n">
        <v>-0.0495</v>
      </c>
      <c r="P119" s="153" t="n">
        <v>-0.0845</v>
      </c>
      <c r="Q119" s="153" t="n">
        <v>-0.16</v>
      </c>
      <c r="R119" s="153" t="n">
        <v>-0.19</v>
      </c>
      <c r="S119" s="153" t="n">
        <v>-0.19</v>
      </c>
      <c r="T119" s="153" t="n">
        <v>-0.0635</v>
      </c>
      <c r="U119" s="153" t="n">
        <v>-0.0495</v>
      </c>
      <c r="V119" s="153" t="n">
        <v>0.205</v>
      </c>
      <c r="W119" s="153" t="n">
        <v>0.205</v>
      </c>
      <c r="X119" s="153" t="n">
        <v>0.255</v>
      </c>
      <c r="Y119" s="153" t="n">
        <v>0</v>
      </c>
      <c r="Z119" s="153" t="n">
        <v>0.24</v>
      </c>
      <c r="AA119" s="153" t="n">
        <v>0.2875</v>
      </c>
      <c r="AB119" s="153" t="n">
        <v>-0.0225</v>
      </c>
      <c r="AC119" s="153" t="n">
        <v>-0.0385</v>
      </c>
      <c r="AD119" s="153" t="n">
        <v>-0.0095</v>
      </c>
      <c r="AE119" s="153" t="n">
        <v>-0.027</v>
      </c>
      <c r="AF119" s="153" t="n">
        <v>0.005</v>
      </c>
      <c r="AG119" s="153" t="n">
        <v>0.0085</v>
      </c>
      <c r="AH119" s="153" t="n">
        <v>-0.0575</v>
      </c>
      <c r="AI119" s="153" t="n">
        <v>-0.036</v>
      </c>
      <c r="AJ119" s="153" t="n">
        <v>-0.0445</v>
      </c>
      <c r="AK119" s="153" t="n">
        <v>-0.0085</v>
      </c>
      <c r="AL119" s="153" t="n">
        <v>-0.0505</v>
      </c>
      <c r="AM119" s="153" t="n">
        <v>-0.0775</v>
      </c>
      <c r="AN119" s="153" t="n">
        <v>-0.0065</v>
      </c>
      <c r="AO119" s="153" t="n">
        <v>0.016</v>
      </c>
      <c r="AP119" s="153" t="n">
        <v>0.725</v>
      </c>
      <c r="AQ119" s="153" t="n">
        <v>-0.0325</v>
      </c>
      <c r="AR119" s="153" t="n">
        <v>-0.3</v>
      </c>
      <c r="AS119" s="153" t="n">
        <v>-0.145</v>
      </c>
      <c r="AT119" s="153" t="n">
        <v>-0.1875</v>
      </c>
      <c r="AU119" s="153" t="n">
        <v>-0.36</v>
      </c>
      <c r="AV119" s="153" t="n">
        <v>-0.25</v>
      </c>
      <c r="AW119" s="153" t="n">
        <v>0</v>
      </c>
      <c r="AX119" s="153" t="n">
        <v>0.1025</v>
      </c>
      <c r="AY119" s="153" t="n">
        <v>-0.3</v>
      </c>
      <c r="AZ119" s="153" t="n">
        <v>0</v>
      </c>
      <c r="BA119" s="153" t="n">
        <v>-0.0325</v>
      </c>
      <c r="BB119" s="153" t="n">
        <v>-0.11</v>
      </c>
      <c r="BC119" s="153" t="n">
        <v>-0.0495</v>
      </c>
      <c r="BD119" s="153" t="n">
        <v>-0.0825</v>
      </c>
      <c r="BE119" s="153" t="n">
        <v>-0.0135</v>
      </c>
      <c r="BF119" s="153" t="n">
        <v>-0.0695</v>
      </c>
      <c r="BG119" s="153" t="n">
        <v>0</v>
      </c>
      <c r="BH119" s="153" t="n">
        <v>-0.0575</v>
      </c>
      <c r="BI119" s="153" t="n">
        <v>0.055</v>
      </c>
    </row>
    <row r="120" customFormat="false" ht="12.75" hidden="false" customHeight="false" outlineLevel="0" collapsed="false">
      <c r="C120" s="0" t="n">
        <v>0.01612305</v>
      </c>
      <c r="E120" s="0" t="n">
        <v>3.205</v>
      </c>
      <c r="F120" s="141" t="n">
        <v>40148</v>
      </c>
      <c r="G120" s="156" t="n">
        <v>3.24</v>
      </c>
      <c r="H120" s="156" t="n">
        <v>0.155</v>
      </c>
      <c r="I120" s="153" t="n">
        <v>0.074705263341729</v>
      </c>
      <c r="J120" s="153" t="n">
        <v>-0.1975</v>
      </c>
      <c r="K120" s="153" t="n">
        <v>-0.2025</v>
      </c>
      <c r="L120" s="192" t="n">
        <v>-0.145</v>
      </c>
      <c r="M120" s="192" t="n">
        <v>-0.2825</v>
      </c>
      <c r="N120" s="153" t="n">
        <v>-0.11</v>
      </c>
      <c r="O120" s="153" t="n">
        <v>-0.0495</v>
      </c>
      <c r="P120" s="153" t="n">
        <v>-0.0845</v>
      </c>
      <c r="Q120" s="153" t="n">
        <v>-0.1675</v>
      </c>
      <c r="R120" s="153" t="n">
        <v>-0.1975</v>
      </c>
      <c r="S120" s="153" t="n">
        <v>-0.1975</v>
      </c>
      <c r="T120" s="153" t="n">
        <v>-0.07475</v>
      </c>
      <c r="U120" s="153" t="n">
        <v>-0.0495</v>
      </c>
      <c r="V120" s="153" t="n">
        <v>0.245</v>
      </c>
      <c r="W120" s="153" t="n">
        <v>0.245</v>
      </c>
      <c r="X120" s="153" t="n">
        <v>0.295</v>
      </c>
      <c r="Y120" s="153" t="n">
        <v>0</v>
      </c>
      <c r="Z120" s="153" t="n">
        <v>0.295</v>
      </c>
      <c r="AA120" s="153" t="n">
        <v>0.3375</v>
      </c>
      <c r="AB120" s="153" t="n">
        <v>-0.0225</v>
      </c>
      <c r="AC120" s="153" t="n">
        <v>-0.031</v>
      </c>
      <c r="AD120" s="153" t="n">
        <v>-0.0095</v>
      </c>
      <c r="AE120" s="153" t="n">
        <v>-0.027</v>
      </c>
      <c r="AF120" s="153" t="n">
        <v>0.005</v>
      </c>
      <c r="AG120" s="153" t="n">
        <v>0.0085</v>
      </c>
      <c r="AH120" s="153" t="n">
        <v>-0.0575</v>
      </c>
      <c r="AI120" s="153" t="n">
        <v>-0.0345</v>
      </c>
      <c r="AJ120" s="153" t="n">
        <v>-0.047</v>
      </c>
      <c r="AK120" s="153" t="n">
        <v>-0.0085</v>
      </c>
      <c r="AL120" s="153" t="n">
        <v>-0.0505</v>
      </c>
      <c r="AM120" s="153" t="n">
        <v>-0.1</v>
      </c>
      <c r="AN120" s="153" t="n">
        <v>-0.0065</v>
      </c>
      <c r="AO120" s="153" t="n">
        <v>0.016</v>
      </c>
      <c r="AP120" s="153" t="n">
        <v>1.045</v>
      </c>
      <c r="AQ120" s="153" t="n">
        <v>-0.055</v>
      </c>
      <c r="AR120" s="153" t="n">
        <v>-0.3</v>
      </c>
      <c r="AS120" s="153" t="n">
        <v>-0.145</v>
      </c>
      <c r="AT120" s="153" t="n">
        <v>-0.1875</v>
      </c>
      <c r="AU120" s="153" t="n">
        <v>-0.075</v>
      </c>
      <c r="AV120" s="153" t="n">
        <v>-0.25</v>
      </c>
      <c r="AW120" s="153" t="n">
        <v>0</v>
      </c>
      <c r="AX120" s="153" t="n">
        <v>0.1025</v>
      </c>
      <c r="AY120" s="153" t="n">
        <v>-0.3</v>
      </c>
      <c r="AZ120" s="153" t="n">
        <v>0</v>
      </c>
      <c r="BA120" s="153" t="n">
        <v>-0.055</v>
      </c>
      <c r="BB120" s="153" t="n">
        <v>-0.1225</v>
      </c>
      <c r="BC120" s="153" t="n">
        <v>-0.0495</v>
      </c>
      <c r="BD120" s="153" t="n">
        <v>-0.105</v>
      </c>
      <c r="BE120" s="153" t="n">
        <v>-0.0135</v>
      </c>
      <c r="BF120" s="153" t="n">
        <v>-0.0695</v>
      </c>
      <c r="BG120" s="153" t="n">
        <v>0</v>
      </c>
      <c r="BH120" s="153" t="n">
        <v>-0.0575</v>
      </c>
      <c r="BI120" s="153" t="n">
        <v>0.055</v>
      </c>
    </row>
    <row r="121" customFormat="false" ht="12.75" hidden="false" customHeight="false" outlineLevel="0" collapsed="false">
      <c r="C121" s="0" t="n">
        <v>0.01045404</v>
      </c>
      <c r="E121" s="0" t="n">
        <v>3.45</v>
      </c>
      <c r="F121" s="141" t="n">
        <v>40179</v>
      </c>
      <c r="G121" s="156" t="n">
        <v>3.49</v>
      </c>
      <c r="H121" s="156" t="n">
        <v>0.15</v>
      </c>
      <c r="I121" s="153" t="n">
        <v>0.074699591114892</v>
      </c>
      <c r="J121" s="153" t="n">
        <v>-0.2</v>
      </c>
      <c r="K121" s="153" t="n">
        <v>-0.205</v>
      </c>
      <c r="L121" s="192" t="n">
        <v>-0.13</v>
      </c>
      <c r="M121" s="192" t="n">
        <v>-0.265</v>
      </c>
      <c r="N121" s="153" t="n">
        <v>-0.095</v>
      </c>
      <c r="O121" s="153" t="n">
        <v>-0.0495</v>
      </c>
      <c r="P121" s="153" t="n">
        <v>-0.0845</v>
      </c>
      <c r="Q121" s="153" t="n">
        <v>-0.17</v>
      </c>
      <c r="R121" s="153" t="n">
        <v>-0.2</v>
      </c>
      <c r="S121" s="153" t="n">
        <v>-0.2</v>
      </c>
      <c r="T121" s="153" t="n">
        <v>-0.1185</v>
      </c>
      <c r="U121" s="153" t="n">
        <v>-0.0495</v>
      </c>
      <c r="V121" s="153" t="n">
        <v>0.2575</v>
      </c>
      <c r="W121" s="153" t="n">
        <v>0.2575</v>
      </c>
      <c r="X121" s="153" t="n">
        <v>0.305</v>
      </c>
      <c r="Y121" s="153" t="n">
        <v>0</v>
      </c>
      <c r="Z121" s="153" t="n">
        <v>0.3425</v>
      </c>
      <c r="AA121" s="153" t="n">
        <v>0.4375</v>
      </c>
      <c r="AB121" s="153" t="n">
        <v>-0.018</v>
      </c>
      <c r="AC121" s="153" t="n">
        <v>-0.031</v>
      </c>
      <c r="AD121" s="153" t="n">
        <v>-0.0095</v>
      </c>
      <c r="AE121" s="153" t="n">
        <v>-0.027</v>
      </c>
      <c r="AF121" s="153" t="n">
        <v>0.005</v>
      </c>
      <c r="AG121" s="153" t="n">
        <v>0.0085</v>
      </c>
      <c r="AH121" s="153" t="n">
        <v>-0.0575</v>
      </c>
      <c r="AI121" s="153" t="n">
        <v>-0.0345</v>
      </c>
      <c r="AJ121" s="153" t="n">
        <v>-0.047</v>
      </c>
      <c r="AK121" s="153" t="n">
        <v>-0.0085</v>
      </c>
      <c r="AL121" s="153" t="n">
        <v>-0.0545</v>
      </c>
      <c r="AM121" s="153" t="n">
        <v>-0.1875</v>
      </c>
      <c r="AN121" s="153" t="n">
        <v>-0.0045</v>
      </c>
      <c r="AO121" s="153" t="n">
        <v>0.016</v>
      </c>
      <c r="AP121" s="153" t="n">
        <v>1.52</v>
      </c>
      <c r="AQ121" s="153" t="n">
        <v>-0.0575</v>
      </c>
      <c r="AR121" s="153" t="n">
        <v>-0.3</v>
      </c>
      <c r="AS121" s="153" t="n">
        <v>-0.145</v>
      </c>
      <c r="AT121" s="153" t="n">
        <v>-0.1875</v>
      </c>
      <c r="AU121" s="153" t="n">
        <v>-0.055</v>
      </c>
      <c r="AV121" s="153" t="n">
        <v>-0.25</v>
      </c>
      <c r="AW121" s="153" t="n">
        <v>0</v>
      </c>
      <c r="AX121" s="153" t="n">
        <v>0.1025</v>
      </c>
      <c r="AY121" s="153" t="n">
        <v>-0.3</v>
      </c>
      <c r="AZ121" s="153" t="n">
        <v>0</v>
      </c>
      <c r="BA121" s="153" t="n">
        <v>-0.0575</v>
      </c>
      <c r="BB121" s="153" t="n">
        <v>-0.13</v>
      </c>
      <c r="BC121" s="153" t="n">
        <v>-0.0495</v>
      </c>
      <c r="BD121" s="153" t="n">
        <v>-0.108</v>
      </c>
      <c r="BE121" s="153" t="n">
        <v>-0.0135</v>
      </c>
      <c r="BF121" s="153" t="n">
        <v>-0.0695</v>
      </c>
      <c r="BG121" s="153" t="n">
        <v>0</v>
      </c>
      <c r="BH121" s="153" t="n">
        <v>-0.0575</v>
      </c>
      <c r="BI121" s="153" t="n">
        <v>-0.17</v>
      </c>
    </row>
    <row r="122" customFormat="false" ht="12.75" hidden="false" customHeight="false" outlineLevel="0" collapsed="false">
      <c r="C122" s="0" t="n">
        <v>-0.0185214</v>
      </c>
      <c r="E122" s="0" t="n">
        <v>3.351</v>
      </c>
      <c r="F122" s="141" t="n">
        <v>40210</v>
      </c>
      <c r="G122" s="156" t="n">
        <v>3.391</v>
      </c>
      <c r="H122" s="156" t="n">
        <v>0.15</v>
      </c>
      <c r="I122" s="153" t="n">
        <v>0.074693918888067</v>
      </c>
      <c r="J122" s="153" t="n">
        <v>-0.2025</v>
      </c>
      <c r="K122" s="153" t="n">
        <v>-0.2075</v>
      </c>
      <c r="L122" s="192" t="n">
        <v>-0.13</v>
      </c>
      <c r="M122" s="192" t="n">
        <v>-0.2675</v>
      </c>
      <c r="N122" s="153" t="n">
        <v>-0.095</v>
      </c>
      <c r="O122" s="153" t="n">
        <v>-0.0495</v>
      </c>
      <c r="P122" s="153" t="n">
        <v>-0.0845</v>
      </c>
      <c r="Q122" s="153" t="n">
        <v>-0.1725</v>
      </c>
      <c r="R122" s="153" t="n">
        <v>-0.2025</v>
      </c>
      <c r="S122" s="153" t="n">
        <v>-0.2025</v>
      </c>
      <c r="T122" s="153" t="n">
        <v>-0.10975</v>
      </c>
      <c r="U122" s="153" t="n">
        <v>-0.0495</v>
      </c>
      <c r="V122" s="153" t="n">
        <v>0.235</v>
      </c>
      <c r="W122" s="153" t="n">
        <v>0.235</v>
      </c>
      <c r="X122" s="153" t="n">
        <v>0.28</v>
      </c>
      <c r="Y122" s="153" t="n">
        <v>0</v>
      </c>
      <c r="Z122" s="153" t="n">
        <v>0.3375</v>
      </c>
      <c r="AA122" s="153" t="n">
        <v>0.435</v>
      </c>
      <c r="AB122" s="153" t="n">
        <v>-0.018</v>
      </c>
      <c r="AC122" s="153" t="n">
        <v>-0.031</v>
      </c>
      <c r="AD122" s="153" t="n">
        <v>-0.0095</v>
      </c>
      <c r="AE122" s="153" t="n">
        <v>-0.027</v>
      </c>
      <c r="AF122" s="153" t="n">
        <v>0.005</v>
      </c>
      <c r="AG122" s="153" t="n">
        <v>0.0085</v>
      </c>
      <c r="AH122" s="153" t="n">
        <v>-0.0575</v>
      </c>
      <c r="AI122" s="153" t="n">
        <v>-0.0345</v>
      </c>
      <c r="AJ122" s="153" t="n">
        <v>-0.047</v>
      </c>
      <c r="AK122" s="153" t="n">
        <v>-0.0085</v>
      </c>
      <c r="AL122" s="153" t="n">
        <v>-0.0505</v>
      </c>
      <c r="AM122" s="153" t="n">
        <v>-0.17</v>
      </c>
      <c r="AN122" s="153" t="n">
        <v>-0.0045</v>
      </c>
      <c r="AO122" s="153" t="n">
        <v>0.016</v>
      </c>
      <c r="AP122" s="153" t="n">
        <v>1.4</v>
      </c>
      <c r="AQ122" s="153" t="n">
        <v>-0.04</v>
      </c>
      <c r="AR122" s="153" t="n">
        <v>-0.3</v>
      </c>
      <c r="AS122" s="153" t="n">
        <v>-0.145</v>
      </c>
      <c r="AT122" s="153" t="n">
        <v>-0.1875</v>
      </c>
      <c r="AU122" s="153" t="n">
        <v>-0.075</v>
      </c>
      <c r="AV122" s="153" t="n">
        <v>-0.25</v>
      </c>
      <c r="AW122" s="153" t="n">
        <v>0</v>
      </c>
      <c r="AX122" s="153" t="n">
        <v>0.1025</v>
      </c>
      <c r="AY122" s="153" t="n">
        <v>-0.3</v>
      </c>
      <c r="AZ122" s="153" t="n">
        <v>0</v>
      </c>
      <c r="BA122" s="153" t="n">
        <v>-0.04</v>
      </c>
      <c r="BB122" s="153" t="n">
        <v>-0.13</v>
      </c>
      <c r="BC122" s="153" t="n">
        <v>-0.0495</v>
      </c>
      <c r="BD122" s="153" t="n">
        <v>-0.088</v>
      </c>
      <c r="BE122" s="153" t="n">
        <v>-0.0135</v>
      </c>
      <c r="BF122" s="153" t="n">
        <v>-0.0695</v>
      </c>
      <c r="BG122" s="153" t="n">
        <v>0</v>
      </c>
      <c r="BH122" s="153" t="n">
        <v>-0.0575</v>
      </c>
      <c r="BI122" s="153" t="n">
        <v>-0.17</v>
      </c>
    </row>
    <row r="123" customFormat="false" ht="12.75" hidden="false" customHeight="false" outlineLevel="0" collapsed="false">
      <c r="C123" s="0" t="n">
        <v>-0.01388584</v>
      </c>
      <c r="E123" s="0" t="n">
        <v>3.226</v>
      </c>
      <c r="F123" s="141" t="n">
        <v>40238</v>
      </c>
      <c r="G123" s="156" t="n">
        <v>3.266</v>
      </c>
      <c r="H123" s="156" t="n">
        <v>0.15</v>
      </c>
      <c r="I123" s="153" t="n">
        <v>0.074688795586427</v>
      </c>
      <c r="J123" s="153" t="n">
        <v>-0.205</v>
      </c>
      <c r="K123" s="153" t="n">
        <v>-0.21</v>
      </c>
      <c r="L123" s="192" t="n">
        <v>-0.13</v>
      </c>
      <c r="M123" s="192" t="n">
        <v>-0.27</v>
      </c>
      <c r="N123" s="153" t="n">
        <v>-0.095</v>
      </c>
      <c r="O123" s="153" t="n">
        <v>-0.0495</v>
      </c>
      <c r="P123" s="153" t="n">
        <v>-0.0845</v>
      </c>
      <c r="Q123" s="153" t="n">
        <v>-0.175</v>
      </c>
      <c r="R123" s="153" t="n">
        <v>-0.205</v>
      </c>
      <c r="S123" s="153" t="n">
        <v>-0.205</v>
      </c>
      <c r="T123" s="153" t="n">
        <v>-0.1035</v>
      </c>
      <c r="U123" s="153" t="n">
        <v>-0.0495</v>
      </c>
      <c r="V123" s="153" t="n">
        <v>0.2325</v>
      </c>
      <c r="W123" s="153" t="n">
        <v>0.2325</v>
      </c>
      <c r="X123" s="153" t="n">
        <v>0.278</v>
      </c>
      <c r="Y123" s="153" t="n">
        <v>0</v>
      </c>
      <c r="Z123" s="153" t="n">
        <v>0.26</v>
      </c>
      <c r="AA123" s="153" t="n">
        <v>0.3025</v>
      </c>
      <c r="AB123" s="153" t="n">
        <v>-0.018</v>
      </c>
      <c r="AC123" s="153" t="n">
        <v>-0.031</v>
      </c>
      <c r="AD123" s="153" t="n">
        <v>0.0063</v>
      </c>
      <c r="AE123" s="153" t="n">
        <v>-0.0112</v>
      </c>
      <c r="AF123" s="153" t="n">
        <v>0.005</v>
      </c>
      <c r="AG123" s="153" t="n">
        <v>0.0085</v>
      </c>
      <c r="AH123" s="153" t="n">
        <v>-0.0575</v>
      </c>
      <c r="AI123" s="153" t="n">
        <v>-0.0345</v>
      </c>
      <c r="AJ123" s="153" t="n">
        <v>-0.0375</v>
      </c>
      <c r="AK123" s="153" t="n">
        <v>-0.0085</v>
      </c>
      <c r="AL123" s="153" t="n">
        <v>-0.052</v>
      </c>
      <c r="AM123" s="153" t="n">
        <v>-0.1575</v>
      </c>
      <c r="AN123" s="153" t="n">
        <v>-0.0045</v>
      </c>
      <c r="AO123" s="153" t="n">
        <v>0.016</v>
      </c>
      <c r="AP123" s="153" t="n">
        <v>0.88</v>
      </c>
      <c r="AQ123" s="153" t="n">
        <v>-0.0275</v>
      </c>
      <c r="AR123" s="153" t="n">
        <v>-0.3</v>
      </c>
      <c r="AS123" s="153" t="n">
        <v>-0.145</v>
      </c>
      <c r="AT123" s="153" t="n">
        <v>-0.1875</v>
      </c>
      <c r="AU123" s="153" t="n">
        <v>-0.24</v>
      </c>
      <c r="AV123" s="153" t="n">
        <v>-0.25</v>
      </c>
      <c r="AW123" s="153" t="n">
        <v>0</v>
      </c>
      <c r="AX123" s="153" t="n">
        <v>0.1025</v>
      </c>
      <c r="AY123" s="153" t="n">
        <v>-0.3</v>
      </c>
      <c r="AZ123" s="153" t="n">
        <v>0</v>
      </c>
      <c r="BA123" s="153" t="n">
        <v>-0.0275</v>
      </c>
      <c r="BB123" s="153" t="n">
        <v>-0.1075</v>
      </c>
      <c r="BC123" s="153" t="n">
        <v>-0.0495</v>
      </c>
      <c r="BD123" s="153" t="n">
        <v>-0.083</v>
      </c>
      <c r="BE123" s="153" t="n">
        <v>-0.0135</v>
      </c>
      <c r="BF123" s="153" t="n">
        <v>-0.0695</v>
      </c>
      <c r="BG123" s="153" t="n">
        <v>0</v>
      </c>
      <c r="BH123" s="153" t="n">
        <v>-0.0575</v>
      </c>
      <c r="BI123" s="153" t="n">
        <v>-0.17</v>
      </c>
    </row>
    <row r="124" customFormat="false" ht="12.75" hidden="false" customHeight="false" outlineLevel="0" collapsed="false">
      <c r="C124" s="0" t="n">
        <v>-0.10985631</v>
      </c>
      <c r="E124" s="0" t="n">
        <v>3.102</v>
      </c>
      <c r="F124" s="141" t="n">
        <v>40269</v>
      </c>
      <c r="G124" s="156" t="n">
        <v>3.142</v>
      </c>
      <c r="H124" s="156" t="n">
        <v>0.15</v>
      </c>
      <c r="I124" s="153" t="n">
        <v>0.074683123359622</v>
      </c>
      <c r="J124" s="153" t="n">
        <v>-0.195</v>
      </c>
      <c r="K124" s="153" t="n">
        <v>-0.2</v>
      </c>
      <c r="L124" s="192" t="n">
        <v>-0.175</v>
      </c>
      <c r="M124" s="192" t="n">
        <v>-0.26</v>
      </c>
      <c r="N124" s="153" t="n">
        <v>-0.14</v>
      </c>
      <c r="O124" s="153" t="n">
        <v>-0.047</v>
      </c>
      <c r="P124" s="153" t="n">
        <v>-0.067</v>
      </c>
      <c r="Q124" s="153" t="n">
        <v>-0.165</v>
      </c>
      <c r="R124" s="153" t="n">
        <v>-0.195</v>
      </c>
      <c r="S124" s="153" t="n">
        <v>-0.195</v>
      </c>
      <c r="T124" s="153" t="n">
        <v>-0.081</v>
      </c>
      <c r="U124" s="153" t="n">
        <v>-0.047</v>
      </c>
      <c r="V124" s="153" t="n">
        <v>0.1825</v>
      </c>
      <c r="W124" s="153" t="n">
        <v>0.1825</v>
      </c>
      <c r="X124" s="153" t="n">
        <v>0.183</v>
      </c>
      <c r="Y124" s="153" t="n">
        <v>0</v>
      </c>
      <c r="Z124" s="153" t="n">
        <v>0.1775</v>
      </c>
      <c r="AA124" s="153" t="n">
        <v>0.1975</v>
      </c>
      <c r="AB124" s="153" t="n">
        <v>-0.0175</v>
      </c>
      <c r="AC124" s="153" t="n">
        <v>-0.0262</v>
      </c>
      <c r="AD124" s="153" t="n">
        <v>0.0063</v>
      </c>
      <c r="AE124" s="153" t="n">
        <v>-0.0112</v>
      </c>
      <c r="AF124" s="153" t="n">
        <v>0.005</v>
      </c>
      <c r="AG124" s="153" t="n">
        <v>0.0085</v>
      </c>
      <c r="AH124" s="153" t="n">
        <v>-0.055</v>
      </c>
      <c r="AI124" s="153" t="n">
        <v>-0.039</v>
      </c>
      <c r="AJ124" s="153" t="n">
        <v>-0.042</v>
      </c>
      <c r="AK124" s="153" t="n">
        <v>-0.0135</v>
      </c>
      <c r="AL124" s="153" t="n">
        <v>-0.062</v>
      </c>
      <c r="AM124" s="153" t="n">
        <v>-0.115</v>
      </c>
      <c r="AN124" s="153" t="n">
        <v>-0.0095</v>
      </c>
      <c r="AO124" s="153" t="n">
        <v>0.009</v>
      </c>
      <c r="AP124" s="153" t="n">
        <v>0.505</v>
      </c>
      <c r="AQ124" s="153" t="n">
        <v>0.015</v>
      </c>
      <c r="AR124" s="153" t="n">
        <v>-0.3425</v>
      </c>
      <c r="AS124" s="153" t="n">
        <v>-0.13</v>
      </c>
      <c r="AT124" s="153" t="n">
        <v>-0.16</v>
      </c>
      <c r="AU124" s="153" t="n">
        <v>-0.43</v>
      </c>
      <c r="AV124" s="153" t="n">
        <v>-0.2925</v>
      </c>
      <c r="AW124" s="153" t="n">
        <v>0</v>
      </c>
      <c r="AX124" s="153" t="n">
        <v>0.2175</v>
      </c>
      <c r="AY124" s="153" t="n">
        <v>-0.3425</v>
      </c>
      <c r="AZ124" s="153" t="n">
        <v>0</v>
      </c>
      <c r="BA124" s="153" t="n">
        <v>0.015</v>
      </c>
      <c r="BB124" s="153" t="n">
        <v>-0.068</v>
      </c>
      <c r="BC124" s="153" t="n">
        <v>-0.047</v>
      </c>
      <c r="BD124" s="153" t="n">
        <v>-0.048</v>
      </c>
      <c r="BE124" s="153" t="n">
        <v>-0.0135</v>
      </c>
      <c r="BF124" s="153" t="n">
        <v>-0.052</v>
      </c>
      <c r="BG124" s="153" t="n">
        <v>0</v>
      </c>
      <c r="BH124" s="153" t="n">
        <v>-0.055</v>
      </c>
      <c r="BI124" s="153" t="n">
        <v>-0.17</v>
      </c>
    </row>
    <row r="125" customFormat="false" ht="12.75" hidden="false" customHeight="false" outlineLevel="0" collapsed="false">
      <c r="C125" s="0" t="n">
        <v>-0.0076592</v>
      </c>
      <c r="E125" s="0" t="n">
        <v>3.087</v>
      </c>
      <c r="F125" s="141" t="n">
        <v>40299</v>
      </c>
      <c r="G125" s="156" t="n">
        <v>3.127</v>
      </c>
      <c r="H125" s="156" t="n">
        <v>0.15</v>
      </c>
      <c r="I125" s="153" t="n">
        <v>0.074677634107886</v>
      </c>
      <c r="J125" s="153" t="n">
        <v>-0.195</v>
      </c>
      <c r="K125" s="153" t="n">
        <v>-0.2</v>
      </c>
      <c r="L125" s="192" t="n">
        <v>-0.205</v>
      </c>
      <c r="M125" s="192" t="n">
        <v>-0.26</v>
      </c>
      <c r="N125" s="153" t="n">
        <v>-0.155</v>
      </c>
      <c r="O125" s="153" t="n">
        <v>-0.047</v>
      </c>
      <c r="P125" s="153" t="n">
        <v>-0.067</v>
      </c>
      <c r="Q125" s="153" t="n">
        <v>-0.165</v>
      </c>
      <c r="R125" s="153" t="n">
        <v>-0.195</v>
      </c>
      <c r="S125" s="153" t="n">
        <v>-0.195</v>
      </c>
      <c r="T125" s="153" t="n">
        <v>-0.081</v>
      </c>
      <c r="U125" s="153" t="n">
        <v>-0.047</v>
      </c>
      <c r="V125" s="153" t="n">
        <v>0.1725</v>
      </c>
      <c r="W125" s="153" t="n">
        <v>0.1725</v>
      </c>
      <c r="X125" s="153" t="n">
        <v>0.183</v>
      </c>
      <c r="Y125" s="153" t="n">
        <v>0</v>
      </c>
      <c r="Z125" s="153" t="n">
        <v>0.1625</v>
      </c>
      <c r="AA125" s="153" t="n">
        <v>0.1725</v>
      </c>
      <c r="AB125" s="153" t="n">
        <v>-0.0175</v>
      </c>
      <c r="AC125" s="153" t="n">
        <v>-0.02645</v>
      </c>
      <c r="AD125" s="153" t="n">
        <v>0.00605</v>
      </c>
      <c r="AE125" s="153" t="n">
        <v>-0.01145</v>
      </c>
      <c r="AF125" s="153" t="n">
        <v>0.005</v>
      </c>
      <c r="AG125" s="153" t="n">
        <v>0.0085</v>
      </c>
      <c r="AH125" s="153" t="n">
        <v>-0.055</v>
      </c>
      <c r="AI125" s="153" t="n">
        <v>-0.039</v>
      </c>
      <c r="AJ125" s="153" t="n">
        <v>-0.042</v>
      </c>
      <c r="AK125" s="153" t="n">
        <v>-0.0135</v>
      </c>
      <c r="AL125" s="153" t="n">
        <v>-0.062</v>
      </c>
      <c r="AM125" s="153" t="n">
        <v>-0.115</v>
      </c>
      <c r="AN125" s="153" t="n">
        <v>-0.0095</v>
      </c>
      <c r="AO125" s="153" t="n">
        <v>0.009</v>
      </c>
      <c r="AP125" s="153" t="n">
        <v>0.405</v>
      </c>
      <c r="AQ125" s="153" t="n">
        <v>0.015</v>
      </c>
      <c r="AR125" s="153" t="n">
        <v>-0.3425</v>
      </c>
      <c r="AS125" s="153" t="n">
        <v>-0.13</v>
      </c>
      <c r="AT125" s="153" t="n">
        <v>-0.16</v>
      </c>
      <c r="AU125" s="153" t="n">
        <v>-0.43</v>
      </c>
      <c r="AV125" s="153" t="n">
        <v>-0.2925</v>
      </c>
      <c r="AW125" s="153" t="n">
        <v>0</v>
      </c>
      <c r="AX125" s="153" t="n">
        <v>0.2175</v>
      </c>
      <c r="AY125" s="153" t="n">
        <v>-0.3425</v>
      </c>
      <c r="AZ125" s="153" t="n">
        <v>0</v>
      </c>
      <c r="BA125" s="153" t="n">
        <v>0.015</v>
      </c>
      <c r="BB125" s="153" t="n">
        <v>-0.068</v>
      </c>
      <c r="BC125" s="153" t="n">
        <v>-0.047</v>
      </c>
      <c r="BD125" s="153" t="n">
        <v>-0.0505</v>
      </c>
      <c r="BE125" s="153" t="n">
        <v>-0.0135</v>
      </c>
      <c r="BF125" s="153" t="n">
        <v>-0.052</v>
      </c>
      <c r="BG125" s="153" t="n">
        <v>0</v>
      </c>
      <c r="BH125" s="153" t="n">
        <v>-0.055</v>
      </c>
      <c r="BI125" s="153" t="n">
        <v>-0.17</v>
      </c>
    </row>
    <row r="126" customFormat="false" ht="12.75" hidden="false" customHeight="false" outlineLevel="0" collapsed="false">
      <c r="C126" s="0" t="n">
        <v>-0.04631036</v>
      </c>
      <c r="E126" s="0" t="n">
        <v>3.089</v>
      </c>
      <c r="F126" s="141" t="n">
        <v>40330</v>
      </c>
      <c r="G126" s="156" t="n">
        <v>3.129</v>
      </c>
      <c r="H126" s="156" t="n">
        <v>0.15</v>
      </c>
      <c r="I126" s="153" t="n">
        <v>0.074671961881101</v>
      </c>
      <c r="J126" s="153" t="n">
        <v>-0.195</v>
      </c>
      <c r="K126" s="153" t="n">
        <v>-0.2</v>
      </c>
      <c r="L126" s="192" t="n">
        <v>-0.215</v>
      </c>
      <c r="M126" s="192" t="n">
        <v>-0.26</v>
      </c>
      <c r="N126" s="153" t="n">
        <v>-0.165</v>
      </c>
      <c r="O126" s="153" t="n">
        <v>-0.047</v>
      </c>
      <c r="P126" s="153" t="n">
        <v>-0.067</v>
      </c>
      <c r="Q126" s="153" t="n">
        <v>-0.165</v>
      </c>
      <c r="R126" s="153" t="n">
        <v>-0.195</v>
      </c>
      <c r="S126" s="153" t="n">
        <v>-0.195</v>
      </c>
      <c r="T126" s="153" t="n">
        <v>-0.0785</v>
      </c>
      <c r="U126" s="153" t="n">
        <v>-0.047</v>
      </c>
      <c r="V126" s="153" t="n">
        <v>0.1675</v>
      </c>
      <c r="W126" s="153" t="n">
        <v>0.1675</v>
      </c>
      <c r="X126" s="153" t="n">
        <v>0.178</v>
      </c>
      <c r="Y126" s="153" t="n">
        <v>0</v>
      </c>
      <c r="Z126" s="153" t="n">
        <v>0.1625</v>
      </c>
      <c r="AA126" s="153" t="n">
        <v>0.1725</v>
      </c>
      <c r="AB126" s="153" t="n">
        <v>-0.0175</v>
      </c>
      <c r="AC126" s="153" t="n">
        <v>-0.02645</v>
      </c>
      <c r="AD126" s="153" t="n">
        <v>0.00605</v>
      </c>
      <c r="AE126" s="153" t="n">
        <v>-0.01145</v>
      </c>
      <c r="AF126" s="153" t="n">
        <v>0.005</v>
      </c>
      <c r="AG126" s="153" t="n">
        <v>0.0085</v>
      </c>
      <c r="AH126" s="153" t="n">
        <v>-0.055</v>
      </c>
      <c r="AI126" s="153" t="n">
        <v>-0.041</v>
      </c>
      <c r="AJ126" s="153" t="n">
        <v>-0.0395</v>
      </c>
      <c r="AK126" s="153" t="n">
        <v>-0.046</v>
      </c>
      <c r="AL126" s="153" t="n">
        <v>-0.078</v>
      </c>
      <c r="AM126" s="153" t="n">
        <v>-0.11</v>
      </c>
      <c r="AN126" s="153" t="n">
        <v>-0.0095</v>
      </c>
      <c r="AO126" s="153" t="n">
        <v>0.009</v>
      </c>
      <c r="AP126" s="153" t="n">
        <v>0.415</v>
      </c>
      <c r="AQ126" s="153" t="n">
        <v>0.02</v>
      </c>
      <c r="AR126" s="153" t="n">
        <v>-0.3425</v>
      </c>
      <c r="AS126" s="153" t="n">
        <v>-0.13</v>
      </c>
      <c r="AT126" s="153" t="n">
        <v>-0.16</v>
      </c>
      <c r="AU126" s="153" t="n">
        <v>-0.43</v>
      </c>
      <c r="AV126" s="153" t="n">
        <v>-0.2925</v>
      </c>
      <c r="AW126" s="153" t="n">
        <v>0</v>
      </c>
      <c r="AX126" s="153" t="n">
        <v>0.2175</v>
      </c>
      <c r="AY126" s="153" t="n">
        <v>-0.3425</v>
      </c>
      <c r="AZ126" s="153" t="n">
        <v>0</v>
      </c>
      <c r="BA126" s="153" t="n">
        <v>0.02</v>
      </c>
      <c r="BB126" s="153" t="n">
        <v>-0.083</v>
      </c>
      <c r="BC126" s="153" t="n">
        <v>-0.047</v>
      </c>
      <c r="BD126" s="153" t="n">
        <v>-0.053</v>
      </c>
      <c r="BE126" s="153" t="n">
        <v>-0.046</v>
      </c>
      <c r="BF126" s="153" t="n">
        <v>-0.052</v>
      </c>
      <c r="BG126" s="153" t="n">
        <v>0</v>
      </c>
      <c r="BH126" s="153" t="n">
        <v>-0.055</v>
      </c>
      <c r="BI126" s="153" t="n">
        <v>-0.17</v>
      </c>
    </row>
    <row r="127" customFormat="false" ht="12.75" hidden="false" customHeight="false" outlineLevel="0" collapsed="false">
      <c r="C127" s="0" t="n">
        <v>-0.04009464</v>
      </c>
      <c r="E127" s="0" t="n">
        <v>3.136</v>
      </c>
      <c r="F127" s="141" t="n">
        <v>40360</v>
      </c>
      <c r="G127" s="156" t="n">
        <v>3.176</v>
      </c>
      <c r="H127" s="156" t="n">
        <v>0.15</v>
      </c>
      <c r="I127" s="153" t="n">
        <v>0.074673253375929</v>
      </c>
      <c r="J127" s="153" t="n">
        <v>-0.195</v>
      </c>
      <c r="K127" s="153" t="n">
        <v>-0.2</v>
      </c>
      <c r="L127" s="192" t="n">
        <v>-0.215</v>
      </c>
      <c r="M127" s="192" t="n">
        <v>-0.28</v>
      </c>
      <c r="N127" s="153" t="n">
        <v>-0.165</v>
      </c>
      <c r="O127" s="153" t="n">
        <v>-0.047</v>
      </c>
      <c r="P127" s="153" t="n">
        <v>-0.067</v>
      </c>
      <c r="Q127" s="153" t="n">
        <v>-0.165</v>
      </c>
      <c r="R127" s="153" t="n">
        <v>-0.195</v>
      </c>
      <c r="S127" s="153" t="n">
        <v>-0.195</v>
      </c>
      <c r="T127" s="153" t="n">
        <v>-0.07725</v>
      </c>
      <c r="U127" s="153" t="n">
        <v>-0.047</v>
      </c>
      <c r="V127" s="153" t="n">
        <v>0.1575</v>
      </c>
      <c r="W127" s="153" t="n">
        <v>0.1575</v>
      </c>
      <c r="X127" s="153" t="n">
        <v>0.167</v>
      </c>
      <c r="Y127" s="153" t="n">
        <v>0</v>
      </c>
      <c r="Z127" s="153" t="n">
        <v>0.1625</v>
      </c>
      <c r="AA127" s="153" t="n">
        <v>0.185</v>
      </c>
      <c r="AB127" s="153" t="n">
        <v>-0.0175</v>
      </c>
      <c r="AC127" s="153" t="n">
        <v>-0.02645</v>
      </c>
      <c r="AD127" s="153" t="n">
        <v>0.00605</v>
      </c>
      <c r="AE127" s="153" t="n">
        <v>-0.01145</v>
      </c>
      <c r="AF127" s="153" t="n">
        <v>0.005</v>
      </c>
      <c r="AG127" s="153" t="n">
        <v>0.0085</v>
      </c>
      <c r="AH127" s="153" t="n">
        <v>-0.055</v>
      </c>
      <c r="AI127" s="153" t="n">
        <v>-0.041</v>
      </c>
      <c r="AJ127" s="153" t="n">
        <v>-0.0395</v>
      </c>
      <c r="AK127" s="153" t="n">
        <v>-0.0125</v>
      </c>
      <c r="AL127" s="153" t="n">
        <v>-0.062</v>
      </c>
      <c r="AM127" s="153" t="n">
        <v>-0.1075</v>
      </c>
      <c r="AN127" s="153" t="n">
        <v>-0.0095</v>
      </c>
      <c r="AO127" s="153" t="n">
        <v>0.009</v>
      </c>
      <c r="AP127" s="153" t="n">
        <v>0.45</v>
      </c>
      <c r="AQ127" s="153" t="n">
        <v>0.0225</v>
      </c>
      <c r="AR127" s="153" t="n">
        <v>-0.3425</v>
      </c>
      <c r="AS127" s="153" t="n">
        <v>-0.13</v>
      </c>
      <c r="AT127" s="153" t="n">
        <v>-0.16</v>
      </c>
      <c r="AU127" s="153" t="n">
        <v>-0.43</v>
      </c>
      <c r="AV127" s="153" t="n">
        <v>-0.2925</v>
      </c>
      <c r="AW127" s="153" t="n">
        <v>0</v>
      </c>
      <c r="AX127" s="153" t="n">
        <v>0.2175</v>
      </c>
      <c r="AY127" s="153" t="n">
        <v>-0.3425</v>
      </c>
      <c r="AZ127" s="153" t="n">
        <v>0</v>
      </c>
      <c r="BA127" s="153" t="n">
        <v>0.0225</v>
      </c>
      <c r="BB127" s="153" t="n">
        <v>-0.0755</v>
      </c>
      <c r="BC127" s="153" t="n">
        <v>-0.047</v>
      </c>
      <c r="BD127" s="153" t="n">
        <v>-0.053</v>
      </c>
      <c r="BE127" s="153" t="n">
        <v>-0.0125</v>
      </c>
      <c r="BF127" s="153" t="n">
        <v>-0.052</v>
      </c>
      <c r="BG127" s="153" t="n">
        <v>0</v>
      </c>
      <c r="BH127" s="153" t="n">
        <v>-0.055</v>
      </c>
      <c r="BI127" s="153" t="n">
        <v>-0.17</v>
      </c>
    </row>
    <row r="128" customFormat="false" ht="12.75" hidden="false" customHeight="false" outlineLevel="0" collapsed="false">
      <c r="C128" s="0" t="n">
        <v>-0.04122752</v>
      </c>
      <c r="E128" s="0" t="n">
        <v>3.131</v>
      </c>
      <c r="F128" s="141" t="n">
        <v>40391</v>
      </c>
      <c r="G128" s="156" t="n">
        <v>3.171</v>
      </c>
      <c r="H128" s="156" t="n">
        <v>0.15</v>
      </c>
      <c r="I128" s="153" t="n">
        <v>0.074676339613447</v>
      </c>
      <c r="J128" s="153" t="n">
        <v>-0.195</v>
      </c>
      <c r="K128" s="153" t="n">
        <v>-0.2</v>
      </c>
      <c r="L128" s="192" t="n">
        <v>-0.215</v>
      </c>
      <c r="M128" s="192" t="n">
        <v>-0.28</v>
      </c>
      <c r="N128" s="153" t="n">
        <v>-0.165</v>
      </c>
      <c r="O128" s="153" t="n">
        <v>-0.047</v>
      </c>
      <c r="P128" s="153" t="n">
        <v>-0.067</v>
      </c>
      <c r="Q128" s="153" t="n">
        <v>-0.165</v>
      </c>
      <c r="R128" s="153" t="n">
        <v>-0.195</v>
      </c>
      <c r="S128" s="153" t="n">
        <v>-0.195</v>
      </c>
      <c r="T128" s="153" t="n">
        <v>-0.076</v>
      </c>
      <c r="U128" s="153" t="n">
        <v>-0.047</v>
      </c>
      <c r="V128" s="153" t="n">
        <v>0.155</v>
      </c>
      <c r="W128" s="153" t="n">
        <v>0.155</v>
      </c>
      <c r="X128" s="153" t="n">
        <v>0.165</v>
      </c>
      <c r="Y128" s="153" t="n">
        <v>0</v>
      </c>
      <c r="Z128" s="153" t="n">
        <v>0.1625</v>
      </c>
      <c r="AA128" s="153" t="n">
        <v>0.185</v>
      </c>
      <c r="AB128" s="153" t="n">
        <v>-0.0175</v>
      </c>
      <c r="AC128" s="153" t="n">
        <v>-0.02645</v>
      </c>
      <c r="AD128" s="153" t="n">
        <v>0.00625</v>
      </c>
      <c r="AE128" s="153" t="n">
        <v>-0.01125</v>
      </c>
      <c r="AF128" s="153" t="n">
        <v>0.005</v>
      </c>
      <c r="AG128" s="153" t="n">
        <v>0.0085</v>
      </c>
      <c r="AH128" s="153" t="n">
        <v>-0.055</v>
      </c>
      <c r="AI128" s="153" t="n">
        <v>-0.041</v>
      </c>
      <c r="AJ128" s="153" t="n">
        <v>-0.0395</v>
      </c>
      <c r="AK128" s="153" t="n">
        <v>-0.0125</v>
      </c>
      <c r="AL128" s="153" t="n">
        <v>-0.062</v>
      </c>
      <c r="AM128" s="153" t="n">
        <v>-0.105</v>
      </c>
      <c r="AN128" s="153" t="n">
        <v>-0.0095</v>
      </c>
      <c r="AO128" s="153" t="n">
        <v>0.009</v>
      </c>
      <c r="AP128" s="153" t="n">
        <v>0.505</v>
      </c>
      <c r="AQ128" s="153" t="n">
        <v>0.025</v>
      </c>
      <c r="AR128" s="153" t="n">
        <v>-0.3425</v>
      </c>
      <c r="AS128" s="153" t="n">
        <v>-0.13</v>
      </c>
      <c r="AT128" s="153" t="n">
        <v>-0.16</v>
      </c>
      <c r="AU128" s="153" t="n">
        <v>-0.43</v>
      </c>
      <c r="AV128" s="153" t="n">
        <v>-0.2925</v>
      </c>
      <c r="AW128" s="153" t="n">
        <v>0</v>
      </c>
      <c r="AX128" s="153" t="n">
        <v>0.2175</v>
      </c>
      <c r="AY128" s="153" t="n">
        <v>-0.3425</v>
      </c>
      <c r="AZ128" s="153" t="n">
        <v>0</v>
      </c>
      <c r="BA128" s="153" t="n">
        <v>0.025</v>
      </c>
      <c r="BB128" s="153" t="n">
        <v>-0.0755</v>
      </c>
      <c r="BC128" s="153" t="n">
        <v>-0.047</v>
      </c>
      <c r="BD128" s="153" t="n">
        <v>-0.053</v>
      </c>
      <c r="BE128" s="153" t="n">
        <v>-0.0125</v>
      </c>
      <c r="BF128" s="153" t="n">
        <v>-0.052</v>
      </c>
      <c r="BG128" s="153" t="n">
        <v>0</v>
      </c>
      <c r="BH128" s="153" t="n">
        <v>-0.055</v>
      </c>
      <c r="BI128" s="153" t="n">
        <v>-0.17</v>
      </c>
    </row>
    <row r="129" customFormat="false" ht="12.75" hidden="false" customHeight="false" outlineLevel="0" collapsed="false">
      <c r="C129" s="0" t="n">
        <v>-0.03496106</v>
      </c>
      <c r="E129" s="0" t="n">
        <v>3.114</v>
      </c>
      <c r="F129" s="141" t="n">
        <v>40422</v>
      </c>
      <c r="G129" s="156" t="n">
        <v>3.154</v>
      </c>
      <c r="H129" s="156" t="n">
        <v>0.15</v>
      </c>
      <c r="I129" s="153" t="n">
        <v>0.074679425850968</v>
      </c>
      <c r="J129" s="153" t="n">
        <v>-0.195</v>
      </c>
      <c r="K129" s="153" t="n">
        <v>-0.2</v>
      </c>
      <c r="L129" s="192" t="n">
        <v>-0.205</v>
      </c>
      <c r="M129" s="192" t="n">
        <v>-0.28</v>
      </c>
      <c r="N129" s="153" t="n">
        <v>-0.155</v>
      </c>
      <c r="O129" s="153" t="n">
        <v>-0.047</v>
      </c>
      <c r="P129" s="153" t="n">
        <v>-0.067</v>
      </c>
      <c r="Q129" s="153" t="n">
        <v>-0.165</v>
      </c>
      <c r="R129" s="153" t="n">
        <v>-0.195</v>
      </c>
      <c r="S129" s="153" t="n">
        <v>-0.195</v>
      </c>
      <c r="T129" s="153" t="n">
        <v>-0.07975</v>
      </c>
      <c r="U129" s="153" t="n">
        <v>-0.047</v>
      </c>
      <c r="V129" s="153" t="n">
        <v>0.1525</v>
      </c>
      <c r="W129" s="153" t="n">
        <v>0.1525</v>
      </c>
      <c r="X129" s="153" t="n">
        <v>0.162</v>
      </c>
      <c r="Y129" s="153" t="n">
        <v>0</v>
      </c>
      <c r="Z129" s="153" t="n">
        <v>0.1625</v>
      </c>
      <c r="AA129" s="153" t="n">
        <v>0.1625</v>
      </c>
      <c r="AB129" s="153" t="n">
        <v>-0.0175</v>
      </c>
      <c r="AC129" s="153" t="n">
        <v>-0.02625</v>
      </c>
      <c r="AD129" s="153" t="n">
        <v>0.00625</v>
      </c>
      <c r="AE129" s="153" t="n">
        <v>-0.01125</v>
      </c>
      <c r="AF129" s="153" t="n">
        <v>0.005</v>
      </c>
      <c r="AG129" s="153" t="n">
        <v>0.0085</v>
      </c>
      <c r="AH129" s="153" t="n">
        <v>-0.055</v>
      </c>
      <c r="AI129" s="153" t="n">
        <v>-0.0385</v>
      </c>
      <c r="AJ129" s="153" t="n">
        <v>-0.0445</v>
      </c>
      <c r="AK129" s="153" t="n">
        <v>-0.015</v>
      </c>
      <c r="AL129" s="153" t="n">
        <v>-0.062</v>
      </c>
      <c r="AM129" s="153" t="n">
        <v>-0.1125</v>
      </c>
      <c r="AN129" s="153" t="n">
        <v>-0.0095</v>
      </c>
      <c r="AO129" s="153" t="n">
        <v>0.009</v>
      </c>
      <c r="AP129" s="153" t="n">
        <v>0.41</v>
      </c>
      <c r="AQ129" s="153" t="n">
        <v>0.0175</v>
      </c>
      <c r="AR129" s="153" t="n">
        <v>-0.3425</v>
      </c>
      <c r="AS129" s="153" t="n">
        <v>-0.13</v>
      </c>
      <c r="AT129" s="153" t="n">
        <v>-0.16</v>
      </c>
      <c r="AU129" s="153" t="n">
        <v>-0.43</v>
      </c>
      <c r="AV129" s="153" t="n">
        <v>-0.2925</v>
      </c>
      <c r="AW129" s="153" t="n">
        <v>0</v>
      </c>
      <c r="AX129" s="153" t="n">
        <v>0.2175</v>
      </c>
      <c r="AY129" s="153" t="n">
        <v>-0.3425</v>
      </c>
      <c r="AZ129" s="153" t="n">
        <v>0</v>
      </c>
      <c r="BA129" s="153" t="n">
        <v>0.0175</v>
      </c>
      <c r="BB129" s="153" t="n">
        <v>-0.0805</v>
      </c>
      <c r="BC129" s="153" t="n">
        <v>-0.047</v>
      </c>
      <c r="BD129" s="153" t="n">
        <v>-0.0755</v>
      </c>
      <c r="BE129" s="153" t="n">
        <v>-0.015</v>
      </c>
      <c r="BF129" s="153" t="n">
        <v>-0.052</v>
      </c>
      <c r="BG129" s="153" t="n">
        <v>0</v>
      </c>
      <c r="BH129" s="153" t="n">
        <v>-0.055</v>
      </c>
      <c r="BI129" s="153" t="n">
        <v>-0.17</v>
      </c>
    </row>
    <row r="130" customFormat="false" ht="12.75" hidden="false" customHeight="false" outlineLevel="0" collapsed="false">
      <c r="C130" s="0" t="n">
        <v>-0.01602199</v>
      </c>
      <c r="E130" s="0" t="n">
        <v>3.125</v>
      </c>
      <c r="F130" s="141" t="n">
        <v>40452</v>
      </c>
      <c r="G130" s="156" t="n">
        <v>3.165</v>
      </c>
      <c r="H130" s="156" t="n">
        <v>0.15</v>
      </c>
      <c r="I130" s="153" t="n">
        <v>0.074682412532442</v>
      </c>
      <c r="J130" s="153" t="n">
        <v>-0.195</v>
      </c>
      <c r="K130" s="153" t="n">
        <v>-0.2</v>
      </c>
      <c r="L130" s="192" t="n">
        <v>-0.19</v>
      </c>
      <c r="M130" s="192" t="n">
        <v>-0.28</v>
      </c>
      <c r="N130" s="153" t="n">
        <v>-0.14</v>
      </c>
      <c r="O130" s="153" t="n">
        <v>-0.047</v>
      </c>
      <c r="P130" s="153" t="n">
        <v>-0.067</v>
      </c>
      <c r="Q130" s="153" t="n">
        <v>-0.165</v>
      </c>
      <c r="R130" s="153" t="n">
        <v>-0.195</v>
      </c>
      <c r="S130" s="153" t="n">
        <v>-0.195</v>
      </c>
      <c r="T130" s="153" t="n">
        <v>-0.08475</v>
      </c>
      <c r="U130" s="153" t="n">
        <v>-0.047</v>
      </c>
      <c r="V130" s="153" t="n">
        <v>0.1675</v>
      </c>
      <c r="W130" s="153" t="n">
        <v>0.1675</v>
      </c>
      <c r="X130" s="153" t="n">
        <v>0.178</v>
      </c>
      <c r="Y130" s="153" t="n">
        <v>0</v>
      </c>
      <c r="Z130" s="153" t="n">
        <v>0.165</v>
      </c>
      <c r="AA130" s="153" t="n">
        <v>0.185</v>
      </c>
      <c r="AB130" s="153" t="n">
        <v>-0.0175</v>
      </c>
      <c r="AC130" s="153" t="n">
        <v>-0.02625</v>
      </c>
      <c r="AD130" s="153" t="n">
        <v>-0.0095</v>
      </c>
      <c r="AE130" s="153" t="n">
        <v>-0.027</v>
      </c>
      <c r="AF130" s="153" t="n">
        <v>0.005</v>
      </c>
      <c r="AG130" s="153" t="n">
        <v>0.0085</v>
      </c>
      <c r="AH130" s="153" t="n">
        <v>-0.055</v>
      </c>
      <c r="AI130" s="153" t="n">
        <v>-0.0385</v>
      </c>
      <c r="AJ130" s="153" t="n">
        <v>-0.0445</v>
      </c>
      <c r="AK130" s="153" t="n">
        <v>-0.015</v>
      </c>
      <c r="AL130" s="153" t="n">
        <v>-0.047</v>
      </c>
      <c r="AM130" s="153" t="n">
        <v>-0.1225</v>
      </c>
      <c r="AN130" s="153" t="n">
        <v>-0.0095</v>
      </c>
      <c r="AO130" s="153" t="n">
        <v>0.009</v>
      </c>
      <c r="AP130" s="153" t="n">
        <v>0.345</v>
      </c>
      <c r="AQ130" s="153" t="n">
        <v>0.0075</v>
      </c>
      <c r="AR130" s="153" t="n">
        <v>-0.3425</v>
      </c>
      <c r="AS130" s="153" t="n">
        <v>-0.13</v>
      </c>
      <c r="AT130" s="153" t="n">
        <v>-0.16</v>
      </c>
      <c r="AU130" s="153" t="n">
        <v>-0.43</v>
      </c>
      <c r="AV130" s="153" t="n">
        <v>-0.2925</v>
      </c>
      <c r="AW130" s="153" t="n">
        <v>0</v>
      </c>
      <c r="AX130" s="153" t="n">
        <v>0.2175</v>
      </c>
      <c r="AY130" s="153" t="n">
        <v>-0.3425</v>
      </c>
      <c r="AZ130" s="153" t="n">
        <v>0</v>
      </c>
      <c r="BA130" s="153" t="n">
        <v>0.0075</v>
      </c>
      <c r="BB130" s="153" t="n">
        <v>-0.0855</v>
      </c>
      <c r="BC130" s="153" t="n">
        <v>-0.047</v>
      </c>
      <c r="BD130" s="153" t="n">
        <v>-0.0755</v>
      </c>
      <c r="BE130" s="153" t="n">
        <v>-0.015</v>
      </c>
      <c r="BF130" s="153" t="n">
        <v>-0.052</v>
      </c>
      <c r="BG130" s="153" t="n">
        <v>0</v>
      </c>
      <c r="BH130" s="153" t="n">
        <v>-0.055</v>
      </c>
      <c r="BI130" s="153" t="n">
        <v>-0.17</v>
      </c>
    </row>
    <row r="131" customFormat="false" ht="12.75" hidden="false" customHeight="false" outlineLevel="0" collapsed="false">
      <c r="C131" s="0" t="n">
        <v>-0.0277095</v>
      </c>
      <c r="E131" s="0" t="n">
        <v>3.19</v>
      </c>
      <c r="F131" s="141" t="n">
        <v>40483</v>
      </c>
      <c r="G131" s="156" t="n">
        <v>3.23</v>
      </c>
      <c r="H131" s="156" t="n">
        <v>0.15</v>
      </c>
      <c r="I131" s="153" t="n">
        <v>0.074685498769969</v>
      </c>
      <c r="J131" s="153" t="n">
        <v>-0.19</v>
      </c>
      <c r="K131" s="153" t="n">
        <v>-0.195</v>
      </c>
      <c r="L131" s="192" t="n">
        <v>-0.1525</v>
      </c>
      <c r="M131" s="192" t="n">
        <v>-0.275</v>
      </c>
      <c r="N131" s="153" t="n">
        <v>-0.1025</v>
      </c>
      <c r="O131" s="153" t="n">
        <v>-0.0465</v>
      </c>
      <c r="P131" s="153" t="n">
        <v>-0.0815</v>
      </c>
      <c r="Q131" s="153" t="n">
        <v>-0.16</v>
      </c>
      <c r="R131" s="153" t="n">
        <v>-0.19</v>
      </c>
      <c r="S131" s="153" t="n">
        <v>-0.19</v>
      </c>
      <c r="T131" s="153" t="n">
        <v>-0.1045</v>
      </c>
      <c r="U131" s="153" t="n">
        <v>-0.0465</v>
      </c>
      <c r="V131" s="153" t="n">
        <v>0.2075</v>
      </c>
      <c r="W131" s="153" t="n">
        <v>0.2075</v>
      </c>
      <c r="X131" s="153" t="n">
        <v>0.25</v>
      </c>
      <c r="Y131" s="153" t="n">
        <v>0</v>
      </c>
      <c r="Z131" s="153" t="n">
        <v>0.24</v>
      </c>
      <c r="AA131" s="153" t="n">
        <v>0.2875</v>
      </c>
      <c r="AB131" s="153" t="n">
        <v>-0.0205</v>
      </c>
      <c r="AC131" s="153" t="n">
        <v>-0.037</v>
      </c>
      <c r="AD131" s="153" t="n">
        <v>-0.0085</v>
      </c>
      <c r="AE131" s="153" t="n">
        <v>-0.026</v>
      </c>
      <c r="AF131" s="153" t="n">
        <v>0.005</v>
      </c>
      <c r="AG131" s="153" t="n">
        <v>0.0105</v>
      </c>
      <c r="AH131" s="153" t="n">
        <v>-0.0575</v>
      </c>
      <c r="AI131" s="153" t="n">
        <v>-0.034</v>
      </c>
      <c r="AJ131" s="153" t="n">
        <v>-0.0425</v>
      </c>
      <c r="AK131" s="153" t="n">
        <v>-0.0075</v>
      </c>
      <c r="AL131" s="153" t="n">
        <v>-0.0485</v>
      </c>
      <c r="AM131" s="153" t="n">
        <v>-0.1625</v>
      </c>
      <c r="AN131" s="153" t="n">
        <v>-0.0045</v>
      </c>
      <c r="AO131" s="153" t="n">
        <v>0.016</v>
      </c>
      <c r="AP131" s="153" t="n">
        <v>0.725</v>
      </c>
      <c r="AQ131" s="153" t="n">
        <v>-0.0325</v>
      </c>
      <c r="AR131" s="153" t="n">
        <v>-0.3</v>
      </c>
      <c r="AS131" s="153" t="n">
        <v>-0.145</v>
      </c>
      <c r="AT131" s="153" t="n">
        <v>-0.1875</v>
      </c>
      <c r="AU131" s="153" t="n">
        <v>-0.145</v>
      </c>
      <c r="AV131" s="153" t="n">
        <v>-0.25</v>
      </c>
      <c r="AW131" s="153" t="n">
        <v>0</v>
      </c>
      <c r="AX131" s="153" t="n">
        <v>0.1025</v>
      </c>
      <c r="AY131" s="153" t="n">
        <v>-0.3</v>
      </c>
      <c r="AZ131" s="153" t="n">
        <v>0</v>
      </c>
      <c r="BA131" s="153" t="n">
        <v>-0.0325</v>
      </c>
      <c r="BB131" s="153" t="n">
        <v>-0.108</v>
      </c>
      <c r="BC131" s="153" t="n">
        <v>-0.0465</v>
      </c>
      <c r="BD131" s="153" t="n">
        <v>-0.0805</v>
      </c>
      <c r="BE131" s="153" t="n">
        <v>-0.0125</v>
      </c>
      <c r="BF131" s="153" t="n">
        <v>-0.0665</v>
      </c>
      <c r="BG131" s="153" t="n">
        <v>0</v>
      </c>
      <c r="BH131" s="153" t="n">
        <v>-0.0575</v>
      </c>
      <c r="BI131" s="153" t="n">
        <v>-0.17</v>
      </c>
    </row>
    <row r="132" customFormat="false" ht="12.75" hidden="false" customHeight="false" outlineLevel="0" collapsed="false">
      <c r="C132" s="0" t="n">
        <v>-0.02438115</v>
      </c>
      <c r="E132" s="0" t="n">
        <v>3.269</v>
      </c>
      <c r="F132" s="141" t="n">
        <v>40513</v>
      </c>
      <c r="G132" s="156" t="n">
        <v>3.309</v>
      </c>
      <c r="H132" s="156" t="n">
        <v>0.15</v>
      </c>
      <c r="I132" s="153" t="n">
        <v>0.074688485451449</v>
      </c>
      <c r="J132" s="153" t="n">
        <v>-0.1975</v>
      </c>
      <c r="K132" s="153" t="n">
        <v>-0.2025</v>
      </c>
      <c r="L132" s="192" t="n">
        <v>-0.145</v>
      </c>
      <c r="M132" s="192" t="n">
        <v>-0.2825</v>
      </c>
      <c r="N132" s="153" t="n">
        <v>-0.095</v>
      </c>
      <c r="O132" s="153" t="n">
        <v>-0.0465</v>
      </c>
      <c r="P132" s="153" t="n">
        <v>-0.0815</v>
      </c>
      <c r="Q132" s="153" t="n">
        <v>-0.1675</v>
      </c>
      <c r="R132" s="153" t="n">
        <v>-0.1975</v>
      </c>
      <c r="S132" s="153" t="n">
        <v>-0.1975</v>
      </c>
      <c r="T132" s="153" t="n">
        <v>-0.11575</v>
      </c>
      <c r="U132" s="153" t="n">
        <v>-0.0465</v>
      </c>
      <c r="V132" s="153" t="n">
        <v>0.2475</v>
      </c>
      <c r="W132" s="153" t="n">
        <v>0.2475</v>
      </c>
      <c r="X132" s="153" t="n">
        <v>0.29</v>
      </c>
      <c r="Y132" s="153" t="n">
        <v>0</v>
      </c>
      <c r="Z132" s="153" t="n">
        <v>0.295</v>
      </c>
      <c r="AA132" s="153" t="n">
        <v>0.3375</v>
      </c>
      <c r="AB132" s="153" t="n">
        <v>-0.0205</v>
      </c>
      <c r="AC132" s="153" t="n">
        <v>-0.0295</v>
      </c>
      <c r="AD132" s="153" t="n">
        <v>-0.0085</v>
      </c>
      <c r="AE132" s="153" t="n">
        <v>-0.026</v>
      </c>
      <c r="AF132" s="153" t="n">
        <v>0.005</v>
      </c>
      <c r="AG132" s="153" t="n">
        <v>0.0105</v>
      </c>
      <c r="AH132" s="153" t="n">
        <v>-0.0575</v>
      </c>
      <c r="AI132" s="153" t="n">
        <v>-0.0325</v>
      </c>
      <c r="AJ132" s="153" t="n">
        <v>-0.045</v>
      </c>
      <c r="AK132" s="153" t="n">
        <v>-0.0075</v>
      </c>
      <c r="AL132" s="153" t="n">
        <v>-0.0485</v>
      </c>
      <c r="AM132" s="153" t="n">
        <v>-0.185</v>
      </c>
      <c r="AN132" s="153" t="n">
        <v>-0.0045</v>
      </c>
      <c r="AO132" s="153" t="n">
        <v>0.016</v>
      </c>
      <c r="AP132" s="153" t="n">
        <v>1.045</v>
      </c>
      <c r="AQ132" s="153" t="n">
        <v>-0.055</v>
      </c>
      <c r="AR132" s="153" t="n">
        <v>-0.3</v>
      </c>
      <c r="AS132" s="153" t="n">
        <v>-0.145</v>
      </c>
      <c r="AT132" s="153" t="n">
        <v>-0.1875</v>
      </c>
      <c r="AU132" s="153" t="n">
        <v>-0.075</v>
      </c>
      <c r="AV132" s="153" t="n">
        <v>-0.25</v>
      </c>
      <c r="AW132" s="153" t="n">
        <v>0</v>
      </c>
      <c r="AX132" s="153" t="n">
        <v>0.1025</v>
      </c>
      <c r="AY132" s="153" t="n">
        <v>-0.3</v>
      </c>
      <c r="AZ132" s="153" t="n">
        <v>0</v>
      </c>
      <c r="BA132" s="153" t="n">
        <v>-0.055</v>
      </c>
      <c r="BB132" s="153" t="n">
        <v>-0.1205</v>
      </c>
      <c r="BC132" s="153" t="n">
        <v>-0.0465</v>
      </c>
      <c r="BD132" s="153" t="n">
        <v>-0.103</v>
      </c>
      <c r="BE132" s="153" t="n">
        <v>-0.0125</v>
      </c>
      <c r="BF132" s="153" t="n">
        <v>-0.0665</v>
      </c>
      <c r="BG132" s="153" t="n">
        <v>0</v>
      </c>
      <c r="BH132" s="153" t="n">
        <v>-0.0575</v>
      </c>
      <c r="BI132" s="153" t="n">
        <v>-0.17</v>
      </c>
    </row>
    <row r="133" customFormat="false" ht="12.75" hidden="false" customHeight="false" outlineLevel="0" collapsed="false">
      <c r="C133" s="0" t="n">
        <v>-0.03484602</v>
      </c>
      <c r="E133" s="0" t="n">
        <v>3.522</v>
      </c>
      <c r="F133" s="141" t="n">
        <v>40544</v>
      </c>
      <c r="G133" s="156" t="n">
        <v>3.567</v>
      </c>
      <c r="H133" s="156" t="n">
        <v>0.15</v>
      </c>
      <c r="I133" s="153" t="n">
        <v>0.074691571688982</v>
      </c>
      <c r="J133" s="153" t="n">
        <v>-0.2</v>
      </c>
      <c r="K133" s="153" t="n">
        <v>-0.205</v>
      </c>
      <c r="L133" s="192" t="n">
        <v>-0.13</v>
      </c>
      <c r="M133" s="192" t="n">
        <v>-0.265</v>
      </c>
      <c r="N133" s="153" t="n">
        <v>-0.08</v>
      </c>
      <c r="O133" s="153" t="n">
        <v>-0.0465</v>
      </c>
      <c r="P133" s="153" t="n">
        <v>-0.0815</v>
      </c>
      <c r="Q133" s="153" t="n">
        <v>-0.17</v>
      </c>
      <c r="R133" s="153" t="n">
        <v>-0.2</v>
      </c>
      <c r="S133" s="153" t="n">
        <v>-0.2</v>
      </c>
      <c r="T133" s="153" t="n">
        <v>-0.117</v>
      </c>
      <c r="U133" s="153" t="n">
        <v>-0.0465</v>
      </c>
      <c r="V133" s="153" t="n">
        <v>0.26</v>
      </c>
      <c r="W133" s="153" t="n">
        <v>0.26</v>
      </c>
      <c r="X133" s="153" t="n">
        <v>0.3</v>
      </c>
      <c r="Y133" s="153" t="n">
        <v>0</v>
      </c>
      <c r="Z133" s="153" t="n">
        <v>0.3425</v>
      </c>
      <c r="AA133" s="153" t="n">
        <v>0.4375</v>
      </c>
      <c r="AB133" s="153" t="n">
        <v>-0.016</v>
      </c>
      <c r="AC133" s="153" t="n">
        <v>-0.0295</v>
      </c>
      <c r="AD133" s="153" t="n">
        <v>-0.0085</v>
      </c>
      <c r="AE133" s="153" t="n">
        <v>-0.0235</v>
      </c>
      <c r="AF133" s="153" t="n">
        <v>0.005</v>
      </c>
      <c r="AG133" s="153" t="n">
        <v>0.0105</v>
      </c>
      <c r="AH133" s="153" t="n">
        <v>-0.0575</v>
      </c>
      <c r="AI133" s="153" t="n">
        <v>-0.0325</v>
      </c>
      <c r="AJ133" s="153" t="n">
        <v>-0.045</v>
      </c>
      <c r="AK133" s="153" t="n">
        <v>-0.0075</v>
      </c>
      <c r="AL133" s="153" t="n">
        <v>-0.0525</v>
      </c>
      <c r="AM133" s="153" t="n">
        <v>-0.1875</v>
      </c>
      <c r="AN133" s="153" t="n">
        <v>-0.0025</v>
      </c>
      <c r="AO133" s="153" t="n">
        <v>0.016</v>
      </c>
      <c r="AP133" s="153" t="n">
        <v>1.52</v>
      </c>
      <c r="AQ133" s="153" t="n">
        <v>-0.0575</v>
      </c>
      <c r="AR133" s="153" t="n">
        <v>-0.3</v>
      </c>
      <c r="AS133" s="153" t="n">
        <v>-0.145</v>
      </c>
      <c r="AT133" s="153" t="n">
        <v>-0.1875</v>
      </c>
      <c r="AU133" s="153" t="n">
        <v>-0.055</v>
      </c>
      <c r="AV133" s="153" t="n">
        <v>-0.25</v>
      </c>
      <c r="AW133" s="153" t="n">
        <v>0</v>
      </c>
      <c r="AX133" s="153" t="n">
        <v>0.1025</v>
      </c>
      <c r="AY133" s="153" t="n">
        <v>-0.3</v>
      </c>
      <c r="AZ133" s="153" t="n">
        <v>0</v>
      </c>
      <c r="BA133" s="153" t="n">
        <v>-0.0575</v>
      </c>
      <c r="BB133" s="153" t="n">
        <v>-0.128</v>
      </c>
      <c r="BC133" s="153" t="n">
        <v>-0.0465</v>
      </c>
      <c r="BD133" s="153" t="n">
        <v>-0.106</v>
      </c>
      <c r="BE133" s="153" t="n">
        <v>-0.0125</v>
      </c>
      <c r="BF133" s="153" t="n">
        <v>-0.0665</v>
      </c>
      <c r="BG133" s="153" t="n">
        <v>0</v>
      </c>
      <c r="BH133" s="153" t="n">
        <v>-0.0575</v>
      </c>
      <c r="BI133" s="153" t="n">
        <v>-0.17</v>
      </c>
    </row>
    <row r="134" customFormat="false" ht="12.75" hidden="false" customHeight="false" outlineLevel="0" collapsed="false">
      <c r="C134" s="0" t="n">
        <v>-0.05764807</v>
      </c>
      <c r="E134" s="0" t="n">
        <v>3.427</v>
      </c>
      <c r="F134" s="141" t="n">
        <v>40575</v>
      </c>
      <c r="G134" s="156" t="n">
        <v>3.472</v>
      </c>
      <c r="H134" s="156" t="n">
        <v>0.15</v>
      </c>
      <c r="I134" s="153" t="n">
        <v>0.074694657926518</v>
      </c>
      <c r="J134" s="153" t="n">
        <v>-0.2025</v>
      </c>
      <c r="K134" s="153" t="n">
        <v>-0.2075</v>
      </c>
      <c r="L134" s="192" t="n">
        <v>-0.13</v>
      </c>
      <c r="M134" s="192" t="n">
        <v>-0.2675</v>
      </c>
      <c r="N134" s="153" t="n">
        <v>-0.08</v>
      </c>
      <c r="O134" s="153" t="n">
        <v>-0.0465</v>
      </c>
      <c r="P134" s="153" t="n">
        <v>-0.0815</v>
      </c>
      <c r="Q134" s="153" t="n">
        <v>-0.1725</v>
      </c>
      <c r="R134" s="153" t="n">
        <v>-0.2025</v>
      </c>
      <c r="S134" s="153" t="n">
        <v>-0.2025</v>
      </c>
      <c r="T134" s="153" t="n">
        <v>-0.10825</v>
      </c>
      <c r="U134" s="153" t="n">
        <v>-0.0465</v>
      </c>
      <c r="V134" s="153" t="n">
        <v>0.2375</v>
      </c>
      <c r="W134" s="153" t="n">
        <v>0.2375</v>
      </c>
      <c r="X134" s="153" t="n">
        <v>0.275</v>
      </c>
      <c r="Y134" s="153" t="n">
        <v>0</v>
      </c>
      <c r="Z134" s="153" t="n">
        <v>0.3375</v>
      </c>
      <c r="AA134" s="153" t="n">
        <v>0.435</v>
      </c>
      <c r="AB134" s="153" t="n">
        <v>-0.016</v>
      </c>
      <c r="AC134" s="153" t="n">
        <v>-0.0295</v>
      </c>
      <c r="AD134" s="153" t="n">
        <v>-0.0085</v>
      </c>
      <c r="AE134" s="153" t="n">
        <v>-0.0235</v>
      </c>
      <c r="AF134" s="153" t="n">
        <v>0.005</v>
      </c>
      <c r="AG134" s="153" t="n">
        <v>0.0105</v>
      </c>
      <c r="AH134" s="153" t="n">
        <v>-0.0575</v>
      </c>
      <c r="AI134" s="153" t="n">
        <v>-0.0325</v>
      </c>
      <c r="AJ134" s="153" t="n">
        <v>-0.045</v>
      </c>
      <c r="AK134" s="153" t="n">
        <v>-0.0075</v>
      </c>
      <c r="AL134" s="153" t="n">
        <v>-0.0485</v>
      </c>
      <c r="AM134" s="153" t="n">
        <v>-0.17</v>
      </c>
      <c r="AN134" s="153" t="n">
        <v>-0.0025</v>
      </c>
      <c r="AO134" s="153" t="n">
        <v>0.016</v>
      </c>
      <c r="AP134" s="153" t="n">
        <v>1.4</v>
      </c>
      <c r="AQ134" s="153" t="n">
        <v>-0.04</v>
      </c>
      <c r="AR134" s="153" t="n">
        <v>-0.3</v>
      </c>
      <c r="AS134" s="153" t="n">
        <v>-0.145</v>
      </c>
      <c r="AT134" s="153" t="n">
        <v>-0.1875</v>
      </c>
      <c r="AU134" s="153" t="n">
        <v>-0.075</v>
      </c>
      <c r="AV134" s="153" t="n">
        <v>-0.25</v>
      </c>
      <c r="AW134" s="153" t="n">
        <v>0</v>
      </c>
      <c r="AX134" s="153" t="n">
        <v>0.1025</v>
      </c>
      <c r="AY134" s="153" t="n">
        <v>-0.3</v>
      </c>
      <c r="AZ134" s="153" t="n">
        <v>0</v>
      </c>
      <c r="BA134" s="153" t="n">
        <v>-0.04</v>
      </c>
      <c r="BB134" s="153" t="n">
        <v>-0.128</v>
      </c>
      <c r="BC134" s="153" t="n">
        <v>-0.0465</v>
      </c>
      <c r="BD134" s="153" t="n">
        <v>-0.086</v>
      </c>
      <c r="BE134" s="153" t="n">
        <v>-0.0125</v>
      </c>
      <c r="BF134" s="153" t="n">
        <v>-0.0665</v>
      </c>
      <c r="BG134" s="153" t="n">
        <v>0</v>
      </c>
      <c r="BH134" s="153" t="n">
        <v>-0.0575</v>
      </c>
      <c r="BI134" s="153" t="n">
        <v>-0.17</v>
      </c>
    </row>
    <row r="135" customFormat="false" ht="12.75" hidden="false" customHeight="false" outlineLevel="0" collapsed="false">
      <c r="C135" s="0" t="n">
        <v>-0.04945002</v>
      </c>
      <c r="E135" s="0" t="n">
        <v>3.305</v>
      </c>
      <c r="F135" s="141" t="n">
        <v>40603</v>
      </c>
      <c r="G135" s="156" t="n">
        <v>3.35</v>
      </c>
      <c r="H135" s="156" t="n">
        <v>0.15</v>
      </c>
      <c r="I135" s="153" t="n">
        <v>0.074697445495908</v>
      </c>
      <c r="J135" s="153" t="n">
        <v>-0.205</v>
      </c>
      <c r="K135" s="153" t="n">
        <v>-0.21</v>
      </c>
      <c r="L135" s="192" t="n">
        <v>-0.13</v>
      </c>
      <c r="M135" s="192" t="n">
        <v>-0.27</v>
      </c>
      <c r="N135" s="153" t="n">
        <v>-0.08</v>
      </c>
      <c r="O135" s="153" t="n">
        <v>-0.0465</v>
      </c>
      <c r="P135" s="153" t="n">
        <v>-0.0815</v>
      </c>
      <c r="Q135" s="153" t="n">
        <v>-0.175</v>
      </c>
      <c r="R135" s="153" t="n">
        <v>-0.205</v>
      </c>
      <c r="S135" s="153" t="n">
        <v>-0.205</v>
      </c>
      <c r="T135" s="153" t="n">
        <v>-0.102</v>
      </c>
      <c r="U135" s="153" t="n">
        <v>-0.0465</v>
      </c>
      <c r="V135" s="153" t="n">
        <v>0.235</v>
      </c>
      <c r="W135" s="153" t="n">
        <v>0.235</v>
      </c>
      <c r="X135" s="153" t="n">
        <v>0.273</v>
      </c>
      <c r="Y135" s="153" t="n">
        <v>0</v>
      </c>
      <c r="Z135" s="153" t="n">
        <v>0.26</v>
      </c>
      <c r="AA135" s="153" t="n">
        <v>0.3025</v>
      </c>
      <c r="AB135" s="153" t="n">
        <v>-0.016</v>
      </c>
      <c r="AC135" s="153" t="n">
        <v>-0.0295</v>
      </c>
      <c r="AD135" s="153" t="n">
        <v>0.0073</v>
      </c>
      <c r="AE135" s="153" t="n">
        <v>-0.0077</v>
      </c>
      <c r="AF135" s="153" t="n">
        <v>0.005</v>
      </c>
      <c r="AG135" s="153" t="n">
        <v>0.0105</v>
      </c>
      <c r="AH135" s="153" t="n">
        <v>-0.0575</v>
      </c>
      <c r="AI135" s="153" t="n">
        <v>-0.0325</v>
      </c>
      <c r="AJ135" s="153" t="n">
        <v>-0.0355</v>
      </c>
      <c r="AK135" s="153" t="n">
        <v>-0.0075</v>
      </c>
      <c r="AL135" s="153" t="n">
        <v>-0.05</v>
      </c>
      <c r="AM135" s="153" t="n">
        <v>-0.1575</v>
      </c>
      <c r="AN135" s="153" t="n">
        <v>-0.0025</v>
      </c>
      <c r="AO135" s="153" t="n">
        <v>0.016</v>
      </c>
      <c r="AP135" s="153" t="n">
        <v>0.88</v>
      </c>
      <c r="AQ135" s="153" t="n">
        <v>-0.0275</v>
      </c>
      <c r="AR135" s="153" t="n">
        <v>-0.3</v>
      </c>
      <c r="AS135" s="153" t="n">
        <v>-0.145</v>
      </c>
      <c r="AT135" s="153" t="n">
        <v>-0.1875</v>
      </c>
      <c r="AU135" s="153" t="n">
        <v>-0.24</v>
      </c>
      <c r="AV135" s="153" t="n">
        <v>-0.25</v>
      </c>
      <c r="AW135" s="153" t="n">
        <v>0</v>
      </c>
      <c r="AX135" s="153" t="n">
        <v>0.1025</v>
      </c>
      <c r="AY135" s="153" t="n">
        <v>-0.3</v>
      </c>
      <c r="AZ135" s="153" t="n">
        <v>0</v>
      </c>
      <c r="BA135" s="153" t="n">
        <v>-0.0275</v>
      </c>
      <c r="BB135" s="153" t="n">
        <v>-0.1055</v>
      </c>
      <c r="BC135" s="153" t="n">
        <v>-0.0465</v>
      </c>
      <c r="BD135" s="153" t="n">
        <v>-0.081</v>
      </c>
      <c r="BE135" s="153" t="n">
        <v>-0.0125</v>
      </c>
      <c r="BF135" s="153" t="n">
        <v>-0.0665</v>
      </c>
      <c r="BG135" s="153" t="n">
        <v>0</v>
      </c>
      <c r="BH135" s="153" t="n">
        <v>-0.0575</v>
      </c>
      <c r="BI135" s="153" t="n">
        <v>-0.17</v>
      </c>
    </row>
    <row r="136" customFormat="false" ht="12.75" hidden="false" customHeight="false" outlineLevel="0" collapsed="false">
      <c r="C136" s="0" t="n">
        <v>-0.04430262</v>
      </c>
      <c r="E136" s="0" t="n">
        <v>3.184</v>
      </c>
      <c r="F136" s="141" t="n">
        <v>40634</v>
      </c>
      <c r="G136" s="156" t="n">
        <v>3.229</v>
      </c>
      <c r="H136" s="156" t="n">
        <v>0.15</v>
      </c>
      <c r="I136" s="153" t="n">
        <v>0.07470053173345</v>
      </c>
      <c r="J136" s="153" t="n">
        <v>-0.195</v>
      </c>
      <c r="K136" s="153" t="n">
        <v>-0.2</v>
      </c>
      <c r="L136" s="192" t="n">
        <v>-0.175</v>
      </c>
      <c r="M136" s="192" t="n">
        <v>-0.26</v>
      </c>
      <c r="N136" s="153" t="n">
        <v>-0.125</v>
      </c>
      <c r="O136" s="153" t="n">
        <v>-0.044</v>
      </c>
      <c r="P136" s="153" t="n">
        <v>-0.064</v>
      </c>
      <c r="Q136" s="153" t="n">
        <v>-0.165</v>
      </c>
      <c r="R136" s="153" t="n">
        <v>-0.195</v>
      </c>
      <c r="S136" s="153" t="n">
        <v>-0.195</v>
      </c>
      <c r="T136" s="153" t="n">
        <v>-0.0795</v>
      </c>
      <c r="U136" s="153" t="n">
        <v>-0.044</v>
      </c>
      <c r="V136" s="153" t="n">
        <v>0.185</v>
      </c>
      <c r="W136" s="153" t="n">
        <v>0.185</v>
      </c>
      <c r="X136" s="153" t="n">
        <v>0.178</v>
      </c>
      <c r="Y136" s="153" t="n">
        <v>0</v>
      </c>
      <c r="Z136" s="153" t="n">
        <v>0.1775</v>
      </c>
      <c r="AA136" s="153" t="n">
        <v>0.1975</v>
      </c>
      <c r="AB136" s="153" t="n">
        <v>-0.0155</v>
      </c>
      <c r="AC136" s="153" t="n">
        <v>-0.0247</v>
      </c>
      <c r="AD136" s="153" t="n">
        <v>0.0073</v>
      </c>
      <c r="AE136" s="153" t="n">
        <v>-0.0077</v>
      </c>
      <c r="AF136" s="153" t="n">
        <v>0.005</v>
      </c>
      <c r="AG136" s="153" t="n">
        <v>0.0105</v>
      </c>
      <c r="AH136" s="153" t="n">
        <v>-0.055</v>
      </c>
      <c r="AI136" s="153" t="n">
        <v>-0.037</v>
      </c>
      <c r="AJ136" s="153" t="n">
        <v>-0.04</v>
      </c>
      <c r="AK136" s="153" t="n">
        <v>-0.0125</v>
      </c>
      <c r="AL136" s="153" t="n">
        <v>-0.06</v>
      </c>
      <c r="AM136" s="153" t="n">
        <v>-0.115</v>
      </c>
      <c r="AN136" s="153" t="n">
        <v>-0.0075</v>
      </c>
      <c r="AO136" s="153" t="n">
        <v>0.009</v>
      </c>
      <c r="AP136" s="153" t="n">
        <v>0.505</v>
      </c>
      <c r="AQ136" s="153" t="n">
        <v>0.015</v>
      </c>
      <c r="AR136" s="153" t="n">
        <v>-0.3275</v>
      </c>
      <c r="AS136" s="153" t="n">
        <v>-0.13</v>
      </c>
      <c r="AT136" s="153" t="n">
        <v>-0.19</v>
      </c>
      <c r="AU136" s="153" t="n">
        <v>-0.43</v>
      </c>
      <c r="AV136" s="153" t="n">
        <v>0</v>
      </c>
      <c r="AW136" s="153" t="n">
        <v>0</v>
      </c>
      <c r="AX136" s="153" t="n">
        <v>0.1875</v>
      </c>
      <c r="AY136" s="153" t="n">
        <v>-0.3275</v>
      </c>
      <c r="AZ136" s="153" t="n">
        <v>0</v>
      </c>
      <c r="BA136" s="153" t="n">
        <v>0.015</v>
      </c>
      <c r="BB136" s="153" t="n">
        <v>-0.066</v>
      </c>
      <c r="BC136" s="153" t="n">
        <v>-0.044</v>
      </c>
      <c r="BD136" s="153" t="n">
        <v>-0.046</v>
      </c>
      <c r="BE136" s="153" t="n">
        <v>-0.0125</v>
      </c>
      <c r="BF136" s="153" t="n">
        <v>-0.049</v>
      </c>
      <c r="BG136" s="153" t="n">
        <v>0</v>
      </c>
      <c r="BH136" s="153" t="n">
        <v>-0.055</v>
      </c>
      <c r="BI136" s="153" t="n">
        <v>-0.17</v>
      </c>
    </row>
    <row r="137" customFormat="false" ht="12.75" hidden="false" customHeight="false" outlineLevel="0" collapsed="false">
      <c r="C137" s="0" t="n">
        <v>-0.05672042</v>
      </c>
      <c r="E137" s="0" t="n">
        <v>3.17</v>
      </c>
      <c r="F137" s="141" t="n">
        <v>40664</v>
      </c>
      <c r="G137" s="156" t="n">
        <v>3.215</v>
      </c>
      <c r="H137" s="156" t="n">
        <v>0.15</v>
      </c>
      <c r="I137" s="153" t="n">
        <v>0.074703518414946</v>
      </c>
      <c r="J137" s="153" t="n">
        <v>-0.195</v>
      </c>
      <c r="K137" s="153" t="n">
        <v>-0.2</v>
      </c>
      <c r="L137" s="192" t="n">
        <v>-0.205</v>
      </c>
      <c r="M137" s="192" t="n">
        <v>-0.26</v>
      </c>
      <c r="N137" s="153" t="n">
        <v>-0.14</v>
      </c>
      <c r="O137" s="153" t="n">
        <v>-0.044</v>
      </c>
      <c r="P137" s="153" t="n">
        <v>-0.064</v>
      </c>
      <c r="Q137" s="153" t="n">
        <v>-0.165</v>
      </c>
      <c r="R137" s="153" t="n">
        <v>-0.195</v>
      </c>
      <c r="S137" s="153" t="n">
        <v>-0.195</v>
      </c>
      <c r="T137" s="153" t="n">
        <v>-0.0795</v>
      </c>
      <c r="U137" s="153" t="n">
        <v>-0.044</v>
      </c>
      <c r="V137" s="153" t="n">
        <v>0.175</v>
      </c>
      <c r="W137" s="153" t="n">
        <v>0.175</v>
      </c>
      <c r="X137" s="153" t="n">
        <v>0.178</v>
      </c>
      <c r="Y137" s="153" t="n">
        <v>0</v>
      </c>
      <c r="Z137" s="153" t="n">
        <v>0.1625</v>
      </c>
      <c r="AA137" s="153" t="n">
        <v>0.1725</v>
      </c>
      <c r="AB137" s="153" t="n">
        <v>-0.0155</v>
      </c>
      <c r="AC137" s="153" t="n">
        <v>-0.02495</v>
      </c>
      <c r="AD137" s="153" t="n">
        <v>0.00705</v>
      </c>
      <c r="AE137" s="153" t="n">
        <v>-0.00795</v>
      </c>
      <c r="AF137" s="153" t="n">
        <v>0.005</v>
      </c>
      <c r="AG137" s="153" t="n">
        <v>0.0105</v>
      </c>
      <c r="AH137" s="153" t="n">
        <v>-0.055</v>
      </c>
      <c r="AI137" s="153" t="n">
        <v>-0.037</v>
      </c>
      <c r="AJ137" s="153" t="n">
        <v>-0.04</v>
      </c>
      <c r="AK137" s="153" t="n">
        <v>-0.0125</v>
      </c>
      <c r="AL137" s="153" t="n">
        <v>-0.06</v>
      </c>
      <c r="AM137" s="153" t="n">
        <v>-0.115</v>
      </c>
      <c r="AN137" s="153" t="n">
        <v>-0.0075</v>
      </c>
      <c r="AO137" s="153" t="n">
        <v>0.009</v>
      </c>
      <c r="AP137" s="153" t="n">
        <v>0.405</v>
      </c>
      <c r="AQ137" s="153" t="n">
        <v>0.015</v>
      </c>
      <c r="AR137" s="153" t="n">
        <v>-0.3275</v>
      </c>
      <c r="AS137" s="153" t="n">
        <v>-0.13</v>
      </c>
      <c r="AT137" s="153" t="n">
        <v>-0.19</v>
      </c>
      <c r="AU137" s="153" t="n">
        <v>-0.43</v>
      </c>
      <c r="AV137" s="153" t="n">
        <v>0</v>
      </c>
      <c r="AW137" s="153" t="n">
        <v>0</v>
      </c>
      <c r="AX137" s="153" t="n">
        <v>0.1875</v>
      </c>
      <c r="AY137" s="153" t="n">
        <v>-0.3275</v>
      </c>
      <c r="AZ137" s="153" t="n">
        <v>0</v>
      </c>
      <c r="BA137" s="153" t="n">
        <v>0.015</v>
      </c>
      <c r="BB137" s="153" t="n">
        <v>-0.066</v>
      </c>
      <c r="BC137" s="153" t="n">
        <v>-0.044</v>
      </c>
      <c r="BD137" s="153" t="n">
        <v>-0.0485</v>
      </c>
      <c r="BE137" s="153" t="n">
        <v>-0.0125</v>
      </c>
      <c r="BF137" s="153" t="n">
        <v>-0.049</v>
      </c>
      <c r="BG137" s="153" t="n">
        <v>0</v>
      </c>
      <c r="BH137" s="153" t="n">
        <v>-0.055</v>
      </c>
      <c r="BI137" s="153" t="n">
        <v>-0.17</v>
      </c>
    </row>
    <row r="138" customFormat="false" ht="12.75" hidden="false" customHeight="false" outlineLevel="0" collapsed="false">
      <c r="C138" s="0" t="n">
        <v>-0.09187601</v>
      </c>
      <c r="E138" s="0" t="n">
        <v>3.173</v>
      </c>
      <c r="F138" s="141" t="n">
        <v>40695</v>
      </c>
      <c r="G138" s="156" t="n">
        <v>3.218</v>
      </c>
      <c r="H138" s="156" t="n">
        <v>0.15</v>
      </c>
      <c r="I138" s="153" t="n">
        <v>0.074706604652494</v>
      </c>
      <c r="J138" s="153" t="n">
        <v>-0.195</v>
      </c>
      <c r="K138" s="153" t="n">
        <v>-0.2</v>
      </c>
      <c r="L138" s="192" t="n">
        <v>-0.215</v>
      </c>
      <c r="M138" s="192" t="n">
        <v>-0.26</v>
      </c>
      <c r="N138" s="153" t="n">
        <v>-0.15</v>
      </c>
      <c r="O138" s="153" t="n">
        <v>-0.044</v>
      </c>
      <c r="P138" s="153" t="n">
        <v>-0.064</v>
      </c>
      <c r="Q138" s="153" t="n">
        <v>-0.165</v>
      </c>
      <c r="R138" s="153" t="n">
        <v>-0.195</v>
      </c>
      <c r="S138" s="153" t="n">
        <v>-0.195</v>
      </c>
      <c r="T138" s="153" t="n">
        <v>-0.077</v>
      </c>
      <c r="U138" s="153" t="n">
        <v>-0.044</v>
      </c>
      <c r="V138" s="153" t="n">
        <v>0.17</v>
      </c>
      <c r="W138" s="153" t="n">
        <v>0.17</v>
      </c>
      <c r="X138" s="153" t="n">
        <v>0.173</v>
      </c>
      <c r="Y138" s="153" t="n">
        <v>0</v>
      </c>
      <c r="Z138" s="153" t="n">
        <v>0.1625</v>
      </c>
      <c r="AA138" s="153" t="n">
        <v>0.1725</v>
      </c>
      <c r="AB138" s="153" t="n">
        <v>-0.0155</v>
      </c>
      <c r="AC138" s="153" t="n">
        <v>-0.02495</v>
      </c>
      <c r="AD138" s="153" t="n">
        <v>0.00705</v>
      </c>
      <c r="AE138" s="153" t="n">
        <v>-0.00795</v>
      </c>
      <c r="AF138" s="153" t="n">
        <v>0.005</v>
      </c>
      <c r="AG138" s="153" t="n">
        <v>0.0105</v>
      </c>
      <c r="AH138" s="153" t="n">
        <v>-0.055</v>
      </c>
      <c r="AI138" s="153" t="n">
        <v>-0.039</v>
      </c>
      <c r="AJ138" s="153" t="n">
        <v>-0.0375</v>
      </c>
      <c r="AK138" s="153" t="n">
        <v>-0.045</v>
      </c>
      <c r="AL138" s="153" t="n">
        <v>-0.076</v>
      </c>
      <c r="AM138" s="153" t="n">
        <v>-0.11</v>
      </c>
      <c r="AN138" s="153" t="n">
        <v>-0.0075</v>
      </c>
      <c r="AO138" s="153" t="n">
        <v>0.009</v>
      </c>
      <c r="AP138" s="153" t="n">
        <v>0.415</v>
      </c>
      <c r="AQ138" s="153" t="n">
        <v>0.02</v>
      </c>
      <c r="AR138" s="153" t="n">
        <v>-0.3275</v>
      </c>
      <c r="AS138" s="153" t="n">
        <v>-0.13</v>
      </c>
      <c r="AT138" s="153" t="n">
        <v>-0.19</v>
      </c>
      <c r="AU138" s="153" t="n">
        <v>-0.43</v>
      </c>
      <c r="AV138" s="153" t="n">
        <v>0</v>
      </c>
      <c r="AW138" s="153" t="n">
        <v>0</v>
      </c>
      <c r="AX138" s="153" t="n">
        <v>0.1875</v>
      </c>
      <c r="AY138" s="153" t="n">
        <v>-0.3275</v>
      </c>
      <c r="AZ138" s="153" t="n">
        <v>0</v>
      </c>
      <c r="BA138" s="153" t="n">
        <v>0.02</v>
      </c>
      <c r="BB138" s="153" t="n">
        <v>-0.081</v>
      </c>
      <c r="BC138" s="153" t="n">
        <v>-0.044</v>
      </c>
      <c r="BD138" s="153" t="n">
        <v>-0.051</v>
      </c>
      <c r="BE138" s="153" t="n">
        <v>-0.045</v>
      </c>
      <c r="BF138" s="153" t="n">
        <v>-0.049</v>
      </c>
      <c r="BG138" s="153" t="n">
        <v>0</v>
      </c>
      <c r="BH138" s="153" t="n">
        <v>-0.055</v>
      </c>
      <c r="BI138" s="153" t="n">
        <v>-0.17</v>
      </c>
    </row>
    <row r="139" customFormat="false" ht="12.75" hidden="false" customHeight="false" outlineLevel="0" collapsed="false">
      <c r="C139" s="0" t="n">
        <v>-0.08722735</v>
      </c>
      <c r="E139" s="0" t="n">
        <v>3.22</v>
      </c>
      <c r="F139" s="141" t="n">
        <v>40725</v>
      </c>
      <c r="G139" s="156" t="n">
        <v>3.265</v>
      </c>
      <c r="H139" s="156" t="n">
        <v>0.15</v>
      </c>
      <c r="I139" s="153" t="n">
        <v>0.074709591334</v>
      </c>
      <c r="J139" s="153" t="n">
        <v>-0.195</v>
      </c>
      <c r="K139" s="153" t="n">
        <v>-0.2</v>
      </c>
      <c r="L139" s="192" t="n">
        <v>-0.215</v>
      </c>
      <c r="M139" s="192" t="n">
        <v>-0.28</v>
      </c>
      <c r="N139" s="153" t="n">
        <v>-0.15</v>
      </c>
      <c r="O139" s="153" t="n">
        <v>-0.044</v>
      </c>
      <c r="P139" s="153" t="n">
        <v>-0.064</v>
      </c>
      <c r="Q139" s="153" t="n">
        <v>-0.165</v>
      </c>
      <c r="R139" s="153" t="n">
        <v>-0.195</v>
      </c>
      <c r="S139" s="153" t="n">
        <v>-0.195</v>
      </c>
      <c r="T139" s="153" t="n">
        <v>-0.07575</v>
      </c>
      <c r="U139" s="153" t="n">
        <v>-0.044</v>
      </c>
      <c r="V139" s="153" t="n">
        <v>0.16</v>
      </c>
      <c r="W139" s="153" t="n">
        <v>0.16</v>
      </c>
      <c r="X139" s="153" t="n">
        <v>0.162</v>
      </c>
      <c r="Y139" s="153" t="n">
        <v>0</v>
      </c>
      <c r="Z139" s="153" t="n">
        <v>0.1625</v>
      </c>
      <c r="AA139" s="153" t="n">
        <v>0.185</v>
      </c>
      <c r="AB139" s="153" t="n">
        <v>-0.0155</v>
      </c>
      <c r="AC139" s="153" t="n">
        <v>-0.02495</v>
      </c>
      <c r="AD139" s="153" t="n">
        <v>0.00705</v>
      </c>
      <c r="AE139" s="153" t="n">
        <v>-0.00795</v>
      </c>
      <c r="AF139" s="153" t="n">
        <v>0.005</v>
      </c>
      <c r="AG139" s="153" t="n">
        <v>0.0105</v>
      </c>
      <c r="AH139" s="153" t="n">
        <v>-0.055</v>
      </c>
      <c r="AI139" s="153" t="n">
        <v>-0.039</v>
      </c>
      <c r="AJ139" s="153" t="n">
        <v>-0.0375</v>
      </c>
      <c r="AK139" s="153" t="n">
        <v>-0.0115</v>
      </c>
      <c r="AL139" s="153" t="n">
        <v>-0.06</v>
      </c>
      <c r="AM139" s="153" t="n">
        <v>-0.1075</v>
      </c>
      <c r="AN139" s="153" t="n">
        <v>-0.0075</v>
      </c>
      <c r="AO139" s="153" t="n">
        <v>0.009</v>
      </c>
      <c r="AP139" s="153" t="n">
        <v>0.45</v>
      </c>
      <c r="AQ139" s="153" t="n">
        <v>0.0225</v>
      </c>
      <c r="AR139" s="153" t="n">
        <v>-0.3275</v>
      </c>
      <c r="AS139" s="153" t="n">
        <v>-0.13</v>
      </c>
      <c r="AT139" s="153" t="n">
        <v>-0.19</v>
      </c>
      <c r="AU139" s="153" t="n">
        <v>-0.43</v>
      </c>
      <c r="AV139" s="153" t="n">
        <v>0</v>
      </c>
      <c r="AW139" s="153" t="n">
        <v>0</v>
      </c>
      <c r="AX139" s="153" t="n">
        <v>0.1875</v>
      </c>
      <c r="AY139" s="153" t="n">
        <v>-0.3275</v>
      </c>
      <c r="AZ139" s="153" t="n">
        <v>0</v>
      </c>
      <c r="BA139" s="153" t="n">
        <v>0.0225</v>
      </c>
      <c r="BB139" s="153" t="n">
        <v>-0.0735</v>
      </c>
      <c r="BC139" s="153" t="n">
        <v>-0.044</v>
      </c>
      <c r="BD139" s="153" t="n">
        <v>-0.051</v>
      </c>
      <c r="BE139" s="153" t="n">
        <v>-0.0115</v>
      </c>
      <c r="BF139" s="153" t="n">
        <v>-0.049</v>
      </c>
      <c r="BG139" s="153" t="n">
        <v>0</v>
      </c>
      <c r="BH139" s="153" t="n">
        <v>-0.055</v>
      </c>
      <c r="BI139" s="153" t="n">
        <v>-0.17</v>
      </c>
    </row>
    <row r="140" customFormat="false" ht="12.75" hidden="false" customHeight="false" outlineLevel="0" collapsed="false">
      <c r="C140" s="0" t="n">
        <v>-0.08779187</v>
      </c>
      <c r="E140" s="0" t="n">
        <v>3.215</v>
      </c>
      <c r="F140" s="141" t="n">
        <v>40756</v>
      </c>
      <c r="G140" s="156" t="n">
        <v>3.26</v>
      </c>
      <c r="H140" s="156" t="n">
        <v>0.15</v>
      </c>
      <c r="I140" s="153" t="n">
        <v>0.074712677571549</v>
      </c>
      <c r="J140" s="153" t="n">
        <v>-0.195</v>
      </c>
      <c r="K140" s="153" t="n">
        <v>-0.2</v>
      </c>
      <c r="L140" s="192" t="n">
        <v>-0.215</v>
      </c>
      <c r="M140" s="192" t="n">
        <v>-0.28</v>
      </c>
      <c r="N140" s="153" t="n">
        <v>-0.15</v>
      </c>
      <c r="O140" s="153" t="n">
        <v>-0.044</v>
      </c>
      <c r="P140" s="153" t="n">
        <v>-0.064</v>
      </c>
      <c r="Q140" s="153" t="n">
        <v>-0.165</v>
      </c>
      <c r="R140" s="153" t="n">
        <v>-0.195</v>
      </c>
      <c r="S140" s="153" t="n">
        <v>-0.195</v>
      </c>
      <c r="T140" s="153" t="n">
        <v>-0.0745</v>
      </c>
      <c r="U140" s="153" t="n">
        <v>-0.044</v>
      </c>
      <c r="V140" s="153" t="n">
        <v>0.1575</v>
      </c>
      <c r="W140" s="153" t="n">
        <v>0.1575</v>
      </c>
      <c r="X140" s="153" t="n">
        <v>0.16</v>
      </c>
      <c r="Y140" s="153" t="n">
        <v>0</v>
      </c>
      <c r="Z140" s="153" t="n">
        <v>0.1625</v>
      </c>
      <c r="AA140" s="153" t="n">
        <v>0.185</v>
      </c>
      <c r="AB140" s="153" t="n">
        <v>-0.0155</v>
      </c>
      <c r="AC140" s="153" t="n">
        <v>-0.02495</v>
      </c>
      <c r="AD140" s="153" t="n">
        <v>0.00725</v>
      </c>
      <c r="AE140" s="153" t="n">
        <v>-0.00775</v>
      </c>
      <c r="AF140" s="153" t="n">
        <v>0.005</v>
      </c>
      <c r="AG140" s="153" t="n">
        <v>0.0105</v>
      </c>
      <c r="AH140" s="153" t="n">
        <v>-0.055</v>
      </c>
      <c r="AI140" s="153" t="n">
        <v>-0.039</v>
      </c>
      <c r="AJ140" s="153" t="n">
        <v>-0.0375</v>
      </c>
      <c r="AK140" s="153" t="n">
        <v>-0.0115</v>
      </c>
      <c r="AL140" s="153" t="n">
        <v>-0.06</v>
      </c>
      <c r="AM140" s="153" t="n">
        <v>-0.105</v>
      </c>
      <c r="AN140" s="153" t="n">
        <v>-0.0075</v>
      </c>
      <c r="AO140" s="153" t="n">
        <v>0.009</v>
      </c>
      <c r="AP140" s="153" t="n">
        <v>0.505</v>
      </c>
      <c r="AQ140" s="153" t="n">
        <v>0.025</v>
      </c>
      <c r="AR140" s="153" t="n">
        <v>-0.3275</v>
      </c>
      <c r="AS140" s="153" t="n">
        <v>-0.13</v>
      </c>
      <c r="AT140" s="153" t="n">
        <v>-0.19</v>
      </c>
      <c r="AU140" s="153" t="n">
        <v>-0.43</v>
      </c>
      <c r="AV140" s="153" t="n">
        <v>0</v>
      </c>
      <c r="AW140" s="153" t="n">
        <v>0</v>
      </c>
      <c r="AX140" s="153" t="n">
        <v>0.1875</v>
      </c>
      <c r="AY140" s="153" t="n">
        <v>-0.3275</v>
      </c>
      <c r="AZ140" s="153" t="n">
        <v>0</v>
      </c>
      <c r="BA140" s="153" t="n">
        <v>0.025</v>
      </c>
      <c r="BB140" s="153" t="n">
        <v>-0.0735</v>
      </c>
      <c r="BC140" s="153" t="n">
        <v>-0.044</v>
      </c>
      <c r="BD140" s="153" t="n">
        <v>-0.051</v>
      </c>
      <c r="BE140" s="153" t="n">
        <v>-0.0115</v>
      </c>
      <c r="BF140" s="153" t="n">
        <v>-0.049</v>
      </c>
      <c r="BG140" s="153" t="n">
        <v>0</v>
      </c>
      <c r="BH140" s="153" t="n">
        <v>-0.055</v>
      </c>
      <c r="BI140" s="153" t="n">
        <v>-0.17</v>
      </c>
    </row>
    <row r="141" customFormat="false" ht="12.75" hidden="false" customHeight="false" outlineLevel="0" collapsed="false">
      <c r="C141" s="0" t="n">
        <v>0.01986994</v>
      </c>
      <c r="E141" s="0" t="n">
        <v>3.197</v>
      </c>
      <c r="F141" s="141" t="n">
        <v>40787</v>
      </c>
      <c r="G141" s="156" t="n">
        <v>3.242</v>
      </c>
      <c r="H141" s="156" t="n">
        <v>0.15</v>
      </c>
      <c r="I141" s="153" t="n">
        <v>0.074715763809107</v>
      </c>
      <c r="J141" s="153" t="n">
        <v>-0.195</v>
      </c>
      <c r="K141" s="153" t="n">
        <v>-0.2</v>
      </c>
      <c r="L141" s="192" t="n">
        <v>-0.205</v>
      </c>
      <c r="M141" s="192" t="n">
        <v>-0.28</v>
      </c>
      <c r="N141" s="153" t="n">
        <v>-0.14</v>
      </c>
      <c r="O141" s="153" t="n">
        <v>-0.044</v>
      </c>
      <c r="P141" s="153" t="n">
        <v>-0.064</v>
      </c>
      <c r="Q141" s="153" t="n">
        <v>-0.165</v>
      </c>
      <c r="R141" s="153" t="n">
        <v>-0.195</v>
      </c>
      <c r="S141" s="153" t="n">
        <v>-0.195</v>
      </c>
      <c r="T141" s="153" t="n">
        <v>-0.07825</v>
      </c>
      <c r="U141" s="153" t="n">
        <v>-0.044</v>
      </c>
      <c r="V141" s="153" t="n">
        <v>0.155</v>
      </c>
      <c r="W141" s="153" t="n">
        <v>0.155</v>
      </c>
      <c r="X141" s="153" t="n">
        <v>0.157</v>
      </c>
      <c r="Y141" s="153" t="n">
        <v>0</v>
      </c>
      <c r="Z141" s="153" t="n">
        <v>0.1625</v>
      </c>
      <c r="AA141" s="153" t="n">
        <v>0.1625</v>
      </c>
      <c r="AB141" s="153" t="n">
        <v>-0.0155</v>
      </c>
      <c r="AC141" s="153" t="n">
        <v>-0.02475</v>
      </c>
      <c r="AD141" s="153" t="n">
        <v>0.00725</v>
      </c>
      <c r="AE141" s="153" t="n">
        <v>-0.00775</v>
      </c>
      <c r="AF141" s="153" t="n">
        <v>0.005</v>
      </c>
      <c r="AG141" s="153" t="n">
        <v>0.0105</v>
      </c>
      <c r="AH141" s="153" t="n">
        <v>-0.055</v>
      </c>
      <c r="AI141" s="153" t="n">
        <v>-0.0365</v>
      </c>
      <c r="AJ141" s="153" t="n">
        <v>-0.0425</v>
      </c>
      <c r="AK141" s="153" t="n">
        <v>-0.014</v>
      </c>
      <c r="AL141" s="153" t="n">
        <v>-0.06</v>
      </c>
      <c r="AM141" s="153" t="n">
        <v>-0.1125</v>
      </c>
      <c r="AN141" s="153" t="n">
        <v>-0.0075</v>
      </c>
      <c r="AO141" s="153" t="n">
        <v>0.009</v>
      </c>
      <c r="AP141" s="153" t="n">
        <v>0.41</v>
      </c>
      <c r="AQ141" s="153" t="n">
        <v>0.0175</v>
      </c>
      <c r="AR141" s="153" t="n">
        <v>-0.3275</v>
      </c>
      <c r="AS141" s="153" t="n">
        <v>-0.13</v>
      </c>
      <c r="AT141" s="153" t="n">
        <v>-0.19</v>
      </c>
      <c r="AU141" s="153" t="n">
        <v>-0.43</v>
      </c>
      <c r="AV141" s="153" t="n">
        <v>0</v>
      </c>
      <c r="AW141" s="153" t="n">
        <v>0</v>
      </c>
      <c r="AX141" s="153" t="n">
        <v>0.1875</v>
      </c>
      <c r="AY141" s="153" t="n">
        <v>-0.3275</v>
      </c>
      <c r="AZ141" s="153" t="n">
        <v>0</v>
      </c>
      <c r="BA141" s="153" t="n">
        <v>0.0175</v>
      </c>
      <c r="BB141" s="153" t="n">
        <v>-0.0785</v>
      </c>
      <c r="BC141" s="153" t="n">
        <v>-0.044</v>
      </c>
      <c r="BD141" s="153" t="n">
        <v>-0.0735</v>
      </c>
      <c r="BE141" s="153" t="n">
        <v>-0.014</v>
      </c>
      <c r="BF141" s="153" t="n">
        <v>-0.049</v>
      </c>
      <c r="BG141" s="153" t="n">
        <v>0</v>
      </c>
      <c r="BH141" s="153" t="n">
        <v>-0.055</v>
      </c>
      <c r="BI141" s="153" t="n">
        <v>-0.17</v>
      </c>
    </row>
    <row r="142" customFormat="false" ht="12.75" hidden="false" customHeight="false" outlineLevel="0" collapsed="false">
      <c r="C142" s="0" t="n">
        <v>0.04850112</v>
      </c>
      <c r="E142" s="0" t="n">
        <v>3.207</v>
      </c>
      <c r="F142" s="141" t="n">
        <v>40817</v>
      </c>
      <c r="G142" s="156" t="n">
        <v>3.252</v>
      </c>
      <c r="H142" s="156" t="n">
        <v>0.15</v>
      </c>
      <c r="I142" s="153" t="n">
        <v>0.074718750490617</v>
      </c>
      <c r="J142" s="153" t="n">
        <v>-0.195</v>
      </c>
      <c r="K142" s="153" t="n">
        <v>-0.2</v>
      </c>
      <c r="L142" s="192" t="n">
        <v>-0.19</v>
      </c>
      <c r="M142" s="192" t="n">
        <v>-0.28</v>
      </c>
      <c r="N142" s="153" t="n">
        <v>-0.125</v>
      </c>
      <c r="O142" s="153" t="n">
        <v>-0.044</v>
      </c>
      <c r="P142" s="153" t="n">
        <v>-0.064</v>
      </c>
      <c r="Q142" s="153" t="n">
        <v>-0.165</v>
      </c>
      <c r="R142" s="153" t="n">
        <v>-0.195</v>
      </c>
      <c r="S142" s="153" t="n">
        <v>-0.195</v>
      </c>
      <c r="T142" s="153" t="n">
        <v>-0.08325</v>
      </c>
      <c r="U142" s="153" t="n">
        <v>-0.044</v>
      </c>
      <c r="V142" s="153" t="n">
        <v>0.17</v>
      </c>
      <c r="W142" s="153" t="n">
        <v>0.17</v>
      </c>
      <c r="X142" s="153" t="n">
        <v>0.173</v>
      </c>
      <c r="Y142" s="153" t="n">
        <v>0</v>
      </c>
      <c r="Z142" s="153" t="n">
        <v>0.165</v>
      </c>
      <c r="AA142" s="153" t="n">
        <v>0.185</v>
      </c>
      <c r="AB142" s="153" t="n">
        <v>-0.0155</v>
      </c>
      <c r="AC142" s="153" t="n">
        <v>-0.02475</v>
      </c>
      <c r="AD142" s="153" t="n">
        <v>-0.0085</v>
      </c>
      <c r="AE142" s="153" t="n">
        <v>-0.0235</v>
      </c>
      <c r="AF142" s="153" t="n">
        <v>0.005</v>
      </c>
      <c r="AG142" s="153" t="n">
        <v>0.0105</v>
      </c>
      <c r="AH142" s="153" t="n">
        <v>-0.055</v>
      </c>
      <c r="AI142" s="153" t="n">
        <v>-0.0365</v>
      </c>
      <c r="AJ142" s="153" t="n">
        <v>-0.0425</v>
      </c>
      <c r="AK142" s="153" t="n">
        <v>-0.014</v>
      </c>
      <c r="AL142" s="153" t="n">
        <v>-0.045</v>
      </c>
      <c r="AM142" s="153" t="n">
        <v>-0.1225</v>
      </c>
      <c r="AN142" s="153" t="n">
        <v>-0.0075</v>
      </c>
      <c r="AO142" s="153" t="n">
        <v>0.009</v>
      </c>
      <c r="AP142" s="153" t="n">
        <v>0.345</v>
      </c>
      <c r="AQ142" s="153" t="n">
        <v>0.0075</v>
      </c>
      <c r="AR142" s="153" t="n">
        <v>-0.3275</v>
      </c>
      <c r="AS142" s="153" t="n">
        <v>-0.13</v>
      </c>
      <c r="AT142" s="153" t="n">
        <v>-0.19</v>
      </c>
      <c r="AU142" s="153" t="n">
        <v>-0.43</v>
      </c>
      <c r="AV142" s="153" t="n">
        <v>0</v>
      </c>
      <c r="AW142" s="153" t="n">
        <v>0</v>
      </c>
      <c r="AX142" s="153" t="n">
        <v>0.1875</v>
      </c>
      <c r="AY142" s="153" t="n">
        <v>-0.3275</v>
      </c>
      <c r="AZ142" s="153" t="n">
        <v>0</v>
      </c>
      <c r="BA142" s="153" t="n">
        <v>0.0075</v>
      </c>
      <c r="BB142" s="153" t="n">
        <v>-0.0835</v>
      </c>
      <c r="BC142" s="153" t="n">
        <v>-0.044</v>
      </c>
      <c r="BD142" s="153" t="n">
        <v>-0.0735</v>
      </c>
      <c r="BE142" s="153" t="n">
        <v>-0.014</v>
      </c>
      <c r="BF142" s="153" t="n">
        <v>-0.049</v>
      </c>
      <c r="BG142" s="153" t="n">
        <v>0</v>
      </c>
      <c r="BH142" s="153" t="n">
        <v>-0.055</v>
      </c>
      <c r="BI142" s="153" t="n">
        <v>-0.17</v>
      </c>
    </row>
    <row r="143" customFormat="false" ht="12.75" hidden="false" customHeight="false" outlineLevel="0" collapsed="false">
      <c r="C143" s="0" t="n">
        <v>0.03841314</v>
      </c>
      <c r="E143" s="0" t="n">
        <v>3.267</v>
      </c>
      <c r="F143" s="141" t="n">
        <v>40848</v>
      </c>
      <c r="G143" s="156" t="n">
        <v>3.312</v>
      </c>
      <c r="H143" s="156" t="n">
        <v>0.15</v>
      </c>
      <c r="I143" s="153" t="n">
        <v>0.074721836728181</v>
      </c>
      <c r="J143" s="153" t="n">
        <v>-0.19</v>
      </c>
      <c r="K143" s="153" t="n">
        <v>-0.195</v>
      </c>
      <c r="L143" s="192" t="n">
        <v>-0.1525</v>
      </c>
      <c r="M143" s="192" t="n">
        <v>-0.275</v>
      </c>
      <c r="N143" s="153" t="n">
        <v>-0.0875</v>
      </c>
      <c r="O143" s="153" t="n">
        <v>-0.0435</v>
      </c>
      <c r="P143" s="153" t="n">
        <v>-0.0785</v>
      </c>
      <c r="Q143" s="153" t="n">
        <v>-0.16</v>
      </c>
      <c r="R143" s="153" t="n">
        <v>-0.19</v>
      </c>
      <c r="S143" s="153" t="n">
        <v>-0.19</v>
      </c>
      <c r="T143" s="153" t="n">
        <v>-0.0705</v>
      </c>
      <c r="U143" s="153" t="n">
        <v>-0.0435</v>
      </c>
      <c r="V143" s="153" t="n">
        <v>0.21</v>
      </c>
      <c r="W143" s="153" t="n">
        <v>0.21</v>
      </c>
      <c r="X143" s="153" t="n">
        <v>0.245</v>
      </c>
      <c r="Y143" s="153" t="n">
        <v>0</v>
      </c>
      <c r="Z143" s="153" t="n">
        <v>0.24</v>
      </c>
      <c r="AA143" s="153" t="n">
        <v>0.2875</v>
      </c>
      <c r="AB143" s="153" t="n">
        <v>-0.0185</v>
      </c>
      <c r="AC143" s="153" t="n">
        <v>-0.0355</v>
      </c>
      <c r="AD143" s="153" t="n">
        <v>-0.0075</v>
      </c>
      <c r="AE143" s="153" t="n">
        <v>-0.0225</v>
      </c>
      <c r="AF143" s="153" t="n">
        <v>0.005</v>
      </c>
      <c r="AG143" s="153" t="n">
        <v>0.0125</v>
      </c>
      <c r="AH143" s="153" t="n">
        <v>-0.0575</v>
      </c>
      <c r="AI143" s="153" t="n">
        <v>-0.032</v>
      </c>
      <c r="AJ143" s="153" t="n">
        <v>-0.0405</v>
      </c>
      <c r="AK143" s="153" t="n">
        <v>-0.0065</v>
      </c>
      <c r="AL143" s="153" t="n">
        <v>-0.0465</v>
      </c>
      <c r="AM143" s="153" t="n">
        <v>-0.0975</v>
      </c>
      <c r="AN143" s="153" t="n">
        <v>-0.0025</v>
      </c>
      <c r="AO143" s="153" t="n">
        <v>0.016</v>
      </c>
      <c r="AP143" s="153" t="n">
        <v>0.725</v>
      </c>
      <c r="AQ143" s="153" t="n">
        <v>-0.0325</v>
      </c>
      <c r="AR143" s="153" t="n">
        <v>-0.285</v>
      </c>
      <c r="AS143" s="153" t="n">
        <v>-0.145</v>
      </c>
      <c r="AT143" s="153" t="n">
        <v>-0.19</v>
      </c>
      <c r="AU143" s="153" t="n">
        <v>-0.145</v>
      </c>
      <c r="AV143" s="153" t="n">
        <v>0</v>
      </c>
      <c r="AW143" s="153" t="n">
        <v>0</v>
      </c>
      <c r="AX143" s="153" t="n">
        <v>0.1</v>
      </c>
      <c r="AY143" s="153" t="n">
        <v>-0.285</v>
      </c>
      <c r="AZ143" s="153" t="n">
        <v>0</v>
      </c>
      <c r="BA143" s="153" t="n">
        <v>-0.0325</v>
      </c>
      <c r="BB143" s="153" t="n">
        <v>-0.106</v>
      </c>
      <c r="BC143" s="153" t="n">
        <v>-0.0435</v>
      </c>
      <c r="BD143" s="153" t="n">
        <v>-0.0785</v>
      </c>
      <c r="BE143" s="153" t="n">
        <v>-0.0115</v>
      </c>
      <c r="BF143" s="153" t="n">
        <v>-0.0635</v>
      </c>
      <c r="BG143" s="153" t="n">
        <v>0</v>
      </c>
      <c r="BH143" s="153" t="n">
        <v>-0.0575</v>
      </c>
      <c r="BI143" s="153" t="n">
        <v>-0.17</v>
      </c>
    </row>
    <row r="144" customFormat="false" ht="12.75" hidden="false" customHeight="false" outlineLevel="0" collapsed="false">
      <c r="C144" s="0" t="n">
        <v>-0.05955256</v>
      </c>
      <c r="E144" s="0" t="n">
        <v>3.343</v>
      </c>
      <c r="F144" s="141" t="n">
        <v>40878</v>
      </c>
      <c r="G144" s="156" t="n">
        <v>3.388</v>
      </c>
      <c r="H144" s="156" t="n">
        <v>0.15</v>
      </c>
      <c r="I144" s="153" t="n">
        <v>0.074724823409697</v>
      </c>
      <c r="J144" s="153" t="n">
        <v>-0.1975</v>
      </c>
      <c r="K144" s="153" t="n">
        <v>-0.2025</v>
      </c>
      <c r="L144" s="192" t="n">
        <v>-0.145</v>
      </c>
      <c r="M144" s="192" t="n">
        <v>-0.2825</v>
      </c>
      <c r="N144" s="153" t="n">
        <v>-0.08</v>
      </c>
      <c r="O144" s="153" t="n">
        <v>-0.0435</v>
      </c>
      <c r="P144" s="153" t="n">
        <v>-0.0785</v>
      </c>
      <c r="Q144" s="153" t="n">
        <v>-0.1675</v>
      </c>
      <c r="R144" s="153" t="n">
        <v>-0.1975</v>
      </c>
      <c r="S144" s="153" t="n">
        <v>-0.1975</v>
      </c>
      <c r="T144" s="153" t="n">
        <v>-0.08175</v>
      </c>
      <c r="U144" s="153" t="n">
        <v>-0.0435</v>
      </c>
      <c r="V144" s="153" t="n">
        <v>0.25</v>
      </c>
      <c r="W144" s="153" t="n">
        <v>0.25</v>
      </c>
      <c r="X144" s="153" t="n">
        <v>0.285</v>
      </c>
      <c r="Y144" s="153" t="n">
        <v>0</v>
      </c>
      <c r="Z144" s="153" t="n">
        <v>0.295</v>
      </c>
      <c r="AA144" s="153" t="n">
        <v>0.3375</v>
      </c>
      <c r="AB144" s="153" t="n">
        <v>-0.0185</v>
      </c>
      <c r="AC144" s="153" t="n">
        <v>-0.028</v>
      </c>
      <c r="AD144" s="153" t="n">
        <v>-0.0075</v>
      </c>
      <c r="AE144" s="153" t="n">
        <v>-0.0225</v>
      </c>
      <c r="AF144" s="153" t="n">
        <v>0.005</v>
      </c>
      <c r="AG144" s="153" t="n">
        <v>0.0125</v>
      </c>
      <c r="AH144" s="153" t="n">
        <v>-0.0575</v>
      </c>
      <c r="AI144" s="153" t="n">
        <v>-0.0305</v>
      </c>
      <c r="AJ144" s="153" t="n">
        <v>-0.043</v>
      </c>
      <c r="AK144" s="153" t="n">
        <v>-0.0065</v>
      </c>
      <c r="AL144" s="153" t="n">
        <v>-0.0465</v>
      </c>
      <c r="AM144" s="153" t="n">
        <v>-0.12</v>
      </c>
      <c r="AN144" s="153" t="n">
        <v>-0.0025</v>
      </c>
      <c r="AO144" s="153" t="n">
        <v>0.016</v>
      </c>
      <c r="AP144" s="153" t="n">
        <v>1.045</v>
      </c>
      <c r="AQ144" s="153" t="n">
        <v>-0.055</v>
      </c>
      <c r="AR144" s="153" t="n">
        <v>-0.285</v>
      </c>
      <c r="AS144" s="153" t="n">
        <v>-0.145</v>
      </c>
      <c r="AT144" s="153" t="n">
        <v>-0.19</v>
      </c>
      <c r="AU144" s="153" t="n">
        <v>-0.075</v>
      </c>
      <c r="AV144" s="153" t="n">
        <v>0</v>
      </c>
      <c r="AW144" s="153" t="n">
        <v>0</v>
      </c>
      <c r="AX144" s="153" t="n">
        <v>0.1</v>
      </c>
      <c r="AY144" s="153" t="n">
        <v>-0.285</v>
      </c>
      <c r="AZ144" s="153" t="n">
        <v>0</v>
      </c>
      <c r="BA144" s="153" t="n">
        <v>-0.055</v>
      </c>
      <c r="BB144" s="153" t="n">
        <v>-0.1185</v>
      </c>
      <c r="BC144" s="153" t="n">
        <v>-0.0435</v>
      </c>
      <c r="BD144" s="153" t="n">
        <v>-0.101</v>
      </c>
      <c r="BE144" s="153" t="n">
        <v>-0.0115</v>
      </c>
      <c r="BF144" s="153" t="n">
        <v>-0.0635</v>
      </c>
      <c r="BG144" s="153" t="n">
        <v>0</v>
      </c>
      <c r="BH144" s="153" t="n">
        <v>-0.0575</v>
      </c>
      <c r="BI144" s="153" t="n">
        <v>-0.17</v>
      </c>
    </row>
    <row r="145" customFormat="false" ht="12.75" hidden="false" customHeight="false" outlineLevel="0" collapsed="false">
      <c r="C145" s="0" t="n">
        <v>-0.06960981</v>
      </c>
      <c r="E145" s="0" t="n">
        <v>3.604</v>
      </c>
      <c r="F145" s="141" t="n">
        <v>40909</v>
      </c>
      <c r="G145" s="156" t="n">
        <v>3.654</v>
      </c>
      <c r="H145" s="156" t="n">
        <v>0.15</v>
      </c>
      <c r="I145" s="153" t="n">
        <v>0.074727909647267</v>
      </c>
      <c r="J145" s="153" t="n">
        <v>-0.2</v>
      </c>
      <c r="K145" s="153" t="n">
        <v>-0.205</v>
      </c>
      <c r="L145" s="192" t="n">
        <v>-0.13</v>
      </c>
      <c r="M145" s="192" t="n">
        <v>-0.265</v>
      </c>
      <c r="N145" s="153" t="n">
        <v>-0.065</v>
      </c>
      <c r="O145" s="153" t="n">
        <v>-0.0435</v>
      </c>
      <c r="P145" s="153" t="n">
        <v>-0.0785</v>
      </c>
      <c r="Q145" s="153" t="n">
        <v>-0.17</v>
      </c>
      <c r="R145" s="153" t="n">
        <v>-0.2</v>
      </c>
      <c r="S145" s="153" t="n">
        <v>-0.2</v>
      </c>
      <c r="T145" s="153" t="n">
        <v>-0.083</v>
      </c>
      <c r="U145" s="153" t="n">
        <v>-0.0435</v>
      </c>
      <c r="V145" s="153" t="n">
        <v>0.2625</v>
      </c>
      <c r="W145" s="153" t="n">
        <v>0.2625</v>
      </c>
      <c r="X145" s="153" t="n">
        <v>0.295</v>
      </c>
      <c r="Y145" s="153" t="n">
        <v>0</v>
      </c>
      <c r="Z145" s="153" t="n">
        <v>0.3425</v>
      </c>
      <c r="AA145" s="153" t="n">
        <v>0.4375</v>
      </c>
      <c r="AB145" s="153" t="n">
        <v>-0.014</v>
      </c>
      <c r="AC145" s="153" t="n">
        <v>-0.028</v>
      </c>
      <c r="AD145" s="153" t="n">
        <v>-0.0075</v>
      </c>
      <c r="AE145" s="153" t="n">
        <v>-0.0225</v>
      </c>
      <c r="AF145" s="153" t="n">
        <v>0.005</v>
      </c>
      <c r="AG145" s="153" t="n">
        <v>0.0125</v>
      </c>
      <c r="AH145" s="153" t="n">
        <v>-0.0575</v>
      </c>
      <c r="AI145" s="153" t="n">
        <v>-0.0305</v>
      </c>
      <c r="AJ145" s="153" t="n">
        <v>-0.043</v>
      </c>
      <c r="AK145" s="153" t="n">
        <v>-0.0065</v>
      </c>
      <c r="AL145" s="153" t="n">
        <v>-0.0505</v>
      </c>
      <c r="AM145" s="153" t="n">
        <v>-0.1225</v>
      </c>
      <c r="AN145" s="153" t="n">
        <v>-0.0005</v>
      </c>
      <c r="AO145" s="153" t="n">
        <v>0.016</v>
      </c>
      <c r="AP145" s="153" t="n">
        <v>1.52</v>
      </c>
      <c r="AQ145" s="153" t="n">
        <v>-0.0575</v>
      </c>
      <c r="AR145" s="153" t="n">
        <v>-0.28</v>
      </c>
      <c r="AS145" s="153" t="n">
        <v>-0.145</v>
      </c>
      <c r="AT145" s="153" t="n">
        <v>-0.19</v>
      </c>
      <c r="AU145" s="153" t="n">
        <v>-0.055</v>
      </c>
      <c r="AV145" s="153" t="n">
        <v>0</v>
      </c>
      <c r="AW145" s="153" t="n">
        <v>0</v>
      </c>
      <c r="AX145" s="153" t="n">
        <v>0.1</v>
      </c>
      <c r="AY145" s="153" t="n">
        <v>-0.28</v>
      </c>
      <c r="AZ145" s="153" t="n">
        <v>0</v>
      </c>
      <c r="BA145" s="153" t="n">
        <v>-0.0575</v>
      </c>
      <c r="BB145" s="153" t="n">
        <v>-0.126</v>
      </c>
      <c r="BC145" s="153" t="n">
        <v>-0.0435</v>
      </c>
      <c r="BD145" s="153" t="n">
        <v>-0.104</v>
      </c>
      <c r="BE145" s="153" t="n">
        <v>-0.0115</v>
      </c>
      <c r="BF145" s="153" t="n">
        <v>-0.0635</v>
      </c>
      <c r="BG145" s="153" t="n">
        <v>0</v>
      </c>
      <c r="BH145" s="153" t="n">
        <v>-0.0575</v>
      </c>
      <c r="BI145" s="153" t="n">
        <v>-0.17</v>
      </c>
    </row>
    <row r="146" customFormat="false" ht="12.75" hidden="false" customHeight="false" outlineLevel="0" collapsed="false">
      <c r="C146" s="0" t="n">
        <v>-0.08232224</v>
      </c>
      <c r="E146" s="0" t="n">
        <v>3.513</v>
      </c>
      <c r="F146" s="141" t="n">
        <v>40940</v>
      </c>
      <c r="G146" s="156" t="n">
        <v>3.563</v>
      </c>
      <c r="H146" s="156" t="n">
        <v>0.15</v>
      </c>
      <c r="I146" s="153" t="n">
        <v>0.07473099588484</v>
      </c>
      <c r="J146" s="153" t="n">
        <v>-0.2025</v>
      </c>
      <c r="K146" s="153" t="n">
        <v>-0.2075</v>
      </c>
      <c r="L146" s="192" t="n">
        <v>-0.13</v>
      </c>
      <c r="M146" s="192" t="n">
        <v>-0.2675</v>
      </c>
      <c r="N146" s="153" t="n">
        <v>-0.065</v>
      </c>
      <c r="O146" s="153" t="n">
        <v>-0.0435</v>
      </c>
      <c r="P146" s="153" t="n">
        <v>-0.0785</v>
      </c>
      <c r="Q146" s="153" t="n">
        <v>-0.1725</v>
      </c>
      <c r="R146" s="153" t="n">
        <v>-0.2025</v>
      </c>
      <c r="S146" s="153" t="n">
        <v>-0.2025</v>
      </c>
      <c r="T146" s="153" t="n">
        <v>-0.07425</v>
      </c>
      <c r="U146" s="153" t="n">
        <v>-0.0435</v>
      </c>
      <c r="V146" s="153" t="n">
        <v>0.24</v>
      </c>
      <c r="W146" s="153" t="n">
        <v>0.24</v>
      </c>
      <c r="X146" s="153" t="n">
        <v>0.27</v>
      </c>
      <c r="Y146" s="153" t="n">
        <v>0</v>
      </c>
      <c r="Z146" s="153" t="n">
        <v>0.3375</v>
      </c>
      <c r="AA146" s="153" t="n">
        <v>0.435</v>
      </c>
      <c r="AB146" s="153" t="n">
        <v>-0.014</v>
      </c>
      <c r="AC146" s="153" t="n">
        <v>-0.028</v>
      </c>
      <c r="AD146" s="153" t="n">
        <v>-0.0075</v>
      </c>
      <c r="AE146" s="153" t="n">
        <v>-0.0225</v>
      </c>
      <c r="AF146" s="153" t="n">
        <v>0.005</v>
      </c>
      <c r="AG146" s="153" t="n">
        <v>0.0125</v>
      </c>
      <c r="AH146" s="153" t="n">
        <v>-0.0575</v>
      </c>
      <c r="AI146" s="153" t="n">
        <v>-0.0305</v>
      </c>
      <c r="AJ146" s="153" t="n">
        <v>-0.043</v>
      </c>
      <c r="AK146" s="153" t="n">
        <v>-0.0065</v>
      </c>
      <c r="AL146" s="153" t="n">
        <v>-0.0465</v>
      </c>
      <c r="AM146" s="153" t="n">
        <v>-0.105</v>
      </c>
      <c r="AN146" s="153" t="n">
        <v>-0.0005</v>
      </c>
      <c r="AO146" s="153" t="n">
        <v>0.016</v>
      </c>
      <c r="AP146" s="153" t="n">
        <v>1.4</v>
      </c>
      <c r="AQ146" s="153" t="n">
        <v>-0.04</v>
      </c>
      <c r="AR146" s="153" t="n">
        <v>-0.28</v>
      </c>
      <c r="AS146" s="153" t="n">
        <v>-0.145</v>
      </c>
      <c r="AT146" s="153" t="n">
        <v>-0.19</v>
      </c>
      <c r="AU146" s="153" t="n">
        <v>-0.075</v>
      </c>
      <c r="AV146" s="153" t="n">
        <v>0</v>
      </c>
      <c r="AW146" s="153" t="n">
        <v>0</v>
      </c>
      <c r="AX146" s="153" t="n">
        <v>0.1</v>
      </c>
      <c r="AY146" s="153" t="n">
        <v>-0.28</v>
      </c>
      <c r="AZ146" s="153" t="n">
        <v>0</v>
      </c>
      <c r="BA146" s="153" t="n">
        <v>-0.04</v>
      </c>
      <c r="BB146" s="153" t="n">
        <v>-0.126</v>
      </c>
      <c r="BC146" s="153" t="n">
        <v>-0.0435</v>
      </c>
      <c r="BD146" s="153" t="n">
        <v>-0.084</v>
      </c>
      <c r="BE146" s="153" t="n">
        <v>-0.0115</v>
      </c>
      <c r="BF146" s="153" t="n">
        <v>-0.0635</v>
      </c>
      <c r="BG146" s="153" t="n">
        <v>0</v>
      </c>
      <c r="BH146" s="153" t="n">
        <v>-0.0575</v>
      </c>
      <c r="BI146" s="153" t="n">
        <v>-0.17</v>
      </c>
    </row>
    <row r="147" customFormat="false" ht="12.75" hidden="false" customHeight="false" outlineLevel="0" collapsed="false">
      <c r="C147" s="0" t="n">
        <v>-0.08286111</v>
      </c>
      <c r="E147" s="0" t="n">
        <v>3.394</v>
      </c>
      <c r="F147" s="141" t="n">
        <v>40969</v>
      </c>
      <c r="G147" s="156" t="n">
        <v>3.444</v>
      </c>
      <c r="H147" s="156" t="n">
        <v>0.15</v>
      </c>
      <c r="I147" s="153" t="n">
        <v>0.074733883010314</v>
      </c>
      <c r="J147" s="153" t="n">
        <v>-0.205</v>
      </c>
      <c r="K147" s="153" t="n">
        <v>-0.21</v>
      </c>
      <c r="L147" s="192" t="n">
        <v>-0.13</v>
      </c>
      <c r="M147" s="192" t="n">
        <v>-0.27</v>
      </c>
      <c r="N147" s="153" t="n">
        <v>-0.065</v>
      </c>
      <c r="O147" s="153" t="n">
        <v>-0.0435</v>
      </c>
      <c r="P147" s="153" t="n">
        <v>-0.0785</v>
      </c>
      <c r="Q147" s="153" t="n">
        <v>-0.175</v>
      </c>
      <c r="R147" s="153" t="n">
        <v>-0.205</v>
      </c>
      <c r="S147" s="153" t="n">
        <v>-0.205</v>
      </c>
      <c r="T147" s="153" t="n">
        <v>-0.068</v>
      </c>
      <c r="U147" s="153" t="n">
        <v>-0.0435</v>
      </c>
      <c r="V147" s="153" t="n">
        <v>0.2375</v>
      </c>
      <c r="W147" s="153" t="n">
        <v>0.2375</v>
      </c>
      <c r="X147" s="153" t="n">
        <v>0.268</v>
      </c>
      <c r="Y147" s="153" t="n">
        <v>0</v>
      </c>
      <c r="Z147" s="153" t="n">
        <v>0.26</v>
      </c>
      <c r="AA147" s="153" t="n">
        <v>0.3025</v>
      </c>
      <c r="AB147" s="153" t="n">
        <v>-0.014</v>
      </c>
      <c r="AC147" s="153" t="n">
        <v>-0.028</v>
      </c>
      <c r="AD147" s="153" t="n">
        <v>0.0083</v>
      </c>
      <c r="AE147" s="153" t="n">
        <v>-0.0067</v>
      </c>
      <c r="AF147" s="153" t="n">
        <v>0.005</v>
      </c>
      <c r="AG147" s="153" t="n">
        <v>0.0125</v>
      </c>
      <c r="AH147" s="153" t="n">
        <v>-0.0575</v>
      </c>
      <c r="AI147" s="153" t="n">
        <v>-0.0305</v>
      </c>
      <c r="AJ147" s="153" t="n">
        <v>-0.0335</v>
      </c>
      <c r="AK147" s="153" t="n">
        <v>-0.0065</v>
      </c>
      <c r="AL147" s="153" t="n">
        <v>-0.048</v>
      </c>
      <c r="AM147" s="153" t="n">
        <v>-0.0925</v>
      </c>
      <c r="AN147" s="153" t="n">
        <v>-0.0005</v>
      </c>
      <c r="AO147" s="153" t="n">
        <v>0.016</v>
      </c>
      <c r="AP147" s="153" t="n">
        <v>0.88</v>
      </c>
      <c r="AQ147" s="153" t="n">
        <v>-0.0275</v>
      </c>
      <c r="AR147" s="153" t="n">
        <v>-0.28</v>
      </c>
      <c r="AS147" s="153" t="n">
        <v>-0.145</v>
      </c>
      <c r="AT147" s="153" t="n">
        <v>-0.19</v>
      </c>
      <c r="AU147" s="153" t="n">
        <v>-0.24</v>
      </c>
      <c r="AV147" s="153" t="n">
        <v>0</v>
      </c>
      <c r="AW147" s="153" t="n">
        <v>0</v>
      </c>
      <c r="AX147" s="153" t="n">
        <v>0.1</v>
      </c>
      <c r="AY147" s="153" t="n">
        <v>-0.28</v>
      </c>
      <c r="AZ147" s="153" t="n">
        <v>0</v>
      </c>
      <c r="BA147" s="153" t="n">
        <v>-0.0275</v>
      </c>
      <c r="BB147" s="153" t="n">
        <v>-0.1035</v>
      </c>
      <c r="BC147" s="153" t="n">
        <v>-0.0435</v>
      </c>
      <c r="BD147" s="153" t="n">
        <v>-0.079</v>
      </c>
      <c r="BE147" s="153" t="n">
        <v>-0.0115</v>
      </c>
      <c r="BF147" s="153" t="n">
        <v>-0.0635</v>
      </c>
      <c r="BG147" s="153" t="n">
        <v>0</v>
      </c>
      <c r="BH147" s="153" t="n">
        <v>-0.0575</v>
      </c>
      <c r="BI147" s="153" t="n">
        <v>-0.17</v>
      </c>
    </row>
    <row r="148" customFormat="false" ht="12.75" hidden="false" customHeight="false" outlineLevel="0" collapsed="false">
      <c r="C148" s="0" t="n">
        <v>0.0235558</v>
      </c>
      <c r="E148" s="0" t="n">
        <v>3.276</v>
      </c>
      <c r="F148" s="141" t="n">
        <v>41000</v>
      </c>
      <c r="G148" s="156" t="n">
        <v>3.326</v>
      </c>
      <c r="H148" s="156" t="n">
        <v>0.15</v>
      </c>
      <c r="I148" s="153" t="n">
        <v>0.074736969247894</v>
      </c>
      <c r="J148" s="153" t="n">
        <v>-0.195</v>
      </c>
      <c r="K148" s="153" t="n">
        <v>-0.2</v>
      </c>
      <c r="L148" s="192" t="n">
        <v>-0.175</v>
      </c>
      <c r="M148" s="192" t="n">
        <v>-0.26</v>
      </c>
      <c r="N148" s="153" t="n">
        <v>-0.11</v>
      </c>
      <c r="O148" s="153" t="n">
        <v>-0.041</v>
      </c>
      <c r="P148" s="153" t="n">
        <v>-0.061</v>
      </c>
      <c r="Q148" s="153" t="n">
        <v>-0.165</v>
      </c>
      <c r="R148" s="153" t="n">
        <v>-0.195</v>
      </c>
      <c r="S148" s="153" t="n">
        <v>-0.195</v>
      </c>
      <c r="T148" s="153" t="n">
        <v>-0.0455</v>
      </c>
      <c r="U148" s="153" t="n">
        <v>-0.041</v>
      </c>
      <c r="V148" s="153" t="n">
        <v>0.1875</v>
      </c>
      <c r="W148" s="153" t="n">
        <v>0.1875</v>
      </c>
      <c r="X148" s="153" t="n">
        <v>0.173</v>
      </c>
      <c r="Y148" s="153" t="n">
        <v>0</v>
      </c>
      <c r="Z148" s="153" t="n">
        <v>0.1775</v>
      </c>
      <c r="AA148" s="153" t="n">
        <v>0.1975</v>
      </c>
      <c r="AB148" s="153" t="n">
        <v>-0.0135</v>
      </c>
      <c r="AC148" s="153" t="n">
        <v>-0.0232</v>
      </c>
      <c r="AD148" s="153" t="n">
        <v>0.0083</v>
      </c>
      <c r="AE148" s="153" t="n">
        <v>-0.0067</v>
      </c>
      <c r="AF148" s="153" t="n">
        <v>0.005</v>
      </c>
      <c r="AG148" s="153" t="n">
        <v>0.0125</v>
      </c>
      <c r="AH148" s="153" t="n">
        <v>-0.055</v>
      </c>
      <c r="AI148" s="153" t="n">
        <v>-0.035</v>
      </c>
      <c r="AJ148" s="153" t="n">
        <v>-0.038</v>
      </c>
      <c r="AK148" s="153" t="n">
        <v>-0.0115</v>
      </c>
      <c r="AL148" s="153" t="n">
        <v>-0.058</v>
      </c>
      <c r="AM148" s="153" t="n">
        <v>-0.05</v>
      </c>
      <c r="AN148" s="153" t="n">
        <v>-0.0055</v>
      </c>
      <c r="AO148" s="153" t="n">
        <v>0.009</v>
      </c>
      <c r="AP148" s="153" t="n">
        <v>0.505</v>
      </c>
      <c r="AQ148" s="153" t="n">
        <v>0.015</v>
      </c>
      <c r="AR148" s="153" t="n">
        <v>-0.3075</v>
      </c>
      <c r="AS148" s="153" t="n">
        <v>-0.13</v>
      </c>
      <c r="AT148" s="153" t="n">
        <v>-0.19</v>
      </c>
      <c r="AU148" s="153" t="n">
        <v>-0.43</v>
      </c>
      <c r="AV148" s="153" t="n">
        <v>0</v>
      </c>
      <c r="AW148" s="153" t="n">
        <v>0</v>
      </c>
      <c r="AX148" s="153" t="n">
        <v>0.1875</v>
      </c>
      <c r="AY148" s="153" t="n">
        <v>-0.3075</v>
      </c>
      <c r="AZ148" s="153" t="n">
        <v>0</v>
      </c>
      <c r="BA148" s="153" t="n">
        <v>0.015</v>
      </c>
      <c r="BB148" s="153" t="n">
        <v>-0.064</v>
      </c>
      <c r="BC148" s="153" t="n">
        <v>-0.041</v>
      </c>
      <c r="BD148" s="153" t="n">
        <v>-0.044</v>
      </c>
      <c r="BE148" s="153" t="n">
        <v>-0.0115</v>
      </c>
      <c r="BF148" s="153" t="n">
        <v>-0.046</v>
      </c>
      <c r="BG148" s="153" t="n">
        <v>0</v>
      </c>
      <c r="BH148" s="153" t="n">
        <v>-0.055</v>
      </c>
      <c r="BI148" s="153" t="n">
        <v>-0.17</v>
      </c>
    </row>
    <row r="149" customFormat="false" ht="12.75" hidden="false" customHeight="false" outlineLevel="0" collapsed="false">
      <c r="C149" s="0" t="n">
        <v>0.0003685</v>
      </c>
      <c r="E149" s="0" t="n">
        <v>3.263</v>
      </c>
      <c r="F149" s="141" t="n">
        <v>41030</v>
      </c>
      <c r="G149" s="156" t="n">
        <v>3.313</v>
      </c>
      <c r="H149" s="156" t="n">
        <v>0.15</v>
      </c>
      <c r="I149" s="153" t="n">
        <v>0.074739955929425</v>
      </c>
      <c r="J149" s="153" t="n">
        <v>-0.195</v>
      </c>
      <c r="K149" s="153" t="n">
        <v>-0.2</v>
      </c>
      <c r="L149" s="192" t="n">
        <v>-0.205</v>
      </c>
      <c r="M149" s="192" t="n">
        <v>-0.26</v>
      </c>
      <c r="N149" s="153" t="n">
        <v>-0.125</v>
      </c>
      <c r="O149" s="153" t="n">
        <v>-0.041</v>
      </c>
      <c r="P149" s="153" t="n">
        <v>-0.061</v>
      </c>
      <c r="Q149" s="153" t="n">
        <v>-0.165</v>
      </c>
      <c r="R149" s="153" t="n">
        <v>-0.195</v>
      </c>
      <c r="S149" s="153" t="n">
        <v>-0.195</v>
      </c>
      <c r="T149" s="153" t="n">
        <v>-0.0455</v>
      </c>
      <c r="U149" s="153" t="n">
        <v>-0.041</v>
      </c>
      <c r="V149" s="153" t="n">
        <v>0.1775</v>
      </c>
      <c r="W149" s="153" t="n">
        <v>0.1775</v>
      </c>
      <c r="X149" s="153" t="n">
        <v>0.173</v>
      </c>
      <c r="Y149" s="153" t="n">
        <v>0</v>
      </c>
      <c r="Z149" s="153" t="n">
        <v>0.1625</v>
      </c>
      <c r="AA149" s="153" t="n">
        <v>0.1725</v>
      </c>
      <c r="AB149" s="153" t="n">
        <v>-0.0135</v>
      </c>
      <c r="AC149" s="153" t="n">
        <v>-0.02345</v>
      </c>
      <c r="AD149" s="153" t="n">
        <v>0.00805</v>
      </c>
      <c r="AE149" s="153" t="n">
        <v>-0.00695</v>
      </c>
      <c r="AF149" s="153" t="n">
        <v>0.005</v>
      </c>
      <c r="AG149" s="153" t="n">
        <v>0.0125</v>
      </c>
      <c r="AH149" s="153" t="n">
        <v>-0.055</v>
      </c>
      <c r="AI149" s="153" t="n">
        <v>-0.035</v>
      </c>
      <c r="AJ149" s="153" t="n">
        <v>-0.038</v>
      </c>
      <c r="AK149" s="153" t="n">
        <v>-0.0115</v>
      </c>
      <c r="AL149" s="153" t="n">
        <v>-0.058</v>
      </c>
      <c r="AM149" s="153" t="n">
        <v>-0.05</v>
      </c>
      <c r="AN149" s="153" t="n">
        <v>-0.0055</v>
      </c>
      <c r="AO149" s="153" t="n">
        <v>0.009</v>
      </c>
      <c r="AP149" s="153" t="n">
        <v>0.405</v>
      </c>
      <c r="AQ149" s="153" t="n">
        <v>0.015</v>
      </c>
      <c r="AR149" s="153" t="n">
        <v>-0.3075</v>
      </c>
      <c r="AS149" s="153" t="n">
        <v>-0.13</v>
      </c>
      <c r="AT149" s="153" t="n">
        <v>-0.19</v>
      </c>
      <c r="AU149" s="153" t="n">
        <v>-0.43</v>
      </c>
      <c r="AV149" s="153" t="n">
        <v>0</v>
      </c>
      <c r="AW149" s="153" t="n">
        <v>0</v>
      </c>
      <c r="AX149" s="153" t="n">
        <v>0.1875</v>
      </c>
      <c r="AY149" s="153" t="n">
        <v>-0.3075</v>
      </c>
      <c r="AZ149" s="153" t="n">
        <v>0</v>
      </c>
      <c r="BA149" s="153" t="n">
        <v>0.015</v>
      </c>
      <c r="BB149" s="153" t="n">
        <v>-0.064</v>
      </c>
      <c r="BC149" s="153" t="n">
        <v>-0.041</v>
      </c>
      <c r="BD149" s="153" t="n">
        <v>-0.0465</v>
      </c>
      <c r="BE149" s="153" t="n">
        <v>-0.0115</v>
      </c>
      <c r="BF149" s="153" t="n">
        <v>-0.046</v>
      </c>
      <c r="BG149" s="153" t="n">
        <v>0</v>
      </c>
      <c r="BH149" s="153" t="n">
        <v>-0.055</v>
      </c>
      <c r="BI149" s="153" t="n">
        <v>-0.17</v>
      </c>
    </row>
    <row r="150" customFormat="false" ht="12.75" hidden="false" customHeight="false" outlineLevel="0" collapsed="false">
      <c r="C150" s="0" t="n">
        <v>-0.03166474</v>
      </c>
      <c r="E150" s="0" t="n">
        <v>3.267</v>
      </c>
      <c r="F150" s="141" t="n">
        <v>41061</v>
      </c>
      <c r="G150" s="156" t="n">
        <v>3.317</v>
      </c>
      <c r="H150" s="156" t="n">
        <v>0.15</v>
      </c>
      <c r="I150" s="153" t="n">
        <v>0.07474304216701</v>
      </c>
      <c r="J150" s="153" t="n">
        <v>-0.195</v>
      </c>
      <c r="K150" s="153" t="n">
        <v>-0.2</v>
      </c>
      <c r="L150" s="192" t="n">
        <v>-0.215</v>
      </c>
      <c r="M150" s="192" t="n">
        <v>-0.26</v>
      </c>
      <c r="N150" s="153" t="n">
        <v>-0.135</v>
      </c>
      <c r="O150" s="153" t="n">
        <v>-0.041</v>
      </c>
      <c r="P150" s="153" t="n">
        <v>-0.061</v>
      </c>
      <c r="Q150" s="153" t="n">
        <v>-0.165</v>
      </c>
      <c r="R150" s="153" t="n">
        <v>-0.195</v>
      </c>
      <c r="S150" s="153" t="n">
        <v>-0.195</v>
      </c>
      <c r="T150" s="153" t="n">
        <v>-0.043</v>
      </c>
      <c r="U150" s="153" t="n">
        <v>-0.041</v>
      </c>
      <c r="V150" s="153" t="n">
        <v>0.1725</v>
      </c>
      <c r="W150" s="153" t="n">
        <v>0.1725</v>
      </c>
      <c r="X150" s="153" t="n">
        <v>0.168</v>
      </c>
      <c r="Y150" s="153" t="n">
        <v>0</v>
      </c>
      <c r="Z150" s="153" t="n">
        <v>0.1625</v>
      </c>
      <c r="AA150" s="153" t="n">
        <v>0.1725</v>
      </c>
      <c r="AB150" s="153" t="n">
        <v>-0.0135</v>
      </c>
      <c r="AC150" s="153" t="n">
        <v>-0.02345</v>
      </c>
      <c r="AD150" s="153" t="n">
        <v>0.00805</v>
      </c>
      <c r="AE150" s="153" t="n">
        <v>-0.00695</v>
      </c>
      <c r="AF150" s="153" t="n">
        <v>0.005</v>
      </c>
      <c r="AG150" s="153" t="n">
        <v>0.0125</v>
      </c>
      <c r="AH150" s="153" t="n">
        <v>-0.055</v>
      </c>
      <c r="AI150" s="153" t="n">
        <v>-0.037</v>
      </c>
      <c r="AJ150" s="153" t="n">
        <v>-0.0355</v>
      </c>
      <c r="AK150" s="153" t="n">
        <v>-0.044</v>
      </c>
      <c r="AL150" s="153" t="n">
        <v>-0.074</v>
      </c>
      <c r="AM150" s="153" t="n">
        <v>-0.045</v>
      </c>
      <c r="AN150" s="153" t="n">
        <v>-0.0055</v>
      </c>
      <c r="AO150" s="153" t="n">
        <v>0.009</v>
      </c>
      <c r="AP150" s="153" t="n">
        <v>0.415</v>
      </c>
      <c r="AQ150" s="153" t="n">
        <v>0.02</v>
      </c>
      <c r="AR150" s="153" t="n">
        <v>-0.3075</v>
      </c>
      <c r="AS150" s="153" t="n">
        <v>-0.13</v>
      </c>
      <c r="AT150" s="153" t="n">
        <v>-0.19</v>
      </c>
      <c r="AU150" s="153" t="n">
        <v>-0.43</v>
      </c>
      <c r="AV150" s="153" t="n">
        <v>0</v>
      </c>
      <c r="AW150" s="153" t="n">
        <v>0</v>
      </c>
      <c r="AX150" s="153" t="n">
        <v>0.1875</v>
      </c>
      <c r="AY150" s="153" t="n">
        <v>-0.3075</v>
      </c>
      <c r="AZ150" s="153" t="n">
        <v>0</v>
      </c>
      <c r="BA150" s="153" t="n">
        <v>0.02</v>
      </c>
      <c r="BB150" s="153" t="n">
        <v>-0.079</v>
      </c>
      <c r="BC150" s="153" t="n">
        <v>-0.041</v>
      </c>
      <c r="BD150" s="153" t="n">
        <v>-0.049</v>
      </c>
      <c r="BE150" s="153" t="n">
        <v>-0.044</v>
      </c>
      <c r="BF150" s="153" t="n">
        <v>-0.046</v>
      </c>
      <c r="BG150" s="153" t="n">
        <v>0</v>
      </c>
      <c r="BH150" s="153" t="n">
        <v>-0.055</v>
      </c>
      <c r="BI150" s="153" t="n">
        <v>-0.17</v>
      </c>
    </row>
    <row r="151" customFormat="false" ht="12.75" hidden="false" customHeight="false" outlineLevel="0" collapsed="false">
      <c r="C151" s="0" t="n">
        <v>-0.02792391</v>
      </c>
      <c r="E151" s="0" t="n">
        <v>3.314</v>
      </c>
      <c r="F151" s="141" t="n">
        <v>41091</v>
      </c>
      <c r="G151" s="156" t="n">
        <v>3.364</v>
      </c>
      <c r="H151" s="156" t="n">
        <v>0.15</v>
      </c>
      <c r="I151" s="153" t="n">
        <v>0.074746028848547</v>
      </c>
      <c r="J151" s="153" t="n">
        <v>-0.195</v>
      </c>
      <c r="K151" s="153" t="n">
        <v>-0.2</v>
      </c>
      <c r="L151" s="192" t="n">
        <v>-0.215</v>
      </c>
      <c r="M151" s="192" t="n">
        <v>-0.28</v>
      </c>
      <c r="N151" s="153" t="n">
        <v>-0.135</v>
      </c>
      <c r="O151" s="153" t="n">
        <v>-0.041</v>
      </c>
      <c r="P151" s="153" t="n">
        <v>-0.061</v>
      </c>
      <c r="Q151" s="153" t="n">
        <v>-0.165</v>
      </c>
      <c r="R151" s="153" t="n">
        <v>-0.195</v>
      </c>
      <c r="S151" s="153" t="n">
        <v>-0.195</v>
      </c>
      <c r="T151" s="153" t="n">
        <v>-0.04175</v>
      </c>
      <c r="U151" s="153" t="n">
        <v>-0.041</v>
      </c>
      <c r="V151" s="153" t="n">
        <v>0.1625</v>
      </c>
      <c r="W151" s="153" t="n">
        <v>0.1625</v>
      </c>
      <c r="X151" s="153" t="n">
        <v>0.157</v>
      </c>
      <c r="Y151" s="153" t="n">
        <v>0</v>
      </c>
      <c r="Z151" s="153" t="n">
        <v>0.1625</v>
      </c>
      <c r="AA151" s="153" t="n">
        <v>0.185</v>
      </c>
      <c r="AB151" s="153" t="n">
        <v>-0.0135</v>
      </c>
      <c r="AC151" s="153" t="n">
        <v>-0.02345</v>
      </c>
      <c r="AD151" s="153" t="n">
        <v>0.00805</v>
      </c>
      <c r="AE151" s="153" t="n">
        <v>-0.00695</v>
      </c>
      <c r="AF151" s="153" t="n">
        <v>0.005</v>
      </c>
      <c r="AG151" s="153" t="n">
        <v>0.0125</v>
      </c>
      <c r="AH151" s="153" t="n">
        <v>-0.055</v>
      </c>
      <c r="AI151" s="153" t="n">
        <v>-0.037</v>
      </c>
      <c r="AJ151" s="153" t="n">
        <v>-0.0355</v>
      </c>
      <c r="AK151" s="153" t="n">
        <v>-0.0105</v>
      </c>
      <c r="AL151" s="153" t="n">
        <v>-0.058</v>
      </c>
      <c r="AM151" s="153" t="n">
        <v>-0.0425</v>
      </c>
      <c r="AN151" s="153" t="n">
        <v>-0.0055</v>
      </c>
      <c r="AO151" s="153" t="n">
        <v>0.009</v>
      </c>
      <c r="AP151" s="153" t="n">
        <v>0.45</v>
      </c>
      <c r="AQ151" s="153" t="n">
        <v>0.0225</v>
      </c>
      <c r="AR151" s="153" t="n">
        <v>-0.3075</v>
      </c>
      <c r="AS151" s="153" t="n">
        <v>-0.13</v>
      </c>
      <c r="AT151" s="153" t="n">
        <v>-0.19</v>
      </c>
      <c r="AU151" s="153" t="n">
        <v>-0.43</v>
      </c>
      <c r="AV151" s="153" t="n">
        <v>0</v>
      </c>
      <c r="AW151" s="153" t="n">
        <v>0</v>
      </c>
      <c r="AX151" s="153" t="n">
        <v>0.1875</v>
      </c>
      <c r="AY151" s="153" t="n">
        <v>-0.3075</v>
      </c>
      <c r="AZ151" s="153" t="n">
        <v>0</v>
      </c>
      <c r="BA151" s="153" t="n">
        <v>0.0225</v>
      </c>
      <c r="BB151" s="153" t="n">
        <v>-0.0715</v>
      </c>
      <c r="BC151" s="153" t="n">
        <v>-0.041</v>
      </c>
      <c r="BD151" s="153" t="n">
        <v>-0.049</v>
      </c>
      <c r="BE151" s="153" t="n">
        <v>-0.0105</v>
      </c>
      <c r="BF151" s="153" t="n">
        <v>-0.046</v>
      </c>
      <c r="BG151" s="153" t="n">
        <v>0</v>
      </c>
      <c r="BH151" s="153" t="n">
        <v>-0.055</v>
      </c>
      <c r="BI151" s="153" t="n">
        <v>-0.17</v>
      </c>
    </row>
    <row r="152" customFormat="false" ht="12.75" hidden="false" customHeight="false" outlineLevel="0" collapsed="false">
      <c r="C152" s="0" t="n">
        <v>-0.02840536</v>
      </c>
      <c r="E152" s="0" t="n">
        <v>3.309</v>
      </c>
      <c r="F152" s="141" t="n">
        <v>41122</v>
      </c>
      <c r="G152" s="156" t="n">
        <v>3.359</v>
      </c>
      <c r="H152" s="156" t="n">
        <v>0.15</v>
      </c>
      <c r="I152" s="153" t="n">
        <v>0.074749115086139</v>
      </c>
      <c r="J152" s="153" t="n">
        <v>-0.195</v>
      </c>
      <c r="K152" s="153" t="n">
        <v>-0.2</v>
      </c>
      <c r="L152" s="192" t="n">
        <v>-0.215</v>
      </c>
      <c r="M152" s="192" t="n">
        <v>-0.28</v>
      </c>
      <c r="N152" s="153" t="n">
        <v>-0.135</v>
      </c>
      <c r="O152" s="153" t="n">
        <v>-0.041</v>
      </c>
      <c r="P152" s="153" t="n">
        <v>-0.061</v>
      </c>
      <c r="Q152" s="153" t="n">
        <v>-0.165</v>
      </c>
      <c r="R152" s="153" t="n">
        <v>-0.195</v>
      </c>
      <c r="S152" s="153" t="n">
        <v>-0.195</v>
      </c>
      <c r="T152" s="153" t="n">
        <v>-0.0405</v>
      </c>
      <c r="U152" s="153" t="n">
        <v>-0.041</v>
      </c>
      <c r="V152" s="153" t="n">
        <v>0.16</v>
      </c>
      <c r="W152" s="153" t="n">
        <v>0.16</v>
      </c>
      <c r="X152" s="153" t="n">
        <v>0.155</v>
      </c>
      <c r="Y152" s="153" t="n">
        <v>0</v>
      </c>
      <c r="Z152" s="153" t="n">
        <v>0.1625</v>
      </c>
      <c r="AA152" s="153" t="n">
        <v>0.185</v>
      </c>
      <c r="AB152" s="153" t="n">
        <v>-0.0135</v>
      </c>
      <c r="AC152" s="153" t="n">
        <v>-0.02345</v>
      </c>
      <c r="AD152" s="153" t="n">
        <v>0.00825</v>
      </c>
      <c r="AE152" s="153" t="n">
        <v>-0.00675</v>
      </c>
      <c r="AF152" s="153" t="n">
        <v>0.005</v>
      </c>
      <c r="AG152" s="153" t="n">
        <v>0.0125</v>
      </c>
      <c r="AH152" s="153" t="n">
        <v>-0.055</v>
      </c>
      <c r="AI152" s="153" t="n">
        <v>-0.037</v>
      </c>
      <c r="AJ152" s="153" t="n">
        <v>-0.0355</v>
      </c>
      <c r="AK152" s="153" t="n">
        <v>-0.0105</v>
      </c>
      <c r="AL152" s="153" t="n">
        <v>-0.058</v>
      </c>
      <c r="AM152" s="153" t="n">
        <v>-0.04</v>
      </c>
      <c r="AN152" s="153" t="n">
        <v>-0.0055</v>
      </c>
      <c r="AO152" s="153" t="n">
        <v>0.009</v>
      </c>
      <c r="AP152" s="153" t="n">
        <v>0.505</v>
      </c>
      <c r="AQ152" s="153" t="n">
        <v>0.025</v>
      </c>
      <c r="AR152" s="153" t="n">
        <v>-0.3075</v>
      </c>
      <c r="AS152" s="153" t="n">
        <v>-0.13</v>
      </c>
      <c r="AT152" s="153" t="n">
        <v>-0.19</v>
      </c>
      <c r="AU152" s="153" t="n">
        <v>-0.43</v>
      </c>
      <c r="AV152" s="153" t="n">
        <v>0</v>
      </c>
      <c r="AW152" s="153" t="n">
        <v>0</v>
      </c>
      <c r="AX152" s="153" t="n">
        <v>0.1875</v>
      </c>
      <c r="AY152" s="153" t="n">
        <v>-0.3075</v>
      </c>
      <c r="AZ152" s="153" t="n">
        <v>0</v>
      </c>
      <c r="BA152" s="153" t="n">
        <v>0.025</v>
      </c>
      <c r="BB152" s="153" t="n">
        <v>-0.0715</v>
      </c>
      <c r="BC152" s="153" t="n">
        <v>-0.041</v>
      </c>
      <c r="BD152" s="153" t="n">
        <v>-0.049</v>
      </c>
      <c r="BE152" s="153" t="n">
        <v>-0.0105</v>
      </c>
      <c r="BF152" s="153" t="n">
        <v>-0.046</v>
      </c>
      <c r="BG152" s="153" t="n">
        <v>0</v>
      </c>
      <c r="BH152" s="153" t="n">
        <v>-0.055</v>
      </c>
      <c r="BI152" s="153" t="n">
        <v>-0.17</v>
      </c>
    </row>
    <row r="153" customFormat="false" ht="12.75" hidden="false" customHeight="false" outlineLevel="0" collapsed="false">
      <c r="C153" s="0" t="n">
        <v>-0.02105032</v>
      </c>
      <c r="E153" s="0" t="n">
        <v>3.29</v>
      </c>
      <c r="F153" s="141" t="n">
        <v>41153</v>
      </c>
      <c r="G153" s="156" t="n">
        <v>3.34</v>
      </c>
      <c r="H153" s="156" t="n">
        <v>0.15</v>
      </c>
      <c r="I153" s="153" t="n">
        <v>0.074752201323733</v>
      </c>
      <c r="J153" s="153" t="n">
        <v>-0.195</v>
      </c>
      <c r="K153" s="153" t="n">
        <v>-0.2</v>
      </c>
      <c r="L153" s="192" t="n">
        <v>-0.205</v>
      </c>
      <c r="M153" s="192" t="n">
        <v>-0.28</v>
      </c>
      <c r="N153" s="153" t="n">
        <v>-0.125</v>
      </c>
      <c r="O153" s="153" t="n">
        <v>-0.041</v>
      </c>
      <c r="P153" s="153" t="n">
        <v>-0.061</v>
      </c>
      <c r="Q153" s="153" t="n">
        <v>-0.165</v>
      </c>
      <c r="R153" s="153" t="n">
        <v>-0.195</v>
      </c>
      <c r="S153" s="153" t="n">
        <v>-0.195</v>
      </c>
      <c r="T153" s="153" t="n">
        <v>-0.04425</v>
      </c>
      <c r="U153" s="153" t="n">
        <v>-0.041</v>
      </c>
      <c r="V153" s="153" t="n">
        <v>0.1575</v>
      </c>
      <c r="W153" s="153" t="n">
        <v>0.1575</v>
      </c>
      <c r="X153" s="153" t="n">
        <v>0.152</v>
      </c>
      <c r="Y153" s="153" t="n">
        <v>0</v>
      </c>
      <c r="Z153" s="153" t="n">
        <v>0.1625</v>
      </c>
      <c r="AA153" s="153" t="n">
        <v>0.1625</v>
      </c>
      <c r="AB153" s="153" t="n">
        <v>-0.0135</v>
      </c>
      <c r="AC153" s="153" t="n">
        <v>-0.02325</v>
      </c>
      <c r="AD153" s="153" t="n">
        <v>0.00825</v>
      </c>
      <c r="AE153" s="153" t="n">
        <v>-0.00675</v>
      </c>
      <c r="AF153" s="153" t="n">
        <v>0.005</v>
      </c>
      <c r="AG153" s="153" t="n">
        <v>0.0125</v>
      </c>
      <c r="AH153" s="153" t="n">
        <v>-0.055</v>
      </c>
      <c r="AI153" s="153" t="n">
        <v>-0.0345</v>
      </c>
      <c r="AJ153" s="153" t="n">
        <v>-0.0405</v>
      </c>
      <c r="AK153" s="153" t="n">
        <v>-0.013</v>
      </c>
      <c r="AL153" s="153" t="n">
        <v>-0.058</v>
      </c>
      <c r="AM153" s="153" t="n">
        <v>-0.0475</v>
      </c>
      <c r="AN153" s="153" t="n">
        <v>-0.0055</v>
      </c>
      <c r="AO153" s="153" t="n">
        <v>0.009</v>
      </c>
      <c r="AP153" s="153" t="n">
        <v>0.41</v>
      </c>
      <c r="AQ153" s="153" t="n">
        <v>0.0175</v>
      </c>
      <c r="AR153" s="153" t="n">
        <v>-0.3075</v>
      </c>
      <c r="AS153" s="153" t="n">
        <v>-0.13</v>
      </c>
      <c r="AT153" s="153" t="n">
        <v>-0.19</v>
      </c>
      <c r="AU153" s="153" t="n">
        <v>-0.43</v>
      </c>
      <c r="AV153" s="153" t="n">
        <v>0</v>
      </c>
      <c r="AW153" s="153" t="n">
        <v>0</v>
      </c>
      <c r="AX153" s="153" t="n">
        <v>0.1875</v>
      </c>
      <c r="AY153" s="153" t="n">
        <v>-0.3075</v>
      </c>
      <c r="AZ153" s="153" t="n">
        <v>0</v>
      </c>
      <c r="BA153" s="153" t="n">
        <v>0.0175</v>
      </c>
      <c r="BB153" s="153" t="n">
        <v>-0.0765</v>
      </c>
      <c r="BC153" s="153" t="n">
        <v>-0.041</v>
      </c>
      <c r="BD153" s="153" t="n">
        <v>-0.0715</v>
      </c>
      <c r="BE153" s="153" t="n">
        <v>-0.013</v>
      </c>
      <c r="BF153" s="153" t="n">
        <v>-0.046</v>
      </c>
      <c r="BG153" s="153" t="n">
        <v>0</v>
      </c>
      <c r="BH153" s="153" t="n">
        <v>-0.055</v>
      </c>
      <c r="BI153" s="153" t="n">
        <v>-0.17</v>
      </c>
    </row>
    <row r="154" customFormat="false" ht="12.75" hidden="false" customHeight="false" outlineLevel="0" collapsed="false">
      <c r="C154" s="0" t="n">
        <v>0.01630209</v>
      </c>
      <c r="E154" s="0" t="n">
        <v>3.299</v>
      </c>
      <c r="F154" s="141" t="n">
        <v>41183</v>
      </c>
      <c r="G154" s="156" t="n">
        <v>3.349</v>
      </c>
      <c r="H154" s="156" t="n">
        <v>0.15</v>
      </c>
      <c r="I154" s="153" t="n">
        <v>0.074755188005279</v>
      </c>
      <c r="J154" s="153" t="n">
        <v>-0.195</v>
      </c>
      <c r="K154" s="153" t="n">
        <v>-0.2</v>
      </c>
      <c r="L154" s="192" t="n">
        <v>-0.19</v>
      </c>
      <c r="M154" s="192" t="n">
        <v>-0.28</v>
      </c>
      <c r="N154" s="153" t="n">
        <v>-0.11</v>
      </c>
      <c r="O154" s="153" t="n">
        <v>-0.041</v>
      </c>
      <c r="P154" s="153" t="n">
        <v>-0.061</v>
      </c>
      <c r="Q154" s="153" t="n">
        <v>-0.165</v>
      </c>
      <c r="R154" s="153" t="n">
        <v>-0.195</v>
      </c>
      <c r="S154" s="153" t="n">
        <v>-0.195</v>
      </c>
      <c r="T154" s="153" t="n">
        <v>-0.04925</v>
      </c>
      <c r="U154" s="153" t="n">
        <v>-0.041</v>
      </c>
      <c r="V154" s="153" t="n">
        <v>0.1725</v>
      </c>
      <c r="W154" s="153" t="n">
        <v>0.1725</v>
      </c>
      <c r="X154" s="153" t="n">
        <v>0.168</v>
      </c>
      <c r="Y154" s="153" t="n">
        <v>0</v>
      </c>
      <c r="Z154" s="153" t="n">
        <v>0.165</v>
      </c>
      <c r="AA154" s="153" t="n">
        <v>0.185</v>
      </c>
      <c r="AB154" s="153" t="n">
        <v>-0.0135</v>
      </c>
      <c r="AC154" s="153" t="n">
        <v>-0.02325</v>
      </c>
      <c r="AD154" s="153" t="n">
        <v>-0.0075</v>
      </c>
      <c r="AE154" s="153" t="n">
        <v>-0.0225</v>
      </c>
      <c r="AF154" s="153" t="n">
        <v>0.005</v>
      </c>
      <c r="AG154" s="153" t="n">
        <v>0.0125</v>
      </c>
      <c r="AH154" s="153" t="n">
        <v>-0.055</v>
      </c>
      <c r="AI154" s="153" t="n">
        <v>-0.0345</v>
      </c>
      <c r="AJ154" s="153" t="n">
        <v>-0.0405</v>
      </c>
      <c r="AK154" s="153" t="n">
        <v>-0.013</v>
      </c>
      <c r="AL154" s="153" t="n">
        <v>-0.043</v>
      </c>
      <c r="AM154" s="153" t="n">
        <v>-0.0575</v>
      </c>
      <c r="AN154" s="153" t="n">
        <v>-0.0055</v>
      </c>
      <c r="AO154" s="153" t="n">
        <v>0.009</v>
      </c>
      <c r="AP154" s="153" t="n">
        <v>0.345</v>
      </c>
      <c r="AQ154" s="153" t="n">
        <v>0.0075</v>
      </c>
      <c r="AR154" s="153" t="n">
        <v>-0.3075</v>
      </c>
      <c r="AS154" s="153" t="n">
        <v>-0.13</v>
      </c>
      <c r="AT154" s="153" t="n">
        <v>-0.19</v>
      </c>
      <c r="AU154" s="153" t="n">
        <v>-0.43</v>
      </c>
      <c r="AV154" s="153" t="n">
        <v>0</v>
      </c>
      <c r="AW154" s="153" t="n">
        <v>0</v>
      </c>
      <c r="AX154" s="153" t="n">
        <v>0.1875</v>
      </c>
      <c r="AY154" s="153" t="n">
        <v>-0.3075</v>
      </c>
      <c r="AZ154" s="153" t="n">
        <v>0</v>
      </c>
      <c r="BA154" s="153" t="n">
        <v>0.0075</v>
      </c>
      <c r="BB154" s="153" t="n">
        <v>-0.0815</v>
      </c>
      <c r="BC154" s="153" t="n">
        <v>-0.041</v>
      </c>
      <c r="BD154" s="153" t="n">
        <v>-0.0715</v>
      </c>
      <c r="BE154" s="153" t="n">
        <v>-0.013</v>
      </c>
      <c r="BF154" s="153" t="n">
        <v>-0.046</v>
      </c>
      <c r="BG154" s="153" t="n">
        <v>0</v>
      </c>
      <c r="BH154" s="153" t="n">
        <v>-0.055</v>
      </c>
      <c r="BI154" s="153" t="n">
        <v>-0.17</v>
      </c>
    </row>
    <row r="155" customFormat="false" ht="12.75" hidden="false" customHeight="false" outlineLevel="0" collapsed="false">
      <c r="C155" s="0" t="n">
        <v>0.0076507</v>
      </c>
      <c r="E155" s="0" t="n">
        <v>3.354</v>
      </c>
      <c r="F155" s="141" t="n">
        <v>41214</v>
      </c>
      <c r="G155" s="156" t="n">
        <v>3.404</v>
      </c>
      <c r="H155" s="156" t="n">
        <v>0.15</v>
      </c>
      <c r="I155" s="153" t="n">
        <v>0.074758274242881</v>
      </c>
      <c r="J155" s="153" t="n">
        <v>-0.19</v>
      </c>
      <c r="K155" s="153" t="n">
        <v>-0.195</v>
      </c>
      <c r="L155" s="192" t="n">
        <v>-0.1525</v>
      </c>
      <c r="M155" s="192" t="n">
        <v>-0.275</v>
      </c>
      <c r="N155" s="153" t="n">
        <v>-0.0725</v>
      </c>
      <c r="O155" s="153" t="n">
        <v>-0.0405</v>
      </c>
      <c r="P155" s="153" t="n">
        <v>-0.0755</v>
      </c>
      <c r="Q155" s="153" t="n">
        <v>-0.16</v>
      </c>
      <c r="R155" s="153" t="n">
        <v>-0.19</v>
      </c>
      <c r="S155" s="153" t="n">
        <v>-0.19</v>
      </c>
      <c r="T155" s="153" t="n">
        <v>-0.069</v>
      </c>
      <c r="U155" s="153" t="n">
        <v>-0.0405</v>
      </c>
      <c r="V155" s="153" t="n">
        <v>0.2125</v>
      </c>
      <c r="W155" s="153" t="n">
        <v>0.2125</v>
      </c>
      <c r="X155" s="153" t="n">
        <v>0.24</v>
      </c>
      <c r="Y155" s="153" t="n">
        <v>0</v>
      </c>
      <c r="Z155" s="153" t="n">
        <v>0.24</v>
      </c>
      <c r="AA155" s="153" t="n">
        <v>0.2875</v>
      </c>
      <c r="AB155" s="153" t="n">
        <v>-0.0165</v>
      </c>
      <c r="AC155" s="153" t="n">
        <v>-0.034</v>
      </c>
      <c r="AD155" s="153" t="n">
        <v>-0.0065</v>
      </c>
      <c r="AE155" s="153" t="n">
        <v>-0.0215</v>
      </c>
      <c r="AF155" s="153" t="n">
        <v>0.005</v>
      </c>
      <c r="AG155" s="153" t="n">
        <v>0.0145</v>
      </c>
      <c r="AH155" s="153" t="n">
        <v>-0.0575</v>
      </c>
      <c r="AI155" s="153" t="n">
        <v>-0.03</v>
      </c>
      <c r="AJ155" s="153" t="n">
        <v>-0.0385</v>
      </c>
      <c r="AK155" s="153" t="n">
        <v>-0.0055</v>
      </c>
      <c r="AL155" s="153" t="n">
        <v>-0.0445</v>
      </c>
      <c r="AM155" s="153" t="n">
        <v>-0.0975</v>
      </c>
      <c r="AN155" s="153" t="n">
        <v>-0.0005</v>
      </c>
      <c r="AO155" s="153" t="n">
        <v>0.016</v>
      </c>
      <c r="AP155" s="153" t="n">
        <v>0.725</v>
      </c>
      <c r="AQ155" s="153" t="n">
        <v>-0.0325</v>
      </c>
      <c r="AR155" s="153" t="n">
        <v>-0.265</v>
      </c>
      <c r="AS155" s="153" t="n">
        <v>-0.145</v>
      </c>
      <c r="AT155" s="153" t="n">
        <v>-0.19</v>
      </c>
      <c r="AU155" s="153" t="n">
        <v>-0.145</v>
      </c>
      <c r="AV155" s="153" t="n">
        <v>0</v>
      </c>
      <c r="AW155" s="153" t="n">
        <v>0</v>
      </c>
      <c r="AX155" s="153" t="n">
        <v>0.1</v>
      </c>
      <c r="AY155" s="153" t="n">
        <v>-0.265</v>
      </c>
      <c r="AZ155" s="153" t="n">
        <v>0</v>
      </c>
      <c r="BA155" s="153" t="n">
        <v>-0.0325</v>
      </c>
      <c r="BB155" s="153" t="n">
        <v>-0.104</v>
      </c>
      <c r="BC155" s="153" t="n">
        <v>-0.0405</v>
      </c>
      <c r="BD155" s="153" t="n">
        <v>-0.0765</v>
      </c>
      <c r="BE155" s="153" t="n">
        <v>-0.0105</v>
      </c>
      <c r="BF155" s="153" t="n">
        <v>-0.0605</v>
      </c>
      <c r="BG155" s="153" t="n">
        <v>0</v>
      </c>
      <c r="BH155" s="153" t="n">
        <v>-0.0575</v>
      </c>
      <c r="BI155" s="153" t="n">
        <v>-0.17</v>
      </c>
    </row>
    <row r="156" customFormat="false" ht="12.75" hidden="false" customHeight="false" outlineLevel="0" collapsed="false">
      <c r="C156" s="0" t="n">
        <v>0.0093649</v>
      </c>
      <c r="E156" s="0" t="n">
        <v>3.427</v>
      </c>
      <c r="F156" s="141" t="n">
        <v>41244</v>
      </c>
      <c r="G156" s="156" t="n">
        <v>3.477</v>
      </c>
      <c r="H156" s="156" t="n">
        <v>0.15</v>
      </c>
      <c r="I156" s="153" t="n">
        <v>0.074761260924432</v>
      </c>
      <c r="J156" s="153" t="n">
        <v>-0.1975</v>
      </c>
      <c r="K156" s="153" t="n">
        <v>-0.2025</v>
      </c>
      <c r="L156" s="192" t="n">
        <v>-0.145</v>
      </c>
      <c r="M156" s="192" t="n">
        <v>-0.2825</v>
      </c>
      <c r="N156" s="153" t="n">
        <v>-0.065</v>
      </c>
      <c r="O156" s="153" t="n">
        <v>-0.0405</v>
      </c>
      <c r="P156" s="153" t="n">
        <v>-0.0755</v>
      </c>
      <c r="Q156" s="153" t="n">
        <v>-0.1675</v>
      </c>
      <c r="R156" s="153" t="n">
        <v>-0.1975</v>
      </c>
      <c r="S156" s="153" t="n">
        <v>-0.1975</v>
      </c>
      <c r="T156" s="153" t="n">
        <v>-0.08025</v>
      </c>
      <c r="U156" s="153" t="n">
        <v>-0.0405</v>
      </c>
      <c r="V156" s="153" t="n">
        <v>0.2525</v>
      </c>
      <c r="W156" s="153" t="n">
        <v>0.2525</v>
      </c>
      <c r="X156" s="153" t="n">
        <v>0.28</v>
      </c>
      <c r="Y156" s="153" t="n">
        <v>0</v>
      </c>
      <c r="Z156" s="153" t="n">
        <v>0.295</v>
      </c>
      <c r="AA156" s="153" t="n">
        <v>0.3375</v>
      </c>
      <c r="AB156" s="153" t="n">
        <v>-0.0165</v>
      </c>
      <c r="AC156" s="153" t="n">
        <v>-0.0265</v>
      </c>
      <c r="AD156" s="153" t="n">
        <v>-0.0065</v>
      </c>
      <c r="AE156" s="153" t="n">
        <v>-0.0215</v>
      </c>
      <c r="AF156" s="153" t="n">
        <v>0.005</v>
      </c>
      <c r="AG156" s="153" t="n">
        <v>0.0145</v>
      </c>
      <c r="AH156" s="153" t="n">
        <v>-0.0575</v>
      </c>
      <c r="AI156" s="153" t="n">
        <v>-0.0285</v>
      </c>
      <c r="AJ156" s="153" t="n">
        <v>-0.041</v>
      </c>
      <c r="AK156" s="153" t="n">
        <v>-0.0055</v>
      </c>
      <c r="AL156" s="153" t="n">
        <v>-0.0445</v>
      </c>
      <c r="AM156" s="153" t="n">
        <v>-0.12</v>
      </c>
      <c r="AN156" s="153" t="n">
        <v>-0.0005</v>
      </c>
      <c r="AO156" s="153" t="n">
        <v>0.016</v>
      </c>
      <c r="AP156" s="153" t="n">
        <v>1.045</v>
      </c>
      <c r="AQ156" s="153" t="n">
        <v>-0.055</v>
      </c>
      <c r="AR156" s="153" t="n">
        <v>-0.265</v>
      </c>
      <c r="AS156" s="153" t="n">
        <v>-0.145</v>
      </c>
      <c r="AT156" s="153" t="n">
        <v>-0.19</v>
      </c>
      <c r="AU156" s="153" t="n">
        <v>-0.075</v>
      </c>
      <c r="AV156" s="153" t="n">
        <v>0</v>
      </c>
      <c r="AW156" s="153" t="n">
        <v>0</v>
      </c>
      <c r="AX156" s="153" t="n">
        <v>0.1</v>
      </c>
      <c r="AY156" s="153" t="n">
        <v>-0.265</v>
      </c>
      <c r="AZ156" s="153" t="n">
        <v>0</v>
      </c>
      <c r="BA156" s="153" t="n">
        <v>-0.055</v>
      </c>
      <c r="BB156" s="153" t="n">
        <v>-0.1165</v>
      </c>
      <c r="BC156" s="153" t="n">
        <v>-0.0405</v>
      </c>
      <c r="BD156" s="153" t="n">
        <v>-0.099</v>
      </c>
      <c r="BE156" s="153" t="n">
        <v>-0.0105</v>
      </c>
      <c r="BF156" s="153" t="n">
        <v>-0.0605</v>
      </c>
      <c r="BG156" s="153" t="n">
        <v>0</v>
      </c>
      <c r="BH156" s="153" t="n">
        <v>-0.0575</v>
      </c>
      <c r="BI156" s="153" t="n">
        <v>-0.17</v>
      </c>
    </row>
    <row r="157" customFormat="false" ht="12.75" hidden="false" customHeight="false" outlineLevel="0" collapsed="false">
      <c r="C157" s="0" t="n">
        <v>-0.00016682</v>
      </c>
      <c r="E157" s="0" t="n">
        <v>3.691</v>
      </c>
      <c r="F157" s="141" t="n">
        <v>41275</v>
      </c>
      <c r="G157" s="156" t="n">
        <v>3.746</v>
      </c>
      <c r="H157" s="156" t="n">
        <v>0.15</v>
      </c>
      <c r="I157" s="153" t="n">
        <v>0.074764347162039</v>
      </c>
      <c r="J157" s="153" t="n">
        <v>-0.2</v>
      </c>
      <c r="K157" s="153" t="n">
        <v>-0.205</v>
      </c>
      <c r="L157" s="192" t="n">
        <v>-0.13</v>
      </c>
      <c r="M157" s="192" t="n">
        <v>-0.265</v>
      </c>
      <c r="N157" s="153" t="n">
        <v>-0.05</v>
      </c>
      <c r="O157" s="153" t="n">
        <v>-0.0405</v>
      </c>
      <c r="P157" s="153" t="n">
        <v>-0.0755</v>
      </c>
      <c r="Q157" s="153" t="n">
        <v>-0.17</v>
      </c>
      <c r="R157" s="153" t="n">
        <v>-0.2</v>
      </c>
      <c r="S157" s="153" t="n">
        <v>-0.2</v>
      </c>
      <c r="T157" s="153" t="n">
        <v>-0.0815</v>
      </c>
      <c r="U157" s="153" t="n">
        <v>-0.0405</v>
      </c>
      <c r="V157" s="153" t="n">
        <v>0.265</v>
      </c>
      <c r="W157" s="153" t="n">
        <v>0.265</v>
      </c>
      <c r="X157" s="153" t="n">
        <v>0.29</v>
      </c>
      <c r="Y157" s="153" t="n">
        <v>0</v>
      </c>
      <c r="Z157" s="153" t="n">
        <v>0.3425</v>
      </c>
      <c r="AA157" s="153" t="n">
        <v>0.4375</v>
      </c>
      <c r="AB157" s="153" t="n">
        <v>-0.012</v>
      </c>
      <c r="AC157" s="153" t="n">
        <v>-0.0265</v>
      </c>
      <c r="AD157" s="153" t="n">
        <v>-0.0065</v>
      </c>
      <c r="AE157" s="153" t="n">
        <v>-0.0215</v>
      </c>
      <c r="AF157" s="153" t="n">
        <v>0.005</v>
      </c>
      <c r="AG157" s="153" t="n">
        <v>0.0145</v>
      </c>
      <c r="AH157" s="153" t="n">
        <v>-0.0575</v>
      </c>
      <c r="AI157" s="153" t="n">
        <v>-0.0285</v>
      </c>
      <c r="AJ157" s="153" t="n">
        <v>-0.041</v>
      </c>
      <c r="AK157" s="153" t="n">
        <v>-0.0055</v>
      </c>
      <c r="AL157" s="153" t="n">
        <v>-0.0485</v>
      </c>
      <c r="AM157" s="153" t="n">
        <v>-0.1225</v>
      </c>
      <c r="AN157" s="153" t="n">
        <v>0.0015</v>
      </c>
      <c r="AO157" s="153" t="n">
        <v>0.016</v>
      </c>
      <c r="AP157" s="153" t="n">
        <v>1.52</v>
      </c>
      <c r="AQ157" s="153" t="n">
        <v>-0.0575</v>
      </c>
      <c r="AR157" s="153" t="n">
        <v>-0.26</v>
      </c>
      <c r="AS157" s="153" t="n">
        <v>-0.145</v>
      </c>
      <c r="AT157" s="153" t="n">
        <v>-0.19</v>
      </c>
      <c r="AU157" s="153" t="n">
        <v>-0.055</v>
      </c>
      <c r="AV157" s="153" t="n">
        <v>0</v>
      </c>
      <c r="AW157" s="153" t="n">
        <v>0</v>
      </c>
      <c r="AX157" s="153" t="n">
        <v>0.1</v>
      </c>
      <c r="AY157" s="153" t="n">
        <v>-0.26</v>
      </c>
      <c r="AZ157" s="153" t="n">
        <v>0</v>
      </c>
      <c r="BA157" s="153" t="n">
        <v>-0.0575</v>
      </c>
      <c r="BB157" s="153" t="n">
        <v>-0.124</v>
      </c>
      <c r="BC157" s="153" t="n">
        <v>-0.0405</v>
      </c>
      <c r="BD157" s="153" t="n">
        <v>-0.102</v>
      </c>
      <c r="BE157" s="153" t="n">
        <v>-0.0105</v>
      </c>
      <c r="BF157" s="153" t="n">
        <v>-0.0605</v>
      </c>
      <c r="BG157" s="153" t="n">
        <v>0</v>
      </c>
      <c r="BH157" s="153" t="n">
        <v>-0.0575</v>
      </c>
      <c r="BI157" s="153" t="n">
        <v>-0.17</v>
      </c>
    </row>
    <row r="158" customFormat="false" ht="12.75" hidden="false" customHeight="false" outlineLevel="0" collapsed="false">
      <c r="C158" s="0" t="n">
        <v>0.08286177</v>
      </c>
      <c r="E158" s="0" t="n">
        <v>3.604</v>
      </c>
      <c r="F158" s="141" t="n">
        <v>41306</v>
      </c>
      <c r="G158" s="156" t="n">
        <v>3.659</v>
      </c>
      <c r="H158" s="156" t="n">
        <v>0.15</v>
      </c>
      <c r="I158" s="153" t="n">
        <v>0.07476743339965</v>
      </c>
      <c r="J158" s="153" t="n">
        <v>-0.2025</v>
      </c>
      <c r="K158" s="153" t="n">
        <v>-0.2075</v>
      </c>
      <c r="L158" s="192" t="n">
        <v>-0.13</v>
      </c>
      <c r="M158" s="192" t="n">
        <v>-0.2675</v>
      </c>
      <c r="N158" s="153" t="n">
        <v>-0.05</v>
      </c>
      <c r="O158" s="153" t="n">
        <v>-0.0405</v>
      </c>
      <c r="P158" s="153" t="n">
        <v>-0.0755</v>
      </c>
      <c r="Q158" s="153" t="n">
        <v>-0.1725</v>
      </c>
      <c r="R158" s="153" t="n">
        <v>-0.2025</v>
      </c>
      <c r="S158" s="153" t="n">
        <v>-0.2025</v>
      </c>
      <c r="T158" s="153" t="n">
        <v>-0.07275</v>
      </c>
      <c r="U158" s="153" t="n">
        <v>-0.0405</v>
      </c>
      <c r="V158" s="153" t="n">
        <v>0.2425</v>
      </c>
      <c r="W158" s="153" t="n">
        <v>0.2425</v>
      </c>
      <c r="X158" s="153" t="n">
        <v>0.265</v>
      </c>
      <c r="Y158" s="153" t="n">
        <v>0</v>
      </c>
      <c r="Z158" s="153" t="n">
        <v>0.3375</v>
      </c>
      <c r="AA158" s="153" t="n">
        <v>0.435</v>
      </c>
      <c r="AB158" s="153" t="n">
        <v>-0.012</v>
      </c>
      <c r="AC158" s="153" t="n">
        <v>-0.0265</v>
      </c>
      <c r="AD158" s="153" t="n">
        <v>-0.0065</v>
      </c>
      <c r="AE158" s="153" t="n">
        <v>-0.0215</v>
      </c>
      <c r="AF158" s="153" t="n">
        <v>0.005</v>
      </c>
      <c r="AG158" s="153" t="n">
        <v>0.0145</v>
      </c>
      <c r="AH158" s="153" t="n">
        <v>-0.0575</v>
      </c>
      <c r="AI158" s="153" t="n">
        <v>-0.0285</v>
      </c>
      <c r="AJ158" s="153" t="n">
        <v>-0.041</v>
      </c>
      <c r="AK158" s="153" t="n">
        <v>-0.0055</v>
      </c>
      <c r="AL158" s="153" t="n">
        <v>-0.0445</v>
      </c>
      <c r="AM158" s="153" t="n">
        <v>-0.105</v>
      </c>
      <c r="AN158" s="153" t="n">
        <v>0.0015</v>
      </c>
      <c r="AO158" s="153" t="n">
        <v>0.016</v>
      </c>
      <c r="AP158" s="153" t="n">
        <v>1.4</v>
      </c>
      <c r="AQ158" s="153" t="n">
        <v>-0.04</v>
      </c>
      <c r="AR158" s="153" t="n">
        <v>-0.26</v>
      </c>
      <c r="AS158" s="153" t="n">
        <v>-0.145</v>
      </c>
      <c r="AT158" s="153" t="n">
        <v>-0.19</v>
      </c>
      <c r="AU158" s="153" t="n">
        <v>-0.075</v>
      </c>
      <c r="AV158" s="153" t="n">
        <v>0</v>
      </c>
      <c r="AW158" s="153" t="n">
        <v>0</v>
      </c>
      <c r="AX158" s="153" t="n">
        <v>0.1</v>
      </c>
      <c r="AY158" s="153" t="n">
        <v>-0.26</v>
      </c>
      <c r="AZ158" s="153" t="n">
        <v>0</v>
      </c>
      <c r="BA158" s="153" t="n">
        <v>-0.04</v>
      </c>
      <c r="BB158" s="153" t="n">
        <v>-0.124</v>
      </c>
      <c r="BC158" s="153" t="n">
        <v>-0.0405</v>
      </c>
      <c r="BD158" s="153" t="n">
        <v>-0.082</v>
      </c>
      <c r="BE158" s="153" t="n">
        <v>-0.0105</v>
      </c>
      <c r="BF158" s="153" t="n">
        <v>-0.0605</v>
      </c>
      <c r="BG158" s="153" t="n">
        <v>0</v>
      </c>
      <c r="BH158" s="153" t="n">
        <v>-0.0575</v>
      </c>
      <c r="BI158" s="153" t="n">
        <v>-0.17</v>
      </c>
    </row>
    <row r="159" customFormat="false" ht="12.75" hidden="false" customHeight="false" outlineLevel="0" collapsed="false">
      <c r="C159" s="0" t="n">
        <v>-0.01239962</v>
      </c>
      <c r="E159" s="0" t="n">
        <v>3.488</v>
      </c>
      <c r="F159" s="141" t="n">
        <v>41334</v>
      </c>
      <c r="G159" s="156" t="n">
        <v>3.543</v>
      </c>
      <c r="H159" s="156" t="n">
        <v>0.15</v>
      </c>
      <c r="I159" s="153" t="n">
        <v>0.074770220969107</v>
      </c>
      <c r="J159" s="153" t="n">
        <v>-0.205</v>
      </c>
      <c r="K159" s="153" t="n">
        <v>-0.21</v>
      </c>
      <c r="L159" s="192" t="n">
        <v>-0.13</v>
      </c>
      <c r="M159" s="192" t="n">
        <v>-0.27</v>
      </c>
      <c r="N159" s="153" t="n">
        <v>-0.05</v>
      </c>
      <c r="O159" s="153" t="n">
        <v>-0.0405</v>
      </c>
      <c r="P159" s="153" t="n">
        <v>-0.0755</v>
      </c>
      <c r="Q159" s="153" t="n">
        <v>-0.175</v>
      </c>
      <c r="R159" s="153" t="n">
        <v>-0.205</v>
      </c>
      <c r="S159" s="153" t="n">
        <v>-0.205</v>
      </c>
      <c r="T159" s="153" t="n">
        <v>-0.0665</v>
      </c>
      <c r="U159" s="153" t="n">
        <v>-0.0405</v>
      </c>
      <c r="V159" s="153" t="n">
        <v>0.24</v>
      </c>
      <c r="W159" s="153" t="n">
        <v>0.24</v>
      </c>
      <c r="X159" s="153" t="n">
        <v>0.263</v>
      </c>
      <c r="Y159" s="153" t="n">
        <v>0</v>
      </c>
      <c r="Z159" s="153" t="n">
        <v>0.26</v>
      </c>
      <c r="AA159" s="153" t="n">
        <v>0.3025</v>
      </c>
      <c r="AB159" s="153" t="n">
        <v>-0.012</v>
      </c>
      <c r="AC159" s="153" t="n">
        <v>-0.0265</v>
      </c>
      <c r="AD159" s="153" t="n">
        <v>0.0093</v>
      </c>
      <c r="AE159" s="153" t="n">
        <v>-0.0057</v>
      </c>
      <c r="AF159" s="153" t="n">
        <v>0.005</v>
      </c>
      <c r="AG159" s="153" t="n">
        <v>0.0145</v>
      </c>
      <c r="AH159" s="153" t="n">
        <v>-0.0575</v>
      </c>
      <c r="AI159" s="153" t="n">
        <v>-0.0285</v>
      </c>
      <c r="AJ159" s="153" t="n">
        <v>-0.0315</v>
      </c>
      <c r="AK159" s="153" t="n">
        <v>-0.0055</v>
      </c>
      <c r="AL159" s="153" t="n">
        <v>-0.046</v>
      </c>
      <c r="AM159" s="153" t="n">
        <v>-0.0925</v>
      </c>
      <c r="AN159" s="153" t="n">
        <v>0.0015</v>
      </c>
      <c r="AO159" s="153" t="n">
        <v>0.016</v>
      </c>
      <c r="AP159" s="153" t="n">
        <v>0.88</v>
      </c>
      <c r="AQ159" s="153" t="n">
        <v>-0.0275</v>
      </c>
      <c r="AR159" s="153" t="n">
        <v>-0.26</v>
      </c>
      <c r="AS159" s="153" t="n">
        <v>-0.145</v>
      </c>
      <c r="AT159" s="153" t="n">
        <v>-0.19</v>
      </c>
      <c r="AU159" s="153" t="n">
        <v>-0.24</v>
      </c>
      <c r="AV159" s="153" t="n">
        <v>0</v>
      </c>
      <c r="AW159" s="153" t="n">
        <v>0</v>
      </c>
      <c r="AX159" s="153" t="n">
        <v>0.1</v>
      </c>
      <c r="AY159" s="153" t="n">
        <v>-0.26</v>
      </c>
      <c r="AZ159" s="153" t="n">
        <v>0</v>
      </c>
      <c r="BA159" s="153" t="n">
        <v>-0.0275</v>
      </c>
      <c r="BB159" s="153" t="n">
        <v>-0.1015</v>
      </c>
      <c r="BC159" s="153" t="n">
        <v>-0.0405</v>
      </c>
      <c r="BD159" s="153" t="n">
        <v>-0.077</v>
      </c>
      <c r="BE159" s="153" t="n">
        <v>-0.0105</v>
      </c>
      <c r="BF159" s="153" t="n">
        <v>-0.0605</v>
      </c>
      <c r="BG159" s="153" t="n">
        <v>0</v>
      </c>
      <c r="BH159" s="153" t="n">
        <v>-0.0575</v>
      </c>
      <c r="BI159" s="153" t="n">
        <v>-0.17</v>
      </c>
    </row>
    <row r="160" customFormat="false" ht="12.75" hidden="false" customHeight="false" outlineLevel="0" collapsed="false">
      <c r="C160" s="0" t="n">
        <v>-0.04485802</v>
      </c>
      <c r="E160" s="0" t="n">
        <v>3.373</v>
      </c>
      <c r="F160" s="141" t="n">
        <v>41365</v>
      </c>
      <c r="G160" s="156" t="n">
        <v>3.428</v>
      </c>
      <c r="H160" s="156" t="n">
        <v>0.15</v>
      </c>
      <c r="I160" s="153" t="n">
        <v>0.074773307206723</v>
      </c>
      <c r="J160" s="153" t="n">
        <v>-0.195</v>
      </c>
      <c r="K160" s="153" t="n">
        <v>-0.2</v>
      </c>
      <c r="L160" s="192" t="n">
        <v>-0.175</v>
      </c>
      <c r="M160" s="192" t="n">
        <v>-0.26</v>
      </c>
      <c r="N160" s="153" t="n">
        <v>-0.095</v>
      </c>
      <c r="O160" s="153" t="n">
        <v>-0.038</v>
      </c>
      <c r="P160" s="153" t="n">
        <v>-0.058</v>
      </c>
      <c r="Q160" s="153" t="n">
        <v>-0.165</v>
      </c>
      <c r="R160" s="153" t="n">
        <v>-0.195</v>
      </c>
      <c r="S160" s="153" t="n">
        <v>-0.195</v>
      </c>
      <c r="T160" s="153" t="n">
        <v>-0.044</v>
      </c>
      <c r="U160" s="153" t="n">
        <v>-0.038</v>
      </c>
      <c r="V160" s="153" t="n">
        <v>0.19</v>
      </c>
      <c r="W160" s="153" t="n">
        <v>0.19</v>
      </c>
      <c r="X160" s="153" t="n">
        <v>0.168</v>
      </c>
      <c r="Y160" s="153" t="n">
        <v>0</v>
      </c>
      <c r="Z160" s="153" t="n">
        <v>0.1775</v>
      </c>
      <c r="AA160" s="153" t="n">
        <v>0.1975</v>
      </c>
      <c r="AB160" s="153" t="n">
        <v>-0.0115</v>
      </c>
      <c r="AC160" s="153" t="n">
        <v>-0.0217</v>
      </c>
      <c r="AD160" s="153" t="n">
        <v>0.0093</v>
      </c>
      <c r="AE160" s="153" t="n">
        <v>-0.0057</v>
      </c>
      <c r="AF160" s="153" t="n">
        <v>0.005</v>
      </c>
      <c r="AG160" s="153" t="n">
        <v>0.0145</v>
      </c>
      <c r="AH160" s="153" t="n">
        <v>-0.055</v>
      </c>
      <c r="AI160" s="153" t="n">
        <v>-0.033</v>
      </c>
      <c r="AJ160" s="153" t="n">
        <v>-0.036</v>
      </c>
      <c r="AK160" s="153" t="n">
        <v>-0.0105</v>
      </c>
      <c r="AL160" s="153" t="n">
        <v>-0.056</v>
      </c>
      <c r="AM160" s="153" t="n">
        <v>-0.05</v>
      </c>
      <c r="AN160" s="153" t="n">
        <v>-0.0035</v>
      </c>
      <c r="AO160" s="153" t="n">
        <v>0.009</v>
      </c>
      <c r="AP160" s="153" t="n">
        <v>0.505</v>
      </c>
      <c r="AQ160" s="153" t="n">
        <v>0.015</v>
      </c>
      <c r="AR160" s="153" t="n">
        <v>-0.2875</v>
      </c>
      <c r="AS160" s="153" t="n">
        <v>-0.13</v>
      </c>
      <c r="AT160" s="153" t="n">
        <v>-0.19</v>
      </c>
      <c r="AU160" s="153" t="n">
        <v>-0.43</v>
      </c>
      <c r="AV160" s="153" t="n">
        <v>0</v>
      </c>
      <c r="AW160" s="153" t="n">
        <v>0</v>
      </c>
      <c r="AX160" s="153" t="n">
        <v>0.1875</v>
      </c>
      <c r="AY160" s="153" t="n">
        <v>-0.2875</v>
      </c>
      <c r="AZ160" s="153" t="n">
        <v>0</v>
      </c>
      <c r="BA160" s="153" t="n">
        <v>0.015</v>
      </c>
      <c r="BB160" s="153" t="n">
        <v>-0.062</v>
      </c>
      <c r="BC160" s="153" t="n">
        <v>-0.038</v>
      </c>
      <c r="BD160" s="153" t="n">
        <v>-0.042</v>
      </c>
      <c r="BE160" s="153" t="n">
        <v>-0.0105</v>
      </c>
      <c r="BF160" s="153" t="n">
        <v>-0.043</v>
      </c>
      <c r="BG160" s="153" t="n">
        <v>0</v>
      </c>
      <c r="BH160" s="153" t="n">
        <v>-0.055</v>
      </c>
      <c r="BI160" s="153" t="n">
        <v>-0.17</v>
      </c>
    </row>
    <row r="161" customFormat="false" ht="12.75" hidden="false" customHeight="false" outlineLevel="0" collapsed="false">
      <c r="C161" s="0" t="n">
        <v>-0.0242743</v>
      </c>
      <c r="E161" s="0" t="n">
        <v>3.361</v>
      </c>
      <c r="F161" s="141" t="n">
        <v>41395</v>
      </c>
      <c r="G161" s="156" t="n">
        <v>3.416</v>
      </c>
      <c r="H161" s="156" t="n">
        <v>0.15</v>
      </c>
      <c r="I161" s="153" t="n">
        <v>0.07477629388829</v>
      </c>
      <c r="J161" s="153" t="n">
        <v>-0.195</v>
      </c>
      <c r="K161" s="153" t="n">
        <v>-0.2</v>
      </c>
      <c r="L161" s="192" t="n">
        <v>-0.205</v>
      </c>
      <c r="M161" s="192" t="n">
        <v>-0.26</v>
      </c>
      <c r="N161" s="153" t="n">
        <v>-0.11</v>
      </c>
      <c r="O161" s="153" t="n">
        <v>-0.038</v>
      </c>
      <c r="P161" s="153" t="n">
        <v>-0.058</v>
      </c>
      <c r="Q161" s="153" t="n">
        <v>-0.165</v>
      </c>
      <c r="R161" s="153" t="n">
        <v>-0.195</v>
      </c>
      <c r="S161" s="153" t="n">
        <v>-0.195</v>
      </c>
      <c r="T161" s="153" t="n">
        <v>-0.044</v>
      </c>
      <c r="U161" s="153" t="n">
        <v>-0.038</v>
      </c>
      <c r="V161" s="153" t="n">
        <v>0.18</v>
      </c>
      <c r="W161" s="153" t="n">
        <v>0.18</v>
      </c>
      <c r="X161" s="153" t="n">
        <v>0.168</v>
      </c>
      <c r="Y161" s="153" t="n">
        <v>0</v>
      </c>
      <c r="Z161" s="153" t="n">
        <v>0.1625</v>
      </c>
      <c r="AA161" s="153" t="n">
        <v>0.1725</v>
      </c>
      <c r="AB161" s="153" t="n">
        <v>-0.0115</v>
      </c>
      <c r="AC161" s="153" t="n">
        <v>-0.02195</v>
      </c>
      <c r="AD161" s="153" t="n">
        <v>0.00905</v>
      </c>
      <c r="AE161" s="153" t="n">
        <v>-0.00595</v>
      </c>
      <c r="AF161" s="153" t="n">
        <v>0.005</v>
      </c>
      <c r="AG161" s="153" t="n">
        <v>0.0145</v>
      </c>
      <c r="AH161" s="153" t="n">
        <v>-0.055</v>
      </c>
      <c r="AI161" s="153" t="n">
        <v>-0.033</v>
      </c>
      <c r="AJ161" s="153" t="n">
        <v>-0.036</v>
      </c>
      <c r="AK161" s="153" t="n">
        <v>-0.0105</v>
      </c>
      <c r="AL161" s="153" t="n">
        <v>-0.056</v>
      </c>
      <c r="AM161" s="153" t="n">
        <v>-0.05</v>
      </c>
      <c r="AN161" s="153" t="n">
        <v>-0.0035</v>
      </c>
      <c r="AO161" s="153" t="n">
        <v>0.009</v>
      </c>
      <c r="AP161" s="153" t="n">
        <v>0.405</v>
      </c>
      <c r="AQ161" s="153" t="n">
        <v>0.015</v>
      </c>
      <c r="AR161" s="153" t="n">
        <v>-0.2875</v>
      </c>
      <c r="AS161" s="153" t="n">
        <v>-0.13</v>
      </c>
      <c r="AT161" s="153" t="n">
        <v>-0.19</v>
      </c>
      <c r="AU161" s="153" t="n">
        <v>-0.43</v>
      </c>
      <c r="AV161" s="153" t="n">
        <v>0</v>
      </c>
      <c r="AW161" s="153" t="n">
        <v>0</v>
      </c>
      <c r="AX161" s="153" t="n">
        <v>0.1875</v>
      </c>
      <c r="AY161" s="153" t="n">
        <v>-0.2875</v>
      </c>
      <c r="AZ161" s="153" t="n">
        <v>0</v>
      </c>
      <c r="BA161" s="153" t="n">
        <v>0.015</v>
      </c>
      <c r="BB161" s="153" t="n">
        <v>-0.062</v>
      </c>
      <c r="BC161" s="153" t="n">
        <v>-0.038</v>
      </c>
      <c r="BD161" s="153" t="n">
        <v>-0.0445</v>
      </c>
      <c r="BE161" s="153" t="n">
        <v>-0.0105</v>
      </c>
      <c r="BF161" s="153" t="n">
        <v>-0.043</v>
      </c>
      <c r="BG161" s="153" t="n">
        <v>0</v>
      </c>
      <c r="BH161" s="153" t="n">
        <v>-0.055</v>
      </c>
      <c r="BI161" s="153" t="n">
        <v>-0.17</v>
      </c>
    </row>
    <row r="162" customFormat="false" ht="12.75" hidden="false" customHeight="false" outlineLevel="0" collapsed="false">
      <c r="C162" s="0" t="n">
        <v>-0.04592619</v>
      </c>
      <c r="E162" s="0" t="n">
        <v>3.366</v>
      </c>
      <c r="F162" s="141" t="n">
        <v>41426</v>
      </c>
      <c r="G162" s="156" t="n">
        <v>3.421</v>
      </c>
      <c r="H162" s="156" t="n">
        <v>0.15</v>
      </c>
      <c r="I162" s="153" t="n">
        <v>0.074779380125912</v>
      </c>
      <c r="J162" s="153" t="n">
        <v>-0.195</v>
      </c>
      <c r="K162" s="153" t="n">
        <v>-0.2</v>
      </c>
      <c r="L162" s="192" t="n">
        <v>-0.215</v>
      </c>
      <c r="M162" s="192" t="n">
        <v>-0.26</v>
      </c>
      <c r="N162" s="153" t="n">
        <v>-0.12</v>
      </c>
      <c r="O162" s="153" t="n">
        <v>-0.038</v>
      </c>
      <c r="P162" s="153" t="n">
        <v>-0.058</v>
      </c>
      <c r="Q162" s="153" t="n">
        <v>-0.165</v>
      </c>
      <c r="R162" s="153" t="n">
        <v>-0.195</v>
      </c>
      <c r="S162" s="153" t="n">
        <v>-0.195</v>
      </c>
      <c r="T162" s="153" t="n">
        <v>-0.0415</v>
      </c>
      <c r="U162" s="153" t="n">
        <v>-0.038</v>
      </c>
      <c r="V162" s="153" t="n">
        <v>0.175</v>
      </c>
      <c r="W162" s="153" t="n">
        <v>0.175</v>
      </c>
      <c r="X162" s="153" t="n">
        <v>0.163</v>
      </c>
      <c r="Y162" s="153" t="n">
        <v>0</v>
      </c>
      <c r="Z162" s="153" t="n">
        <v>0.1625</v>
      </c>
      <c r="AA162" s="153" t="n">
        <v>0.1725</v>
      </c>
      <c r="AB162" s="153" t="n">
        <v>-0.0115</v>
      </c>
      <c r="AC162" s="153" t="n">
        <v>-0.02195</v>
      </c>
      <c r="AD162" s="153" t="n">
        <v>0.00905</v>
      </c>
      <c r="AE162" s="153" t="n">
        <v>-0.00595</v>
      </c>
      <c r="AF162" s="153" t="n">
        <v>0.005</v>
      </c>
      <c r="AG162" s="153" t="n">
        <v>0.0145</v>
      </c>
      <c r="AH162" s="153" t="n">
        <v>-0.055</v>
      </c>
      <c r="AI162" s="153" t="n">
        <v>-0.035</v>
      </c>
      <c r="AJ162" s="153" t="n">
        <v>-0.0335</v>
      </c>
      <c r="AK162" s="153" t="n">
        <v>-0.043</v>
      </c>
      <c r="AL162" s="153" t="n">
        <v>-0.072</v>
      </c>
      <c r="AM162" s="153" t="n">
        <v>-0.045</v>
      </c>
      <c r="AN162" s="153" t="n">
        <v>-0.0035</v>
      </c>
      <c r="AO162" s="153" t="n">
        <v>0.009</v>
      </c>
      <c r="AP162" s="153" t="n">
        <v>0.415</v>
      </c>
      <c r="AQ162" s="153" t="n">
        <v>0.02</v>
      </c>
      <c r="AR162" s="153" t="n">
        <v>-0.2875</v>
      </c>
      <c r="AS162" s="153" t="n">
        <v>-0.13</v>
      </c>
      <c r="AT162" s="153" t="n">
        <v>-0.19</v>
      </c>
      <c r="AU162" s="153" t="n">
        <v>-0.43</v>
      </c>
      <c r="AV162" s="153" t="n">
        <v>0</v>
      </c>
      <c r="AW162" s="153" t="n">
        <v>0</v>
      </c>
      <c r="AX162" s="153" t="n">
        <v>0.1875</v>
      </c>
      <c r="AY162" s="153" t="n">
        <v>-0.2875</v>
      </c>
      <c r="AZ162" s="153" t="n">
        <v>0</v>
      </c>
      <c r="BA162" s="153" t="n">
        <v>0.02</v>
      </c>
      <c r="BB162" s="153" t="n">
        <v>-0.077</v>
      </c>
      <c r="BC162" s="153" t="n">
        <v>-0.038</v>
      </c>
      <c r="BD162" s="153" t="n">
        <v>-0.047</v>
      </c>
      <c r="BE162" s="153" t="n">
        <v>-0.043</v>
      </c>
      <c r="BF162" s="153" t="n">
        <v>-0.043</v>
      </c>
      <c r="BG162" s="153" t="n">
        <v>0</v>
      </c>
      <c r="BH162" s="153" t="n">
        <v>-0.055</v>
      </c>
      <c r="BI162" s="153" t="n">
        <v>-0.17</v>
      </c>
    </row>
    <row r="163" customFormat="false" ht="12.75" hidden="false" customHeight="false" outlineLevel="0" collapsed="false">
      <c r="C163" s="0" t="n">
        <v>-0.05036929</v>
      </c>
      <c r="E163" s="0" t="n">
        <v>3.413</v>
      </c>
      <c r="F163" s="141" t="n">
        <v>41456</v>
      </c>
      <c r="G163" s="156" t="n">
        <v>3.468</v>
      </c>
      <c r="H163" s="156" t="n">
        <v>0.15</v>
      </c>
      <c r="I163" s="153" t="n">
        <v>0.074782366807485</v>
      </c>
      <c r="J163" s="153" t="n">
        <v>-0.195</v>
      </c>
      <c r="K163" s="153" t="n">
        <v>-0.2</v>
      </c>
      <c r="L163" s="192" t="n">
        <v>-0.215</v>
      </c>
      <c r="M163" s="192" t="n">
        <v>-0.28</v>
      </c>
      <c r="N163" s="153" t="n">
        <v>-0.12</v>
      </c>
      <c r="O163" s="153" t="n">
        <v>-0.038</v>
      </c>
      <c r="P163" s="153" t="n">
        <v>-0.058</v>
      </c>
      <c r="Q163" s="153" t="n">
        <v>-0.165</v>
      </c>
      <c r="R163" s="153" t="n">
        <v>-0.195</v>
      </c>
      <c r="S163" s="153" t="n">
        <v>-0.195</v>
      </c>
      <c r="T163" s="153" t="n">
        <v>-0.04025</v>
      </c>
      <c r="U163" s="153" t="n">
        <v>-0.038</v>
      </c>
      <c r="V163" s="153" t="n">
        <v>0.165</v>
      </c>
      <c r="W163" s="153" t="n">
        <v>0.165</v>
      </c>
      <c r="X163" s="153" t="n">
        <v>0.152</v>
      </c>
      <c r="Y163" s="153" t="n">
        <v>0</v>
      </c>
      <c r="Z163" s="153" t="n">
        <v>0.1625</v>
      </c>
      <c r="AA163" s="153" t="n">
        <v>0.185</v>
      </c>
      <c r="AB163" s="153" t="n">
        <v>-0.0115</v>
      </c>
      <c r="AC163" s="153" t="n">
        <v>-0.02195</v>
      </c>
      <c r="AD163" s="153" t="n">
        <v>0.00905</v>
      </c>
      <c r="AE163" s="153" t="n">
        <v>-0.00595</v>
      </c>
      <c r="AF163" s="153" t="n">
        <v>0.005</v>
      </c>
      <c r="AG163" s="153" t="n">
        <v>0.0145</v>
      </c>
      <c r="AH163" s="153" t="n">
        <v>-0.055</v>
      </c>
      <c r="AI163" s="153" t="n">
        <v>-0.035</v>
      </c>
      <c r="AJ163" s="153" t="n">
        <v>-0.0335</v>
      </c>
      <c r="AK163" s="153" t="n">
        <v>-0.0095</v>
      </c>
      <c r="AL163" s="153" t="n">
        <v>-0.056</v>
      </c>
      <c r="AM163" s="153" t="n">
        <v>-0.0425</v>
      </c>
      <c r="AN163" s="153" t="n">
        <v>-0.0035</v>
      </c>
      <c r="AO163" s="153" t="n">
        <v>0.009</v>
      </c>
      <c r="AP163" s="153" t="n">
        <v>0.45</v>
      </c>
      <c r="AQ163" s="153" t="n">
        <v>0.0225</v>
      </c>
      <c r="AR163" s="153" t="n">
        <v>-0.2875</v>
      </c>
      <c r="AS163" s="153" t="n">
        <v>-0.13</v>
      </c>
      <c r="AT163" s="153" t="n">
        <v>-0.19</v>
      </c>
      <c r="AU163" s="153" t="n">
        <v>-0.43</v>
      </c>
      <c r="AV163" s="153" t="n">
        <v>0</v>
      </c>
      <c r="AW163" s="153" t="n">
        <v>0</v>
      </c>
      <c r="AX163" s="153" t="n">
        <v>0.1875</v>
      </c>
      <c r="AY163" s="153" t="n">
        <v>-0.2875</v>
      </c>
      <c r="AZ163" s="153" t="n">
        <v>0</v>
      </c>
      <c r="BA163" s="153" t="n">
        <v>0.0225</v>
      </c>
      <c r="BB163" s="153" t="n">
        <v>-0.0695</v>
      </c>
      <c r="BC163" s="153" t="n">
        <v>-0.038</v>
      </c>
      <c r="BD163" s="153" t="n">
        <v>-0.047</v>
      </c>
      <c r="BE163" s="153" t="n">
        <v>-0.0095</v>
      </c>
      <c r="BF163" s="153" t="n">
        <v>-0.043</v>
      </c>
      <c r="BG163" s="153" t="n">
        <v>0</v>
      </c>
      <c r="BH163" s="153" t="n">
        <v>-0.055</v>
      </c>
      <c r="BI163" s="153" t="n">
        <v>-0.17</v>
      </c>
    </row>
    <row r="164" customFormat="false" ht="12.75" hidden="false" customHeight="false" outlineLevel="0" collapsed="false">
      <c r="C164" s="0" t="n">
        <v>-0.04920147</v>
      </c>
      <c r="E164" s="0" t="n">
        <v>3.408</v>
      </c>
      <c r="F164" s="141" t="n">
        <v>41487</v>
      </c>
      <c r="G164" s="156" t="n">
        <v>3.463</v>
      </c>
      <c r="H164" s="156" t="n">
        <v>0.15</v>
      </c>
      <c r="I164" s="153" t="n">
        <v>0.074785453045114</v>
      </c>
      <c r="J164" s="153" t="n">
        <v>-0.195</v>
      </c>
      <c r="K164" s="153" t="n">
        <v>-0.2</v>
      </c>
      <c r="L164" s="192" t="n">
        <v>-0.215</v>
      </c>
      <c r="M164" s="192" t="n">
        <v>-0.28</v>
      </c>
      <c r="N164" s="153" t="n">
        <v>-0.12</v>
      </c>
      <c r="O164" s="153" t="n">
        <v>-0.038</v>
      </c>
      <c r="P164" s="153" t="n">
        <v>-0.058</v>
      </c>
      <c r="Q164" s="153" t="n">
        <v>-0.165</v>
      </c>
      <c r="R164" s="153" t="n">
        <v>-0.195</v>
      </c>
      <c r="S164" s="153" t="n">
        <v>-0.195</v>
      </c>
      <c r="T164" s="153" t="n">
        <v>-0.039</v>
      </c>
      <c r="U164" s="153" t="n">
        <v>-0.038</v>
      </c>
      <c r="V164" s="153" t="n">
        <v>0.1625</v>
      </c>
      <c r="W164" s="153" t="n">
        <v>0.1625</v>
      </c>
      <c r="X164" s="153" t="n">
        <v>0.15</v>
      </c>
      <c r="Y164" s="153" t="n">
        <v>0</v>
      </c>
      <c r="Z164" s="153" t="n">
        <v>0.1625</v>
      </c>
      <c r="AA164" s="153" t="n">
        <v>0.185</v>
      </c>
      <c r="AB164" s="153" t="n">
        <v>-0.0115</v>
      </c>
      <c r="AC164" s="153" t="n">
        <v>-0.02195</v>
      </c>
      <c r="AD164" s="153" t="n">
        <v>0.00925</v>
      </c>
      <c r="AE164" s="153" t="n">
        <v>-0.00575</v>
      </c>
      <c r="AF164" s="153" t="n">
        <v>0.005</v>
      </c>
      <c r="AG164" s="153" t="n">
        <v>0.0145</v>
      </c>
      <c r="AH164" s="153" t="n">
        <v>-0.055</v>
      </c>
      <c r="AI164" s="153" t="n">
        <v>-0.035</v>
      </c>
      <c r="AJ164" s="153" t="n">
        <v>-0.0335</v>
      </c>
      <c r="AK164" s="153" t="n">
        <v>-0.0095</v>
      </c>
      <c r="AL164" s="153" t="n">
        <v>-0.056</v>
      </c>
      <c r="AM164" s="153" t="n">
        <v>-0.04</v>
      </c>
      <c r="AN164" s="153" t="n">
        <v>-0.0035</v>
      </c>
      <c r="AO164" s="153" t="n">
        <v>0.009</v>
      </c>
      <c r="AP164" s="153" t="n">
        <v>0.505</v>
      </c>
      <c r="AQ164" s="153" t="n">
        <v>0.025</v>
      </c>
      <c r="AR164" s="153" t="n">
        <v>-0.2875</v>
      </c>
      <c r="AS164" s="153" t="n">
        <v>-0.13</v>
      </c>
      <c r="AT164" s="153" t="n">
        <v>-0.19</v>
      </c>
      <c r="AU164" s="153" t="n">
        <v>-0.43</v>
      </c>
      <c r="AV164" s="153" t="n">
        <v>0</v>
      </c>
      <c r="AW164" s="153" t="n">
        <v>0</v>
      </c>
      <c r="AX164" s="153" t="n">
        <v>0.1875</v>
      </c>
      <c r="AY164" s="153" t="n">
        <v>-0.2875</v>
      </c>
      <c r="AZ164" s="153" t="n">
        <v>0</v>
      </c>
      <c r="BA164" s="153" t="n">
        <v>0.025</v>
      </c>
      <c r="BB164" s="153" t="n">
        <v>-0.0695</v>
      </c>
      <c r="BC164" s="153" t="n">
        <v>-0.038</v>
      </c>
      <c r="BD164" s="153" t="n">
        <v>-0.047</v>
      </c>
      <c r="BE164" s="153" t="n">
        <v>-0.0095</v>
      </c>
      <c r="BF164" s="153" t="n">
        <v>-0.043</v>
      </c>
      <c r="BG164" s="153" t="n">
        <v>0</v>
      </c>
      <c r="BH164" s="153" t="n">
        <v>-0.055</v>
      </c>
      <c r="BI164" s="153" t="n">
        <v>-0.17</v>
      </c>
    </row>
    <row r="165" customFormat="false" ht="12.75" hidden="false" customHeight="false" outlineLevel="0" collapsed="false">
      <c r="C165" s="0" t="n">
        <v>-0.03365652</v>
      </c>
      <c r="E165" s="0" t="n">
        <v>3.388</v>
      </c>
      <c r="F165" s="141" t="n">
        <v>41518</v>
      </c>
      <c r="G165" s="156" t="n">
        <v>3.443</v>
      </c>
      <c r="H165" s="156" t="n">
        <v>0.15</v>
      </c>
      <c r="I165" s="153" t="n">
        <v>0.074788539282745</v>
      </c>
      <c r="J165" s="153" t="n">
        <v>-0.195</v>
      </c>
      <c r="K165" s="153" t="n">
        <v>-0.2</v>
      </c>
      <c r="L165" s="192" t="n">
        <v>-0.205</v>
      </c>
      <c r="M165" s="192" t="n">
        <v>-0.28</v>
      </c>
      <c r="N165" s="153" t="n">
        <v>-0.11</v>
      </c>
      <c r="O165" s="153" t="n">
        <v>-0.038</v>
      </c>
      <c r="P165" s="153" t="n">
        <v>-0.058</v>
      </c>
      <c r="Q165" s="153" t="n">
        <v>-0.165</v>
      </c>
      <c r="R165" s="153" t="n">
        <v>-0.195</v>
      </c>
      <c r="S165" s="153" t="n">
        <v>-0.195</v>
      </c>
      <c r="T165" s="153" t="n">
        <v>-0.04275</v>
      </c>
      <c r="U165" s="153" t="n">
        <v>-0.038</v>
      </c>
      <c r="V165" s="153" t="n">
        <v>0.16</v>
      </c>
      <c r="W165" s="153" t="n">
        <v>0.16</v>
      </c>
      <c r="X165" s="153" t="n">
        <v>0.147</v>
      </c>
      <c r="Y165" s="153" t="n">
        <v>0</v>
      </c>
      <c r="Z165" s="153" t="n">
        <v>0.1625</v>
      </c>
      <c r="AA165" s="153" t="n">
        <v>0.1625</v>
      </c>
      <c r="AB165" s="153" t="n">
        <v>-0.0115</v>
      </c>
      <c r="AC165" s="153" t="n">
        <v>-0.02175</v>
      </c>
      <c r="AD165" s="153" t="n">
        <v>0.00925</v>
      </c>
      <c r="AE165" s="153" t="n">
        <v>-0.00575</v>
      </c>
      <c r="AF165" s="153" t="n">
        <v>0.005</v>
      </c>
      <c r="AG165" s="153" t="n">
        <v>0.0145</v>
      </c>
      <c r="AH165" s="153" t="n">
        <v>-0.055</v>
      </c>
      <c r="AI165" s="153" t="n">
        <v>-0.0325</v>
      </c>
      <c r="AJ165" s="153" t="n">
        <v>-0.0385</v>
      </c>
      <c r="AK165" s="153" t="n">
        <v>-0.012</v>
      </c>
      <c r="AL165" s="153" t="n">
        <v>-0.056</v>
      </c>
      <c r="AM165" s="153" t="n">
        <v>-0.0475</v>
      </c>
      <c r="AN165" s="153" t="n">
        <v>-0.0035</v>
      </c>
      <c r="AO165" s="153" t="n">
        <v>0.009</v>
      </c>
      <c r="AP165" s="153" t="n">
        <v>0.41</v>
      </c>
      <c r="AQ165" s="153" t="n">
        <v>0.0175</v>
      </c>
      <c r="AR165" s="153" t="n">
        <v>-0.2875</v>
      </c>
      <c r="AS165" s="153" t="n">
        <v>-0.13</v>
      </c>
      <c r="AT165" s="153" t="n">
        <v>-0.19</v>
      </c>
      <c r="AU165" s="153" t="n">
        <v>-0.43</v>
      </c>
      <c r="AV165" s="153" t="n">
        <v>0</v>
      </c>
      <c r="AW165" s="153" t="n">
        <v>0</v>
      </c>
      <c r="AX165" s="153" t="n">
        <v>0.1875</v>
      </c>
      <c r="AY165" s="153" t="n">
        <v>-0.2875</v>
      </c>
      <c r="AZ165" s="153" t="n">
        <v>0</v>
      </c>
      <c r="BA165" s="153" t="n">
        <v>0.0175</v>
      </c>
      <c r="BB165" s="153" t="n">
        <v>-0.0745</v>
      </c>
      <c r="BC165" s="153" t="n">
        <v>-0.038</v>
      </c>
      <c r="BD165" s="153" t="n">
        <v>-0.0695</v>
      </c>
      <c r="BE165" s="153" t="n">
        <v>-0.012</v>
      </c>
      <c r="BF165" s="153" t="n">
        <v>-0.043</v>
      </c>
      <c r="BG165" s="153" t="n">
        <v>0</v>
      </c>
      <c r="BH165" s="153" t="n">
        <v>-0.055</v>
      </c>
      <c r="BI165" s="153" t="n">
        <v>-0.17</v>
      </c>
    </row>
    <row r="166" customFormat="false" ht="12.75" hidden="false" customHeight="false" outlineLevel="0" collapsed="false">
      <c r="C166" s="0" t="n">
        <v>-0.05154703</v>
      </c>
      <c r="E166" s="0" t="n">
        <v>3.396</v>
      </c>
      <c r="F166" s="141" t="n">
        <v>41548</v>
      </c>
      <c r="G166" s="156" t="n">
        <v>3.451</v>
      </c>
      <c r="H166" s="156" t="n">
        <v>0.15</v>
      </c>
      <c r="I166" s="153" t="n">
        <v>0.074791525964327</v>
      </c>
      <c r="J166" s="153" t="n">
        <v>-0.195</v>
      </c>
      <c r="K166" s="153" t="n">
        <v>-0.2</v>
      </c>
      <c r="L166" s="192" t="n">
        <v>-0.19</v>
      </c>
      <c r="M166" s="192" t="n">
        <v>-0.28</v>
      </c>
      <c r="N166" s="153" t="n">
        <v>-0.095</v>
      </c>
      <c r="O166" s="153" t="n">
        <v>-0.038</v>
      </c>
      <c r="P166" s="153" t="n">
        <v>-0.058</v>
      </c>
      <c r="Q166" s="153" t="n">
        <v>-0.165</v>
      </c>
      <c r="R166" s="153" t="n">
        <v>-0.195</v>
      </c>
      <c r="S166" s="153" t="n">
        <v>-0.195</v>
      </c>
      <c r="T166" s="153" t="n">
        <v>-0.04775</v>
      </c>
      <c r="U166" s="153" t="n">
        <v>-0.038</v>
      </c>
      <c r="V166" s="153" t="n">
        <v>0.175</v>
      </c>
      <c r="W166" s="153" t="n">
        <v>0.175</v>
      </c>
      <c r="X166" s="153" t="n">
        <v>0.163</v>
      </c>
      <c r="Y166" s="153" t="n">
        <v>0</v>
      </c>
      <c r="Z166" s="153" t="n">
        <v>0.165</v>
      </c>
      <c r="AA166" s="153" t="n">
        <v>0.185</v>
      </c>
      <c r="AB166" s="153" t="n">
        <v>-0.0115</v>
      </c>
      <c r="AC166" s="153" t="n">
        <v>-0.02175</v>
      </c>
      <c r="AD166" s="153" t="n">
        <v>-0.0065</v>
      </c>
      <c r="AE166" s="153" t="n">
        <v>-0.0215</v>
      </c>
      <c r="AF166" s="153" t="n">
        <v>0.005</v>
      </c>
      <c r="AG166" s="153" t="n">
        <v>0.0145</v>
      </c>
      <c r="AH166" s="153" t="n">
        <v>-0.055</v>
      </c>
      <c r="AI166" s="153" t="n">
        <v>-0.0325</v>
      </c>
      <c r="AJ166" s="153" t="n">
        <v>-0.0385</v>
      </c>
      <c r="AK166" s="153" t="n">
        <v>-0.012</v>
      </c>
      <c r="AL166" s="153" t="n">
        <v>-0.041</v>
      </c>
      <c r="AM166" s="153" t="n">
        <v>-0.0575</v>
      </c>
      <c r="AN166" s="153" t="n">
        <v>-0.0035</v>
      </c>
      <c r="AO166" s="153" t="n">
        <v>0.009</v>
      </c>
      <c r="AP166" s="153" t="n">
        <v>0.345</v>
      </c>
      <c r="AQ166" s="153" t="n">
        <v>0.0075</v>
      </c>
      <c r="AR166" s="153" t="n">
        <v>-0.2875</v>
      </c>
      <c r="AS166" s="153" t="n">
        <v>-0.13</v>
      </c>
      <c r="AT166" s="153" t="n">
        <v>-0.19</v>
      </c>
      <c r="AU166" s="153" t="n">
        <v>-0.43</v>
      </c>
      <c r="AV166" s="153" t="n">
        <v>0</v>
      </c>
      <c r="AW166" s="153" t="n">
        <v>0</v>
      </c>
      <c r="AX166" s="153" t="n">
        <v>0.1875</v>
      </c>
      <c r="AY166" s="153" t="n">
        <v>-0.2875</v>
      </c>
      <c r="AZ166" s="153" t="n">
        <v>0</v>
      </c>
      <c r="BA166" s="153" t="n">
        <v>0.0075</v>
      </c>
      <c r="BB166" s="153" t="n">
        <v>-0.0795</v>
      </c>
      <c r="BC166" s="153" t="n">
        <v>-0.038</v>
      </c>
      <c r="BD166" s="153" t="n">
        <v>-0.0695</v>
      </c>
      <c r="BE166" s="153" t="n">
        <v>-0.012</v>
      </c>
      <c r="BF166" s="153" t="n">
        <v>-0.043</v>
      </c>
      <c r="BG166" s="153" t="n">
        <v>0</v>
      </c>
      <c r="BH166" s="153" t="n">
        <v>-0.055</v>
      </c>
      <c r="BI166" s="153" t="n">
        <v>-0.17</v>
      </c>
    </row>
    <row r="167" customFormat="false" ht="12.75" hidden="false" customHeight="false" outlineLevel="0" collapsed="false">
      <c r="C167" s="0" t="n">
        <v>-0.05343725</v>
      </c>
      <c r="E167" s="0" t="n">
        <v>3.446</v>
      </c>
      <c r="F167" s="141" t="n">
        <v>41579</v>
      </c>
      <c r="G167" s="156" t="n">
        <v>3.501</v>
      </c>
      <c r="H167" s="156" t="n">
        <v>0.15</v>
      </c>
      <c r="I167" s="153" t="n">
        <v>0.074794612201965</v>
      </c>
      <c r="J167" s="153" t="n">
        <v>-0.19</v>
      </c>
      <c r="K167" s="153" t="n">
        <v>-0.195</v>
      </c>
      <c r="L167" s="192" t="n">
        <v>-0.1525</v>
      </c>
      <c r="M167" s="192" t="n">
        <v>-0.275</v>
      </c>
      <c r="N167" s="153" t="n">
        <v>-0.0575</v>
      </c>
      <c r="O167" s="153" t="n">
        <v>-0.0375</v>
      </c>
      <c r="P167" s="153" t="n">
        <v>-0.0725</v>
      </c>
      <c r="Q167" s="153" t="n">
        <v>-0.16</v>
      </c>
      <c r="R167" s="153" t="n">
        <v>-0.19</v>
      </c>
      <c r="S167" s="153" t="n">
        <v>-0.19</v>
      </c>
      <c r="T167" s="153" t="n">
        <v>-0.0675</v>
      </c>
      <c r="U167" s="153" t="n">
        <v>-0.0375</v>
      </c>
      <c r="V167" s="153" t="n">
        <v>0.215</v>
      </c>
      <c r="W167" s="153" t="n">
        <v>0.215</v>
      </c>
      <c r="X167" s="153" t="n">
        <v>0.235</v>
      </c>
      <c r="Y167" s="153" t="n">
        <v>0</v>
      </c>
      <c r="Z167" s="153" t="n">
        <v>0.24</v>
      </c>
      <c r="AA167" s="153" t="n">
        <v>0.2875</v>
      </c>
      <c r="AB167" s="153" t="n">
        <v>-0.0145</v>
      </c>
      <c r="AC167" s="153" t="n">
        <v>-0.0325</v>
      </c>
      <c r="AD167" s="153" t="n">
        <v>-0.0055</v>
      </c>
      <c r="AE167" s="153" t="n">
        <v>-0.0205</v>
      </c>
      <c r="AF167" s="153" t="n">
        <v>0.005</v>
      </c>
      <c r="AG167" s="153" t="n">
        <v>0.0165</v>
      </c>
      <c r="AH167" s="153" t="n">
        <v>-0.0575</v>
      </c>
      <c r="AI167" s="153" t="n">
        <v>-0.028</v>
      </c>
      <c r="AJ167" s="153" t="n">
        <v>-0.0365</v>
      </c>
      <c r="AK167" s="153" t="n">
        <v>-0.0045</v>
      </c>
      <c r="AL167" s="153" t="n">
        <v>-0.0425</v>
      </c>
      <c r="AM167" s="153" t="n">
        <v>-0.0975</v>
      </c>
      <c r="AN167" s="153" t="n">
        <v>0.0015</v>
      </c>
      <c r="AO167" s="153" t="n">
        <v>0.016</v>
      </c>
      <c r="AP167" s="153" t="n">
        <v>0.725</v>
      </c>
      <c r="AQ167" s="153" t="n">
        <v>-0.0325</v>
      </c>
      <c r="AR167" s="153" t="n">
        <v>-0.245</v>
      </c>
      <c r="AS167" s="153" t="n">
        <v>-0.145</v>
      </c>
      <c r="AT167" s="153" t="n">
        <v>-0.19</v>
      </c>
      <c r="AU167" s="153" t="n">
        <v>-0.145</v>
      </c>
      <c r="AV167" s="153" t="n">
        <v>0</v>
      </c>
      <c r="AW167" s="153" t="n">
        <v>0</v>
      </c>
      <c r="AX167" s="153" t="n">
        <v>0.1</v>
      </c>
      <c r="AY167" s="153" t="n">
        <v>-0.245</v>
      </c>
      <c r="AZ167" s="153" t="n">
        <v>0</v>
      </c>
      <c r="BA167" s="153" t="n">
        <v>-0.0325</v>
      </c>
      <c r="BB167" s="153" t="n">
        <v>-0.102</v>
      </c>
      <c r="BC167" s="153" t="n">
        <v>-0.0375</v>
      </c>
      <c r="BD167" s="153" t="n">
        <v>-0.0745</v>
      </c>
      <c r="BE167" s="153" t="n">
        <v>-0.0095</v>
      </c>
      <c r="BF167" s="153" t="n">
        <v>-0.0575</v>
      </c>
      <c r="BG167" s="153" t="n">
        <v>0</v>
      </c>
      <c r="BH167" s="153" t="n">
        <v>-0.0575</v>
      </c>
      <c r="BI167" s="153" t="n">
        <v>-0.17</v>
      </c>
    </row>
    <row r="168" customFormat="false" ht="12.75" hidden="false" customHeight="false" outlineLevel="0" collapsed="false">
      <c r="C168" s="0" t="n">
        <v>-0.05733532</v>
      </c>
      <c r="E168" s="0" t="n">
        <v>3.516</v>
      </c>
      <c r="F168" s="141" t="n">
        <v>41609</v>
      </c>
      <c r="G168" s="156" t="n">
        <v>3.571</v>
      </c>
      <c r="H168" s="156" t="n">
        <v>0.15</v>
      </c>
      <c r="I168" s="153" t="n">
        <v>0.074797598883553</v>
      </c>
      <c r="J168" s="153" t="n">
        <v>-0.1975</v>
      </c>
      <c r="K168" s="153" t="n">
        <v>-0.2025</v>
      </c>
      <c r="L168" s="192" t="n">
        <v>-0.145</v>
      </c>
      <c r="M168" s="192" t="n">
        <v>-0.2825</v>
      </c>
      <c r="N168" s="153" t="n">
        <v>-0.05</v>
      </c>
      <c r="O168" s="153" t="n">
        <v>-0.0375</v>
      </c>
      <c r="P168" s="153" t="n">
        <v>-0.0725</v>
      </c>
      <c r="Q168" s="153" t="n">
        <v>-0.1675</v>
      </c>
      <c r="R168" s="153" t="n">
        <v>-0.1975</v>
      </c>
      <c r="S168" s="153" t="n">
        <v>-0.1975</v>
      </c>
      <c r="T168" s="153" t="n">
        <v>-0.07875</v>
      </c>
      <c r="U168" s="153" t="n">
        <v>-0.0375</v>
      </c>
      <c r="V168" s="153" t="n">
        <v>0.255</v>
      </c>
      <c r="W168" s="153" t="n">
        <v>0.255</v>
      </c>
      <c r="X168" s="153" t="n">
        <v>0.275</v>
      </c>
      <c r="Y168" s="153" t="n">
        <v>0</v>
      </c>
      <c r="Z168" s="153" t="n">
        <v>0.295</v>
      </c>
      <c r="AA168" s="153" t="n">
        <v>0.3375</v>
      </c>
      <c r="AB168" s="153" t="n">
        <v>-0.0145</v>
      </c>
      <c r="AC168" s="153" t="n">
        <v>-0.025</v>
      </c>
      <c r="AD168" s="153" t="n">
        <v>-0.0055</v>
      </c>
      <c r="AE168" s="153" t="n">
        <v>-0.0205</v>
      </c>
      <c r="AF168" s="153" t="n">
        <v>0.005</v>
      </c>
      <c r="AG168" s="153" t="n">
        <v>0.0165</v>
      </c>
      <c r="AH168" s="153" t="n">
        <v>-0.0575</v>
      </c>
      <c r="AI168" s="153" t="n">
        <v>-0.0265</v>
      </c>
      <c r="AJ168" s="153" t="n">
        <v>-0.039</v>
      </c>
      <c r="AK168" s="153" t="n">
        <v>-0.0045</v>
      </c>
      <c r="AL168" s="153" t="n">
        <v>-0.0425</v>
      </c>
      <c r="AM168" s="153" t="n">
        <v>-0.12</v>
      </c>
      <c r="AN168" s="153" t="n">
        <v>0.0015</v>
      </c>
      <c r="AO168" s="153" t="n">
        <v>0.016</v>
      </c>
      <c r="AP168" s="153" t="n">
        <v>1.045</v>
      </c>
      <c r="AQ168" s="153" t="n">
        <v>-0.055</v>
      </c>
      <c r="AR168" s="153" t="n">
        <v>-0.245</v>
      </c>
      <c r="AS168" s="153" t="n">
        <v>-0.145</v>
      </c>
      <c r="AT168" s="153" t="n">
        <v>-0.19</v>
      </c>
      <c r="AU168" s="153" t="n">
        <v>-0.075</v>
      </c>
      <c r="AV168" s="153" t="n">
        <v>0</v>
      </c>
      <c r="AW168" s="153" t="n">
        <v>0</v>
      </c>
      <c r="AX168" s="153" t="n">
        <v>0.1</v>
      </c>
      <c r="AY168" s="153" t="n">
        <v>-0.245</v>
      </c>
      <c r="AZ168" s="153" t="n">
        <v>0</v>
      </c>
      <c r="BA168" s="153" t="n">
        <v>-0.055</v>
      </c>
      <c r="BB168" s="153" t="n">
        <v>-0.1145</v>
      </c>
      <c r="BC168" s="153" t="n">
        <v>-0.0375</v>
      </c>
      <c r="BD168" s="153" t="n">
        <v>-0.097</v>
      </c>
      <c r="BE168" s="153" t="n">
        <v>-0.0095</v>
      </c>
      <c r="BF168" s="153" t="n">
        <v>-0.0575</v>
      </c>
      <c r="BG168" s="153" t="n">
        <v>0</v>
      </c>
      <c r="BH168" s="153" t="n">
        <v>-0.0575</v>
      </c>
      <c r="BI168" s="153" t="n">
        <v>-0.17</v>
      </c>
    </row>
    <row r="169" customFormat="false" ht="12.75" hidden="false" customHeight="false" outlineLevel="0" collapsed="false">
      <c r="C169" s="0" t="n">
        <v>0.02843403</v>
      </c>
      <c r="E169" s="0" t="n">
        <v>3.783</v>
      </c>
      <c r="F169" s="141" t="n">
        <v>41640</v>
      </c>
      <c r="G169" s="156" t="n">
        <v>3.838</v>
      </c>
      <c r="H169" s="156" t="n">
        <v>0.15</v>
      </c>
      <c r="I169" s="153" t="n">
        <v>0.074800685121197</v>
      </c>
      <c r="J169" s="153" t="n">
        <v>-0.2</v>
      </c>
      <c r="K169" s="153" t="n">
        <v>-0.205</v>
      </c>
      <c r="L169" s="192" t="n">
        <v>-0.13</v>
      </c>
      <c r="M169" s="192" t="n">
        <v>-0.265</v>
      </c>
      <c r="N169" s="153" t="n">
        <v>-0.035</v>
      </c>
      <c r="O169" s="153" t="n">
        <v>-0.0375</v>
      </c>
      <c r="P169" s="153" t="n">
        <v>-0.0725</v>
      </c>
      <c r="Q169" s="153" t="n">
        <v>-0.17</v>
      </c>
      <c r="R169" s="153" t="n">
        <v>-0.2</v>
      </c>
      <c r="S169" s="153" t="n">
        <v>-0.2</v>
      </c>
      <c r="T169" s="153" t="n">
        <v>-0.08</v>
      </c>
      <c r="U169" s="153" t="n">
        <v>-0.0375</v>
      </c>
      <c r="V169" s="153" t="n">
        <v>0.2675</v>
      </c>
      <c r="W169" s="153" t="n">
        <v>0.2675</v>
      </c>
      <c r="X169" s="153" t="n">
        <v>0.285</v>
      </c>
      <c r="Y169" s="153" t="n">
        <v>0</v>
      </c>
      <c r="Z169" s="153" t="n">
        <v>0.3425</v>
      </c>
      <c r="AA169" s="153" t="n">
        <v>0.4375</v>
      </c>
      <c r="AB169" s="153" t="n">
        <v>-0.01</v>
      </c>
      <c r="AC169" s="153" t="n">
        <v>-0.025</v>
      </c>
      <c r="AD169" s="153" t="n">
        <v>-0.0055</v>
      </c>
      <c r="AE169" s="153" t="n">
        <v>-0.0205</v>
      </c>
      <c r="AF169" s="153" t="n">
        <v>0.005</v>
      </c>
      <c r="AG169" s="153" t="n">
        <v>0.0165</v>
      </c>
      <c r="AH169" s="153" t="n">
        <v>-0.0575</v>
      </c>
      <c r="AI169" s="153" t="n">
        <v>-0.0265</v>
      </c>
      <c r="AJ169" s="153" t="n">
        <v>-0.039</v>
      </c>
      <c r="AK169" s="153" t="n">
        <v>-0.0045</v>
      </c>
      <c r="AL169" s="153" t="n">
        <v>-0.0465</v>
      </c>
      <c r="AM169" s="153" t="n">
        <v>-0.1225</v>
      </c>
      <c r="AN169" s="153" t="n">
        <v>0.0035</v>
      </c>
      <c r="AO169" s="153" t="n">
        <v>0.016</v>
      </c>
      <c r="AP169" s="153" t="n">
        <v>1.52</v>
      </c>
      <c r="AQ169" s="153" t="n">
        <v>-0.0575</v>
      </c>
      <c r="AR169" s="153" t="n">
        <v>-0.24</v>
      </c>
      <c r="AS169" s="153" t="n">
        <v>-0.145</v>
      </c>
      <c r="AT169" s="153" t="n">
        <v>-0.19</v>
      </c>
      <c r="AU169" s="153" t="n">
        <v>-0.055</v>
      </c>
      <c r="AV169" s="153" t="n">
        <v>0</v>
      </c>
      <c r="AW169" s="153" t="n">
        <v>0</v>
      </c>
      <c r="AX169" s="153" t="n">
        <v>0.1</v>
      </c>
      <c r="AY169" s="153" t="n">
        <v>-0.24</v>
      </c>
      <c r="AZ169" s="153" t="n">
        <v>0</v>
      </c>
      <c r="BA169" s="153" t="n">
        <v>-0.0575</v>
      </c>
      <c r="BB169" s="153" t="n">
        <v>-0.122</v>
      </c>
      <c r="BC169" s="153" t="n">
        <v>-0.0375</v>
      </c>
      <c r="BD169" s="153" t="n">
        <v>-0.1</v>
      </c>
      <c r="BE169" s="153" t="n">
        <v>-0.0095</v>
      </c>
      <c r="BF169" s="153" t="n">
        <v>-0.0575</v>
      </c>
      <c r="BG169" s="153" t="n">
        <v>0</v>
      </c>
      <c r="BH169" s="153" t="n">
        <v>-0.0575</v>
      </c>
      <c r="BI169" s="153" t="n">
        <v>-0.17</v>
      </c>
    </row>
    <row r="170" customFormat="false" ht="12.75" hidden="false" customHeight="false" outlineLevel="0" collapsed="false">
      <c r="C170" s="0" t="n">
        <v>0.03090744</v>
      </c>
      <c r="E170" s="0" t="n">
        <v>3.7</v>
      </c>
      <c r="F170" s="141" t="n">
        <v>41671</v>
      </c>
      <c r="G170" s="156" t="n">
        <v>3.755</v>
      </c>
      <c r="H170" s="156" t="n">
        <v>0.15</v>
      </c>
      <c r="I170" s="153" t="n">
        <v>0.074803771358844</v>
      </c>
      <c r="J170" s="153" t="n">
        <v>-0.2025</v>
      </c>
      <c r="K170" s="153" t="n">
        <v>-0.2075</v>
      </c>
      <c r="L170" s="192" t="n">
        <v>-0.13</v>
      </c>
      <c r="M170" s="192" t="n">
        <v>-0.2675</v>
      </c>
      <c r="N170" s="153" t="n">
        <v>-0.035</v>
      </c>
      <c r="O170" s="153" t="n">
        <v>-0.0375</v>
      </c>
      <c r="P170" s="153" t="n">
        <v>-0.0725</v>
      </c>
      <c r="Q170" s="153" t="n">
        <v>-0.1725</v>
      </c>
      <c r="R170" s="153" t="n">
        <v>-0.2025</v>
      </c>
      <c r="S170" s="153" t="n">
        <v>-0.2025</v>
      </c>
      <c r="T170" s="153" t="n">
        <v>-0.07125</v>
      </c>
      <c r="U170" s="153" t="n">
        <v>-0.0375</v>
      </c>
      <c r="V170" s="153" t="n">
        <v>0.245</v>
      </c>
      <c r="W170" s="153" t="n">
        <v>0.245</v>
      </c>
      <c r="X170" s="153" t="n">
        <v>0.26</v>
      </c>
      <c r="Y170" s="153" t="n">
        <v>0</v>
      </c>
      <c r="Z170" s="153" t="n">
        <v>0.3375</v>
      </c>
      <c r="AA170" s="153" t="n">
        <v>0.435</v>
      </c>
      <c r="AB170" s="153" t="n">
        <v>-0.01</v>
      </c>
      <c r="AC170" s="153" t="n">
        <v>-0.025</v>
      </c>
      <c r="AD170" s="153" t="n">
        <v>-0.0055</v>
      </c>
      <c r="AE170" s="153" t="n">
        <v>-0.0205</v>
      </c>
      <c r="AF170" s="153" t="n">
        <v>0.005</v>
      </c>
      <c r="AG170" s="153" t="n">
        <v>0.0165</v>
      </c>
      <c r="AH170" s="153" t="n">
        <v>-0.0575</v>
      </c>
      <c r="AI170" s="153" t="n">
        <v>-0.0265</v>
      </c>
      <c r="AJ170" s="153" t="n">
        <v>-0.039</v>
      </c>
      <c r="AK170" s="153" t="n">
        <v>-0.0045</v>
      </c>
      <c r="AL170" s="153" t="n">
        <v>-0.0425</v>
      </c>
      <c r="AM170" s="153" t="n">
        <v>-0.105</v>
      </c>
      <c r="AN170" s="153" t="n">
        <v>0.0035</v>
      </c>
      <c r="AO170" s="153" t="n">
        <v>0.016</v>
      </c>
      <c r="AP170" s="153" t="n">
        <v>1.4</v>
      </c>
      <c r="AQ170" s="153" t="n">
        <v>-0.04</v>
      </c>
      <c r="AR170" s="153" t="n">
        <v>-0.24</v>
      </c>
      <c r="AS170" s="153" t="n">
        <v>-0.145</v>
      </c>
      <c r="AT170" s="153" t="n">
        <v>-0.19</v>
      </c>
      <c r="AU170" s="153" t="n">
        <v>-0.075</v>
      </c>
      <c r="AV170" s="153" t="n">
        <v>0</v>
      </c>
      <c r="AW170" s="153" t="n">
        <v>0</v>
      </c>
      <c r="AX170" s="153" t="n">
        <v>0.1</v>
      </c>
      <c r="AY170" s="153" t="n">
        <v>-0.24</v>
      </c>
      <c r="AZ170" s="153" t="n">
        <v>0</v>
      </c>
      <c r="BA170" s="153" t="n">
        <v>-0.04</v>
      </c>
      <c r="BB170" s="153" t="n">
        <v>-0.122</v>
      </c>
      <c r="BC170" s="153" t="n">
        <v>-0.0375</v>
      </c>
      <c r="BD170" s="153" t="n">
        <v>-0.08</v>
      </c>
      <c r="BE170" s="153" t="n">
        <v>-0.0095</v>
      </c>
      <c r="BF170" s="153" t="n">
        <v>-0.0575</v>
      </c>
      <c r="BG170" s="153" t="n">
        <v>0</v>
      </c>
      <c r="BH170" s="153" t="n">
        <v>-0.0575</v>
      </c>
      <c r="BI170" s="153" t="n">
        <v>-0.17</v>
      </c>
    </row>
    <row r="171" customFormat="false" ht="12.75" hidden="false" customHeight="false" outlineLevel="0" collapsed="false">
      <c r="C171" s="0" t="n">
        <v>-0.07530528</v>
      </c>
      <c r="E171" s="0" t="n">
        <v>3.587</v>
      </c>
      <c r="F171" s="141" t="n">
        <v>41699</v>
      </c>
      <c r="G171" s="156" t="n">
        <v>3.642</v>
      </c>
      <c r="H171" s="156" t="n">
        <v>0.15</v>
      </c>
      <c r="I171" s="153" t="n">
        <v>0.074806558928335</v>
      </c>
      <c r="J171" s="153" t="n">
        <v>-0.205</v>
      </c>
      <c r="K171" s="153" t="n">
        <v>-0.21</v>
      </c>
      <c r="L171" s="192" t="n">
        <v>-0.13</v>
      </c>
      <c r="M171" s="192" t="n">
        <v>-0.27</v>
      </c>
      <c r="N171" s="153" t="n">
        <v>-0.035</v>
      </c>
      <c r="O171" s="153" t="n">
        <v>-0.0375</v>
      </c>
      <c r="P171" s="153" t="n">
        <v>-0.0725</v>
      </c>
      <c r="Q171" s="153" t="n">
        <v>-0.175</v>
      </c>
      <c r="R171" s="153" t="n">
        <v>-0.205</v>
      </c>
      <c r="S171" s="153" t="n">
        <v>-0.205</v>
      </c>
      <c r="T171" s="153" t="n">
        <v>-0.065</v>
      </c>
      <c r="U171" s="153" t="n">
        <v>-0.0375</v>
      </c>
      <c r="V171" s="153" t="n">
        <v>0.2425</v>
      </c>
      <c r="W171" s="153" t="n">
        <v>0.2425</v>
      </c>
      <c r="X171" s="153" t="n">
        <v>0.258</v>
      </c>
      <c r="Y171" s="153" t="n">
        <v>0</v>
      </c>
      <c r="Z171" s="153" t="n">
        <v>0.26</v>
      </c>
      <c r="AA171" s="153" t="n">
        <v>0.3025</v>
      </c>
      <c r="AB171" s="153" t="n">
        <v>-0.01</v>
      </c>
      <c r="AC171" s="153" t="n">
        <v>-0.025</v>
      </c>
      <c r="AD171" s="153" t="n">
        <v>0.0103</v>
      </c>
      <c r="AE171" s="153" t="n">
        <v>-0.0047</v>
      </c>
      <c r="AF171" s="153" t="n">
        <v>0.005</v>
      </c>
      <c r="AG171" s="153" t="n">
        <v>0.0165</v>
      </c>
      <c r="AH171" s="153" t="n">
        <v>-0.0575</v>
      </c>
      <c r="AI171" s="153" t="n">
        <v>-0.0265</v>
      </c>
      <c r="AJ171" s="153" t="n">
        <v>-0.0295</v>
      </c>
      <c r="AK171" s="153" t="n">
        <v>-0.0045</v>
      </c>
      <c r="AL171" s="153" t="n">
        <v>-0.044</v>
      </c>
      <c r="AM171" s="153" t="n">
        <v>-0.0925</v>
      </c>
      <c r="AN171" s="153" t="n">
        <v>0.0035</v>
      </c>
      <c r="AO171" s="153" t="n">
        <v>0.016</v>
      </c>
      <c r="AP171" s="153" t="n">
        <v>0.88</v>
      </c>
      <c r="AQ171" s="153" t="n">
        <v>-0.0275</v>
      </c>
      <c r="AR171" s="153" t="n">
        <v>-0.24</v>
      </c>
      <c r="AS171" s="153" t="n">
        <v>-0.145</v>
      </c>
      <c r="AT171" s="153" t="n">
        <v>-0.19</v>
      </c>
      <c r="AU171" s="153" t="n">
        <v>-0.24</v>
      </c>
      <c r="AV171" s="153" t="n">
        <v>0</v>
      </c>
      <c r="AW171" s="153" t="n">
        <v>0</v>
      </c>
      <c r="AX171" s="153" t="n">
        <v>0.1</v>
      </c>
      <c r="AY171" s="153" t="n">
        <v>-0.24</v>
      </c>
      <c r="AZ171" s="153" t="n">
        <v>0</v>
      </c>
      <c r="BA171" s="153" t="n">
        <v>-0.0275</v>
      </c>
      <c r="BB171" s="153" t="n">
        <v>-0.0995</v>
      </c>
      <c r="BC171" s="153" t="n">
        <v>-0.0375</v>
      </c>
      <c r="BD171" s="153" t="n">
        <v>-0.075</v>
      </c>
      <c r="BE171" s="153" t="n">
        <v>-0.0095</v>
      </c>
      <c r="BF171" s="153" t="n">
        <v>-0.0575</v>
      </c>
      <c r="BG171" s="153" t="n">
        <v>0</v>
      </c>
      <c r="BH171" s="153" t="n">
        <v>-0.0575</v>
      </c>
      <c r="BI171" s="153" t="n">
        <v>-0.17</v>
      </c>
    </row>
    <row r="172" customFormat="false" ht="12.75" hidden="false" customHeight="false" outlineLevel="0" collapsed="false">
      <c r="C172" s="0" t="n">
        <v>-0.04824604</v>
      </c>
      <c r="E172" s="0" t="n">
        <v>3.475</v>
      </c>
      <c r="F172" s="141" t="n">
        <v>41730</v>
      </c>
      <c r="G172" s="156" t="n">
        <v>3.53</v>
      </c>
      <c r="H172" s="156" t="n">
        <v>0.15</v>
      </c>
      <c r="I172" s="153" t="n">
        <v>0.074809645165988</v>
      </c>
      <c r="J172" s="153" t="n">
        <v>-0.195</v>
      </c>
      <c r="K172" s="153" t="n">
        <v>-0.2</v>
      </c>
      <c r="L172" s="192" t="n">
        <v>-0.175</v>
      </c>
      <c r="M172" s="192" t="n">
        <v>-0.26</v>
      </c>
      <c r="N172" s="153" t="n">
        <v>-0.08</v>
      </c>
      <c r="O172" s="153" t="n">
        <v>-0.03</v>
      </c>
      <c r="P172" s="153" t="n">
        <v>-0.0555</v>
      </c>
      <c r="Q172" s="153" t="n">
        <v>-0.165</v>
      </c>
      <c r="R172" s="153" t="n">
        <v>-0.195</v>
      </c>
      <c r="S172" s="153" t="n">
        <v>-0.195</v>
      </c>
      <c r="T172" s="153" t="n">
        <v>-0.0425</v>
      </c>
      <c r="U172" s="153" t="n">
        <v>-0.035</v>
      </c>
      <c r="V172" s="153" t="n">
        <v>0.1925</v>
      </c>
      <c r="W172" s="153" t="n">
        <v>0.1925</v>
      </c>
      <c r="X172" s="153" t="n">
        <v>0.163</v>
      </c>
      <c r="Y172" s="153" t="n">
        <v>0</v>
      </c>
      <c r="Z172" s="153" t="n">
        <v>0.1775</v>
      </c>
      <c r="AA172" s="153" t="n">
        <v>0.1975</v>
      </c>
      <c r="AB172" s="153" t="n">
        <v>-0.0095</v>
      </c>
      <c r="AC172" s="153" t="n">
        <v>-0.0202</v>
      </c>
      <c r="AD172" s="153" t="n">
        <v>0.0103</v>
      </c>
      <c r="AE172" s="153" t="n">
        <v>-0.0047</v>
      </c>
      <c r="AF172" s="153" t="n">
        <v>0.005</v>
      </c>
      <c r="AG172" s="153" t="n">
        <v>0.0165</v>
      </c>
      <c r="AH172" s="153" t="n">
        <v>-0.055</v>
      </c>
      <c r="AI172" s="153" t="n">
        <v>-0.031</v>
      </c>
      <c r="AJ172" s="153" t="n">
        <v>-0.034</v>
      </c>
      <c r="AK172" s="153" t="n">
        <v>-0.0095</v>
      </c>
      <c r="AL172" s="153" t="n">
        <v>-0.054</v>
      </c>
      <c r="AM172" s="153" t="n">
        <v>-0.05</v>
      </c>
      <c r="AN172" s="153" t="n">
        <v>-0.0015</v>
      </c>
      <c r="AO172" s="153" t="n">
        <v>0.009</v>
      </c>
      <c r="AP172" s="153" t="n">
        <v>0.505</v>
      </c>
      <c r="AQ172" s="153" t="n">
        <v>0.015</v>
      </c>
      <c r="AR172" s="153" t="n">
        <v>-0.2675</v>
      </c>
      <c r="AS172" s="153" t="n">
        <v>-0.13</v>
      </c>
      <c r="AT172" s="153" t="n">
        <v>-0.19</v>
      </c>
      <c r="AU172" s="153" t="n">
        <v>-0.43</v>
      </c>
      <c r="AV172" s="153" t="n">
        <v>0</v>
      </c>
      <c r="AW172" s="153" t="n">
        <v>0</v>
      </c>
      <c r="AX172" s="153" t="n">
        <v>0.1875</v>
      </c>
      <c r="AY172" s="153" t="n">
        <v>-0.2675</v>
      </c>
      <c r="AZ172" s="153" t="n">
        <v>0</v>
      </c>
      <c r="BA172" s="153" t="n">
        <v>0.015</v>
      </c>
      <c r="BB172" s="153" t="n">
        <v>-0.06</v>
      </c>
      <c r="BC172" s="153" t="n">
        <v>-0.035</v>
      </c>
      <c r="BD172" s="153" t="n">
        <v>-0.04</v>
      </c>
      <c r="BE172" s="153" t="n">
        <v>-0.0095</v>
      </c>
      <c r="BF172" s="153" t="n">
        <v>-0.0405</v>
      </c>
      <c r="BG172" s="153" t="n">
        <v>0</v>
      </c>
      <c r="BH172" s="153" t="n">
        <v>-0.055</v>
      </c>
      <c r="BI172" s="153" t="n">
        <v>-0.17</v>
      </c>
    </row>
    <row r="173" customFormat="false" ht="12.75" hidden="false" customHeight="false" outlineLevel="0" collapsed="false">
      <c r="C173" s="0" t="n">
        <v>-0.02958749</v>
      </c>
      <c r="E173" s="0" t="n">
        <v>3.464</v>
      </c>
      <c r="F173" s="141" t="n">
        <v>41760</v>
      </c>
      <c r="G173" s="156" t="n">
        <v>3.519</v>
      </c>
      <c r="H173" s="156" t="n">
        <v>0.15</v>
      </c>
      <c r="I173" s="153" t="n">
        <v>0.07481263184759</v>
      </c>
      <c r="J173" s="153" t="n">
        <v>-0.195</v>
      </c>
      <c r="K173" s="153" t="n">
        <v>-0.2</v>
      </c>
      <c r="L173" s="192" t="n">
        <v>-0.205</v>
      </c>
      <c r="M173" s="192" t="n">
        <v>-0.26</v>
      </c>
      <c r="N173" s="153" t="n">
        <v>-0.095</v>
      </c>
      <c r="O173" s="153" t="n">
        <v>-0.03</v>
      </c>
      <c r="P173" s="153" t="n">
        <v>-0.0555</v>
      </c>
      <c r="Q173" s="153" t="n">
        <v>-0.165</v>
      </c>
      <c r="R173" s="153" t="n">
        <v>-0.195</v>
      </c>
      <c r="S173" s="153" t="n">
        <v>-0.195</v>
      </c>
      <c r="T173" s="153" t="n">
        <v>-0.0425</v>
      </c>
      <c r="U173" s="153" t="n">
        <v>-0.035</v>
      </c>
      <c r="V173" s="153" t="n">
        <v>0.1825</v>
      </c>
      <c r="W173" s="153" t="n">
        <v>0.1825</v>
      </c>
      <c r="X173" s="153" t="n">
        <v>0.163</v>
      </c>
      <c r="Y173" s="153" t="n">
        <v>0</v>
      </c>
      <c r="Z173" s="153" t="n">
        <v>0.1625</v>
      </c>
      <c r="AA173" s="153" t="n">
        <v>0.1725</v>
      </c>
      <c r="AB173" s="153" t="n">
        <v>-0.0095</v>
      </c>
      <c r="AC173" s="153" t="n">
        <v>-0.02045</v>
      </c>
      <c r="AD173" s="153" t="n">
        <v>0.01005</v>
      </c>
      <c r="AE173" s="153" t="n">
        <v>-0.00495</v>
      </c>
      <c r="AF173" s="153" t="n">
        <v>0.005</v>
      </c>
      <c r="AG173" s="153" t="n">
        <v>0.0165</v>
      </c>
      <c r="AH173" s="153" t="n">
        <v>-0.055</v>
      </c>
      <c r="AI173" s="153" t="n">
        <v>-0.031</v>
      </c>
      <c r="AJ173" s="153" t="n">
        <v>-0.034</v>
      </c>
      <c r="AK173" s="153" t="n">
        <v>-0.0095</v>
      </c>
      <c r="AL173" s="153" t="n">
        <v>-0.054</v>
      </c>
      <c r="AM173" s="153" t="n">
        <v>-0.05</v>
      </c>
      <c r="AN173" s="153" t="n">
        <v>-0.0015</v>
      </c>
      <c r="AO173" s="153" t="n">
        <v>0.009</v>
      </c>
      <c r="AP173" s="153" t="n">
        <v>0.405</v>
      </c>
      <c r="AQ173" s="153" t="n">
        <v>0.015</v>
      </c>
      <c r="AR173" s="153" t="n">
        <v>-0.2675</v>
      </c>
      <c r="AS173" s="153" t="n">
        <v>-0.13</v>
      </c>
      <c r="AT173" s="153" t="n">
        <v>-0.19</v>
      </c>
      <c r="AU173" s="153" t="n">
        <v>-0.43</v>
      </c>
      <c r="AV173" s="153" t="n">
        <v>0</v>
      </c>
      <c r="AW173" s="153" t="n">
        <v>0</v>
      </c>
      <c r="AX173" s="153" t="n">
        <v>0.1875</v>
      </c>
      <c r="AY173" s="153" t="n">
        <v>-0.2675</v>
      </c>
      <c r="AZ173" s="153" t="n">
        <v>0</v>
      </c>
      <c r="BA173" s="153" t="n">
        <v>0.015</v>
      </c>
      <c r="BB173" s="153" t="n">
        <v>-0.06</v>
      </c>
      <c r="BC173" s="153" t="n">
        <v>-0.035</v>
      </c>
      <c r="BD173" s="153" t="n">
        <v>-0.0425</v>
      </c>
      <c r="BE173" s="153" t="n">
        <v>-0.0095</v>
      </c>
      <c r="BF173" s="153" t="n">
        <v>-0.0405</v>
      </c>
      <c r="BG173" s="153" t="n">
        <v>0</v>
      </c>
      <c r="BH173" s="153" t="n">
        <v>-0.055</v>
      </c>
      <c r="BI173" s="153" t="n">
        <v>-0.17</v>
      </c>
    </row>
    <row r="174" customFormat="false" ht="12.75" hidden="false" customHeight="false" outlineLevel="0" collapsed="false">
      <c r="C174" s="0" t="n">
        <v>-0.0494721</v>
      </c>
      <c r="E174" s="0" t="n">
        <v>3.47</v>
      </c>
      <c r="F174" s="141" t="n">
        <v>41791</v>
      </c>
      <c r="G174" s="156" t="n">
        <v>3.525</v>
      </c>
      <c r="H174" s="156" t="n">
        <v>0.15</v>
      </c>
      <c r="I174" s="153" t="n">
        <v>0.07481571808525</v>
      </c>
      <c r="J174" s="153" t="n">
        <v>-0.195</v>
      </c>
      <c r="K174" s="153" t="n">
        <v>-0.2</v>
      </c>
      <c r="L174" s="192" t="n">
        <v>-0.215</v>
      </c>
      <c r="M174" s="192" t="n">
        <v>-0.26</v>
      </c>
      <c r="N174" s="153" t="n">
        <v>-0.105</v>
      </c>
      <c r="O174" s="153" t="n">
        <v>-0.03</v>
      </c>
      <c r="P174" s="153" t="n">
        <v>-0.0555</v>
      </c>
      <c r="Q174" s="153" t="n">
        <v>-0.165</v>
      </c>
      <c r="R174" s="153" t="n">
        <v>-0.195</v>
      </c>
      <c r="S174" s="153" t="n">
        <v>-0.195</v>
      </c>
      <c r="T174" s="153" t="n">
        <v>-0.04</v>
      </c>
      <c r="U174" s="153" t="n">
        <v>-0.035</v>
      </c>
      <c r="V174" s="153" t="n">
        <v>0.1775</v>
      </c>
      <c r="W174" s="153" t="n">
        <v>0.1775</v>
      </c>
      <c r="X174" s="153" t="n">
        <v>0.158</v>
      </c>
      <c r="Y174" s="153" t="n">
        <v>0</v>
      </c>
      <c r="Z174" s="153" t="n">
        <v>0.1625</v>
      </c>
      <c r="AA174" s="153" t="n">
        <v>0.1725</v>
      </c>
      <c r="AB174" s="153" t="n">
        <v>-0.0095</v>
      </c>
      <c r="AC174" s="153" t="n">
        <v>-0.02045</v>
      </c>
      <c r="AD174" s="153" t="n">
        <v>0.01005</v>
      </c>
      <c r="AE174" s="153" t="n">
        <v>-0.00495</v>
      </c>
      <c r="AF174" s="153" t="n">
        <v>0.005</v>
      </c>
      <c r="AG174" s="153" t="n">
        <v>0.0165</v>
      </c>
      <c r="AH174" s="153" t="n">
        <v>-0.055</v>
      </c>
      <c r="AI174" s="153" t="n">
        <v>-0.033</v>
      </c>
      <c r="AJ174" s="153" t="n">
        <v>-0.0315</v>
      </c>
      <c r="AK174" s="153" t="n">
        <v>-0.042</v>
      </c>
      <c r="AL174" s="153" t="n">
        <v>-0.07</v>
      </c>
      <c r="AM174" s="153" t="n">
        <v>-0.045</v>
      </c>
      <c r="AN174" s="153" t="n">
        <v>-0.0015</v>
      </c>
      <c r="AO174" s="153" t="n">
        <v>0.009</v>
      </c>
      <c r="AP174" s="153" t="n">
        <v>0.415</v>
      </c>
      <c r="AQ174" s="153" t="n">
        <v>0.02</v>
      </c>
      <c r="AR174" s="153" t="n">
        <v>-0.2675</v>
      </c>
      <c r="AS174" s="153" t="n">
        <v>-0.13</v>
      </c>
      <c r="AT174" s="153" t="n">
        <v>-0.19</v>
      </c>
      <c r="AU174" s="153" t="n">
        <v>-0.43</v>
      </c>
      <c r="AV174" s="153" t="n">
        <v>0</v>
      </c>
      <c r="AW174" s="153" t="n">
        <v>0</v>
      </c>
      <c r="AX174" s="153" t="n">
        <v>0.1875</v>
      </c>
      <c r="AY174" s="153" t="n">
        <v>-0.2675</v>
      </c>
      <c r="AZ174" s="153" t="n">
        <v>0</v>
      </c>
      <c r="BA174" s="153" t="n">
        <v>0.02</v>
      </c>
      <c r="BB174" s="153" t="n">
        <v>-0.075</v>
      </c>
      <c r="BC174" s="153" t="n">
        <v>-0.035</v>
      </c>
      <c r="BD174" s="153" t="n">
        <v>-0.045</v>
      </c>
      <c r="BE174" s="153" t="n">
        <v>-0.042</v>
      </c>
      <c r="BF174" s="153" t="n">
        <v>-0.0405</v>
      </c>
      <c r="BG174" s="153" t="n">
        <v>0</v>
      </c>
      <c r="BH174" s="153" t="n">
        <v>-0.055</v>
      </c>
      <c r="BI174" s="153" t="n">
        <v>-0.17</v>
      </c>
    </row>
    <row r="175" customFormat="false" ht="12.75" hidden="false" customHeight="false" outlineLevel="0" collapsed="false">
      <c r="C175" s="0" t="n">
        <v>-0.05335576</v>
      </c>
      <c r="E175" s="0" t="n">
        <v>3.517</v>
      </c>
      <c r="F175" s="141" t="n">
        <v>41821</v>
      </c>
      <c r="G175" s="156" t="n">
        <v>3.572</v>
      </c>
      <c r="H175" s="156" t="n">
        <v>0.15</v>
      </c>
      <c r="I175" s="153" t="n">
        <v>0.074818704766858</v>
      </c>
      <c r="J175" s="153" t="n">
        <v>-0.195</v>
      </c>
      <c r="K175" s="153" t="n">
        <v>-0.2</v>
      </c>
      <c r="L175" s="192" t="n">
        <v>-0.215</v>
      </c>
      <c r="M175" s="192" t="n">
        <v>-0.28</v>
      </c>
      <c r="N175" s="153" t="n">
        <v>-0.105</v>
      </c>
      <c r="O175" s="153" t="n">
        <v>-0.03</v>
      </c>
      <c r="P175" s="153" t="n">
        <v>-0.0555</v>
      </c>
      <c r="Q175" s="153" t="n">
        <v>-0.165</v>
      </c>
      <c r="R175" s="153" t="n">
        <v>-0.195</v>
      </c>
      <c r="S175" s="153" t="n">
        <v>-0.195</v>
      </c>
      <c r="T175" s="153" t="n">
        <v>-0.03875</v>
      </c>
      <c r="U175" s="153" t="n">
        <v>-0.035</v>
      </c>
      <c r="V175" s="153" t="n">
        <v>0.1675</v>
      </c>
      <c r="W175" s="153" t="n">
        <v>0.1675</v>
      </c>
      <c r="X175" s="153" t="n">
        <v>0.147</v>
      </c>
      <c r="Y175" s="153" t="n">
        <v>0</v>
      </c>
      <c r="Z175" s="153" t="n">
        <v>0.1625</v>
      </c>
      <c r="AA175" s="153" t="n">
        <v>0.185</v>
      </c>
      <c r="AB175" s="153" t="n">
        <v>-0.0095</v>
      </c>
      <c r="AC175" s="153" t="n">
        <v>-0.02045</v>
      </c>
      <c r="AD175" s="153" t="n">
        <v>0.01005</v>
      </c>
      <c r="AE175" s="153" t="n">
        <v>-0.00495</v>
      </c>
      <c r="AF175" s="153" t="n">
        <v>0.005</v>
      </c>
      <c r="AG175" s="153" t="n">
        <v>0.0165</v>
      </c>
      <c r="AH175" s="153" t="n">
        <v>-0.055</v>
      </c>
      <c r="AI175" s="153" t="n">
        <v>-0.033</v>
      </c>
      <c r="AJ175" s="153" t="n">
        <v>-0.0315</v>
      </c>
      <c r="AK175" s="153" t="n">
        <v>-0.0085</v>
      </c>
      <c r="AL175" s="153" t="n">
        <v>-0.054</v>
      </c>
      <c r="AM175" s="153" t="n">
        <v>-0.0425</v>
      </c>
      <c r="AN175" s="153" t="n">
        <v>-0.0015</v>
      </c>
      <c r="AO175" s="153" t="n">
        <v>0.009</v>
      </c>
      <c r="AP175" s="153" t="n">
        <v>0.45</v>
      </c>
      <c r="AQ175" s="153" t="n">
        <v>0.0225</v>
      </c>
      <c r="AR175" s="153" t="n">
        <v>-0.2675</v>
      </c>
      <c r="AS175" s="153" t="n">
        <v>-0.13</v>
      </c>
      <c r="AT175" s="153" t="n">
        <v>-0.19</v>
      </c>
      <c r="AU175" s="153" t="n">
        <v>-0.43</v>
      </c>
      <c r="AV175" s="153" t="n">
        <v>0</v>
      </c>
      <c r="AW175" s="153" t="n">
        <v>0</v>
      </c>
      <c r="AX175" s="153" t="n">
        <v>0.1875</v>
      </c>
      <c r="AY175" s="153" t="n">
        <v>-0.2675</v>
      </c>
      <c r="AZ175" s="153" t="n">
        <v>0</v>
      </c>
      <c r="BA175" s="153" t="n">
        <v>0.0225</v>
      </c>
      <c r="BB175" s="153" t="n">
        <v>-0.0675</v>
      </c>
      <c r="BC175" s="153" t="n">
        <v>-0.035</v>
      </c>
      <c r="BD175" s="153" t="n">
        <v>-0.045</v>
      </c>
      <c r="BE175" s="153" t="n">
        <v>-0.0085</v>
      </c>
      <c r="BF175" s="153" t="n">
        <v>-0.0405</v>
      </c>
      <c r="BG175" s="153" t="n">
        <v>0</v>
      </c>
      <c r="BH175" s="153" t="n">
        <v>-0.055</v>
      </c>
      <c r="BI175" s="153" t="n">
        <v>-0.17</v>
      </c>
    </row>
    <row r="176" customFormat="false" ht="12.75" hidden="false" customHeight="false" outlineLevel="0" collapsed="false">
      <c r="C176" s="0" t="n">
        <v>-0.05227584</v>
      </c>
      <c r="E176" s="0" t="n">
        <v>3.512</v>
      </c>
      <c r="F176" s="141" t="n">
        <v>41852</v>
      </c>
      <c r="G176" s="156" t="n">
        <v>3.567</v>
      </c>
      <c r="H176" s="156" t="n">
        <v>0.15</v>
      </c>
      <c r="I176" s="153" t="n">
        <v>0.074821791004524</v>
      </c>
      <c r="J176" s="153" t="n">
        <v>-0.195</v>
      </c>
      <c r="K176" s="153" t="n">
        <v>-0.2</v>
      </c>
      <c r="L176" s="192" t="n">
        <v>-0.215</v>
      </c>
      <c r="M176" s="192" t="n">
        <v>-0.28</v>
      </c>
      <c r="N176" s="153" t="n">
        <v>-0.105</v>
      </c>
      <c r="O176" s="153" t="n">
        <v>-0.03</v>
      </c>
      <c r="P176" s="153" t="n">
        <v>-0.0555</v>
      </c>
      <c r="Q176" s="153" t="n">
        <v>-0.165</v>
      </c>
      <c r="R176" s="153" t="n">
        <v>-0.195</v>
      </c>
      <c r="S176" s="153" t="n">
        <v>-0.195</v>
      </c>
      <c r="T176" s="153" t="n">
        <v>-0.0375</v>
      </c>
      <c r="U176" s="153" t="n">
        <v>-0.035</v>
      </c>
      <c r="V176" s="153" t="n">
        <v>0.165</v>
      </c>
      <c r="W176" s="153" t="n">
        <v>0.165</v>
      </c>
      <c r="X176" s="153" t="n">
        <v>0.145</v>
      </c>
      <c r="Y176" s="153" t="n">
        <v>0</v>
      </c>
      <c r="Z176" s="153" t="n">
        <v>0.1625</v>
      </c>
      <c r="AA176" s="153" t="n">
        <v>0.185</v>
      </c>
      <c r="AB176" s="153" t="n">
        <v>-0.0095</v>
      </c>
      <c r="AC176" s="153" t="n">
        <v>-0.02045</v>
      </c>
      <c r="AD176" s="153" t="n">
        <v>0.01025</v>
      </c>
      <c r="AE176" s="153" t="n">
        <v>-0.00475</v>
      </c>
      <c r="AF176" s="153" t="n">
        <v>0.005</v>
      </c>
      <c r="AG176" s="153" t="n">
        <v>0.0165</v>
      </c>
      <c r="AH176" s="153" t="n">
        <v>-0.055</v>
      </c>
      <c r="AI176" s="153" t="n">
        <v>-0.033</v>
      </c>
      <c r="AJ176" s="153" t="n">
        <v>-0.0315</v>
      </c>
      <c r="AK176" s="153" t="n">
        <v>-0.0085</v>
      </c>
      <c r="AL176" s="153" t="n">
        <v>-0.054</v>
      </c>
      <c r="AM176" s="153" t="n">
        <v>-0.04</v>
      </c>
      <c r="AN176" s="153" t="n">
        <v>-0.0015</v>
      </c>
      <c r="AO176" s="153" t="n">
        <v>0.009</v>
      </c>
      <c r="AP176" s="153" t="n">
        <v>0.505</v>
      </c>
      <c r="AQ176" s="153" t="n">
        <v>0.025</v>
      </c>
      <c r="AR176" s="153" t="n">
        <v>-0.2675</v>
      </c>
      <c r="AS176" s="153" t="n">
        <v>-0.13</v>
      </c>
      <c r="AT176" s="153" t="n">
        <v>-0.19</v>
      </c>
      <c r="AU176" s="153" t="n">
        <v>-0.43</v>
      </c>
      <c r="AV176" s="153" t="n">
        <v>0</v>
      </c>
      <c r="AW176" s="153" t="n">
        <v>0</v>
      </c>
      <c r="AX176" s="153" t="n">
        <v>0.1875</v>
      </c>
      <c r="AY176" s="153" t="n">
        <v>-0.2675</v>
      </c>
      <c r="AZ176" s="153" t="n">
        <v>0</v>
      </c>
      <c r="BA176" s="153" t="n">
        <v>0.025</v>
      </c>
      <c r="BB176" s="153" t="n">
        <v>-0.0675</v>
      </c>
      <c r="BC176" s="153" t="n">
        <v>-0.035</v>
      </c>
      <c r="BD176" s="153" t="n">
        <v>-0.045</v>
      </c>
      <c r="BE176" s="153" t="n">
        <v>-0.0085</v>
      </c>
      <c r="BF176" s="153" t="n">
        <v>-0.0405</v>
      </c>
      <c r="BG176" s="153" t="n">
        <v>0</v>
      </c>
      <c r="BH176" s="153" t="n">
        <v>-0.055</v>
      </c>
      <c r="BI176" s="153" t="n">
        <v>-0.17</v>
      </c>
    </row>
    <row r="177" customFormat="false" ht="12.75" hidden="false" customHeight="false" outlineLevel="0" collapsed="false">
      <c r="C177" s="0" t="n">
        <v>-0.03801</v>
      </c>
      <c r="E177" s="0" t="n">
        <v>3.491</v>
      </c>
      <c r="F177" s="141" t="n">
        <v>41883</v>
      </c>
      <c r="G177" s="156" t="n">
        <v>3.546</v>
      </c>
      <c r="H177" s="156" t="n">
        <v>0.15</v>
      </c>
      <c r="I177" s="153" t="n">
        <v>0.074824877242193</v>
      </c>
      <c r="J177" s="153" t="n">
        <v>-0.195</v>
      </c>
      <c r="K177" s="153" t="n">
        <v>-0.2</v>
      </c>
      <c r="L177" s="192" t="n">
        <v>-0.205</v>
      </c>
      <c r="M177" s="192" t="n">
        <v>-0.28</v>
      </c>
      <c r="N177" s="153" t="n">
        <v>-0.095</v>
      </c>
      <c r="O177" s="153" t="n">
        <v>-0.03</v>
      </c>
      <c r="P177" s="153" t="n">
        <v>-0.0555</v>
      </c>
      <c r="Q177" s="153" t="n">
        <v>-0.165</v>
      </c>
      <c r="R177" s="153" t="n">
        <v>-0.195</v>
      </c>
      <c r="S177" s="153" t="n">
        <v>-0.195</v>
      </c>
      <c r="T177" s="153" t="n">
        <v>-0.04125</v>
      </c>
      <c r="U177" s="153" t="n">
        <v>-0.035</v>
      </c>
      <c r="V177" s="153" t="n">
        <v>0.1625</v>
      </c>
      <c r="W177" s="153" t="n">
        <v>0.1625</v>
      </c>
      <c r="X177" s="153" t="n">
        <v>0.142</v>
      </c>
      <c r="Y177" s="153" t="n">
        <v>0</v>
      </c>
      <c r="Z177" s="153" t="n">
        <v>0.1625</v>
      </c>
      <c r="AA177" s="153" t="n">
        <v>0.1625</v>
      </c>
      <c r="AB177" s="153" t="n">
        <v>-0.0095</v>
      </c>
      <c r="AC177" s="153" t="n">
        <v>-0.02025</v>
      </c>
      <c r="AD177" s="153" t="n">
        <v>0.01025</v>
      </c>
      <c r="AE177" s="153" t="n">
        <v>-0.00475</v>
      </c>
      <c r="AF177" s="153" t="n">
        <v>0.005</v>
      </c>
      <c r="AG177" s="153" t="n">
        <v>0.0165</v>
      </c>
      <c r="AH177" s="153" t="n">
        <v>-0.055</v>
      </c>
      <c r="AI177" s="153" t="n">
        <v>-0.0305</v>
      </c>
      <c r="AJ177" s="153" t="n">
        <v>-0.0365</v>
      </c>
      <c r="AK177" s="153" t="n">
        <v>-0.011</v>
      </c>
      <c r="AL177" s="153" t="n">
        <v>-0.054</v>
      </c>
      <c r="AM177" s="153" t="n">
        <v>-0.0475</v>
      </c>
      <c r="AN177" s="153" t="n">
        <v>-0.0015</v>
      </c>
      <c r="AO177" s="153" t="n">
        <v>0.009</v>
      </c>
      <c r="AP177" s="153" t="n">
        <v>0.41</v>
      </c>
      <c r="AQ177" s="153" t="n">
        <v>0.0175</v>
      </c>
      <c r="AR177" s="153" t="n">
        <v>-0.2675</v>
      </c>
      <c r="AS177" s="153" t="n">
        <v>-0.13</v>
      </c>
      <c r="AT177" s="153" t="n">
        <v>-0.19</v>
      </c>
      <c r="AU177" s="153" t="n">
        <v>-0.43</v>
      </c>
      <c r="AV177" s="153" t="n">
        <v>0</v>
      </c>
      <c r="AW177" s="153" t="n">
        <v>0</v>
      </c>
      <c r="AX177" s="153" t="n">
        <v>0.1875</v>
      </c>
      <c r="AY177" s="153" t="n">
        <v>-0.2675</v>
      </c>
      <c r="AZ177" s="153" t="n">
        <v>0</v>
      </c>
      <c r="BA177" s="153" t="n">
        <v>0.0175</v>
      </c>
      <c r="BB177" s="153" t="n">
        <v>-0.0725</v>
      </c>
      <c r="BC177" s="153" t="n">
        <v>-0.035</v>
      </c>
      <c r="BD177" s="153" t="n">
        <v>-0.0675</v>
      </c>
      <c r="BE177" s="153" t="n">
        <v>-0.011</v>
      </c>
      <c r="BF177" s="153" t="n">
        <v>-0.0405</v>
      </c>
      <c r="BG177" s="153" t="n">
        <v>0</v>
      </c>
      <c r="BH177" s="153" t="n">
        <v>-0.055</v>
      </c>
      <c r="BI177" s="153" t="n">
        <v>-0.17</v>
      </c>
    </row>
    <row r="178" customFormat="false" ht="12.75" hidden="false" customHeight="false" outlineLevel="0" collapsed="false">
      <c r="C178" s="0" t="n">
        <v>-0.05364364</v>
      </c>
      <c r="E178" s="0" t="n">
        <v>3.498</v>
      </c>
      <c r="F178" s="141" t="n">
        <v>41913</v>
      </c>
      <c r="G178" s="156" t="n">
        <v>3.553</v>
      </c>
      <c r="H178" s="156" t="n">
        <v>0.15</v>
      </c>
      <c r="I178" s="153" t="n">
        <v>0.074827863923811</v>
      </c>
      <c r="J178" s="153" t="n">
        <v>-0.195</v>
      </c>
      <c r="K178" s="153" t="n">
        <v>-0.2</v>
      </c>
      <c r="L178" s="192" t="n">
        <v>-0.19</v>
      </c>
      <c r="M178" s="192" t="n">
        <v>-0.28</v>
      </c>
      <c r="N178" s="153" t="n">
        <v>-0.08</v>
      </c>
      <c r="O178" s="153" t="n">
        <v>-0.03</v>
      </c>
      <c r="P178" s="153" t="n">
        <v>-0.0555</v>
      </c>
      <c r="Q178" s="153" t="n">
        <v>-0.165</v>
      </c>
      <c r="R178" s="153" t="n">
        <v>-0.195</v>
      </c>
      <c r="S178" s="153" t="n">
        <v>-0.195</v>
      </c>
      <c r="T178" s="153" t="n">
        <v>-0.04625</v>
      </c>
      <c r="U178" s="153" t="n">
        <v>-0.035</v>
      </c>
      <c r="V178" s="153" t="n">
        <v>0.1775</v>
      </c>
      <c r="W178" s="153" t="n">
        <v>0.1775</v>
      </c>
      <c r="X178" s="153" t="n">
        <v>0.158</v>
      </c>
      <c r="Y178" s="153" t="n">
        <v>0</v>
      </c>
      <c r="Z178" s="153" t="n">
        <v>0.165</v>
      </c>
      <c r="AA178" s="153" t="n">
        <v>0.185</v>
      </c>
      <c r="AB178" s="153" t="n">
        <v>-0.0095</v>
      </c>
      <c r="AC178" s="153" t="n">
        <v>-0.02025</v>
      </c>
      <c r="AD178" s="153" t="n">
        <v>-0.0055</v>
      </c>
      <c r="AE178" s="153" t="n">
        <v>-0.0205</v>
      </c>
      <c r="AF178" s="153" t="n">
        <v>0.005</v>
      </c>
      <c r="AG178" s="153" t="n">
        <v>0.0165</v>
      </c>
      <c r="AH178" s="153" t="n">
        <v>-0.055</v>
      </c>
      <c r="AI178" s="153" t="n">
        <v>-0.0305</v>
      </c>
      <c r="AJ178" s="153" t="n">
        <v>-0.0365</v>
      </c>
      <c r="AK178" s="153" t="n">
        <v>-0.011</v>
      </c>
      <c r="AL178" s="153" t="n">
        <v>-0.039</v>
      </c>
      <c r="AM178" s="153" t="n">
        <v>-0.0575</v>
      </c>
      <c r="AN178" s="153" t="n">
        <v>-0.0015</v>
      </c>
      <c r="AO178" s="153" t="n">
        <v>0.009</v>
      </c>
      <c r="AP178" s="153" t="n">
        <v>0.345</v>
      </c>
      <c r="AQ178" s="153" t="n">
        <v>0.0075</v>
      </c>
      <c r="AR178" s="153" t="n">
        <v>-0.2675</v>
      </c>
      <c r="AS178" s="153" t="n">
        <v>-0.13</v>
      </c>
      <c r="AT178" s="153" t="n">
        <v>-0.19</v>
      </c>
      <c r="AU178" s="153" t="n">
        <v>-0.43</v>
      </c>
      <c r="AV178" s="153" t="n">
        <v>0</v>
      </c>
      <c r="AW178" s="153" t="n">
        <v>0</v>
      </c>
      <c r="AX178" s="153" t="n">
        <v>0.1875</v>
      </c>
      <c r="AY178" s="153" t="n">
        <v>-0.2675</v>
      </c>
      <c r="AZ178" s="153" t="n">
        <v>0</v>
      </c>
      <c r="BA178" s="153" t="n">
        <v>0.0075</v>
      </c>
      <c r="BB178" s="153" t="n">
        <v>-0.0775</v>
      </c>
      <c r="BC178" s="153" t="n">
        <v>-0.035</v>
      </c>
      <c r="BD178" s="153" t="n">
        <v>-0.0675</v>
      </c>
      <c r="BE178" s="153" t="n">
        <v>-0.011</v>
      </c>
      <c r="BF178" s="153" t="n">
        <v>-0.0405</v>
      </c>
      <c r="BG178" s="153" t="n">
        <v>0</v>
      </c>
      <c r="BH178" s="153" t="n">
        <v>-0.055</v>
      </c>
      <c r="BI178" s="153" t="n">
        <v>-0.17</v>
      </c>
    </row>
    <row r="179" customFormat="false" ht="12.75" hidden="false" customHeight="false" outlineLevel="0" collapsed="false">
      <c r="C179" s="0" t="n">
        <v>0.04172631</v>
      </c>
      <c r="E179" s="0" t="n">
        <v>3.543</v>
      </c>
      <c r="F179" s="141" t="n">
        <v>41944</v>
      </c>
      <c r="G179" s="156" t="n">
        <v>3.598</v>
      </c>
      <c r="H179" s="156" t="n">
        <v>0.15</v>
      </c>
      <c r="I179" s="153" t="n">
        <v>0.074830950161485</v>
      </c>
      <c r="J179" s="153" t="n">
        <v>-0.19</v>
      </c>
      <c r="K179" s="153" t="n">
        <v>-0.195</v>
      </c>
      <c r="L179" s="192" t="n">
        <v>-0.1525</v>
      </c>
      <c r="M179" s="192" t="n">
        <v>-0.275</v>
      </c>
      <c r="N179" s="153" t="n">
        <v>-0.0425</v>
      </c>
      <c r="O179" s="153" t="n">
        <v>-0.03</v>
      </c>
      <c r="P179" s="153" t="n">
        <v>-0.07</v>
      </c>
      <c r="Q179" s="153" t="n">
        <v>-0.16</v>
      </c>
      <c r="R179" s="153" t="n">
        <v>-0.19</v>
      </c>
      <c r="S179" s="153" t="n">
        <v>-0.19</v>
      </c>
      <c r="T179" s="153" t="n">
        <v>-0.066</v>
      </c>
      <c r="U179" s="153" t="n">
        <v>-0.0345</v>
      </c>
      <c r="V179" s="153" t="n">
        <v>0.2175</v>
      </c>
      <c r="W179" s="153" t="n">
        <v>0.2175</v>
      </c>
      <c r="X179" s="153" t="n">
        <v>0.23</v>
      </c>
      <c r="Y179" s="153" t="n">
        <v>0</v>
      </c>
      <c r="Z179" s="153" t="n">
        <v>0.24</v>
      </c>
      <c r="AA179" s="153" t="n">
        <v>0.2875</v>
      </c>
      <c r="AB179" s="153" t="n">
        <v>-0.0125</v>
      </c>
      <c r="AC179" s="153" t="n">
        <v>-0.031</v>
      </c>
      <c r="AD179" s="153" t="n">
        <v>-0.0045</v>
      </c>
      <c r="AE179" s="153" t="n">
        <v>-0.0195</v>
      </c>
      <c r="AF179" s="153" t="n">
        <v>0.005</v>
      </c>
      <c r="AG179" s="153" t="n">
        <v>0.0185</v>
      </c>
      <c r="AH179" s="153" t="n">
        <v>-0.0575</v>
      </c>
      <c r="AI179" s="153" t="n">
        <v>-0.026</v>
      </c>
      <c r="AJ179" s="153" t="n">
        <v>-0.0345</v>
      </c>
      <c r="AK179" s="153" t="n">
        <v>-0.0035</v>
      </c>
      <c r="AL179" s="153" t="n">
        <v>-0.0405</v>
      </c>
      <c r="AM179" s="153" t="n">
        <v>-0.0975</v>
      </c>
      <c r="AN179" s="153" t="n">
        <v>0.0035</v>
      </c>
      <c r="AO179" s="153" t="n">
        <v>0.016</v>
      </c>
      <c r="AP179" s="153" t="n">
        <v>0.725</v>
      </c>
      <c r="AQ179" s="153" t="n">
        <v>-0.0325</v>
      </c>
      <c r="AR179" s="153" t="n">
        <v>-0.225</v>
      </c>
      <c r="AS179" s="153" t="n">
        <v>-0.145</v>
      </c>
      <c r="AT179" s="153" t="n">
        <v>-0.19</v>
      </c>
      <c r="AU179" s="153" t="n">
        <v>-0.145</v>
      </c>
      <c r="AV179" s="153" t="n">
        <v>0</v>
      </c>
      <c r="AW179" s="153" t="n">
        <v>0</v>
      </c>
      <c r="AX179" s="153" t="n">
        <v>0.1</v>
      </c>
      <c r="AY179" s="153" t="n">
        <v>-0.225</v>
      </c>
      <c r="AZ179" s="153" t="n">
        <v>0</v>
      </c>
      <c r="BA179" s="153" t="n">
        <v>-0.0325</v>
      </c>
      <c r="BB179" s="153" t="n">
        <v>-0.1</v>
      </c>
      <c r="BC179" s="153" t="n">
        <v>-0.0345</v>
      </c>
      <c r="BD179" s="153" t="n">
        <v>-0.0725</v>
      </c>
      <c r="BE179" s="153" t="n">
        <v>-0.0085</v>
      </c>
      <c r="BF179" s="153" t="n">
        <v>-0.055</v>
      </c>
      <c r="BG179" s="153" t="n">
        <v>0</v>
      </c>
      <c r="BH179" s="153" t="n">
        <v>-0.0575</v>
      </c>
      <c r="BI179" s="153" t="n">
        <v>-0.17</v>
      </c>
    </row>
    <row r="180" customFormat="false" ht="12.75" hidden="false" customHeight="false" outlineLevel="0" collapsed="false">
      <c r="C180" s="0" t="n">
        <v>0.03831115</v>
      </c>
      <c r="E180" s="0" t="n">
        <v>3.61</v>
      </c>
      <c r="F180" s="141" t="n">
        <v>41974</v>
      </c>
      <c r="G180" s="156" t="n">
        <v>3.665</v>
      </c>
      <c r="H180" s="156" t="n">
        <v>0.15</v>
      </c>
      <c r="I180" s="153" t="n">
        <v>0.074833936843109</v>
      </c>
      <c r="J180" s="153" t="n">
        <v>-0.1975</v>
      </c>
      <c r="K180" s="153" t="n">
        <v>-0.2025</v>
      </c>
      <c r="L180" s="192" t="n">
        <v>-0.145</v>
      </c>
      <c r="M180" s="192" t="n">
        <v>-0.2825</v>
      </c>
      <c r="N180" s="153" t="n">
        <v>-0.035</v>
      </c>
      <c r="O180" s="153" t="n">
        <v>-0.03</v>
      </c>
      <c r="P180" s="153" t="n">
        <v>-0.07</v>
      </c>
      <c r="Q180" s="153" t="n">
        <v>-0.1675</v>
      </c>
      <c r="R180" s="153" t="n">
        <v>-0.1975</v>
      </c>
      <c r="S180" s="153" t="n">
        <v>-0.1975</v>
      </c>
      <c r="T180" s="153" t="n">
        <v>-0.07725</v>
      </c>
      <c r="U180" s="153" t="n">
        <v>-0.0345</v>
      </c>
      <c r="V180" s="153" t="n">
        <v>0.2575</v>
      </c>
      <c r="W180" s="153" t="n">
        <v>0.2575</v>
      </c>
      <c r="X180" s="153" t="n">
        <v>0.27</v>
      </c>
      <c r="Y180" s="153" t="n">
        <v>0</v>
      </c>
      <c r="Z180" s="153" t="n">
        <v>0.295</v>
      </c>
      <c r="AA180" s="153" t="n">
        <v>0.3375</v>
      </c>
      <c r="AB180" s="153" t="n">
        <v>-0.0125</v>
      </c>
      <c r="AC180" s="153" t="n">
        <v>-0.0235</v>
      </c>
      <c r="AD180" s="153" t="n">
        <v>-0.0045</v>
      </c>
      <c r="AE180" s="153" t="n">
        <v>-0.0195</v>
      </c>
      <c r="AF180" s="153" t="n">
        <v>0.005</v>
      </c>
      <c r="AG180" s="153" t="n">
        <v>0.0185</v>
      </c>
      <c r="AH180" s="153" t="n">
        <v>-0.0575</v>
      </c>
      <c r="AI180" s="153" t="n">
        <v>-0.0245</v>
      </c>
      <c r="AJ180" s="153" t="n">
        <v>-0.037</v>
      </c>
      <c r="AK180" s="153" t="n">
        <v>-0.0035</v>
      </c>
      <c r="AL180" s="153" t="n">
        <v>-0.0405</v>
      </c>
      <c r="AM180" s="153" t="n">
        <v>-0.12</v>
      </c>
      <c r="AN180" s="153" t="n">
        <v>0.0035</v>
      </c>
      <c r="AO180" s="153" t="n">
        <v>0.016</v>
      </c>
      <c r="AP180" s="153" t="n">
        <v>1.045</v>
      </c>
      <c r="AQ180" s="153" t="n">
        <v>-0.055</v>
      </c>
      <c r="AR180" s="153" t="n">
        <v>-0.225</v>
      </c>
      <c r="AS180" s="153" t="n">
        <v>-0.145</v>
      </c>
      <c r="AT180" s="153" t="n">
        <v>-0.19</v>
      </c>
      <c r="AU180" s="153" t="n">
        <v>-0.075</v>
      </c>
      <c r="AV180" s="153" t="n">
        <v>0</v>
      </c>
      <c r="AW180" s="153" t="n">
        <v>0</v>
      </c>
      <c r="AX180" s="153" t="n">
        <v>0.1</v>
      </c>
      <c r="AY180" s="153" t="n">
        <v>-0.225</v>
      </c>
      <c r="AZ180" s="153" t="n">
        <v>0</v>
      </c>
      <c r="BA180" s="153" t="n">
        <v>-0.055</v>
      </c>
      <c r="BB180" s="153" t="n">
        <v>-0.1125</v>
      </c>
      <c r="BC180" s="153" t="n">
        <v>-0.0345</v>
      </c>
      <c r="BD180" s="153" t="n">
        <v>-0.095</v>
      </c>
      <c r="BE180" s="153" t="n">
        <v>-0.0085</v>
      </c>
      <c r="BF180" s="153" t="n">
        <v>-0.055</v>
      </c>
      <c r="BG180" s="153" t="n">
        <v>0</v>
      </c>
      <c r="BH180" s="153" t="n">
        <v>-0.0575</v>
      </c>
      <c r="BI180" s="153" t="n">
        <v>-0.17</v>
      </c>
    </row>
    <row r="181" customFormat="false" ht="12.75" hidden="false" customHeight="false" outlineLevel="0" collapsed="false">
      <c r="C181" s="0" t="n">
        <v>0.02697446</v>
      </c>
      <c r="E181" s="0" t="n">
        <v>3.875</v>
      </c>
      <c r="F181" s="141" t="n">
        <v>42005</v>
      </c>
      <c r="G181" s="156" t="n">
        <v>3.93</v>
      </c>
      <c r="H181" s="156" t="n">
        <v>0.15</v>
      </c>
      <c r="I181" s="153" t="n">
        <v>0.07483702308079</v>
      </c>
      <c r="J181" s="153" t="n">
        <v>-0.2</v>
      </c>
      <c r="K181" s="153" t="n">
        <v>-0.205</v>
      </c>
      <c r="L181" s="192" t="n">
        <v>-0.13</v>
      </c>
      <c r="M181" s="192" t="n">
        <v>-0.265</v>
      </c>
      <c r="N181" s="153" t="n">
        <v>-0.02</v>
      </c>
      <c r="O181" s="153" t="n">
        <v>-0.03</v>
      </c>
      <c r="P181" s="153" t="n">
        <v>-0.07</v>
      </c>
      <c r="Q181" s="153" t="n">
        <v>-0.17</v>
      </c>
      <c r="R181" s="153" t="n">
        <v>-0.2</v>
      </c>
      <c r="S181" s="153" t="n">
        <v>-0.2</v>
      </c>
      <c r="T181" s="153" t="n">
        <v>-0.0775</v>
      </c>
      <c r="U181" s="153" t="n">
        <v>-0.0325</v>
      </c>
      <c r="V181" s="153" t="n">
        <v>0.27</v>
      </c>
      <c r="W181" s="153" t="n">
        <v>0.27</v>
      </c>
      <c r="X181" s="153" t="n">
        <v>0.28</v>
      </c>
      <c r="Y181" s="153" t="n">
        <v>0</v>
      </c>
      <c r="Z181" s="153" t="n">
        <v>0.3425</v>
      </c>
      <c r="AA181" s="153" t="n">
        <v>0.4375</v>
      </c>
      <c r="AB181" s="153" t="n">
        <v>-0.008</v>
      </c>
      <c r="AC181" s="153" t="n">
        <v>-0.0235</v>
      </c>
      <c r="AD181" s="153" t="n">
        <v>-0.0045</v>
      </c>
      <c r="AE181" s="153" t="n">
        <v>-0.0195</v>
      </c>
      <c r="AF181" s="153" t="n">
        <v>0.005</v>
      </c>
      <c r="AG181" s="153" t="n">
        <v>0.0185</v>
      </c>
      <c r="AH181" s="153" t="n">
        <v>-0.0575</v>
      </c>
      <c r="AI181" s="153" t="n">
        <v>-0.0245</v>
      </c>
      <c r="AJ181" s="153" t="n">
        <v>-0.037</v>
      </c>
      <c r="AK181" s="153" t="n">
        <v>-0.0035</v>
      </c>
      <c r="AL181" s="153" t="n">
        <v>-0.0445</v>
      </c>
      <c r="AM181" s="153" t="n">
        <v>-0.1225</v>
      </c>
      <c r="AN181" s="153" t="n">
        <v>0.0055</v>
      </c>
      <c r="AO181" s="153" t="n">
        <v>0.016</v>
      </c>
      <c r="AP181" s="153" t="n">
        <v>1.52</v>
      </c>
      <c r="AQ181" s="153" t="n">
        <v>-0.0575</v>
      </c>
      <c r="AR181" s="153" t="n">
        <v>-0.22</v>
      </c>
      <c r="AS181" s="153" t="n">
        <v>-0.145</v>
      </c>
      <c r="AT181" s="153" t="n">
        <v>-0.19</v>
      </c>
      <c r="AV181" s="153" t="n">
        <v>0</v>
      </c>
      <c r="AW181" s="153" t="n">
        <v>0</v>
      </c>
      <c r="AX181" s="153" t="n">
        <v>0.1</v>
      </c>
      <c r="AY181" s="153" t="n">
        <v>-0.22</v>
      </c>
      <c r="AZ181" s="153" t="n">
        <v>0</v>
      </c>
      <c r="BA181" s="153" t="n">
        <v>-0.0575</v>
      </c>
      <c r="BB181" s="153" t="n">
        <v>-0.12</v>
      </c>
      <c r="BC181" s="153" t="n">
        <v>-0.0325</v>
      </c>
      <c r="BD181" s="153" t="n">
        <v>-0.098</v>
      </c>
      <c r="BE181" s="153" t="n">
        <v>-0.0085</v>
      </c>
      <c r="BF181" s="153" t="n">
        <v>-0.055</v>
      </c>
      <c r="BG181" s="153" t="n">
        <v>0</v>
      </c>
      <c r="BH181" s="153" t="n">
        <v>-0.0575</v>
      </c>
      <c r="BI181" s="153" t="n">
        <v>-0.17</v>
      </c>
    </row>
    <row r="182" customFormat="false" ht="12.75" hidden="false" customHeight="false" outlineLevel="0" collapsed="false">
      <c r="C182" s="0" t="n">
        <v>0.02905145</v>
      </c>
      <c r="E182" s="0" t="n">
        <v>3.796</v>
      </c>
      <c r="F182" s="141" t="n">
        <v>42036</v>
      </c>
      <c r="G182" s="156" t="n">
        <v>3.851</v>
      </c>
      <c r="H182" s="156" t="n">
        <v>0.15</v>
      </c>
      <c r="I182" s="153" t="n">
        <v>0.074840109318474</v>
      </c>
      <c r="J182" s="153" t="n">
        <v>-0.2025</v>
      </c>
      <c r="K182" s="153" t="n">
        <v>-0.2075</v>
      </c>
      <c r="L182" s="192" t="n">
        <v>-0.13</v>
      </c>
      <c r="M182" s="192" t="n">
        <v>-0.2675</v>
      </c>
      <c r="N182" s="153" t="n">
        <v>-0.02</v>
      </c>
      <c r="O182" s="153" t="n">
        <v>-0.03</v>
      </c>
      <c r="P182" s="153" t="n">
        <v>-0.07</v>
      </c>
      <c r="Q182" s="153" t="n">
        <v>-0.1725</v>
      </c>
      <c r="R182" s="153" t="n">
        <v>-0.2025</v>
      </c>
      <c r="S182" s="153" t="n">
        <v>-0.2025</v>
      </c>
      <c r="T182" s="153" t="n">
        <v>-0.06875</v>
      </c>
      <c r="U182" s="153" t="n">
        <v>-0.0325</v>
      </c>
      <c r="V182" s="153" t="n">
        <v>0.2475</v>
      </c>
      <c r="W182" s="153" t="n">
        <v>0.2475</v>
      </c>
      <c r="X182" s="153" t="n">
        <v>0.255</v>
      </c>
      <c r="Y182" s="153" t="n">
        <v>0</v>
      </c>
      <c r="Z182" s="153" t="n">
        <v>0.3375</v>
      </c>
      <c r="AA182" s="153" t="n">
        <v>0.435</v>
      </c>
      <c r="AB182" s="153" t="n">
        <v>-0.008</v>
      </c>
      <c r="AC182" s="153" t="n">
        <v>-0.0235</v>
      </c>
      <c r="AD182" s="153" t="n">
        <v>-0.0045</v>
      </c>
      <c r="AE182" s="153" t="n">
        <v>-0.0195</v>
      </c>
      <c r="AF182" s="153" t="n">
        <v>0.005</v>
      </c>
      <c r="AG182" s="153" t="n">
        <v>0.0185</v>
      </c>
      <c r="AH182" s="153" t="n">
        <v>-0.0575</v>
      </c>
      <c r="AI182" s="153" t="n">
        <v>-0.0245</v>
      </c>
      <c r="AJ182" s="153" t="n">
        <v>-0.037</v>
      </c>
      <c r="AK182" s="153" t="n">
        <v>-0.0035</v>
      </c>
      <c r="AL182" s="153" t="n">
        <v>-0.0405</v>
      </c>
      <c r="AM182" s="153" t="n">
        <v>-0.105</v>
      </c>
      <c r="AN182" s="153" t="n">
        <v>0.0055</v>
      </c>
      <c r="AO182" s="153" t="n">
        <v>0.016</v>
      </c>
      <c r="AP182" s="153" t="n">
        <v>1.4</v>
      </c>
      <c r="AQ182" s="153" t="n">
        <v>-0.04</v>
      </c>
      <c r="AR182" s="153" t="n">
        <v>-0.22</v>
      </c>
      <c r="AS182" s="153" t="n">
        <v>-0.145</v>
      </c>
      <c r="AT182" s="153" t="n">
        <v>-0.19</v>
      </c>
      <c r="AV182" s="153" t="n">
        <v>0</v>
      </c>
      <c r="AW182" s="153" t="n">
        <v>0</v>
      </c>
      <c r="AX182" s="153" t="n">
        <v>0.1</v>
      </c>
      <c r="AY182" s="153" t="n">
        <v>-0.22</v>
      </c>
      <c r="AZ182" s="153" t="n">
        <v>0</v>
      </c>
      <c r="BA182" s="153" t="n">
        <v>-0.04</v>
      </c>
      <c r="BB182" s="153" t="n">
        <v>-0.12</v>
      </c>
      <c r="BC182" s="153" t="n">
        <v>-0.0325</v>
      </c>
      <c r="BD182" s="153" t="n">
        <v>-0.078</v>
      </c>
      <c r="BE182" s="153" t="n">
        <v>-0.0085</v>
      </c>
      <c r="BF182" s="153" t="n">
        <v>-0.055</v>
      </c>
      <c r="BG182" s="153" t="n">
        <v>0</v>
      </c>
      <c r="BH182" s="153" t="n">
        <v>-0.0575</v>
      </c>
      <c r="BI182" s="153" t="n">
        <v>-0.17</v>
      </c>
    </row>
    <row r="183" customFormat="false" ht="12.75" hidden="false" customHeight="false" outlineLevel="0" collapsed="false">
      <c r="C183" s="0" t="n">
        <v>-0.07597295</v>
      </c>
      <c r="E183" s="0" t="n">
        <v>3.686</v>
      </c>
      <c r="F183" s="141" t="n">
        <v>42064</v>
      </c>
      <c r="G183" s="156" t="n">
        <v>3.741</v>
      </c>
      <c r="H183" s="156" t="n">
        <v>0.15</v>
      </c>
      <c r="I183" s="153" t="n">
        <v>0.074842896888</v>
      </c>
      <c r="J183" s="153" t="n">
        <v>-0.205</v>
      </c>
      <c r="K183" s="153" t="n">
        <v>-0.21</v>
      </c>
      <c r="L183" s="192" t="n">
        <v>-0.13</v>
      </c>
      <c r="M183" s="192" t="n">
        <v>-0.27</v>
      </c>
      <c r="N183" s="153" t="n">
        <v>-0.02</v>
      </c>
      <c r="O183" s="153" t="n">
        <v>-0.03</v>
      </c>
      <c r="P183" s="153" t="n">
        <v>-0.07</v>
      </c>
      <c r="Q183" s="153" t="n">
        <v>-0.175</v>
      </c>
      <c r="R183" s="153" t="n">
        <v>-0.205</v>
      </c>
      <c r="S183" s="153" t="n">
        <v>-0.205</v>
      </c>
      <c r="T183" s="153" t="n">
        <v>-0.0625</v>
      </c>
      <c r="U183" s="153" t="n">
        <v>-0.0325</v>
      </c>
      <c r="V183" s="153" t="n">
        <v>0.245</v>
      </c>
      <c r="W183" s="153" t="n">
        <v>0.245</v>
      </c>
      <c r="X183" s="153" t="n">
        <v>0.253</v>
      </c>
      <c r="Y183" s="153" t="n">
        <v>0</v>
      </c>
      <c r="Z183" s="153" t="n">
        <v>0.26</v>
      </c>
      <c r="AA183" s="153" t="n">
        <v>0.3025</v>
      </c>
      <c r="AB183" s="153" t="n">
        <v>-0.008</v>
      </c>
      <c r="AC183" s="153" t="n">
        <v>-0.0235</v>
      </c>
      <c r="AD183" s="153" t="n">
        <v>0.0113</v>
      </c>
      <c r="AE183" s="153" t="n">
        <v>-0.0037</v>
      </c>
      <c r="AF183" s="153" t="n">
        <v>0.005</v>
      </c>
      <c r="AG183" s="153" t="n">
        <v>0.0185</v>
      </c>
      <c r="AH183" s="153" t="n">
        <v>-0.0575</v>
      </c>
      <c r="AI183" s="153" t="n">
        <v>-0.0245</v>
      </c>
      <c r="AJ183" s="153" t="n">
        <v>-0.0275</v>
      </c>
      <c r="AK183" s="153" t="n">
        <v>-0.0035</v>
      </c>
      <c r="AL183" s="153" t="n">
        <v>-0.042</v>
      </c>
      <c r="AM183" s="153" t="n">
        <v>-0.0925</v>
      </c>
      <c r="AN183" s="153" t="n">
        <v>0.0055</v>
      </c>
      <c r="AO183" s="153" t="n">
        <v>0.016</v>
      </c>
      <c r="AP183" s="153" t="n">
        <v>0.88</v>
      </c>
      <c r="AQ183" s="153" t="n">
        <v>-0.0275</v>
      </c>
      <c r="AR183" s="153" t="n">
        <v>-0.22</v>
      </c>
      <c r="AS183" s="153" t="n">
        <v>-0.145</v>
      </c>
      <c r="AT183" s="153" t="n">
        <v>-0.19</v>
      </c>
      <c r="AV183" s="153" t="n">
        <v>0</v>
      </c>
      <c r="AW183" s="153" t="n">
        <v>0</v>
      </c>
      <c r="AX183" s="153" t="n">
        <v>0.1</v>
      </c>
      <c r="AY183" s="153" t="n">
        <v>-0.22</v>
      </c>
      <c r="AZ183" s="153" t="n">
        <v>0</v>
      </c>
      <c r="BA183" s="153" t="n">
        <v>-0.0275</v>
      </c>
      <c r="BB183" s="153" t="n">
        <v>-0.0975</v>
      </c>
      <c r="BC183" s="153" t="n">
        <v>-0.0325</v>
      </c>
      <c r="BD183" s="153" t="n">
        <v>-0.073</v>
      </c>
      <c r="BE183" s="153" t="n">
        <v>-0.0085</v>
      </c>
      <c r="BF183" s="153" t="n">
        <v>-0.055</v>
      </c>
      <c r="BG183" s="153" t="n">
        <v>0</v>
      </c>
      <c r="BH183" s="153" t="n">
        <v>-0.0575</v>
      </c>
      <c r="BI183" s="153" t="n">
        <v>-0.17</v>
      </c>
    </row>
    <row r="184" customFormat="false" ht="12.75" hidden="false" customHeight="false" outlineLevel="0" collapsed="false">
      <c r="C184" s="0" t="n">
        <v>-0.05134639</v>
      </c>
      <c r="E184" s="0" t="n">
        <v>3.577</v>
      </c>
      <c r="F184" s="141" t="n">
        <v>42095</v>
      </c>
      <c r="G184" s="156" t="n">
        <v>3.632</v>
      </c>
      <c r="H184" s="156" t="n">
        <v>0.15</v>
      </c>
      <c r="I184" s="153" t="n">
        <v>0.074845983125688</v>
      </c>
      <c r="J184" s="153" t="n">
        <v>-0.195</v>
      </c>
      <c r="K184" s="153" t="n">
        <v>-0.2</v>
      </c>
      <c r="L184" s="192" t="n">
        <v>-0.175</v>
      </c>
      <c r="M184" s="192" t="n">
        <v>-0.26</v>
      </c>
      <c r="N184" s="153" t="n">
        <v>-0.065</v>
      </c>
      <c r="O184" s="153" t="n">
        <v>-0.03</v>
      </c>
      <c r="P184" s="153" t="n">
        <v>-0.115</v>
      </c>
      <c r="Q184" s="153" t="n">
        <v>-0.165</v>
      </c>
      <c r="R184" s="153" t="n">
        <v>-0.195</v>
      </c>
      <c r="S184" s="153" t="n">
        <v>-0.195</v>
      </c>
      <c r="T184" s="153" t="n">
        <v>-0.04</v>
      </c>
      <c r="U184" s="153" t="n">
        <v>-0.03</v>
      </c>
      <c r="V184" s="153" t="n">
        <v>0.195</v>
      </c>
      <c r="W184" s="153" t="n">
        <v>0.195</v>
      </c>
      <c r="X184" s="153" t="n">
        <v>0.158</v>
      </c>
      <c r="Y184" s="153" t="n">
        <v>0</v>
      </c>
      <c r="Z184" s="153" t="n">
        <v>0.1775</v>
      </c>
      <c r="AA184" s="153" t="n">
        <v>0.1975</v>
      </c>
      <c r="AB184" s="153" t="n">
        <v>-0.0075</v>
      </c>
      <c r="AC184" s="153" t="n">
        <v>-0.0187</v>
      </c>
      <c r="AD184" s="153" t="n">
        <v>0.0113</v>
      </c>
      <c r="AE184" s="153" t="n">
        <v>-0.0037</v>
      </c>
      <c r="AF184" s="153" t="n">
        <v>0.005</v>
      </c>
      <c r="AG184" s="153" t="n">
        <v>0.0185</v>
      </c>
      <c r="AH184" s="153" t="n">
        <v>-0.055</v>
      </c>
      <c r="AI184" s="153" t="n">
        <v>-0.029</v>
      </c>
      <c r="AJ184" s="153" t="n">
        <v>-0.032</v>
      </c>
      <c r="AK184" s="153" t="n">
        <v>-0.0085</v>
      </c>
      <c r="AL184" s="153" t="n">
        <v>-0.052</v>
      </c>
      <c r="AM184" s="153" t="n">
        <v>-0.05</v>
      </c>
      <c r="AN184" s="153" t="n">
        <v>0.0005</v>
      </c>
      <c r="AO184" s="153" t="n">
        <v>0.009</v>
      </c>
      <c r="AP184" s="153" t="n">
        <v>0.505</v>
      </c>
      <c r="AQ184" s="153" t="n">
        <v>0.015</v>
      </c>
      <c r="AR184" s="153" t="n">
        <v>0</v>
      </c>
      <c r="AS184" s="153" t="n">
        <v>-0.13</v>
      </c>
      <c r="AT184" s="153" t="n">
        <v>-0.19</v>
      </c>
      <c r="AV184" s="153" t="n">
        <v>0</v>
      </c>
      <c r="AW184" s="153" t="n">
        <v>0</v>
      </c>
      <c r="AX184" s="153" t="n">
        <v>0.1875</v>
      </c>
      <c r="AY184" s="153" t="n">
        <v>0</v>
      </c>
      <c r="AZ184" s="153" t="n">
        <v>0</v>
      </c>
      <c r="BA184" s="153" t="n">
        <v>0.015</v>
      </c>
      <c r="BB184" s="153" t="n">
        <v>-0.058</v>
      </c>
      <c r="BC184" s="153" t="n">
        <v>-0.03</v>
      </c>
      <c r="BD184" s="153" t="n">
        <v>-0.038</v>
      </c>
      <c r="BE184" s="153" t="n">
        <v>-0.0085</v>
      </c>
      <c r="BF184" s="153" t="n">
        <v>-0.038</v>
      </c>
      <c r="BG184" s="153" t="n">
        <v>0</v>
      </c>
      <c r="BH184" s="153" t="n">
        <v>-0.055</v>
      </c>
      <c r="BI184" s="153" t="n">
        <v>-0.17</v>
      </c>
    </row>
    <row r="185" customFormat="false" ht="12.75" hidden="false" customHeight="false" outlineLevel="0" collapsed="false">
      <c r="C185" s="0" t="n">
        <v>-0.0343759</v>
      </c>
      <c r="E185" s="0" t="n">
        <v>3.567</v>
      </c>
      <c r="F185" s="141" t="n">
        <v>42125</v>
      </c>
      <c r="G185" s="156" t="n">
        <v>3.622</v>
      </c>
      <c r="H185" s="156" t="n">
        <v>0.15</v>
      </c>
      <c r="I185" s="153" t="n">
        <v>0.074848969807327</v>
      </c>
      <c r="J185" s="153" t="n">
        <v>-0.195</v>
      </c>
      <c r="K185" s="153" t="n">
        <v>-0.2</v>
      </c>
      <c r="L185" s="192" t="n">
        <v>-0.205</v>
      </c>
      <c r="M185" s="192" t="n">
        <v>-0.26</v>
      </c>
      <c r="N185" s="153" t="n">
        <v>-0.08</v>
      </c>
      <c r="O185" s="153" t="n">
        <v>-0.03</v>
      </c>
      <c r="P185" s="153" t="n">
        <v>-0.115</v>
      </c>
      <c r="Q185" s="153" t="n">
        <v>-0.165</v>
      </c>
      <c r="R185" s="153" t="n">
        <v>-0.195</v>
      </c>
      <c r="S185" s="153" t="n">
        <v>-0.195</v>
      </c>
      <c r="T185" s="153" t="n">
        <v>-0.04</v>
      </c>
      <c r="U185" s="153" t="n">
        <v>-0.03</v>
      </c>
      <c r="V185" s="153" t="n">
        <v>0.185</v>
      </c>
      <c r="W185" s="153" t="n">
        <v>0.185</v>
      </c>
      <c r="X185" s="153" t="n">
        <v>0.158</v>
      </c>
      <c r="Y185" s="153" t="n">
        <v>0</v>
      </c>
      <c r="Z185" s="153" t="n">
        <v>0.1625</v>
      </c>
      <c r="AA185" s="153" t="n">
        <v>0.1725</v>
      </c>
      <c r="AB185" s="153" t="n">
        <v>-0.0075</v>
      </c>
      <c r="AC185" s="153" t="n">
        <v>-0.01895</v>
      </c>
      <c r="AD185" s="153" t="n">
        <v>0.01105</v>
      </c>
      <c r="AE185" s="153" t="n">
        <v>-0.00395</v>
      </c>
      <c r="AF185" s="153" t="n">
        <v>0.005</v>
      </c>
      <c r="AG185" s="153" t="n">
        <v>0.0185</v>
      </c>
      <c r="AH185" s="153" t="n">
        <v>-0.055</v>
      </c>
      <c r="AI185" s="153" t="n">
        <v>-0.029</v>
      </c>
      <c r="AJ185" s="153" t="n">
        <v>-0.032</v>
      </c>
      <c r="AK185" s="153" t="n">
        <v>-0.0085</v>
      </c>
      <c r="AL185" s="153" t="n">
        <v>-0.052</v>
      </c>
      <c r="AM185" s="153" t="n">
        <v>-0.05</v>
      </c>
      <c r="AN185" s="153" t="n">
        <v>0.0005</v>
      </c>
      <c r="AO185" s="153" t="n">
        <v>0.009</v>
      </c>
      <c r="AP185" s="153" t="n">
        <v>0.405</v>
      </c>
      <c r="AQ185" s="153" t="n">
        <v>0.015</v>
      </c>
      <c r="AR185" s="153" t="n">
        <v>0</v>
      </c>
      <c r="AS185" s="153" t="n">
        <v>-0.13</v>
      </c>
      <c r="AT185" s="153" t="n">
        <v>-0.19</v>
      </c>
      <c r="AV185" s="153" t="n">
        <v>0</v>
      </c>
      <c r="AW185" s="153" t="n">
        <v>0</v>
      </c>
      <c r="AX185" s="153" t="n">
        <v>0.1875</v>
      </c>
      <c r="AY185" s="153" t="n">
        <v>0</v>
      </c>
      <c r="AZ185" s="153" t="n">
        <v>0</v>
      </c>
      <c r="BA185" s="153" t="n">
        <v>0.015</v>
      </c>
      <c r="BB185" s="153" t="n">
        <v>-0.058</v>
      </c>
      <c r="BC185" s="153" t="n">
        <v>-0.03</v>
      </c>
      <c r="BD185" s="153" t="n">
        <v>-0.0405</v>
      </c>
      <c r="BE185" s="153" t="n">
        <v>-0.0085</v>
      </c>
      <c r="BF185" s="153" t="n">
        <v>-0.038</v>
      </c>
      <c r="BG185" s="153" t="n">
        <v>0</v>
      </c>
      <c r="BH185" s="153" t="n">
        <v>-0.055</v>
      </c>
      <c r="BI185" s="153" t="n">
        <v>-0.17</v>
      </c>
    </row>
    <row r="186" customFormat="false" ht="12.75" hidden="false" customHeight="false" outlineLevel="0" collapsed="false">
      <c r="C186" s="0" t="n">
        <v>-0.05270327</v>
      </c>
      <c r="E186" s="0" t="n">
        <v>3.574</v>
      </c>
      <c r="F186" s="141" t="n">
        <v>42156</v>
      </c>
      <c r="G186" s="156" t="n">
        <v>3.629</v>
      </c>
      <c r="H186" s="156" t="n">
        <v>0.15</v>
      </c>
      <c r="I186" s="153" t="n">
        <v>0.074852056045023</v>
      </c>
      <c r="J186" s="153" t="n">
        <v>-0.195</v>
      </c>
      <c r="K186" s="153" t="n">
        <v>-0.2</v>
      </c>
      <c r="L186" s="192" t="n">
        <v>-0.215</v>
      </c>
      <c r="M186" s="192" t="n">
        <v>-0.26</v>
      </c>
      <c r="N186" s="153" t="n">
        <v>-0.09</v>
      </c>
      <c r="O186" s="153" t="n">
        <v>-0.03</v>
      </c>
      <c r="P186" s="153" t="n">
        <v>-0.115</v>
      </c>
      <c r="Q186" s="153" t="n">
        <v>-0.165</v>
      </c>
      <c r="R186" s="153" t="n">
        <v>-0.195</v>
      </c>
      <c r="S186" s="153" t="n">
        <v>-0.195</v>
      </c>
      <c r="T186" s="153" t="n">
        <v>-0.0375</v>
      </c>
      <c r="U186" s="153" t="n">
        <v>-0.03</v>
      </c>
      <c r="V186" s="153" t="n">
        <v>0.18</v>
      </c>
      <c r="W186" s="153" t="n">
        <v>0.18</v>
      </c>
      <c r="X186" s="153" t="n">
        <v>0.153</v>
      </c>
      <c r="Y186" s="153" t="n">
        <v>0</v>
      </c>
      <c r="Z186" s="153" t="n">
        <v>0.1625</v>
      </c>
      <c r="AA186" s="153" t="n">
        <v>0.1725</v>
      </c>
      <c r="AB186" s="153" t="n">
        <v>-0.0075</v>
      </c>
      <c r="AC186" s="153" t="n">
        <v>-0.01895</v>
      </c>
      <c r="AD186" s="153" t="n">
        <v>0.01105</v>
      </c>
      <c r="AE186" s="153" t="n">
        <v>-0.00395</v>
      </c>
      <c r="AF186" s="153" t="n">
        <v>0.005</v>
      </c>
      <c r="AG186" s="153" t="n">
        <v>0.0185</v>
      </c>
      <c r="AH186" s="153" t="n">
        <v>-0.055</v>
      </c>
      <c r="AI186" s="153" t="n">
        <v>-0.031</v>
      </c>
      <c r="AJ186" s="153" t="n">
        <v>-0.0295</v>
      </c>
      <c r="AK186" s="153" t="n">
        <v>-0.041</v>
      </c>
      <c r="AL186" s="153" t="n">
        <v>-0.068</v>
      </c>
      <c r="AM186" s="153" t="n">
        <v>-0.045</v>
      </c>
      <c r="AN186" s="153" t="n">
        <v>0.0005</v>
      </c>
      <c r="AO186" s="153" t="n">
        <v>0.009</v>
      </c>
      <c r="AP186" s="153" t="n">
        <v>0.415</v>
      </c>
      <c r="AQ186" s="153" t="n">
        <v>0.02</v>
      </c>
      <c r="AR186" s="153" t="n">
        <v>0</v>
      </c>
      <c r="AS186" s="153" t="n">
        <v>-0.13</v>
      </c>
      <c r="AT186" s="153" t="n">
        <v>-0.19</v>
      </c>
      <c r="AV186" s="153" t="n">
        <v>0</v>
      </c>
      <c r="AW186" s="153" t="n">
        <v>0</v>
      </c>
      <c r="AX186" s="153" t="n">
        <v>0.1875</v>
      </c>
      <c r="AY186" s="153" t="n">
        <v>0</v>
      </c>
      <c r="AZ186" s="153" t="n">
        <v>0</v>
      </c>
      <c r="BA186" s="153" t="n">
        <v>0.02</v>
      </c>
      <c r="BB186" s="153" t="n">
        <v>-0.073</v>
      </c>
      <c r="BC186" s="153" t="n">
        <v>-0.03</v>
      </c>
      <c r="BD186" s="153" t="n">
        <v>-0.043</v>
      </c>
      <c r="BE186" s="153" t="n">
        <v>-0.041</v>
      </c>
      <c r="BF186" s="153" t="n">
        <v>-0.038</v>
      </c>
      <c r="BG186" s="153" t="n">
        <v>0</v>
      </c>
      <c r="BH186" s="153" t="n">
        <v>-0.055</v>
      </c>
      <c r="BI186" s="153" t="n">
        <v>-0.17</v>
      </c>
    </row>
    <row r="187" customFormat="false" ht="12.75" hidden="false" customHeight="false" outlineLevel="0" collapsed="false">
      <c r="C187" s="0" t="n">
        <v>-0.05614497</v>
      </c>
      <c r="E187" s="0" t="n">
        <v>3.621</v>
      </c>
      <c r="F187" s="141" t="n">
        <v>42186</v>
      </c>
      <c r="G187" s="156" t="n">
        <v>3.676</v>
      </c>
      <c r="H187" s="156" t="n">
        <v>0.15</v>
      </c>
      <c r="I187" s="153" t="n">
        <v>0.074855042726667</v>
      </c>
      <c r="J187" s="153" t="n">
        <v>-0.195</v>
      </c>
      <c r="K187" s="153" t="n">
        <v>-0.2</v>
      </c>
      <c r="L187" s="192" t="n">
        <v>-0.215</v>
      </c>
      <c r="M187" s="192" t="n">
        <v>-0.28</v>
      </c>
      <c r="N187" s="153" t="n">
        <v>-0.09</v>
      </c>
      <c r="O187" s="153" t="n">
        <v>-0.03</v>
      </c>
      <c r="P187" s="153" t="n">
        <v>-0.115</v>
      </c>
      <c r="Q187" s="153" t="n">
        <v>-0.165</v>
      </c>
      <c r="R187" s="153" t="n">
        <v>-0.195</v>
      </c>
      <c r="S187" s="153" t="n">
        <v>-0.195</v>
      </c>
      <c r="T187" s="153" t="n">
        <v>-0.03625</v>
      </c>
      <c r="U187" s="153" t="n">
        <v>-0.03</v>
      </c>
      <c r="V187" s="153" t="n">
        <v>0.17</v>
      </c>
      <c r="W187" s="153" t="n">
        <v>0.17</v>
      </c>
      <c r="X187" s="153" t="n">
        <v>0.142</v>
      </c>
      <c r="Y187" s="153" t="n">
        <v>0</v>
      </c>
      <c r="Z187" s="153" t="n">
        <v>0.1625</v>
      </c>
      <c r="AA187" s="153" t="n">
        <v>0.185</v>
      </c>
      <c r="AB187" s="153" t="n">
        <v>-0.0075</v>
      </c>
      <c r="AC187" s="153" t="n">
        <v>-0.01895</v>
      </c>
      <c r="AD187" s="153" t="n">
        <v>0.01105</v>
      </c>
      <c r="AE187" s="153" t="n">
        <v>-0.00395</v>
      </c>
      <c r="AF187" s="153" t="n">
        <v>0.005</v>
      </c>
      <c r="AG187" s="153" t="n">
        <v>0.0185</v>
      </c>
      <c r="AH187" s="153" t="n">
        <v>-0.055</v>
      </c>
      <c r="AI187" s="153" t="n">
        <v>-0.031</v>
      </c>
      <c r="AJ187" s="153" t="n">
        <v>-0.0295</v>
      </c>
      <c r="AK187" s="153" t="n">
        <v>-0.0075</v>
      </c>
      <c r="AL187" s="153" t="n">
        <v>-0.052</v>
      </c>
      <c r="AM187" s="153" t="n">
        <v>-0.0425</v>
      </c>
      <c r="AN187" s="153" t="n">
        <v>0.0005</v>
      </c>
      <c r="AO187" s="153" t="n">
        <v>0.009</v>
      </c>
      <c r="AP187" s="153" t="n">
        <v>0.45</v>
      </c>
      <c r="AQ187" s="153" t="n">
        <v>0.0225</v>
      </c>
      <c r="AR187" s="153" t="n">
        <v>0</v>
      </c>
      <c r="AS187" s="153" t="n">
        <v>-0.13</v>
      </c>
      <c r="AT187" s="153" t="n">
        <v>-0.19</v>
      </c>
      <c r="AV187" s="153" t="n">
        <v>0</v>
      </c>
      <c r="AW187" s="153" t="n">
        <v>0</v>
      </c>
      <c r="AX187" s="153" t="n">
        <v>0.1875</v>
      </c>
      <c r="AY187" s="153" t="n">
        <v>0</v>
      </c>
      <c r="AZ187" s="153" t="n">
        <v>0</v>
      </c>
      <c r="BA187" s="153" t="n">
        <v>0.0225</v>
      </c>
      <c r="BB187" s="153" t="n">
        <v>-0.0655</v>
      </c>
      <c r="BC187" s="153" t="n">
        <v>-0.03</v>
      </c>
      <c r="BD187" s="153" t="n">
        <v>-0.043</v>
      </c>
      <c r="BE187" s="153" t="n">
        <v>-0.0075</v>
      </c>
      <c r="BF187" s="153" t="n">
        <v>-0.038</v>
      </c>
      <c r="BG187" s="153" t="n">
        <v>0</v>
      </c>
      <c r="BH187" s="153" t="n">
        <v>-0.055</v>
      </c>
      <c r="BI187" s="153" t="n">
        <v>-0.17</v>
      </c>
    </row>
    <row r="188" customFormat="false" ht="12.75" hidden="false" customHeight="false" outlineLevel="0" collapsed="false">
      <c r="C188" s="0" t="n">
        <v>-0.0552011</v>
      </c>
      <c r="E188" s="0" t="n">
        <v>3.616</v>
      </c>
      <c r="F188" s="141" t="n">
        <v>42217</v>
      </c>
      <c r="G188" s="156" t="n">
        <v>3.671</v>
      </c>
      <c r="H188" s="156" t="n">
        <v>0.15</v>
      </c>
      <c r="I188" s="153" t="n">
        <v>0.07485812896437</v>
      </c>
      <c r="J188" s="153" t="n">
        <v>-0.195</v>
      </c>
      <c r="K188" s="153" t="n">
        <v>-0.2</v>
      </c>
      <c r="L188" s="192" t="n">
        <v>-0.215</v>
      </c>
      <c r="M188" s="192" t="n">
        <v>-0.28</v>
      </c>
      <c r="N188" s="153" t="n">
        <v>-0.09</v>
      </c>
      <c r="O188" s="153" t="n">
        <v>-0.03</v>
      </c>
      <c r="P188" s="153" t="n">
        <v>-0.115</v>
      </c>
      <c r="Q188" s="153" t="n">
        <v>-0.165</v>
      </c>
      <c r="R188" s="153" t="n">
        <v>-0.195</v>
      </c>
      <c r="S188" s="153" t="n">
        <v>-0.195</v>
      </c>
      <c r="T188" s="153" t="n">
        <v>-0.035</v>
      </c>
      <c r="U188" s="153" t="n">
        <v>-0.03</v>
      </c>
      <c r="V188" s="153" t="n">
        <v>0.1675</v>
      </c>
      <c r="W188" s="153" t="n">
        <v>0.1675</v>
      </c>
      <c r="X188" s="153" t="n">
        <v>0.14</v>
      </c>
      <c r="Y188" s="153" t="n">
        <v>0</v>
      </c>
      <c r="Z188" s="153" t="n">
        <v>0.1625</v>
      </c>
      <c r="AA188" s="153" t="n">
        <v>0.185</v>
      </c>
      <c r="AB188" s="153" t="n">
        <v>-0.0075</v>
      </c>
      <c r="AC188" s="153" t="n">
        <v>-0.01895</v>
      </c>
      <c r="AD188" s="153" t="n">
        <v>0.01125</v>
      </c>
      <c r="AE188" s="153" t="n">
        <v>-0.00375</v>
      </c>
      <c r="AF188" s="153" t="n">
        <v>0.005</v>
      </c>
      <c r="AG188" s="153" t="n">
        <v>0.0185</v>
      </c>
      <c r="AH188" s="153" t="n">
        <v>-0.055</v>
      </c>
      <c r="AI188" s="153" t="n">
        <v>-0.031</v>
      </c>
      <c r="AJ188" s="153" t="n">
        <v>-0.0295</v>
      </c>
      <c r="AK188" s="153" t="n">
        <v>-0.0075</v>
      </c>
      <c r="AL188" s="153" t="n">
        <v>-0.052</v>
      </c>
      <c r="AM188" s="153" t="n">
        <v>-0.04</v>
      </c>
      <c r="AN188" s="153" t="n">
        <v>0.0005</v>
      </c>
      <c r="AO188" s="153" t="n">
        <v>0.009</v>
      </c>
      <c r="AP188" s="153" t="n">
        <v>0.505</v>
      </c>
      <c r="AQ188" s="153" t="n">
        <v>0.025</v>
      </c>
      <c r="AR188" s="153" t="n">
        <v>0</v>
      </c>
      <c r="AS188" s="153" t="n">
        <v>0</v>
      </c>
      <c r="AT188" s="153" t="n">
        <v>-0.19</v>
      </c>
      <c r="AV188" s="153" t="n">
        <v>0</v>
      </c>
      <c r="AW188" s="153" t="n">
        <v>0</v>
      </c>
      <c r="AX188" s="153" t="n">
        <v>0.1875</v>
      </c>
      <c r="AY188" s="153" t="n">
        <v>0</v>
      </c>
      <c r="AZ188" s="153" t="n">
        <v>0</v>
      </c>
      <c r="BA188" s="153" t="n">
        <v>0.025</v>
      </c>
      <c r="BB188" s="153" t="n">
        <v>-0.0655</v>
      </c>
      <c r="BC188" s="153" t="n">
        <v>-0.03</v>
      </c>
      <c r="BD188" s="153" t="n">
        <v>-0.043</v>
      </c>
      <c r="BE188" s="153" t="n">
        <v>-0.0075</v>
      </c>
      <c r="BF188" s="153" t="n">
        <v>-0.038</v>
      </c>
      <c r="BG188" s="153" t="n">
        <v>0</v>
      </c>
      <c r="BH188" s="153" t="n">
        <v>-0.055</v>
      </c>
      <c r="BI188" s="153" t="n">
        <v>-0.17</v>
      </c>
    </row>
    <row r="189" customFormat="false" ht="12.75" hidden="false" customHeight="false" outlineLevel="0" collapsed="false">
      <c r="C189" s="0" t="n">
        <v>-0.04214814</v>
      </c>
      <c r="E189" s="0" t="n">
        <v>3.594</v>
      </c>
      <c r="F189" s="141" t="n">
        <v>42248</v>
      </c>
      <c r="G189" s="156" t="n">
        <v>3.649</v>
      </c>
      <c r="H189" s="156" t="n">
        <v>0.15</v>
      </c>
      <c r="I189" s="153" t="n">
        <v>0.074861215202076</v>
      </c>
      <c r="J189" s="153" t="n">
        <v>-0.195</v>
      </c>
      <c r="K189" s="153" t="n">
        <v>-0.2</v>
      </c>
      <c r="L189" s="192" t="n">
        <v>-0.205</v>
      </c>
      <c r="M189" s="192" t="n">
        <v>-0.28</v>
      </c>
      <c r="N189" s="153" t="n">
        <v>-0.08</v>
      </c>
      <c r="O189" s="153" t="n">
        <v>0</v>
      </c>
      <c r="P189" s="153" t="n">
        <v>-0.115</v>
      </c>
      <c r="Q189" s="153" t="n">
        <v>-0.165</v>
      </c>
      <c r="R189" s="153" t="n">
        <v>-0.195</v>
      </c>
      <c r="S189" s="153" t="n">
        <v>-0.195</v>
      </c>
      <c r="T189" s="153" t="n">
        <v>0</v>
      </c>
      <c r="U189" s="153" t="n">
        <v>0</v>
      </c>
      <c r="V189" s="153" t="n">
        <v>0.165</v>
      </c>
      <c r="W189" s="153" t="n">
        <v>0.165</v>
      </c>
      <c r="X189" s="153" t="n">
        <v>0.137</v>
      </c>
      <c r="Y189" s="153" t="n">
        <v>0</v>
      </c>
      <c r="Z189" s="153" t="n">
        <v>0.1625</v>
      </c>
      <c r="AA189" s="153" t="n">
        <v>0.1625</v>
      </c>
      <c r="AB189" s="153" t="n">
        <v>-0.0075</v>
      </c>
      <c r="AC189" s="153" t="n">
        <v>-0.01875</v>
      </c>
      <c r="AD189" s="153" t="n">
        <v>0.01125</v>
      </c>
      <c r="AE189" s="153" t="n">
        <v>-0.00375</v>
      </c>
      <c r="AF189" s="153" t="n">
        <v>0.005</v>
      </c>
      <c r="AG189" s="153" t="n">
        <v>0.0185</v>
      </c>
      <c r="AH189" s="153" t="n">
        <v>-0.055</v>
      </c>
      <c r="AI189" s="153" t="n">
        <v>-0.0285</v>
      </c>
      <c r="AJ189" s="153" t="n">
        <v>-0.0345</v>
      </c>
      <c r="AK189" s="153" t="n">
        <v>-0.01</v>
      </c>
      <c r="AL189" s="153" t="n">
        <v>-0.052</v>
      </c>
      <c r="AM189" s="153" t="n">
        <v>0</v>
      </c>
      <c r="AN189" s="153" t="n">
        <v>0.0005</v>
      </c>
      <c r="AO189" s="153" t="n">
        <v>0.009</v>
      </c>
      <c r="AP189" s="153" t="n">
        <v>0.41</v>
      </c>
      <c r="AQ189" s="153" t="n">
        <v>0.0175</v>
      </c>
      <c r="AR189" s="153" t="n">
        <v>0</v>
      </c>
      <c r="AS189" s="153" t="n">
        <v>0</v>
      </c>
      <c r="AT189" s="153" t="n">
        <v>-0.19</v>
      </c>
      <c r="AV189" s="153" t="n">
        <v>0</v>
      </c>
      <c r="AW189" s="153" t="n">
        <v>0</v>
      </c>
      <c r="AX189" s="153" t="n">
        <v>0.1875</v>
      </c>
      <c r="AY189" s="153" t="n">
        <v>0</v>
      </c>
      <c r="AZ189" s="153" t="n">
        <v>0</v>
      </c>
      <c r="BA189" s="153" t="n">
        <v>0.0175</v>
      </c>
      <c r="BB189" s="153" t="n">
        <v>-0.0705</v>
      </c>
      <c r="BC189" s="153" t="n">
        <v>-0.03</v>
      </c>
      <c r="BD189" s="153" t="n">
        <v>-0.0655</v>
      </c>
      <c r="BE189" s="153" t="n">
        <v>-0.01</v>
      </c>
      <c r="BF189" s="153" t="n">
        <v>-0.038</v>
      </c>
      <c r="BG189" s="153" t="n">
        <v>0</v>
      </c>
      <c r="BH189" s="153" t="n">
        <v>-0.055</v>
      </c>
      <c r="BI189" s="153" t="n">
        <v>-0.17</v>
      </c>
    </row>
    <row r="190" customFormat="false" ht="12.75" hidden="false" customHeight="false" outlineLevel="0" collapsed="false">
      <c r="C190" s="0" t="n">
        <v>-0.05648134</v>
      </c>
      <c r="E190" s="0" t="n">
        <v>3.6</v>
      </c>
      <c r="F190" s="141" t="n">
        <v>42278</v>
      </c>
      <c r="G190" s="156" t="n">
        <v>3.655</v>
      </c>
      <c r="H190" s="156" t="n">
        <v>0.15</v>
      </c>
      <c r="I190" s="153" t="n">
        <v>0.074864201883729</v>
      </c>
      <c r="J190" s="153" t="n">
        <v>-0.195</v>
      </c>
      <c r="K190" s="153" t="n">
        <v>-0.2</v>
      </c>
      <c r="L190" s="192" t="n">
        <v>-0.19</v>
      </c>
      <c r="M190" s="192" t="n">
        <v>-0.28</v>
      </c>
      <c r="N190" s="153" t="n">
        <v>-0.065</v>
      </c>
      <c r="O190" s="153" t="n">
        <v>0</v>
      </c>
      <c r="P190" s="153" t="n">
        <v>-0.115</v>
      </c>
      <c r="Q190" s="153" t="n">
        <v>-0.165</v>
      </c>
      <c r="R190" s="153" t="n">
        <v>-0.195</v>
      </c>
      <c r="S190" s="153" t="n">
        <v>-0.195</v>
      </c>
      <c r="T190" s="153" t="n">
        <v>0</v>
      </c>
      <c r="U190" s="153" t="n">
        <v>0</v>
      </c>
      <c r="V190" s="153" t="n">
        <v>0.18</v>
      </c>
      <c r="W190" s="153" t="n">
        <v>0.18</v>
      </c>
      <c r="X190" s="153" t="n">
        <v>0.153</v>
      </c>
      <c r="Y190" s="153" t="n">
        <v>0</v>
      </c>
      <c r="Z190" s="153" t="n">
        <v>0.165</v>
      </c>
      <c r="AA190" s="153" t="n">
        <v>0.185</v>
      </c>
      <c r="AB190" s="153" t="n">
        <v>-0.0075</v>
      </c>
      <c r="AC190" s="153" t="n">
        <v>-0.01875</v>
      </c>
      <c r="AD190" s="153" t="n">
        <v>-0.0045</v>
      </c>
      <c r="AE190" s="153" t="n">
        <v>-0.0195</v>
      </c>
      <c r="AF190" s="153" t="n">
        <v>0.005</v>
      </c>
      <c r="AG190" s="153" t="n">
        <v>0.0185</v>
      </c>
      <c r="AH190" s="153" t="n">
        <v>-0.055</v>
      </c>
      <c r="AI190" s="153" t="n">
        <v>-0.0285</v>
      </c>
      <c r="AJ190" s="153" t="n">
        <v>-0.0345</v>
      </c>
      <c r="AK190" s="153" t="n">
        <v>-0.01</v>
      </c>
      <c r="AL190" s="153" t="n">
        <v>-0.037</v>
      </c>
      <c r="AM190" s="153" t="n">
        <v>0</v>
      </c>
      <c r="AN190" s="153" t="n">
        <v>0.0005</v>
      </c>
      <c r="AO190" s="153" t="n">
        <v>0.009</v>
      </c>
      <c r="AP190" s="153" t="n">
        <v>0.345</v>
      </c>
      <c r="AQ190" s="153" t="n">
        <v>0.0075</v>
      </c>
      <c r="AR190" s="153" t="n">
        <v>0</v>
      </c>
      <c r="AS190" s="153" t="n">
        <v>0</v>
      </c>
      <c r="AT190" s="153" t="n">
        <v>-0.19</v>
      </c>
      <c r="AV190" s="153" t="n">
        <v>0</v>
      </c>
      <c r="AW190" s="153" t="n">
        <v>0</v>
      </c>
      <c r="AX190" s="153" t="n">
        <v>0.1875</v>
      </c>
      <c r="AY190" s="153" t="n">
        <v>0</v>
      </c>
      <c r="AZ190" s="153" t="n">
        <v>0</v>
      </c>
      <c r="BA190" s="153" t="n">
        <v>0.0075</v>
      </c>
      <c r="BB190" s="153" t="n">
        <v>-0.0755</v>
      </c>
      <c r="BC190" s="153" t="n">
        <v>-0.03</v>
      </c>
      <c r="BD190" s="153" t="n">
        <v>-0.0655</v>
      </c>
      <c r="BE190" s="153" t="n">
        <v>-0.01</v>
      </c>
      <c r="BF190" s="153" t="n">
        <v>-0.038</v>
      </c>
      <c r="BG190" s="153" t="n">
        <v>0</v>
      </c>
      <c r="BH190" s="153" t="n">
        <v>-0.055</v>
      </c>
      <c r="BI190" s="153" t="n">
        <v>-0.17</v>
      </c>
    </row>
    <row r="191" customFormat="false" ht="12.75" hidden="false" customHeight="false" outlineLevel="0" collapsed="false">
      <c r="C191" s="0" t="n">
        <v>0.03871979</v>
      </c>
      <c r="E191" s="0" t="n">
        <v>3.64</v>
      </c>
      <c r="F191" s="141" t="n">
        <v>42309</v>
      </c>
      <c r="G191" s="156" t="n">
        <v>3.695</v>
      </c>
      <c r="H191" s="156" t="n">
        <v>0.15</v>
      </c>
      <c r="I191" s="153" t="n">
        <v>0.074867288121441</v>
      </c>
      <c r="J191" s="153" t="n">
        <v>-0.19</v>
      </c>
      <c r="K191" s="153" t="n">
        <v>-0.195</v>
      </c>
      <c r="L191" s="192" t="n">
        <v>-0.1525</v>
      </c>
      <c r="M191" s="192" t="n">
        <v>-0.275</v>
      </c>
      <c r="N191" s="153" t="n">
        <v>-0.0275</v>
      </c>
      <c r="O191" s="153" t="n">
        <v>0</v>
      </c>
      <c r="P191" s="153" t="n">
        <v>-0.11</v>
      </c>
      <c r="Q191" s="153" t="n">
        <v>-0.16</v>
      </c>
      <c r="R191" s="153" t="n">
        <v>-0.19</v>
      </c>
      <c r="S191" s="153" t="n">
        <v>-0.19</v>
      </c>
      <c r="T191" s="153" t="n">
        <v>0</v>
      </c>
      <c r="U191" s="153" t="n">
        <v>0</v>
      </c>
      <c r="V191" s="153" t="n">
        <v>0.275</v>
      </c>
      <c r="W191" s="153" t="n">
        <v>0.275</v>
      </c>
      <c r="X191" s="193" t="n">
        <v>0.225</v>
      </c>
      <c r="Y191" s="153" t="n">
        <v>0</v>
      </c>
      <c r="Z191" s="153" t="n">
        <v>0.24</v>
      </c>
      <c r="AA191" s="153" t="n">
        <v>0.2875</v>
      </c>
      <c r="AB191" s="153" t="n">
        <v>-0.0105</v>
      </c>
      <c r="AC191" s="153" t="n">
        <v>-0.0295</v>
      </c>
      <c r="AD191" s="153" t="n">
        <v>-0.0035</v>
      </c>
      <c r="AE191" s="153" t="n">
        <v>-0.0185</v>
      </c>
      <c r="AF191" s="153" t="n">
        <v>0.005</v>
      </c>
      <c r="AG191" s="153" t="n">
        <v>0.0205</v>
      </c>
      <c r="AH191" s="153" t="n">
        <v>-0.0575</v>
      </c>
      <c r="AI191" s="153" t="n">
        <v>-0.024</v>
      </c>
      <c r="AJ191" s="153" t="n">
        <v>-0.0325</v>
      </c>
      <c r="AK191" s="153" t="n">
        <v>-0.0025</v>
      </c>
      <c r="AL191" s="153" t="n">
        <v>-0.0385</v>
      </c>
      <c r="AM191" s="193" t="n">
        <v>0</v>
      </c>
      <c r="AN191" s="153" t="n">
        <v>0.0055</v>
      </c>
      <c r="AO191" s="153" t="n">
        <v>0.016</v>
      </c>
      <c r="AP191" s="153" t="n">
        <v>0.725</v>
      </c>
      <c r="AQ191" s="153" t="n">
        <v>-0.0325</v>
      </c>
      <c r="AR191" s="153" t="n">
        <v>0</v>
      </c>
      <c r="AS191" s="153" t="n">
        <v>0</v>
      </c>
      <c r="AT191" s="153" t="n">
        <v>-0.19</v>
      </c>
      <c r="AV191" s="153" t="n">
        <v>0</v>
      </c>
      <c r="AW191" s="153" t="n">
        <v>0</v>
      </c>
      <c r="AX191" s="153" t="n">
        <v>0.1</v>
      </c>
      <c r="AY191" s="153" t="n">
        <v>0</v>
      </c>
      <c r="AZ191" s="153" t="n">
        <v>0</v>
      </c>
      <c r="BA191" s="153" t="n">
        <v>-0.0325</v>
      </c>
      <c r="BB191" s="153" t="n">
        <v>-0.098</v>
      </c>
      <c r="BC191" s="153" t="n">
        <v>0</v>
      </c>
      <c r="BD191" s="153" t="n">
        <v>-0.0705</v>
      </c>
      <c r="BE191" s="153" t="n">
        <v>-0.0075</v>
      </c>
      <c r="BF191" s="153" t="n">
        <v>-0.0525</v>
      </c>
      <c r="BG191" s="153" t="n">
        <v>0</v>
      </c>
      <c r="BH191" s="153" t="n">
        <v>-0.0575</v>
      </c>
      <c r="BI191" s="153" t="n">
        <v>-0.17</v>
      </c>
    </row>
    <row r="192" customFormat="false" ht="12.75" hidden="false" customHeight="false" outlineLevel="0" collapsed="false">
      <c r="C192" s="0" t="n">
        <v>0.03575696</v>
      </c>
      <c r="E192" s="0" t="n">
        <v>3.704</v>
      </c>
      <c r="F192" s="141" t="n">
        <v>42339</v>
      </c>
      <c r="G192" s="156" t="n">
        <v>3.759</v>
      </c>
      <c r="H192" s="156" t="n">
        <v>0.15</v>
      </c>
      <c r="I192" s="153" t="n">
        <v>0.0748702748031</v>
      </c>
      <c r="J192" s="153" t="n">
        <v>-0.1975</v>
      </c>
      <c r="K192" s="153" t="n">
        <v>-0.2025</v>
      </c>
      <c r="L192" s="192" t="n">
        <v>-0.145</v>
      </c>
      <c r="M192" s="192" t="n">
        <v>-0.2825</v>
      </c>
      <c r="N192" s="153" t="n">
        <v>-0.02</v>
      </c>
      <c r="O192" s="153" t="n">
        <v>0</v>
      </c>
      <c r="P192" s="153" t="n">
        <v>-0.1175</v>
      </c>
      <c r="Q192" s="153" t="n">
        <v>-0.1675</v>
      </c>
      <c r="R192" s="153" t="n">
        <v>-0.1975</v>
      </c>
      <c r="S192" s="153" t="n">
        <v>-0.1975</v>
      </c>
      <c r="T192" s="153" t="n">
        <v>0</v>
      </c>
      <c r="U192" s="153" t="n">
        <v>0</v>
      </c>
      <c r="V192" s="153" t="n">
        <v>0.315</v>
      </c>
      <c r="W192" s="153" t="n">
        <v>0.315</v>
      </c>
      <c r="X192" s="153" t="n">
        <v>0.265</v>
      </c>
      <c r="Y192" s="153" t="n">
        <v>0</v>
      </c>
      <c r="Z192" s="153" t="n">
        <v>0.295</v>
      </c>
      <c r="AA192" s="153" t="n">
        <v>0.3375</v>
      </c>
      <c r="AB192" s="153" t="n">
        <v>-0.0105</v>
      </c>
      <c r="AC192" s="153" t="n">
        <v>-0.022</v>
      </c>
      <c r="AD192" s="153" t="n">
        <v>-0.0035</v>
      </c>
      <c r="AE192" s="153" t="n">
        <v>-0.0185</v>
      </c>
      <c r="AF192" s="153" t="n">
        <v>0.005</v>
      </c>
      <c r="AG192" s="153" t="n">
        <v>0.0205</v>
      </c>
      <c r="AH192" s="153" t="n">
        <v>-0.0575</v>
      </c>
      <c r="AI192" s="153" t="n">
        <v>-0.0225</v>
      </c>
      <c r="AJ192" s="153" t="n">
        <v>-0.035</v>
      </c>
      <c r="AK192" s="153" t="n">
        <v>-0.0025</v>
      </c>
      <c r="AL192" s="153" t="n">
        <v>-0.0385</v>
      </c>
      <c r="AM192" s="153" t="n">
        <v>0</v>
      </c>
      <c r="AN192" s="153" t="n">
        <v>0.0055</v>
      </c>
      <c r="AO192" s="153" t="n">
        <v>0.016</v>
      </c>
      <c r="AP192" s="153" t="n">
        <v>1.045</v>
      </c>
      <c r="AQ192" s="153" t="n">
        <v>-0.055</v>
      </c>
      <c r="AR192" s="153" t="n">
        <v>0</v>
      </c>
      <c r="AS192" s="153" t="n">
        <v>0</v>
      </c>
      <c r="AT192" s="153" t="n">
        <v>-0.19</v>
      </c>
      <c r="AV192" s="153" t="n">
        <v>0</v>
      </c>
      <c r="AW192" s="153" t="n">
        <v>0</v>
      </c>
      <c r="AX192" s="153" t="n">
        <v>0.1</v>
      </c>
      <c r="AY192" s="153" t="n">
        <v>0</v>
      </c>
      <c r="AZ192" s="153" t="n">
        <v>0</v>
      </c>
      <c r="BA192" s="153" t="n">
        <v>-0.055</v>
      </c>
      <c r="BB192" s="153" t="n">
        <v>-0.1105</v>
      </c>
      <c r="BC192" s="153" t="n">
        <v>0</v>
      </c>
      <c r="BD192" s="153" t="n">
        <v>-0.093</v>
      </c>
      <c r="BE192" s="153" t="n">
        <v>-0.0075</v>
      </c>
      <c r="BF192" s="153" t="n">
        <v>-0.0525</v>
      </c>
      <c r="BG192" s="153" t="n">
        <v>0</v>
      </c>
      <c r="BH192" s="153" t="n">
        <v>-0.0575</v>
      </c>
      <c r="BI192" s="153" t="n">
        <v>-0.17</v>
      </c>
    </row>
    <row r="193" customFormat="false" ht="12.75" hidden="false" customHeight="false" outlineLevel="0" collapsed="false">
      <c r="C193" s="0" t="n">
        <v>0.02550316</v>
      </c>
      <c r="E193" s="0" t="n">
        <v>3.967</v>
      </c>
      <c r="F193" s="141" t="n">
        <v>42370</v>
      </c>
      <c r="G193" s="156" t="n">
        <v>4.022</v>
      </c>
      <c r="H193" s="156" t="n">
        <v>0.15</v>
      </c>
      <c r="I193" s="153" t="n">
        <v>0.074873361040819</v>
      </c>
      <c r="J193" s="153" t="n">
        <v>-0.16</v>
      </c>
      <c r="K193" s="153" t="n">
        <v>-0.165</v>
      </c>
      <c r="L193" s="192" t="n">
        <v>-0.13</v>
      </c>
      <c r="M193" s="192" t="n">
        <v>-0.265</v>
      </c>
      <c r="N193" s="153" t="n">
        <v>-0.005</v>
      </c>
      <c r="O193" s="153" t="n">
        <v>0</v>
      </c>
      <c r="P193" s="153" t="n">
        <v>-0.08</v>
      </c>
      <c r="Q193" s="153" t="n">
        <v>-0.13</v>
      </c>
      <c r="R193" s="153" t="n">
        <v>-0.16</v>
      </c>
      <c r="S193" s="153" t="n">
        <v>-0.16</v>
      </c>
      <c r="T193" s="153" t="n">
        <v>0</v>
      </c>
      <c r="U193" s="153" t="n">
        <v>0</v>
      </c>
      <c r="V193" s="153" t="n">
        <v>0.325</v>
      </c>
      <c r="W193" s="153" t="n">
        <v>0.325</v>
      </c>
      <c r="X193" s="153" t="n">
        <v>0.275</v>
      </c>
      <c r="Y193" s="153" t="n">
        <v>0</v>
      </c>
      <c r="Z193" s="153" t="n">
        <v>0.3425</v>
      </c>
      <c r="AA193" s="153" t="n">
        <v>0.4375</v>
      </c>
      <c r="AB193" s="153" t="n">
        <v>-0.006</v>
      </c>
      <c r="AC193" s="153" t="n">
        <v>-0.022</v>
      </c>
      <c r="AD193" s="153" t="n">
        <v>-0.0035</v>
      </c>
      <c r="AE193" s="153" t="n">
        <v>-0.0185</v>
      </c>
      <c r="AF193" s="153" t="n">
        <v>0.005</v>
      </c>
      <c r="AG193" s="153" t="n">
        <v>0.0205</v>
      </c>
      <c r="AH193" s="153" t="n">
        <v>-0.0575</v>
      </c>
      <c r="AI193" s="153" t="n">
        <v>-0.0225</v>
      </c>
      <c r="AJ193" s="153" t="n">
        <v>-0.035</v>
      </c>
      <c r="AK193" s="153" t="n">
        <v>-0.0025</v>
      </c>
      <c r="AL193" s="153" t="n">
        <v>-0.0425</v>
      </c>
      <c r="AM193" s="153" t="n">
        <v>0</v>
      </c>
      <c r="AN193" s="153" t="n">
        <v>0.0075</v>
      </c>
      <c r="AO193" s="153" t="n">
        <v>0.016</v>
      </c>
      <c r="AP193" s="153" t="n">
        <v>1.52</v>
      </c>
      <c r="AQ193" s="153" t="n">
        <v>-0.0575</v>
      </c>
      <c r="AR193" s="153" t="n">
        <v>0</v>
      </c>
      <c r="AS193" s="153" t="n">
        <v>0</v>
      </c>
      <c r="AT193" s="153" t="n">
        <v>-0.19</v>
      </c>
      <c r="AV193" s="153" t="n">
        <v>0</v>
      </c>
      <c r="AW193" s="153" t="n">
        <v>0</v>
      </c>
      <c r="AX193" s="153" t="n">
        <v>0.1</v>
      </c>
      <c r="AY193" s="153" t="n">
        <v>0</v>
      </c>
      <c r="AZ193" s="153" t="n">
        <v>0</v>
      </c>
      <c r="BA193" s="153" t="n">
        <v>-0.0575</v>
      </c>
      <c r="BB193" s="153" t="n">
        <v>-0.118</v>
      </c>
      <c r="BC193" s="153" t="n">
        <v>0</v>
      </c>
      <c r="BD193" s="153" t="n">
        <v>-0.096</v>
      </c>
      <c r="BE193" s="153" t="n">
        <v>-0.0075</v>
      </c>
      <c r="BF193" s="153" t="n">
        <v>-0.0525</v>
      </c>
      <c r="BG193" s="153" t="n">
        <v>0</v>
      </c>
      <c r="BH193" s="153" t="n">
        <v>-0.0575</v>
      </c>
      <c r="BI193" s="153" t="n">
        <v>-0.17</v>
      </c>
    </row>
    <row r="194" customFormat="false" ht="12.75" hidden="false" customHeight="false" outlineLevel="0" collapsed="false">
      <c r="C194" s="0" t="n">
        <v>0.02724454</v>
      </c>
      <c r="E194" s="0" t="n">
        <v>3.892</v>
      </c>
      <c r="F194" s="141" t="n">
        <v>42401</v>
      </c>
      <c r="G194" s="156" t="n">
        <v>3.947</v>
      </c>
      <c r="H194" s="156" t="n">
        <v>0.15</v>
      </c>
      <c r="I194" s="153" t="n">
        <v>0.07487644727854</v>
      </c>
      <c r="J194" s="153" t="n">
        <v>-0.16</v>
      </c>
      <c r="K194" s="153" t="n">
        <v>-0.165</v>
      </c>
      <c r="L194" s="192" t="n">
        <v>-0.13</v>
      </c>
      <c r="M194" s="192" t="n">
        <v>-0.2675</v>
      </c>
      <c r="N194" s="153" t="n">
        <v>-0.005</v>
      </c>
      <c r="O194" s="153" t="n">
        <v>0</v>
      </c>
      <c r="P194" s="153" t="n">
        <v>-0.08</v>
      </c>
      <c r="Q194" s="153" t="n">
        <v>-0.13</v>
      </c>
      <c r="R194" s="153" t="n">
        <v>-0.16</v>
      </c>
      <c r="S194" s="153" t="n">
        <v>-0.16</v>
      </c>
      <c r="T194" s="153" t="n">
        <v>0</v>
      </c>
      <c r="U194" s="153" t="n">
        <v>0</v>
      </c>
      <c r="V194" s="153" t="n">
        <v>0.3</v>
      </c>
      <c r="W194" s="153" t="n">
        <v>0.3</v>
      </c>
      <c r="X194" s="153" t="n">
        <v>0.25</v>
      </c>
      <c r="Y194" s="153" t="n">
        <v>0</v>
      </c>
      <c r="Z194" s="153" t="n">
        <v>0.3375</v>
      </c>
      <c r="AA194" s="153" t="n">
        <v>0.435</v>
      </c>
      <c r="AB194" s="153" t="n">
        <v>-0.006</v>
      </c>
      <c r="AC194" s="153" t="n">
        <v>-0.022</v>
      </c>
      <c r="AD194" s="153" t="n">
        <v>-0.0035</v>
      </c>
      <c r="AE194" s="153" t="n">
        <v>-0.0185</v>
      </c>
      <c r="AF194" s="153" t="n">
        <v>0.005</v>
      </c>
      <c r="AG194" s="153" t="n">
        <v>0.0205</v>
      </c>
      <c r="AH194" s="153" t="n">
        <v>-0.0575</v>
      </c>
      <c r="AI194" s="153" t="n">
        <v>-0.0225</v>
      </c>
      <c r="AJ194" s="153" t="n">
        <v>-0.035</v>
      </c>
      <c r="AK194" s="153" t="n">
        <v>-0.0025</v>
      </c>
      <c r="AL194" s="153" t="n">
        <v>-0.0385</v>
      </c>
      <c r="AM194" s="153" t="n">
        <v>0</v>
      </c>
      <c r="AN194" s="153" t="n">
        <v>0.0075</v>
      </c>
      <c r="AO194" s="153" t="n">
        <v>0.016</v>
      </c>
      <c r="AP194" s="153" t="n">
        <v>1.4</v>
      </c>
      <c r="AQ194" s="153" t="n">
        <v>-0.04</v>
      </c>
      <c r="AR194" s="153" t="n">
        <v>0</v>
      </c>
      <c r="AS194" s="153" t="n">
        <v>0</v>
      </c>
      <c r="AT194" s="153" t="n">
        <v>-0.19</v>
      </c>
      <c r="AV194" s="153" t="n">
        <v>0</v>
      </c>
      <c r="AW194" s="153" t="n">
        <v>0</v>
      </c>
      <c r="AX194" s="153" t="n">
        <v>0.1</v>
      </c>
      <c r="AY194" s="153" t="n">
        <v>0</v>
      </c>
      <c r="AZ194" s="153" t="n">
        <v>0</v>
      </c>
      <c r="BA194" s="153" t="n">
        <v>-0.04</v>
      </c>
      <c r="BB194" s="153" t="n">
        <v>-0.118</v>
      </c>
      <c r="BC194" s="153" t="n">
        <v>0</v>
      </c>
      <c r="BD194" s="153" t="n">
        <v>-0.076</v>
      </c>
      <c r="BE194" s="153" t="n">
        <v>-0.0075</v>
      </c>
      <c r="BF194" s="153" t="n">
        <v>-0.0525</v>
      </c>
      <c r="BG194" s="153" t="n">
        <v>0</v>
      </c>
      <c r="BH194" s="153" t="n">
        <v>-0.0575</v>
      </c>
      <c r="BI194" s="153" t="n">
        <v>-0.17</v>
      </c>
    </row>
    <row r="195" customFormat="false" ht="12.75" hidden="false" customHeight="false" outlineLevel="0" collapsed="false">
      <c r="C195" s="0" t="n">
        <v>0.01977673</v>
      </c>
      <c r="E195" s="0" t="n">
        <v>3.785</v>
      </c>
      <c r="F195" s="141" t="n">
        <v>42430</v>
      </c>
      <c r="G195" s="156" t="n">
        <v>3.84</v>
      </c>
      <c r="H195" s="156" t="n">
        <v>0.15</v>
      </c>
      <c r="I195" s="153" t="n">
        <v>0.074879334404153</v>
      </c>
      <c r="J195" s="153" t="n">
        <v>-0.16</v>
      </c>
      <c r="K195" s="153" t="n">
        <v>-0.165</v>
      </c>
      <c r="L195" s="192" t="n">
        <v>-0.13</v>
      </c>
      <c r="M195" s="192" t="n">
        <v>-0.27</v>
      </c>
      <c r="N195" s="153" t="n">
        <v>-0.005</v>
      </c>
      <c r="O195" s="153" t="n">
        <v>0</v>
      </c>
      <c r="P195" s="153" t="n">
        <v>-0.08</v>
      </c>
      <c r="Q195" s="153" t="n">
        <v>-0.13</v>
      </c>
      <c r="R195" s="153" t="n">
        <v>-0.16</v>
      </c>
      <c r="S195" s="153" t="n">
        <v>-0.16</v>
      </c>
      <c r="T195" s="153" t="n">
        <v>0</v>
      </c>
      <c r="U195" s="153" t="n">
        <v>0</v>
      </c>
      <c r="V195" s="153" t="n">
        <v>0.298</v>
      </c>
      <c r="W195" s="153" t="n">
        <v>0.298</v>
      </c>
      <c r="X195" s="153" t="n">
        <v>0.248</v>
      </c>
      <c r="Y195" s="153" t="n">
        <v>0</v>
      </c>
      <c r="Z195" s="153" t="n">
        <v>0.26</v>
      </c>
      <c r="AA195" s="153" t="n">
        <v>0.3025</v>
      </c>
      <c r="AB195" s="153" t="n">
        <v>-0.006</v>
      </c>
      <c r="AC195" s="153" t="n">
        <v>0</v>
      </c>
      <c r="AD195" s="153" t="n">
        <v>0.0123</v>
      </c>
      <c r="AE195" s="153" t="n">
        <v>-0.0027</v>
      </c>
      <c r="AF195" s="153" t="n">
        <v>0.005</v>
      </c>
      <c r="AG195" s="153" t="n">
        <v>0</v>
      </c>
      <c r="AH195" s="153" t="n">
        <v>-0.0575</v>
      </c>
      <c r="AI195" s="153" t="n">
        <v>-0.0225</v>
      </c>
      <c r="AJ195" s="153" t="n">
        <v>-0.0255</v>
      </c>
      <c r="AK195" s="153" t="n">
        <v>-0.0025</v>
      </c>
      <c r="AL195" s="153" t="n">
        <v>-0.04</v>
      </c>
      <c r="AM195" s="153" t="n">
        <v>0</v>
      </c>
      <c r="AN195" s="153" t="n">
        <v>0.0075</v>
      </c>
      <c r="AO195" s="153" t="n">
        <v>0.016</v>
      </c>
      <c r="AP195" s="153" t="n">
        <v>0.88</v>
      </c>
      <c r="AQ195" s="153" t="n">
        <v>-0.0275</v>
      </c>
      <c r="AR195" s="153" t="n">
        <v>0</v>
      </c>
      <c r="AS195" s="153" t="n">
        <v>0</v>
      </c>
      <c r="AT195" s="153" t="n">
        <v>-0.19</v>
      </c>
      <c r="AV195" s="153" t="n">
        <v>0</v>
      </c>
      <c r="AW195" s="153" t="n">
        <v>0</v>
      </c>
      <c r="AX195" s="153" t="n">
        <v>0.1</v>
      </c>
      <c r="AY195" s="153" t="n">
        <v>0</v>
      </c>
      <c r="AZ195" s="153" t="n">
        <v>0</v>
      </c>
      <c r="BA195" s="153" t="n">
        <v>-0.0275</v>
      </c>
      <c r="BB195" s="153" t="n">
        <v>-0.0955</v>
      </c>
      <c r="BC195" s="153" t="n">
        <v>0</v>
      </c>
      <c r="BD195" s="153" t="n">
        <v>-0.071</v>
      </c>
      <c r="BE195" s="153" t="n">
        <v>-0.0075</v>
      </c>
      <c r="BF195" s="153" t="n">
        <v>-0.0525</v>
      </c>
      <c r="BG195" s="153" t="n">
        <v>0</v>
      </c>
      <c r="BH195" s="153" t="n">
        <v>-0.0575</v>
      </c>
      <c r="BI195" s="153" t="n">
        <v>-0.17</v>
      </c>
    </row>
    <row r="196" customFormat="false" ht="12.75" hidden="false" customHeight="false" outlineLevel="0" collapsed="false">
      <c r="C196" s="0" t="n">
        <v>0.04217079</v>
      </c>
      <c r="E196" s="0" t="n">
        <v>3.679</v>
      </c>
      <c r="F196" s="141" t="n">
        <v>42461</v>
      </c>
      <c r="G196" s="156" t="n">
        <v>3.734</v>
      </c>
      <c r="H196" s="156" t="n">
        <v>0.15</v>
      </c>
      <c r="I196" s="153" t="n">
        <v>0.07488242064188</v>
      </c>
      <c r="J196" s="153" t="n">
        <v>-0.16</v>
      </c>
      <c r="K196" s="153" t="n">
        <v>-0.165</v>
      </c>
      <c r="L196" s="192" t="n">
        <v>-0.175</v>
      </c>
      <c r="M196" s="192" t="n">
        <v>-0.26</v>
      </c>
      <c r="N196" s="153" t="n">
        <v>-0.05</v>
      </c>
      <c r="O196" s="153" t="n">
        <v>0</v>
      </c>
      <c r="P196" s="153" t="n">
        <v>-0.08</v>
      </c>
      <c r="Q196" s="153" t="n">
        <v>-0.13</v>
      </c>
      <c r="R196" s="153" t="n">
        <v>-0.16</v>
      </c>
      <c r="S196" s="153" t="n">
        <v>-0.16</v>
      </c>
      <c r="T196" s="153" t="n">
        <v>0</v>
      </c>
      <c r="U196" s="153" t="n">
        <v>0</v>
      </c>
      <c r="V196" s="153" t="n">
        <v>0.203</v>
      </c>
      <c r="W196" s="153" t="n">
        <v>0.203</v>
      </c>
      <c r="X196" s="153" t="n">
        <v>0.153</v>
      </c>
      <c r="Y196" s="153" t="n">
        <v>0</v>
      </c>
      <c r="Z196" s="153" t="n">
        <v>0.1775</v>
      </c>
      <c r="AA196" s="153" t="n">
        <v>0.1975</v>
      </c>
      <c r="AB196" s="153" t="n">
        <v>-0.0055</v>
      </c>
      <c r="AC196" s="153" t="n">
        <v>0</v>
      </c>
      <c r="AD196" s="153" t="n">
        <v>0.0123</v>
      </c>
      <c r="AE196" s="153" t="n">
        <v>-0.0027</v>
      </c>
      <c r="AF196" s="153" t="n">
        <v>0.005</v>
      </c>
      <c r="AG196" s="153" t="n">
        <v>0</v>
      </c>
      <c r="AH196" s="153" t="n">
        <v>-0.055</v>
      </c>
      <c r="AI196" s="153" t="n">
        <v>-0.027</v>
      </c>
      <c r="AJ196" s="153" t="n">
        <v>-0.03</v>
      </c>
      <c r="AK196" s="153" t="n">
        <v>-0.0075</v>
      </c>
      <c r="AL196" s="153" t="n">
        <v>-0.05</v>
      </c>
      <c r="AM196" s="153" t="n">
        <v>0</v>
      </c>
      <c r="AN196" s="153" t="n">
        <v>0.0025</v>
      </c>
      <c r="AO196" s="153" t="n">
        <v>0.009</v>
      </c>
      <c r="AP196" s="153" t="n">
        <v>0.505</v>
      </c>
      <c r="AQ196" s="153" t="n">
        <v>0.015</v>
      </c>
      <c r="AR196" s="153" t="n">
        <v>0</v>
      </c>
      <c r="AS196" s="153" t="n">
        <v>0</v>
      </c>
      <c r="AT196" s="153" t="n">
        <v>-0.19</v>
      </c>
      <c r="AV196" s="153" t="n">
        <v>0</v>
      </c>
      <c r="AW196" s="153" t="n">
        <v>0</v>
      </c>
      <c r="AX196" s="153" t="n">
        <v>0.1875</v>
      </c>
      <c r="AY196" s="153" t="n">
        <v>0</v>
      </c>
      <c r="AZ196" s="153" t="n">
        <v>0</v>
      </c>
      <c r="BA196" s="153" t="n">
        <v>0.015</v>
      </c>
      <c r="BB196" s="153" t="n">
        <v>-0.056</v>
      </c>
      <c r="BC196" s="153" t="n">
        <v>0</v>
      </c>
      <c r="BD196" s="153" t="n">
        <v>-0.036</v>
      </c>
      <c r="BE196" s="153" t="n">
        <v>-0.0075</v>
      </c>
      <c r="BF196" s="153" t="n">
        <v>-0.0355</v>
      </c>
      <c r="BG196" s="153" t="n">
        <v>0</v>
      </c>
      <c r="BH196" s="153" t="n">
        <v>-0.055</v>
      </c>
      <c r="BI196" s="153" t="n">
        <v>-0.17</v>
      </c>
    </row>
    <row r="197" customFormat="false" ht="12.75" hidden="false" customHeight="false" outlineLevel="0" collapsed="false">
      <c r="C197" s="0" t="n">
        <v>0.05762204</v>
      </c>
      <c r="E197" s="0" t="n">
        <v>3.67</v>
      </c>
      <c r="F197" s="141" t="n">
        <v>42491</v>
      </c>
      <c r="G197" s="156" t="n">
        <v>3.725</v>
      </c>
      <c r="H197" s="156" t="n">
        <v>0.15</v>
      </c>
      <c r="I197" s="153" t="n">
        <v>0.074885407323555</v>
      </c>
      <c r="J197" s="153" t="n">
        <v>0</v>
      </c>
      <c r="K197" s="153" t="n">
        <v>0</v>
      </c>
      <c r="L197" s="192" t="n">
        <v>0</v>
      </c>
      <c r="M197" s="192" t="n">
        <v>0</v>
      </c>
      <c r="N197" s="153" t="n">
        <v>-0.065</v>
      </c>
      <c r="O197" s="153" t="n">
        <v>0</v>
      </c>
      <c r="P197" s="153" t="n">
        <v>0</v>
      </c>
      <c r="Q197" s="153" t="n">
        <v>0</v>
      </c>
      <c r="R197" s="153" t="n">
        <v>0</v>
      </c>
      <c r="S197" s="153" t="n">
        <v>0</v>
      </c>
      <c r="T197" s="153" t="n">
        <v>0</v>
      </c>
      <c r="U197" s="153" t="n">
        <v>0</v>
      </c>
      <c r="V197" s="153" t="n">
        <v>0</v>
      </c>
      <c r="W197" s="153" t="n">
        <v>0</v>
      </c>
      <c r="X197" s="153" t="n">
        <v>0</v>
      </c>
      <c r="Y197" s="153" t="n">
        <v>0</v>
      </c>
      <c r="Z197" s="153" t="n">
        <v>0.1625</v>
      </c>
      <c r="AA197" s="153" t="n">
        <v>0.1725</v>
      </c>
      <c r="AB197" s="153" t="n">
        <v>-0.0055</v>
      </c>
      <c r="AC197" s="153" t="n">
        <v>0</v>
      </c>
      <c r="AD197" s="153" t="n">
        <v>0.01205</v>
      </c>
      <c r="AE197" s="153" t="n">
        <v>-0.00295</v>
      </c>
      <c r="AF197" s="153" t="n">
        <v>0.005</v>
      </c>
      <c r="AG197" s="153" t="n">
        <v>0</v>
      </c>
      <c r="AH197" s="153" t="n">
        <v>-0.055</v>
      </c>
      <c r="AI197" s="153" t="n">
        <v>-0.027</v>
      </c>
      <c r="AJ197" s="153" t="n">
        <v>-0.03</v>
      </c>
      <c r="AK197" s="153" t="n">
        <v>-0.0075</v>
      </c>
      <c r="AL197" s="153" t="n">
        <v>-0.05</v>
      </c>
      <c r="AM197" s="153" t="n">
        <v>0</v>
      </c>
      <c r="AN197" s="153" t="n">
        <v>0.0025</v>
      </c>
      <c r="AO197" s="153" t="n">
        <v>0.009</v>
      </c>
      <c r="AP197" s="153" t="n">
        <v>0.405</v>
      </c>
      <c r="AQ197" s="153" t="n">
        <v>0.015</v>
      </c>
      <c r="AR197" s="153" t="n">
        <v>0</v>
      </c>
      <c r="AS197" s="153" t="n">
        <v>0</v>
      </c>
      <c r="AT197" s="153" t="n">
        <v>-0.19</v>
      </c>
      <c r="AV197" s="153" t="n">
        <v>0</v>
      </c>
      <c r="AW197" s="153" t="n">
        <v>0</v>
      </c>
      <c r="AX197" s="153" t="n">
        <v>0.1875</v>
      </c>
      <c r="AY197" s="153" t="n">
        <v>0</v>
      </c>
      <c r="AZ197" s="153" t="n">
        <v>0</v>
      </c>
      <c r="BA197" s="153" t="n">
        <v>0.015</v>
      </c>
      <c r="BB197" s="153" t="n">
        <v>-0.056</v>
      </c>
      <c r="BC197" s="153" t="n">
        <v>0</v>
      </c>
      <c r="BD197" s="153" t="n">
        <v>-0.0385</v>
      </c>
      <c r="BE197" s="153" t="n">
        <v>-0.0075</v>
      </c>
      <c r="BF197" s="153" t="n">
        <v>0</v>
      </c>
      <c r="BG197" s="153" t="n">
        <v>0</v>
      </c>
      <c r="BH197" s="153" t="n">
        <v>-0.055</v>
      </c>
      <c r="BI197" s="153" t="n">
        <v>-0.17</v>
      </c>
    </row>
    <row r="198" customFormat="false" ht="12.75" hidden="false" customHeight="false" outlineLevel="0" collapsed="false">
      <c r="C198" s="0" t="n">
        <v>0.02684835</v>
      </c>
      <c r="E198" s="0" t="n">
        <v>3.678</v>
      </c>
      <c r="F198" s="141" t="n">
        <v>42522</v>
      </c>
      <c r="G198" s="156" t="n">
        <v>3.733</v>
      </c>
      <c r="H198" s="156" t="n">
        <v>0.15</v>
      </c>
      <c r="I198" s="153" t="n">
        <v>0.074888493561287</v>
      </c>
      <c r="J198" s="153" t="n">
        <v>0</v>
      </c>
      <c r="K198" s="153" t="n">
        <v>0</v>
      </c>
      <c r="L198" s="192" t="n">
        <v>0</v>
      </c>
      <c r="M198" s="192" t="n">
        <v>0</v>
      </c>
      <c r="N198" s="153" t="n">
        <v>-0.075</v>
      </c>
      <c r="O198" s="153" t="n">
        <v>0</v>
      </c>
      <c r="P198" s="153" t="n">
        <v>0</v>
      </c>
      <c r="Q198" s="153" t="n">
        <v>0</v>
      </c>
      <c r="R198" s="153" t="n">
        <v>0</v>
      </c>
      <c r="S198" s="153" t="n">
        <v>0</v>
      </c>
      <c r="T198" s="153" t="n">
        <v>0</v>
      </c>
      <c r="U198" s="153" t="n">
        <v>0</v>
      </c>
      <c r="V198" s="153" t="n">
        <v>0</v>
      </c>
      <c r="W198" s="153" t="n">
        <v>0</v>
      </c>
      <c r="X198" s="153" t="n">
        <v>0</v>
      </c>
      <c r="Y198" s="153" t="n">
        <v>0</v>
      </c>
      <c r="Z198" s="153" t="n">
        <v>0.1625</v>
      </c>
      <c r="AA198" s="153" t="n">
        <v>0.1725</v>
      </c>
      <c r="AB198" s="153" t="n">
        <v>-0.0055</v>
      </c>
      <c r="AC198" s="153" t="n">
        <v>0</v>
      </c>
      <c r="AD198" s="153" t="n">
        <v>0.01205</v>
      </c>
      <c r="AE198" s="153" t="n">
        <v>-0.00295</v>
      </c>
      <c r="AF198" s="153" t="n">
        <v>0.005</v>
      </c>
      <c r="AG198" s="153" t="n">
        <v>0</v>
      </c>
      <c r="AH198" s="153" t="n">
        <v>-0.055</v>
      </c>
      <c r="AI198" s="153" t="n">
        <v>-0.029</v>
      </c>
      <c r="AJ198" s="153" t="n">
        <v>-0.0275</v>
      </c>
      <c r="AK198" s="153" t="n">
        <v>-0.04</v>
      </c>
      <c r="AL198" s="153" t="n">
        <v>-0.066</v>
      </c>
      <c r="AM198" s="153" t="n">
        <v>0</v>
      </c>
      <c r="AN198" s="153" t="n">
        <v>0.0025</v>
      </c>
      <c r="AO198" s="153" t="n">
        <v>0.009</v>
      </c>
      <c r="AP198" s="153" t="n">
        <v>0.415</v>
      </c>
      <c r="AQ198" s="153" t="n">
        <v>0.02</v>
      </c>
      <c r="AR198" s="153" t="n">
        <v>0</v>
      </c>
      <c r="AS198" s="153" t="n">
        <v>0</v>
      </c>
      <c r="AT198" s="153" t="n">
        <v>-0.19</v>
      </c>
      <c r="AV198" s="153" t="n">
        <v>0</v>
      </c>
      <c r="AW198" s="153" t="n">
        <v>0</v>
      </c>
      <c r="AX198" s="153" t="n">
        <v>0.1875</v>
      </c>
      <c r="AY198" s="153" t="n">
        <v>0</v>
      </c>
      <c r="AZ198" s="153" t="n">
        <v>0</v>
      </c>
      <c r="BA198" s="153" t="n">
        <v>0.02</v>
      </c>
      <c r="BB198" s="153" t="n">
        <v>-0.071</v>
      </c>
      <c r="BC198" s="153" t="n">
        <v>0</v>
      </c>
      <c r="BD198" s="153" t="n">
        <v>-0.041</v>
      </c>
      <c r="BE198" s="153" t="n">
        <v>-0.04</v>
      </c>
      <c r="BF198" s="153" t="n">
        <v>0</v>
      </c>
      <c r="BG198" s="153" t="n">
        <v>0</v>
      </c>
      <c r="BH198" s="153" t="n">
        <v>-0.055</v>
      </c>
      <c r="BI198" s="153" t="n">
        <v>-0.17</v>
      </c>
    </row>
    <row r="199" customFormat="false" ht="12.75" hidden="false" customHeight="false" outlineLevel="0" collapsed="false">
      <c r="C199" s="0" t="n">
        <v>0.03649159</v>
      </c>
      <c r="E199" s="0" t="n">
        <v>3.725</v>
      </c>
      <c r="F199" s="141" t="n">
        <v>42552</v>
      </c>
      <c r="G199" s="156" t="n">
        <v>3.78</v>
      </c>
      <c r="H199" s="156" t="n">
        <v>0.15</v>
      </c>
      <c r="I199" s="153" t="n">
        <v>0.074891480242969</v>
      </c>
      <c r="J199" s="153" t="n">
        <v>0</v>
      </c>
      <c r="K199" s="153" t="n">
        <v>0</v>
      </c>
      <c r="L199" s="192" t="n">
        <v>0</v>
      </c>
      <c r="M199" s="192" t="n">
        <v>0</v>
      </c>
      <c r="N199" s="153" t="n">
        <v>-0.075</v>
      </c>
      <c r="O199" s="153" t="n">
        <v>0</v>
      </c>
      <c r="P199" s="153" t="n">
        <v>0</v>
      </c>
      <c r="Q199" s="153" t="n">
        <v>0</v>
      </c>
      <c r="R199" s="153" t="n">
        <v>0</v>
      </c>
      <c r="S199" s="153" t="n">
        <v>0</v>
      </c>
      <c r="T199" s="153" t="n">
        <v>0</v>
      </c>
      <c r="U199" s="153" t="n">
        <v>0</v>
      </c>
      <c r="V199" s="153" t="n">
        <v>0</v>
      </c>
      <c r="W199" s="153" t="n">
        <v>0</v>
      </c>
      <c r="X199" s="153" t="n">
        <v>0</v>
      </c>
      <c r="Y199" s="153" t="n">
        <v>0</v>
      </c>
      <c r="Z199" s="153" t="n">
        <v>0.1625</v>
      </c>
      <c r="AA199" s="153" t="n">
        <v>0.185</v>
      </c>
      <c r="AB199" s="153" t="n">
        <v>-0.0055</v>
      </c>
      <c r="AC199" s="153" t="n">
        <v>0</v>
      </c>
      <c r="AD199" s="153" t="n">
        <v>0.01205</v>
      </c>
      <c r="AE199" s="153" t="n">
        <v>-0.00295</v>
      </c>
      <c r="AF199" s="153" t="n">
        <v>0.005</v>
      </c>
      <c r="AG199" s="153" t="n">
        <v>0</v>
      </c>
      <c r="AH199" s="153" t="n">
        <v>-0.055</v>
      </c>
      <c r="AI199" s="153" t="n">
        <v>-0.029</v>
      </c>
      <c r="AJ199" s="153" t="n">
        <v>-0.0275</v>
      </c>
      <c r="AK199" s="153" t="n">
        <v>-0.0065</v>
      </c>
      <c r="AL199" s="153" t="n">
        <v>-0.05</v>
      </c>
      <c r="AM199" s="153" t="n">
        <v>0</v>
      </c>
      <c r="AN199" s="153" t="n">
        <v>0.0025</v>
      </c>
      <c r="AO199" s="153" t="n">
        <v>0.009</v>
      </c>
      <c r="AP199" s="153" t="n">
        <v>0.45</v>
      </c>
      <c r="AQ199" s="153" t="n">
        <v>0.0225</v>
      </c>
      <c r="AR199" s="153" t="n">
        <v>0</v>
      </c>
      <c r="AS199" s="153" t="n">
        <v>0</v>
      </c>
      <c r="AT199" s="153" t="n">
        <v>-0.19</v>
      </c>
      <c r="AV199" s="153" t="n">
        <v>0</v>
      </c>
      <c r="AW199" s="153" t="n">
        <v>0</v>
      </c>
      <c r="AX199" s="153" t="n">
        <v>0.1875</v>
      </c>
      <c r="AY199" s="153" t="n">
        <v>0</v>
      </c>
      <c r="AZ199" s="153" t="n">
        <v>0</v>
      </c>
      <c r="BA199" s="153" t="n">
        <v>0.0225</v>
      </c>
      <c r="BB199" s="153" t="n">
        <v>-0.0635</v>
      </c>
      <c r="BC199" s="153" t="n">
        <v>0</v>
      </c>
      <c r="BD199" s="153" t="n">
        <v>-0.041</v>
      </c>
      <c r="BE199" s="153" t="n">
        <v>-0.0065</v>
      </c>
      <c r="BF199" s="153" t="n">
        <v>0</v>
      </c>
      <c r="BG199" s="153" t="n">
        <v>0</v>
      </c>
      <c r="BH199" s="153" t="n">
        <v>-0.055</v>
      </c>
      <c r="BI199" s="153" t="n">
        <v>-0.17</v>
      </c>
    </row>
    <row r="200" customFormat="false" ht="12.75" hidden="false" customHeight="false" outlineLevel="0" collapsed="false">
      <c r="C200" s="0" t="n">
        <v>0.03839239</v>
      </c>
      <c r="E200" s="0" t="n">
        <v>3.72</v>
      </c>
      <c r="F200" s="141" t="n">
        <v>42583</v>
      </c>
      <c r="G200" s="156" t="n">
        <v>3.775</v>
      </c>
      <c r="H200" s="156" t="n">
        <v>0.15</v>
      </c>
      <c r="I200" s="153" t="n">
        <v>0.074894566480708</v>
      </c>
      <c r="J200" s="153" t="n">
        <v>0</v>
      </c>
      <c r="K200" s="153" t="n">
        <v>0</v>
      </c>
      <c r="L200" s="192" t="n">
        <v>0</v>
      </c>
      <c r="M200" s="192" t="n">
        <v>0</v>
      </c>
      <c r="N200" s="153" t="n">
        <v>-0.075</v>
      </c>
      <c r="O200" s="153" t="n">
        <v>0</v>
      </c>
      <c r="P200" s="153" t="n">
        <v>0</v>
      </c>
      <c r="Q200" s="153" t="n">
        <v>0</v>
      </c>
      <c r="R200" s="153" t="n">
        <v>0</v>
      </c>
      <c r="S200" s="153" t="n">
        <v>0</v>
      </c>
      <c r="T200" s="153" t="n">
        <v>0</v>
      </c>
      <c r="U200" s="153" t="n">
        <v>0</v>
      </c>
      <c r="V200" s="153" t="n">
        <v>0</v>
      </c>
      <c r="W200" s="153" t="n">
        <v>0</v>
      </c>
      <c r="X200" s="153" t="n">
        <v>0</v>
      </c>
      <c r="Y200" s="153" t="n">
        <v>0</v>
      </c>
      <c r="Z200" s="153" t="n">
        <v>0.1625</v>
      </c>
      <c r="AA200" s="153" t="n">
        <v>0.185</v>
      </c>
      <c r="AB200" s="153" t="n">
        <v>-0.0055</v>
      </c>
      <c r="AC200" s="153" t="n">
        <v>0</v>
      </c>
      <c r="AD200" s="153" t="n">
        <v>0.01225</v>
      </c>
      <c r="AE200" s="153" t="n">
        <v>-0.00275</v>
      </c>
      <c r="AF200" s="153" t="n">
        <v>0.005</v>
      </c>
      <c r="AG200" s="153" t="n">
        <v>0</v>
      </c>
      <c r="AH200" s="153" t="n">
        <v>-0.055</v>
      </c>
      <c r="AI200" s="153" t="n">
        <v>-0.029</v>
      </c>
      <c r="AJ200" s="153" t="n">
        <v>-0.0275</v>
      </c>
      <c r="AK200" s="153" t="n">
        <v>-0.0065</v>
      </c>
      <c r="AL200" s="153" t="n">
        <v>-0.05</v>
      </c>
      <c r="AM200" s="153" t="n">
        <v>0</v>
      </c>
      <c r="AN200" s="153" t="n">
        <v>0.0025</v>
      </c>
      <c r="AO200" s="153" t="n">
        <v>0.009</v>
      </c>
      <c r="AP200" s="153" t="n">
        <v>0.505</v>
      </c>
      <c r="AQ200" s="153" t="n">
        <v>0.025</v>
      </c>
      <c r="AR200" s="153" t="n">
        <v>0</v>
      </c>
      <c r="AS200" s="153" t="n">
        <v>0</v>
      </c>
      <c r="AT200" s="153" t="n">
        <v>-0.19</v>
      </c>
      <c r="AV200" s="153" t="n">
        <v>0</v>
      </c>
      <c r="AW200" s="153" t="n">
        <v>0</v>
      </c>
      <c r="AX200" s="153" t="n">
        <v>0.1875</v>
      </c>
      <c r="AY200" s="153" t="n">
        <v>0</v>
      </c>
      <c r="AZ200" s="153" t="n">
        <v>0</v>
      </c>
      <c r="BA200" s="153" t="n">
        <v>0.025</v>
      </c>
      <c r="BB200" s="153" t="n">
        <v>-0.0635</v>
      </c>
      <c r="BC200" s="153" t="n">
        <v>0</v>
      </c>
      <c r="BD200" s="153" t="n">
        <v>-0.041</v>
      </c>
      <c r="BE200" s="153" t="n">
        <v>-0.0065</v>
      </c>
      <c r="BF200" s="153" t="n">
        <v>0</v>
      </c>
      <c r="BG200" s="153" t="n">
        <v>0</v>
      </c>
      <c r="BH200" s="153" t="n">
        <v>-0.055</v>
      </c>
      <c r="BI200" s="153" t="n">
        <v>-0.17</v>
      </c>
    </row>
    <row r="201" customFormat="false" ht="12.75" hidden="false" customHeight="false" outlineLevel="0" collapsed="false">
      <c r="C201" s="0" t="n">
        <v>0.05033057</v>
      </c>
      <c r="E201" s="0" t="n">
        <v>3.697</v>
      </c>
      <c r="F201" s="141" t="n">
        <v>42614</v>
      </c>
      <c r="G201" s="156" t="n">
        <v>3.752</v>
      </c>
      <c r="H201" s="156" t="n">
        <v>0.15</v>
      </c>
      <c r="I201" s="153" t="n">
        <v>0.074897652718451</v>
      </c>
      <c r="J201" s="153" t="n">
        <v>0</v>
      </c>
      <c r="K201" s="153" t="n">
        <v>0</v>
      </c>
      <c r="L201" s="192" t="n">
        <v>0</v>
      </c>
      <c r="M201" s="192" t="n">
        <v>0</v>
      </c>
      <c r="N201" s="153" t="n">
        <v>-0.065</v>
      </c>
      <c r="O201" s="153" t="n">
        <v>0</v>
      </c>
      <c r="P201" s="153" t="n">
        <v>0</v>
      </c>
      <c r="Q201" s="153" t="n">
        <v>0</v>
      </c>
      <c r="R201" s="153" t="n">
        <v>0</v>
      </c>
      <c r="S201" s="153" t="n">
        <v>0</v>
      </c>
      <c r="T201" s="153" t="n">
        <v>0</v>
      </c>
      <c r="U201" s="153" t="n">
        <v>0</v>
      </c>
      <c r="V201" s="153" t="n">
        <v>0</v>
      </c>
      <c r="W201" s="153" t="n">
        <v>0</v>
      </c>
      <c r="X201" s="153" t="n">
        <v>0</v>
      </c>
      <c r="Y201" s="153" t="n">
        <v>0</v>
      </c>
      <c r="Z201" s="153" t="n">
        <v>0.1625</v>
      </c>
      <c r="AA201" s="153" t="n">
        <v>0.1625</v>
      </c>
      <c r="AB201" s="153" t="n">
        <v>-0.0055</v>
      </c>
      <c r="AC201" s="153" t="n">
        <v>0</v>
      </c>
      <c r="AD201" s="153" t="n">
        <v>0.01225</v>
      </c>
      <c r="AE201" s="153" t="n">
        <v>-0.00275</v>
      </c>
      <c r="AF201" s="153" t="n">
        <v>0.005</v>
      </c>
      <c r="AG201" s="153" t="n">
        <v>0</v>
      </c>
      <c r="AH201" s="153" t="n">
        <v>-0.055</v>
      </c>
      <c r="AI201" s="153" t="n">
        <v>-0.0265</v>
      </c>
      <c r="AJ201" s="153" t="n">
        <v>-0.0325</v>
      </c>
      <c r="AK201" s="153" t="n">
        <v>-0.009</v>
      </c>
      <c r="AL201" s="153" t="n">
        <v>-0.05</v>
      </c>
      <c r="AM201" s="153" t="n">
        <v>0</v>
      </c>
      <c r="AN201" s="153" t="n">
        <v>0.0025</v>
      </c>
      <c r="AO201" s="153" t="n">
        <v>0.009</v>
      </c>
      <c r="AP201" s="153" t="n">
        <v>0.41</v>
      </c>
      <c r="AQ201" s="153" t="n">
        <v>0.0175</v>
      </c>
      <c r="AR201" s="153" t="n">
        <v>0</v>
      </c>
      <c r="AS201" s="153" t="n">
        <v>0</v>
      </c>
      <c r="AT201" s="153" t="n">
        <v>-0.19</v>
      </c>
      <c r="AV201" s="153" t="n">
        <v>0</v>
      </c>
      <c r="AW201" s="153" t="n">
        <v>0</v>
      </c>
      <c r="AX201" s="153" t="n">
        <v>0.1875</v>
      </c>
      <c r="AY201" s="153" t="n">
        <v>0</v>
      </c>
      <c r="AZ201" s="153" t="n">
        <v>0</v>
      </c>
      <c r="BA201" s="153" t="n">
        <v>0.0175</v>
      </c>
      <c r="BB201" s="153" t="n">
        <v>-0.0685</v>
      </c>
      <c r="BC201" s="153" t="n">
        <v>0</v>
      </c>
      <c r="BD201" s="153" t="n">
        <v>-0.0635</v>
      </c>
      <c r="BE201" s="153" t="n">
        <v>-0.009</v>
      </c>
      <c r="BF201" s="153" t="n">
        <v>0</v>
      </c>
      <c r="BG201" s="153" t="n">
        <v>0</v>
      </c>
      <c r="BH201" s="153" t="n">
        <v>-0.055</v>
      </c>
      <c r="BI201" s="153" t="n">
        <v>-0.17</v>
      </c>
    </row>
    <row r="202" customFormat="false" ht="12.75" hidden="false" customHeight="false" outlineLevel="0" collapsed="false">
      <c r="C202" s="0" t="n">
        <v>0.03610109</v>
      </c>
      <c r="E202" s="0" t="n">
        <v>3.702</v>
      </c>
      <c r="F202" s="141" t="n">
        <v>42644</v>
      </c>
      <c r="G202" s="156" t="n">
        <v>3.757</v>
      </c>
      <c r="H202" s="156" t="n">
        <v>0.15</v>
      </c>
      <c r="I202" s="153" t="n">
        <v>0.07490063940014</v>
      </c>
      <c r="J202" s="153" t="n">
        <v>0</v>
      </c>
      <c r="K202" s="153" t="n">
        <v>0</v>
      </c>
      <c r="L202" s="192" t="n">
        <v>0</v>
      </c>
      <c r="M202" s="192" t="n">
        <v>0</v>
      </c>
      <c r="N202" s="153" t="n">
        <v>-0.05</v>
      </c>
      <c r="O202" s="153" t="n">
        <v>0</v>
      </c>
      <c r="P202" s="153" t="n">
        <v>0</v>
      </c>
      <c r="Q202" s="153" t="n">
        <v>0</v>
      </c>
      <c r="R202" s="153" t="n">
        <v>0</v>
      </c>
      <c r="S202" s="153" t="n">
        <v>0</v>
      </c>
      <c r="T202" s="153" t="n">
        <v>0</v>
      </c>
      <c r="U202" s="153" t="n">
        <v>0</v>
      </c>
      <c r="V202" s="153" t="n">
        <v>0</v>
      </c>
      <c r="W202" s="153" t="n">
        <v>0</v>
      </c>
      <c r="X202" s="153" t="n">
        <v>0</v>
      </c>
      <c r="Y202" s="153" t="n">
        <v>0</v>
      </c>
      <c r="Z202" s="153" t="n">
        <v>0.165</v>
      </c>
      <c r="AA202" s="153" t="n">
        <v>0.185</v>
      </c>
      <c r="AB202" s="153" t="n">
        <v>-0.0055</v>
      </c>
      <c r="AC202" s="153" t="n">
        <v>0</v>
      </c>
      <c r="AD202" s="153" t="n">
        <v>-0.0035</v>
      </c>
      <c r="AE202" s="153" t="n">
        <v>-0.0185</v>
      </c>
      <c r="AF202" s="153" t="n">
        <v>0.005</v>
      </c>
      <c r="AG202" s="153" t="n">
        <v>0</v>
      </c>
      <c r="AH202" s="153" t="n">
        <v>-0.055</v>
      </c>
      <c r="AI202" s="153" t="n">
        <v>-0.0265</v>
      </c>
      <c r="AJ202" s="153" t="n">
        <v>-0.0325</v>
      </c>
      <c r="AK202" s="153" t="n">
        <v>-0.009</v>
      </c>
      <c r="AL202" s="153" t="n">
        <v>-0.035</v>
      </c>
      <c r="AM202" s="153" t="n">
        <v>0</v>
      </c>
      <c r="AN202" s="153" t="n">
        <v>0.0025</v>
      </c>
      <c r="AO202" s="153" t="n">
        <v>0.009</v>
      </c>
      <c r="AP202" s="153" t="n">
        <v>0.345</v>
      </c>
      <c r="AQ202" s="153" t="n">
        <v>0.0075</v>
      </c>
      <c r="AR202" s="153" t="n">
        <v>0</v>
      </c>
      <c r="AS202" s="153" t="n">
        <v>0</v>
      </c>
      <c r="AT202" s="153" t="n">
        <v>-0.19</v>
      </c>
      <c r="AV202" s="153" t="n">
        <v>0</v>
      </c>
      <c r="AW202" s="153" t="n">
        <v>0</v>
      </c>
      <c r="AX202" s="153" t="n">
        <v>0.1875</v>
      </c>
      <c r="AY202" s="153" t="n">
        <v>0</v>
      </c>
      <c r="AZ202" s="153" t="n">
        <v>0</v>
      </c>
      <c r="BA202" s="153" t="n">
        <v>0.0075</v>
      </c>
      <c r="BB202" s="153" t="n">
        <v>-0.0735</v>
      </c>
      <c r="BC202" s="153" t="n">
        <v>0</v>
      </c>
      <c r="BD202" s="153" t="n">
        <v>-0.0635</v>
      </c>
      <c r="BE202" s="153" t="n">
        <v>-0.009</v>
      </c>
      <c r="BF202" s="153" t="n">
        <v>0</v>
      </c>
      <c r="BG202" s="153" t="n">
        <v>0</v>
      </c>
      <c r="BH202" s="153" t="n">
        <v>-0.055</v>
      </c>
      <c r="BI202" s="153" t="n">
        <v>-0.17</v>
      </c>
    </row>
    <row r="203" customFormat="false" ht="12.75" hidden="false" customHeight="false" outlineLevel="0" collapsed="false">
      <c r="C203" s="0" t="n">
        <v>0.02368906</v>
      </c>
      <c r="E203" s="0" t="n">
        <v>3.737</v>
      </c>
      <c r="F203" s="141" t="n">
        <v>42675</v>
      </c>
      <c r="G203" s="156" t="n">
        <v>3.792</v>
      </c>
      <c r="H203" s="156" t="n">
        <v>0.15</v>
      </c>
      <c r="I203" s="153" t="n">
        <v>0.074903725637889</v>
      </c>
      <c r="J203" s="153" t="n">
        <v>0</v>
      </c>
      <c r="K203" s="153" t="n">
        <v>0</v>
      </c>
      <c r="L203" s="192" t="n">
        <v>0</v>
      </c>
      <c r="M203" s="192" t="n">
        <v>0</v>
      </c>
      <c r="N203" s="153" t="n">
        <v>-0.0125</v>
      </c>
      <c r="O203" s="153" t="n">
        <v>0</v>
      </c>
      <c r="P203" s="153" t="n">
        <v>0</v>
      </c>
      <c r="Q203" s="153" t="n">
        <v>0</v>
      </c>
      <c r="R203" s="153" t="n">
        <v>0</v>
      </c>
      <c r="S203" s="153" t="n">
        <v>0</v>
      </c>
      <c r="T203" s="153" t="n">
        <v>0</v>
      </c>
      <c r="U203" s="153" t="n">
        <v>0</v>
      </c>
      <c r="V203" s="153" t="n">
        <v>0</v>
      </c>
      <c r="W203" s="153" t="n">
        <v>0</v>
      </c>
      <c r="X203" s="153" t="n">
        <v>0</v>
      </c>
      <c r="Y203" s="153" t="n">
        <v>0</v>
      </c>
      <c r="Z203" s="153" t="n">
        <v>0.24</v>
      </c>
      <c r="AA203" s="153" t="n">
        <v>0.2875</v>
      </c>
      <c r="AB203" s="153" t="n">
        <v>-0.0085</v>
      </c>
      <c r="AC203" s="153" t="n">
        <v>0</v>
      </c>
      <c r="AD203" s="153" t="n">
        <v>-0.0025</v>
      </c>
      <c r="AE203" s="153" t="n">
        <v>-0.0175</v>
      </c>
      <c r="AF203" s="153" t="n">
        <v>0.005</v>
      </c>
      <c r="AG203" s="153" t="n">
        <v>0</v>
      </c>
      <c r="AH203" s="153" t="n">
        <v>-0.0575</v>
      </c>
      <c r="AI203" s="153" t="n">
        <v>-0.022</v>
      </c>
      <c r="AJ203" s="153" t="n">
        <v>-0.0305</v>
      </c>
      <c r="AK203" s="153" t="n">
        <v>-0.0015</v>
      </c>
      <c r="AL203" s="153" t="n">
        <v>-0.0365</v>
      </c>
      <c r="AM203" s="153" t="n">
        <v>0</v>
      </c>
      <c r="AN203" s="153" t="n">
        <v>0.0075</v>
      </c>
      <c r="AO203" s="153" t="n">
        <v>0.016</v>
      </c>
      <c r="AP203" s="153" t="n">
        <v>0.725</v>
      </c>
      <c r="AQ203" s="153" t="n">
        <v>-0.0325</v>
      </c>
      <c r="AR203" s="153" t="n">
        <v>0</v>
      </c>
      <c r="AS203" s="153" t="n">
        <v>0</v>
      </c>
      <c r="AT203" s="153" t="n">
        <v>-0.19</v>
      </c>
      <c r="AV203" s="153" t="n">
        <v>0</v>
      </c>
      <c r="AW203" s="153" t="n">
        <v>0</v>
      </c>
      <c r="AX203" s="153" t="n">
        <v>0.1</v>
      </c>
      <c r="AY203" s="153" t="n">
        <v>0</v>
      </c>
      <c r="AZ203" s="153" t="n">
        <v>0</v>
      </c>
      <c r="BA203" s="153" t="n">
        <v>-0.0325</v>
      </c>
      <c r="BB203" s="153" t="n">
        <v>-0.096</v>
      </c>
      <c r="BC203" s="153" t="n">
        <v>0</v>
      </c>
      <c r="BD203" s="153" t="n">
        <v>-0.0685</v>
      </c>
      <c r="BE203" s="153" t="n">
        <v>-0.0065</v>
      </c>
      <c r="BF203" s="153" t="n">
        <v>0</v>
      </c>
      <c r="BG203" s="153" t="n">
        <v>0</v>
      </c>
      <c r="BH203" s="153" t="n">
        <v>-0.0575</v>
      </c>
      <c r="BI203" s="153" t="n">
        <v>-0.17</v>
      </c>
    </row>
    <row r="204" customFormat="false" ht="12.75" hidden="false" customHeight="false" outlineLevel="0" collapsed="false">
      <c r="C204" s="0" t="n">
        <v>0.02424169</v>
      </c>
      <c r="E204" s="0" t="n">
        <v>3.798</v>
      </c>
      <c r="F204" s="141" t="n">
        <v>42705</v>
      </c>
      <c r="G204" s="156" t="n">
        <v>3.853</v>
      </c>
      <c r="H204" s="156" t="n">
        <v>0.15</v>
      </c>
      <c r="I204" s="153" t="n">
        <v>0.074906712319584</v>
      </c>
      <c r="J204" s="153" t="n">
        <v>0</v>
      </c>
      <c r="K204" s="153" t="n">
        <v>0</v>
      </c>
      <c r="L204" s="192" t="n">
        <v>0</v>
      </c>
      <c r="M204" s="192" t="n">
        <v>0</v>
      </c>
      <c r="N204" s="153" t="n">
        <v>-0.005</v>
      </c>
      <c r="O204" s="153" t="n">
        <v>0</v>
      </c>
      <c r="P204" s="153" t="n">
        <v>0</v>
      </c>
      <c r="Q204" s="153" t="n">
        <v>0</v>
      </c>
      <c r="R204" s="153" t="n">
        <v>0</v>
      </c>
      <c r="S204" s="153" t="n">
        <v>0</v>
      </c>
      <c r="T204" s="153" t="n">
        <v>0</v>
      </c>
      <c r="U204" s="153" t="n">
        <v>0</v>
      </c>
      <c r="V204" s="153" t="n">
        <v>0</v>
      </c>
      <c r="W204" s="153" t="n">
        <v>0</v>
      </c>
      <c r="X204" s="153" t="n">
        <v>0</v>
      </c>
      <c r="Y204" s="153" t="n">
        <v>0</v>
      </c>
      <c r="Z204" s="153" t="n">
        <v>0.295</v>
      </c>
      <c r="AA204" s="153" t="n">
        <v>0.3375</v>
      </c>
      <c r="AB204" s="153" t="n">
        <v>-0.0085</v>
      </c>
      <c r="AC204" s="153" t="n">
        <v>0</v>
      </c>
      <c r="AD204" s="153" t="n">
        <v>-0.0025</v>
      </c>
      <c r="AE204" s="153" t="n">
        <v>-0.0175</v>
      </c>
      <c r="AF204" s="153" t="n">
        <v>0.005</v>
      </c>
      <c r="AG204" s="153" t="n">
        <v>0</v>
      </c>
      <c r="AH204" s="153" t="n">
        <v>-0.0575</v>
      </c>
      <c r="AI204" s="153" t="n">
        <v>-0.0205</v>
      </c>
      <c r="AJ204" s="153" t="n">
        <v>-0.033</v>
      </c>
      <c r="AK204" s="153" t="n">
        <v>-0.0015</v>
      </c>
      <c r="AL204" s="153" t="n">
        <v>-0.0365</v>
      </c>
      <c r="AM204" s="153" t="n">
        <v>0</v>
      </c>
      <c r="AN204" s="153" t="n">
        <v>0.0075</v>
      </c>
      <c r="AO204" s="153" t="n">
        <v>0.016</v>
      </c>
      <c r="AP204" s="153" t="n">
        <v>1.045</v>
      </c>
      <c r="AQ204" s="153" t="n">
        <v>-0.055</v>
      </c>
      <c r="AR204" s="153" t="n">
        <v>0</v>
      </c>
      <c r="AS204" s="153" t="n">
        <v>0</v>
      </c>
      <c r="AT204" s="153" t="n">
        <v>-0.19</v>
      </c>
      <c r="AV204" s="153" t="n">
        <v>0</v>
      </c>
      <c r="AW204" s="153" t="n">
        <v>0</v>
      </c>
      <c r="AX204" s="153" t="n">
        <v>0.1</v>
      </c>
      <c r="AY204" s="153" t="n">
        <v>0</v>
      </c>
      <c r="AZ204" s="153" t="n">
        <v>0</v>
      </c>
      <c r="BA204" s="153" t="n">
        <v>-0.055</v>
      </c>
      <c r="BB204" s="153" t="n">
        <v>-0.1085</v>
      </c>
      <c r="BC204" s="153" t="n">
        <v>0</v>
      </c>
      <c r="BD204" s="153" t="n">
        <v>-0.091</v>
      </c>
      <c r="BE204" s="153" t="n">
        <v>-0.0065</v>
      </c>
      <c r="BF204" s="153" t="n">
        <v>0</v>
      </c>
      <c r="BG204" s="153" t="n">
        <v>0</v>
      </c>
      <c r="BH204" s="153" t="n">
        <v>-0.0575</v>
      </c>
      <c r="BI204" s="153" t="n">
        <v>-0.17</v>
      </c>
    </row>
    <row r="205" customFormat="false" ht="12.75" hidden="false" customHeight="false" outlineLevel="0" collapsed="false">
      <c r="C205" s="0" t="n">
        <v>0.02404407</v>
      </c>
      <c r="E205" s="0" t="n">
        <v>4.059</v>
      </c>
      <c r="F205" s="141" t="n">
        <v>42736</v>
      </c>
      <c r="G205" s="156" t="n">
        <v>4.114</v>
      </c>
      <c r="H205" s="156" t="n">
        <v>0.15</v>
      </c>
      <c r="I205" s="153" t="n">
        <v>0.07490979855734</v>
      </c>
      <c r="J205" s="153" t="n">
        <v>0</v>
      </c>
      <c r="K205" s="153" t="n">
        <v>0</v>
      </c>
      <c r="L205" s="192" t="n">
        <v>0</v>
      </c>
      <c r="M205" s="192" t="n">
        <v>0</v>
      </c>
      <c r="N205" s="153" t="n">
        <v>0.01</v>
      </c>
      <c r="O205" s="153" t="n">
        <v>0</v>
      </c>
      <c r="P205" s="153" t="n">
        <v>0</v>
      </c>
      <c r="Q205" s="153" t="n">
        <v>0</v>
      </c>
      <c r="R205" s="153" t="n">
        <v>0</v>
      </c>
      <c r="S205" s="153" t="n">
        <v>0</v>
      </c>
      <c r="T205" s="153" t="n">
        <v>0</v>
      </c>
      <c r="U205" s="153" t="n">
        <v>0</v>
      </c>
      <c r="V205" s="153" t="n">
        <v>0</v>
      </c>
      <c r="W205" s="153" t="n">
        <v>0</v>
      </c>
      <c r="X205" s="153" t="n">
        <v>0</v>
      </c>
      <c r="Y205" s="153" t="n">
        <v>0</v>
      </c>
      <c r="Z205" s="153" t="n">
        <v>0.3425</v>
      </c>
      <c r="AA205" s="153" t="n">
        <v>0.4375</v>
      </c>
      <c r="AB205" s="153" t="n">
        <v>-0.004</v>
      </c>
      <c r="AC205" s="153" t="n">
        <v>0</v>
      </c>
      <c r="AD205" s="153" t="n">
        <v>-0.0025</v>
      </c>
      <c r="AE205" s="153" t="n">
        <v>-0.0175</v>
      </c>
      <c r="AF205" s="153" t="n">
        <v>0.005</v>
      </c>
      <c r="AG205" s="153" t="n">
        <v>0</v>
      </c>
      <c r="AH205" s="153" t="n">
        <v>-0.0575</v>
      </c>
      <c r="AI205" s="153" t="n">
        <v>-0.0205</v>
      </c>
      <c r="AJ205" s="153" t="n">
        <v>-0.033</v>
      </c>
      <c r="AK205" s="153" t="n">
        <v>-0.0015</v>
      </c>
      <c r="AL205" s="153" t="n">
        <v>-0.0405</v>
      </c>
      <c r="AM205" s="153" t="n">
        <v>0</v>
      </c>
      <c r="AN205" s="153" t="n">
        <v>0.0095</v>
      </c>
      <c r="AO205" s="153" t="n">
        <v>0.016</v>
      </c>
      <c r="AP205" s="153" t="n">
        <v>1.52</v>
      </c>
      <c r="AQ205" s="153" t="n">
        <v>-0.0575</v>
      </c>
      <c r="AR205" s="153" t="n">
        <v>0</v>
      </c>
      <c r="AS205" s="153" t="n">
        <v>0</v>
      </c>
      <c r="AT205" s="153" t="n">
        <v>-0.19</v>
      </c>
      <c r="AV205" s="153" t="n">
        <v>0</v>
      </c>
      <c r="AW205" s="153" t="n">
        <v>0</v>
      </c>
      <c r="AX205" s="153" t="n">
        <v>0.1</v>
      </c>
      <c r="AY205" s="153" t="n">
        <v>0</v>
      </c>
      <c r="AZ205" s="153" t="n">
        <v>0</v>
      </c>
      <c r="BA205" s="153" t="n">
        <v>-0.0575</v>
      </c>
      <c r="BB205" s="153" t="n">
        <v>-0.116</v>
      </c>
      <c r="BC205" s="153" t="n">
        <v>0</v>
      </c>
      <c r="BD205" s="153" t="n">
        <v>-0.094</v>
      </c>
      <c r="BE205" s="153" t="n">
        <v>-0.0065</v>
      </c>
      <c r="BF205" s="153" t="n">
        <v>0</v>
      </c>
      <c r="BG205" s="153" t="n">
        <v>0</v>
      </c>
      <c r="BH205" s="153" t="n">
        <v>-0.0575</v>
      </c>
      <c r="BI205" s="153" t="n">
        <v>-0.17</v>
      </c>
    </row>
    <row r="206" customFormat="false" ht="12.75" hidden="false" customHeight="false" outlineLevel="0" collapsed="false">
      <c r="C206" s="0" t="n">
        <v>0.02549817</v>
      </c>
      <c r="E206" s="0" t="n">
        <v>3.988</v>
      </c>
      <c r="F206" s="141" t="n">
        <v>42767</v>
      </c>
      <c r="G206" s="156" t="n">
        <v>4.043</v>
      </c>
      <c r="H206" s="156" t="n">
        <v>0.15</v>
      </c>
      <c r="I206" s="153" t="n">
        <v>0.074912884795098</v>
      </c>
      <c r="J206" s="153" t="n">
        <v>0</v>
      </c>
      <c r="K206" s="153" t="n">
        <v>0</v>
      </c>
      <c r="L206" s="192" t="n">
        <v>0</v>
      </c>
      <c r="M206" s="192" t="n">
        <v>0</v>
      </c>
      <c r="N206" s="153" t="n">
        <v>0.01</v>
      </c>
      <c r="O206" s="153" t="n">
        <v>0</v>
      </c>
      <c r="P206" s="153" t="n">
        <v>0</v>
      </c>
      <c r="Q206" s="153" t="n">
        <v>0</v>
      </c>
      <c r="R206" s="153" t="n">
        <v>0</v>
      </c>
      <c r="S206" s="153" t="n">
        <v>0</v>
      </c>
      <c r="T206" s="153" t="n">
        <v>0</v>
      </c>
      <c r="U206" s="153" t="n">
        <v>0</v>
      </c>
      <c r="V206" s="153" t="n">
        <v>0</v>
      </c>
      <c r="W206" s="153" t="n">
        <v>0</v>
      </c>
      <c r="X206" s="153" t="n">
        <v>0</v>
      </c>
      <c r="Y206" s="153" t="n">
        <v>0</v>
      </c>
      <c r="Z206" s="153" t="n">
        <v>0.3375</v>
      </c>
      <c r="AA206" s="153" t="n">
        <v>0.435</v>
      </c>
      <c r="AB206" s="153" t="n">
        <v>-0.004</v>
      </c>
      <c r="AC206" s="153" t="n">
        <v>0</v>
      </c>
      <c r="AD206" s="153" t="n">
        <v>-0.0025</v>
      </c>
      <c r="AE206" s="153" t="n">
        <v>-0.0175</v>
      </c>
      <c r="AF206" s="153" t="n">
        <v>0.005</v>
      </c>
      <c r="AG206" s="153" t="n">
        <v>0</v>
      </c>
      <c r="AH206" s="153" t="n">
        <v>-0.0575</v>
      </c>
      <c r="AI206" s="153" t="n">
        <v>-0.0205</v>
      </c>
      <c r="AJ206" s="153" t="n">
        <v>-0.033</v>
      </c>
      <c r="AK206" s="153" t="n">
        <v>-0.0015</v>
      </c>
      <c r="AL206" s="153" t="n">
        <v>-0.0365</v>
      </c>
      <c r="AM206" s="153" t="n">
        <v>0</v>
      </c>
      <c r="AN206" s="153" t="n">
        <v>0.0095</v>
      </c>
      <c r="AO206" s="153" t="n">
        <v>0.016</v>
      </c>
      <c r="AP206" s="153" t="n">
        <v>1.4</v>
      </c>
      <c r="AQ206" s="153" t="n">
        <v>-0.04</v>
      </c>
      <c r="AR206" s="153" t="n">
        <v>0</v>
      </c>
      <c r="AS206" s="153" t="n">
        <v>0</v>
      </c>
      <c r="AT206" s="153" t="n">
        <v>-0.19</v>
      </c>
      <c r="AV206" s="153" t="n">
        <v>0</v>
      </c>
      <c r="AW206" s="153" t="n">
        <v>0</v>
      </c>
      <c r="AX206" s="153" t="n">
        <v>0.1</v>
      </c>
      <c r="AY206" s="153" t="n">
        <v>0</v>
      </c>
      <c r="AZ206" s="153" t="n">
        <v>0</v>
      </c>
      <c r="BA206" s="153" t="n">
        <v>-0.04</v>
      </c>
      <c r="BB206" s="153" t="n">
        <v>-0.116</v>
      </c>
      <c r="BC206" s="153" t="n">
        <v>0</v>
      </c>
      <c r="BD206" s="153" t="n">
        <v>-0.074</v>
      </c>
      <c r="BE206" s="153" t="n">
        <v>-0.0065</v>
      </c>
      <c r="BF206" s="153" t="n">
        <v>0</v>
      </c>
      <c r="BG206" s="153" t="n">
        <v>0</v>
      </c>
      <c r="BH206" s="153" t="n">
        <v>-0.0575</v>
      </c>
      <c r="BI206" s="153" t="n">
        <v>-0.17</v>
      </c>
    </row>
    <row r="207" customFormat="false" ht="12.75" hidden="false" customHeight="false" outlineLevel="0" collapsed="false">
      <c r="C207" s="0" t="n">
        <v>0.01837381</v>
      </c>
      <c r="E207" s="0" t="n">
        <v>3.884</v>
      </c>
      <c r="F207" s="141" t="n">
        <v>42795</v>
      </c>
      <c r="G207" s="156" t="n">
        <v>3.939</v>
      </c>
      <c r="H207" s="156" t="n">
        <v>0.15</v>
      </c>
      <c r="I207" s="153" t="n">
        <v>0.074915672364689</v>
      </c>
      <c r="J207" s="153" t="n">
        <v>0</v>
      </c>
      <c r="K207" s="153" t="n">
        <v>0</v>
      </c>
      <c r="L207" s="192" t="n">
        <v>0</v>
      </c>
      <c r="M207" s="192" t="n">
        <v>0</v>
      </c>
      <c r="N207" s="153" t="n">
        <v>0.01</v>
      </c>
      <c r="O207" s="153" t="n">
        <v>0</v>
      </c>
      <c r="P207" s="153" t="n">
        <v>0</v>
      </c>
      <c r="Q207" s="153" t="n">
        <v>0</v>
      </c>
      <c r="R207" s="153" t="n">
        <v>0</v>
      </c>
      <c r="S207" s="153" t="n">
        <v>0</v>
      </c>
      <c r="T207" s="153" t="n">
        <v>0</v>
      </c>
      <c r="U207" s="153" t="n">
        <v>0</v>
      </c>
      <c r="V207" s="153" t="n">
        <v>0</v>
      </c>
      <c r="W207" s="153" t="n">
        <v>0</v>
      </c>
      <c r="X207" s="153" t="n">
        <v>0</v>
      </c>
      <c r="Y207" s="153" t="n">
        <v>0</v>
      </c>
      <c r="Z207" s="153" t="n">
        <v>0.26</v>
      </c>
      <c r="AA207" s="153" t="n">
        <v>0.3025</v>
      </c>
      <c r="AB207" s="153" t="n">
        <v>0</v>
      </c>
      <c r="AC207" s="153" t="n">
        <v>0</v>
      </c>
      <c r="AD207" s="153" t="n">
        <v>0.0133</v>
      </c>
      <c r="AE207" s="153" t="n">
        <v>-0.0017</v>
      </c>
      <c r="AF207" s="153" t="n">
        <v>0</v>
      </c>
      <c r="AG207" s="153" t="n">
        <v>0</v>
      </c>
      <c r="AH207" s="153" t="n">
        <v>0</v>
      </c>
      <c r="AI207" s="153" t="n">
        <v>0</v>
      </c>
      <c r="AJ207" s="153" t="n">
        <v>0</v>
      </c>
      <c r="AK207" s="153" t="n">
        <v>0</v>
      </c>
      <c r="AL207" s="153" t="n">
        <v>0</v>
      </c>
      <c r="AM207" s="153" t="n">
        <v>0</v>
      </c>
      <c r="AN207" s="153" t="n">
        <v>0</v>
      </c>
      <c r="AO207" s="153" t="n">
        <v>0</v>
      </c>
      <c r="AP207" s="153" t="n">
        <v>0.88</v>
      </c>
      <c r="AQ207" s="153" t="n">
        <v>-0.0275</v>
      </c>
      <c r="AR207" s="153" t="n">
        <v>0</v>
      </c>
      <c r="AS207" s="153" t="n">
        <v>0</v>
      </c>
      <c r="AT207" s="153" t="n">
        <v>-0.19</v>
      </c>
      <c r="AV207" s="153" t="n">
        <v>0</v>
      </c>
      <c r="AW207" s="153" t="n">
        <v>0</v>
      </c>
      <c r="AX207" s="153" t="n">
        <v>0.1</v>
      </c>
      <c r="AY207" s="153" t="n">
        <v>0</v>
      </c>
      <c r="AZ207" s="153" t="n">
        <v>0</v>
      </c>
      <c r="BA207" s="153" t="n">
        <v>-0.0275</v>
      </c>
      <c r="BB207" s="153" t="n">
        <v>0</v>
      </c>
      <c r="BC207" s="153" t="n">
        <v>0</v>
      </c>
      <c r="BD207" s="153" t="n">
        <v>0</v>
      </c>
      <c r="BE207" s="153" t="n">
        <v>0</v>
      </c>
      <c r="BF207" s="153" t="n">
        <v>0</v>
      </c>
      <c r="BG207" s="153" t="n">
        <v>0</v>
      </c>
      <c r="BH207" s="153" t="n">
        <v>0</v>
      </c>
      <c r="BI207" s="153" t="n">
        <v>-0.17</v>
      </c>
    </row>
    <row r="208" customFormat="false" ht="12.75" hidden="false" customHeight="false" outlineLevel="0" collapsed="false">
      <c r="C208" s="0" t="n">
        <v>0.0388169</v>
      </c>
      <c r="E208" s="0" t="n">
        <v>3.781</v>
      </c>
      <c r="F208" s="141" t="n">
        <v>42826</v>
      </c>
      <c r="G208" s="156" t="n">
        <v>3.836</v>
      </c>
      <c r="H208" s="156" t="n">
        <v>0.15</v>
      </c>
      <c r="I208" s="153" t="n">
        <v>0.074918758602453</v>
      </c>
      <c r="J208" s="153" t="n">
        <v>0</v>
      </c>
      <c r="K208" s="153" t="n">
        <v>0</v>
      </c>
      <c r="L208" s="192" t="n">
        <v>0</v>
      </c>
      <c r="M208" s="192" t="n">
        <v>0</v>
      </c>
      <c r="N208" s="153" t="n">
        <v>-0.035</v>
      </c>
      <c r="O208" s="153" t="n">
        <v>0</v>
      </c>
      <c r="P208" s="153" t="n">
        <v>0</v>
      </c>
      <c r="Q208" s="153" t="n">
        <v>0</v>
      </c>
      <c r="R208" s="153" t="n">
        <v>0</v>
      </c>
      <c r="S208" s="153" t="n">
        <v>0</v>
      </c>
      <c r="T208" s="153" t="n">
        <v>0</v>
      </c>
      <c r="U208" s="153" t="n">
        <v>0</v>
      </c>
      <c r="V208" s="153" t="n">
        <v>0</v>
      </c>
      <c r="W208" s="153" t="n">
        <v>0</v>
      </c>
      <c r="X208" s="153" t="n">
        <v>0</v>
      </c>
      <c r="Y208" s="153" t="n">
        <v>0</v>
      </c>
      <c r="Z208" s="153" t="n">
        <v>0.1775</v>
      </c>
      <c r="AA208" s="153" t="n">
        <v>0.1975</v>
      </c>
      <c r="AB208" s="153" t="n">
        <v>0</v>
      </c>
      <c r="AC208" s="153" t="n">
        <v>0</v>
      </c>
      <c r="AD208" s="153" t="n">
        <v>0.0133</v>
      </c>
      <c r="AE208" s="153" t="n">
        <v>-0.0017</v>
      </c>
      <c r="AF208" s="153" t="n">
        <v>0</v>
      </c>
      <c r="AG208" s="153" t="n">
        <v>0</v>
      </c>
      <c r="AH208" s="153" t="n">
        <v>0</v>
      </c>
      <c r="AI208" s="153" t="n">
        <v>0</v>
      </c>
      <c r="AJ208" s="153" t="n">
        <v>0</v>
      </c>
      <c r="AK208" s="153" t="n">
        <v>0</v>
      </c>
      <c r="AL208" s="153" t="n">
        <v>0</v>
      </c>
      <c r="AM208" s="153" t="n">
        <v>0</v>
      </c>
      <c r="AN208" s="153" t="n">
        <v>0</v>
      </c>
      <c r="AO208" s="153" t="n">
        <v>0</v>
      </c>
      <c r="AP208" s="153" t="n">
        <v>0.505</v>
      </c>
      <c r="AQ208" s="153" t="n">
        <v>0.044976639</v>
      </c>
      <c r="AR208" s="153" t="n">
        <v>0</v>
      </c>
      <c r="AS208" s="153" t="n">
        <v>0</v>
      </c>
      <c r="AT208" s="153" t="n">
        <v>-0.19</v>
      </c>
      <c r="AV208" s="153" t="n">
        <v>0</v>
      </c>
      <c r="AW208" s="153" t="n">
        <v>0</v>
      </c>
      <c r="AX208" s="153" t="n">
        <v>0.1875</v>
      </c>
      <c r="AY208" s="153" t="n">
        <v>0</v>
      </c>
      <c r="AZ208" s="153" t="n">
        <v>0</v>
      </c>
      <c r="BA208" s="153" t="n">
        <v>0.044976639</v>
      </c>
      <c r="BB208" s="153" t="n">
        <v>0</v>
      </c>
      <c r="BC208" s="153" t="n">
        <v>0</v>
      </c>
      <c r="BD208" s="153" t="n">
        <v>0</v>
      </c>
      <c r="BE208" s="153" t="n">
        <v>0</v>
      </c>
      <c r="BF208" s="153" t="n">
        <v>0</v>
      </c>
      <c r="BG208" s="153" t="n">
        <v>0</v>
      </c>
      <c r="BH208" s="153" t="n">
        <v>0</v>
      </c>
      <c r="BI208" s="153" t="n">
        <v>-0.17</v>
      </c>
    </row>
    <row r="209" customFormat="false" ht="12.75" hidden="false" customHeight="false" outlineLevel="0" collapsed="false">
      <c r="C209" s="0" t="n">
        <v>0.05293101</v>
      </c>
      <c r="E209" s="0" t="n">
        <v>3.773</v>
      </c>
      <c r="F209" s="141" t="n">
        <v>42856</v>
      </c>
      <c r="G209" s="156" t="n">
        <v>3.828</v>
      </c>
      <c r="H209" s="156" t="n">
        <v>0.15</v>
      </c>
      <c r="I209" s="153" t="n">
        <v>0.074921745284163</v>
      </c>
      <c r="J209" s="153" t="n">
        <v>0</v>
      </c>
      <c r="K209" s="153" t="n">
        <v>0</v>
      </c>
      <c r="L209" s="192" t="n">
        <v>0</v>
      </c>
      <c r="M209" s="192" t="n">
        <v>0</v>
      </c>
      <c r="N209" s="153" t="n">
        <v>-0.05</v>
      </c>
      <c r="O209" s="153" t="n">
        <v>0</v>
      </c>
      <c r="P209" s="153" t="n">
        <v>0</v>
      </c>
      <c r="Q209" s="153" t="n">
        <v>0</v>
      </c>
      <c r="R209" s="153" t="n">
        <v>0</v>
      </c>
      <c r="S209" s="153" t="n">
        <v>0</v>
      </c>
      <c r="T209" s="153" t="n">
        <v>0</v>
      </c>
      <c r="U209" s="153" t="n">
        <v>0</v>
      </c>
      <c r="V209" s="153" t="n">
        <v>0</v>
      </c>
      <c r="W209" s="153" t="n">
        <v>0</v>
      </c>
      <c r="X209" s="153" t="n">
        <v>0</v>
      </c>
      <c r="Y209" s="153" t="n">
        <v>0</v>
      </c>
      <c r="Z209" s="153" t="n">
        <v>0.1625</v>
      </c>
      <c r="AA209" s="153" t="n">
        <v>0.1725</v>
      </c>
      <c r="AB209" s="153" t="n">
        <v>0</v>
      </c>
      <c r="AC209" s="153" t="n">
        <v>0</v>
      </c>
      <c r="AD209" s="153" t="n">
        <v>0.01305</v>
      </c>
      <c r="AE209" s="153" t="n">
        <v>-0.00195</v>
      </c>
      <c r="AF209" s="153" t="n">
        <v>0</v>
      </c>
      <c r="AG209" s="153" t="n">
        <v>0</v>
      </c>
      <c r="AH209" s="153" t="n">
        <v>0</v>
      </c>
      <c r="AI209" s="153" t="n">
        <v>0</v>
      </c>
      <c r="AJ209" s="153" t="n">
        <v>0</v>
      </c>
      <c r="AK209" s="153" t="n">
        <v>0</v>
      </c>
      <c r="AL209" s="153" t="n">
        <v>0</v>
      </c>
      <c r="AM209" s="153" t="n">
        <v>0</v>
      </c>
      <c r="AN209" s="153" t="n">
        <v>0</v>
      </c>
      <c r="AO209" s="153" t="n">
        <v>0</v>
      </c>
      <c r="AP209" s="153" t="n">
        <v>0.405</v>
      </c>
      <c r="AQ209" s="153" t="n">
        <v>0.044968124</v>
      </c>
      <c r="AR209" s="153" t="n">
        <v>0</v>
      </c>
      <c r="AS209" s="153" t="n">
        <v>0</v>
      </c>
      <c r="AT209" s="153" t="n">
        <v>-0.19</v>
      </c>
      <c r="AV209" s="153" t="n">
        <v>0</v>
      </c>
      <c r="AW209" s="153" t="n">
        <v>0</v>
      </c>
      <c r="AX209" s="153" t="n">
        <v>0.1875</v>
      </c>
      <c r="AY209" s="153" t="n">
        <v>0</v>
      </c>
      <c r="AZ209" s="153" t="n">
        <v>0</v>
      </c>
      <c r="BA209" s="153" t="n">
        <v>0.044968124</v>
      </c>
      <c r="BB209" s="153" t="n">
        <v>0</v>
      </c>
      <c r="BC209" s="153" t="n">
        <v>0</v>
      </c>
      <c r="BD209" s="153" t="n">
        <v>0</v>
      </c>
      <c r="BE209" s="153" t="n">
        <v>0</v>
      </c>
      <c r="BF209" s="153" t="n">
        <v>0</v>
      </c>
      <c r="BG209" s="153" t="n">
        <v>0</v>
      </c>
      <c r="BH209" s="153" t="n">
        <v>0</v>
      </c>
      <c r="BI209" s="153" t="n">
        <v>-0.17</v>
      </c>
    </row>
    <row r="210" customFormat="false" ht="12.75" hidden="false" customHeight="false" outlineLevel="0" collapsed="false">
      <c r="C210" s="0" t="n">
        <v>0.02463426</v>
      </c>
      <c r="E210" s="0" t="n">
        <v>3.782</v>
      </c>
      <c r="F210" s="141" t="n">
        <v>42887</v>
      </c>
      <c r="G210" s="156" t="n">
        <v>3.837</v>
      </c>
      <c r="H210" s="156" t="n">
        <v>0.15</v>
      </c>
      <c r="I210" s="153" t="n">
        <v>0.074924831521933</v>
      </c>
      <c r="J210" s="153" t="n">
        <v>0</v>
      </c>
      <c r="K210" s="153" t="n">
        <v>0</v>
      </c>
      <c r="L210" s="192" t="n">
        <v>0</v>
      </c>
      <c r="M210" s="192" t="n">
        <v>0</v>
      </c>
      <c r="N210" s="153" t="n">
        <v>-0.06</v>
      </c>
      <c r="O210" s="153" t="n">
        <v>0</v>
      </c>
      <c r="P210" s="153" t="n">
        <v>0</v>
      </c>
      <c r="Q210" s="153" t="n">
        <v>0</v>
      </c>
      <c r="R210" s="153" t="n">
        <v>0</v>
      </c>
      <c r="S210" s="153" t="n">
        <v>0</v>
      </c>
      <c r="T210" s="153" t="n">
        <v>0</v>
      </c>
      <c r="U210" s="153" t="n">
        <v>0</v>
      </c>
      <c r="V210" s="153" t="n">
        <v>0</v>
      </c>
      <c r="W210" s="153" t="n">
        <v>0</v>
      </c>
      <c r="X210" s="153" t="n">
        <v>0</v>
      </c>
      <c r="Y210" s="153" t="n">
        <v>0</v>
      </c>
      <c r="Z210" s="153" t="n">
        <v>0.1625</v>
      </c>
      <c r="AA210" s="153" t="n">
        <v>0.1725</v>
      </c>
      <c r="AB210" s="153" t="n">
        <v>0</v>
      </c>
      <c r="AC210" s="153" t="n">
        <v>0</v>
      </c>
      <c r="AD210" s="153" t="n">
        <v>0.01305</v>
      </c>
      <c r="AE210" s="153" t="n">
        <v>-0.00195</v>
      </c>
      <c r="AF210" s="153" t="n">
        <v>0</v>
      </c>
      <c r="AG210" s="153" t="n">
        <v>0</v>
      </c>
      <c r="AH210" s="153" t="n">
        <v>0</v>
      </c>
      <c r="AI210" s="153" t="n">
        <v>0</v>
      </c>
      <c r="AJ210" s="153" t="n">
        <v>0</v>
      </c>
      <c r="AK210" s="153" t="n">
        <v>0</v>
      </c>
      <c r="AL210" s="153" t="n">
        <v>0</v>
      </c>
      <c r="AM210" s="153" t="n">
        <v>0</v>
      </c>
      <c r="AN210" s="153" t="n">
        <v>0</v>
      </c>
      <c r="AO210" s="153" t="n">
        <v>0</v>
      </c>
      <c r="AP210" s="153" t="n">
        <v>0.415</v>
      </c>
      <c r="AQ210" s="153" t="n">
        <v>0.044968124</v>
      </c>
      <c r="AR210" s="153" t="n">
        <v>0</v>
      </c>
      <c r="AS210" s="153" t="n">
        <v>0</v>
      </c>
      <c r="AT210" s="153" t="n">
        <v>-0.19</v>
      </c>
      <c r="AV210" s="153" t="n">
        <v>0</v>
      </c>
      <c r="AW210" s="153" t="n">
        <v>0</v>
      </c>
      <c r="AX210" s="153" t="n">
        <v>0.1875</v>
      </c>
      <c r="AY210" s="153" t="n">
        <v>0</v>
      </c>
      <c r="AZ210" s="153" t="n">
        <v>0</v>
      </c>
      <c r="BA210" s="153" t="n">
        <v>0.044968124</v>
      </c>
      <c r="BB210" s="153" t="n">
        <v>0</v>
      </c>
      <c r="BC210" s="153" t="n">
        <v>0</v>
      </c>
      <c r="BD210" s="153" t="n">
        <v>0</v>
      </c>
      <c r="BE210" s="153" t="n">
        <v>0</v>
      </c>
      <c r="BF210" s="153" t="n">
        <v>0</v>
      </c>
      <c r="BG210" s="153" t="n">
        <v>0</v>
      </c>
      <c r="BH210" s="153" t="n">
        <v>0</v>
      </c>
      <c r="BI210" s="153" t="n">
        <v>-0.17</v>
      </c>
    </row>
    <row r="211" customFormat="false" ht="12.75" hidden="false" customHeight="false" outlineLevel="0" collapsed="false">
      <c r="C211" s="0" t="n">
        <v>0.0380418</v>
      </c>
      <c r="E211" s="0" t="n">
        <v>3.829</v>
      </c>
      <c r="F211" s="141" t="n">
        <v>42917</v>
      </c>
      <c r="G211" s="156" t="n">
        <v>3.884</v>
      </c>
      <c r="H211" s="156" t="n">
        <v>0.15</v>
      </c>
      <c r="I211" s="153" t="n">
        <v>0.07492781820365</v>
      </c>
      <c r="J211" s="153" t="n">
        <v>0</v>
      </c>
      <c r="K211" s="153" t="n">
        <v>0</v>
      </c>
      <c r="L211" s="192" t="n">
        <v>0</v>
      </c>
      <c r="M211" s="192" t="n">
        <v>0</v>
      </c>
      <c r="N211" s="153" t="n">
        <v>-0.06</v>
      </c>
      <c r="O211" s="153" t="n">
        <v>0</v>
      </c>
      <c r="P211" s="153" t="n">
        <v>0</v>
      </c>
      <c r="Q211" s="153" t="n">
        <v>0</v>
      </c>
      <c r="R211" s="153" t="n">
        <v>0</v>
      </c>
      <c r="S211" s="153" t="n">
        <v>0</v>
      </c>
      <c r="T211" s="153" t="n">
        <v>0</v>
      </c>
      <c r="U211" s="153" t="n">
        <v>0</v>
      </c>
      <c r="V211" s="153" t="n">
        <v>0</v>
      </c>
      <c r="W211" s="153" t="n">
        <v>0</v>
      </c>
      <c r="X211" s="153" t="n">
        <v>0</v>
      </c>
      <c r="Y211" s="153" t="n">
        <v>0</v>
      </c>
      <c r="Z211" s="153" t="n">
        <v>0.1625</v>
      </c>
      <c r="AA211" s="153" t="n">
        <v>0.185</v>
      </c>
      <c r="AB211" s="153" t="n">
        <v>0</v>
      </c>
      <c r="AC211" s="153" t="n">
        <v>0</v>
      </c>
      <c r="AD211" s="153" t="n">
        <v>0.01305</v>
      </c>
      <c r="AE211" s="153" t="n">
        <v>-0.00195</v>
      </c>
      <c r="AF211" s="153" t="n">
        <v>0</v>
      </c>
      <c r="AG211" s="153" t="n">
        <v>0</v>
      </c>
      <c r="AH211" s="153" t="n">
        <v>0</v>
      </c>
      <c r="AI211" s="153" t="n">
        <v>0</v>
      </c>
      <c r="AJ211" s="153" t="n">
        <v>0</v>
      </c>
      <c r="AK211" s="153" t="n">
        <v>0</v>
      </c>
      <c r="AL211" s="153" t="n">
        <v>0</v>
      </c>
      <c r="AM211" s="153" t="n">
        <v>0</v>
      </c>
      <c r="AN211" s="153" t="n">
        <v>0</v>
      </c>
      <c r="AO211" s="153" t="n">
        <v>0</v>
      </c>
      <c r="AP211" s="153" t="n">
        <v>0.45</v>
      </c>
      <c r="AQ211" s="153" t="n">
        <v>0.044968124</v>
      </c>
      <c r="AR211" s="153" t="n">
        <v>0</v>
      </c>
      <c r="AS211" s="153" t="n">
        <v>0</v>
      </c>
      <c r="AT211" s="153" t="n">
        <v>-0.19</v>
      </c>
      <c r="AV211" s="153" t="n">
        <v>0</v>
      </c>
      <c r="AW211" s="153" t="n">
        <v>0</v>
      </c>
      <c r="AX211" s="153" t="n">
        <v>0.1875</v>
      </c>
      <c r="AY211" s="153" t="n">
        <v>0</v>
      </c>
      <c r="AZ211" s="153" t="n">
        <v>0</v>
      </c>
      <c r="BA211" s="153" t="n">
        <v>0.044968124</v>
      </c>
      <c r="BB211" s="153" t="n">
        <v>0</v>
      </c>
      <c r="BC211" s="153" t="n">
        <v>0</v>
      </c>
      <c r="BD211" s="153" t="n">
        <v>0</v>
      </c>
      <c r="BE211" s="153" t="n">
        <v>0</v>
      </c>
      <c r="BF211" s="153" t="n">
        <v>0</v>
      </c>
      <c r="BG211" s="153" t="n">
        <v>0</v>
      </c>
      <c r="BH211" s="153" t="n">
        <v>0</v>
      </c>
      <c r="BI211" s="153" t="n">
        <v>-0.17</v>
      </c>
    </row>
    <row r="212" customFormat="false" ht="12.75" hidden="false" customHeight="false" outlineLevel="0" collapsed="false">
      <c r="C212" s="0" t="n">
        <v>0.03531063</v>
      </c>
      <c r="E212" s="0" t="n">
        <v>3.824</v>
      </c>
      <c r="F212" s="141" t="n">
        <v>42948</v>
      </c>
      <c r="G212" s="156" t="n">
        <v>3.879</v>
      </c>
      <c r="H212" s="156" t="n">
        <v>0.15</v>
      </c>
      <c r="I212" s="153" t="n">
        <v>0.074930904441426</v>
      </c>
      <c r="J212" s="153" t="n">
        <v>0</v>
      </c>
      <c r="K212" s="153" t="n">
        <v>0</v>
      </c>
      <c r="L212" s="192" t="n">
        <v>0</v>
      </c>
      <c r="M212" s="192" t="n">
        <v>0</v>
      </c>
      <c r="N212" s="153" t="n">
        <v>-0.06</v>
      </c>
      <c r="O212" s="153" t="n">
        <v>0</v>
      </c>
      <c r="P212" s="153" t="n">
        <v>0</v>
      </c>
      <c r="Q212" s="153" t="n">
        <v>0</v>
      </c>
      <c r="R212" s="153" t="n">
        <v>0</v>
      </c>
      <c r="S212" s="153" t="n">
        <v>0</v>
      </c>
      <c r="T212" s="153" t="n">
        <v>0</v>
      </c>
      <c r="U212" s="153" t="n">
        <v>0</v>
      </c>
      <c r="V212" s="153" t="n">
        <v>0</v>
      </c>
      <c r="W212" s="153" t="n">
        <v>0</v>
      </c>
      <c r="X212" s="153" t="n">
        <v>0</v>
      </c>
      <c r="Y212" s="153" t="n">
        <v>0</v>
      </c>
      <c r="Z212" s="153" t="n">
        <v>0.1625</v>
      </c>
      <c r="AA212" s="153" t="n">
        <v>0.185</v>
      </c>
      <c r="AB212" s="153" t="n">
        <v>0</v>
      </c>
      <c r="AC212" s="153" t="n">
        <v>0</v>
      </c>
      <c r="AD212" s="153" t="n">
        <v>0.01325</v>
      </c>
      <c r="AE212" s="153" t="n">
        <v>-0.00175</v>
      </c>
      <c r="AF212" s="153" t="n">
        <v>0</v>
      </c>
      <c r="AG212" s="153" t="n">
        <v>0</v>
      </c>
      <c r="AH212" s="153" t="n">
        <v>0</v>
      </c>
      <c r="AI212" s="153" t="n">
        <v>0</v>
      </c>
      <c r="AJ212" s="153" t="n">
        <v>0</v>
      </c>
      <c r="AK212" s="153" t="n">
        <v>0</v>
      </c>
      <c r="AL212" s="153" t="n">
        <v>0</v>
      </c>
      <c r="AM212" s="153" t="n">
        <v>0</v>
      </c>
      <c r="AN212" s="153" t="n">
        <v>0</v>
      </c>
      <c r="AO212" s="153" t="n">
        <v>0</v>
      </c>
      <c r="AP212" s="153" t="n">
        <v>0.505</v>
      </c>
      <c r="AQ212" s="153" t="n">
        <v>0.044968124</v>
      </c>
      <c r="AR212" s="153" t="n">
        <v>0</v>
      </c>
      <c r="AS212" s="153" t="n">
        <v>0</v>
      </c>
      <c r="AT212" s="153" t="n">
        <v>-0.19</v>
      </c>
      <c r="AV212" s="153" t="n">
        <v>0</v>
      </c>
      <c r="AW212" s="153" t="n">
        <v>0</v>
      </c>
      <c r="AX212" s="153" t="n">
        <v>0.1875</v>
      </c>
      <c r="AY212" s="153" t="n">
        <v>0</v>
      </c>
      <c r="AZ212" s="153" t="n">
        <v>0</v>
      </c>
      <c r="BA212" s="153" t="n">
        <v>0.044968124</v>
      </c>
      <c r="BB212" s="153" t="n">
        <v>0</v>
      </c>
      <c r="BC212" s="153" t="n">
        <v>0</v>
      </c>
      <c r="BD212" s="153" t="n">
        <v>0</v>
      </c>
      <c r="BE212" s="153" t="n">
        <v>0</v>
      </c>
      <c r="BF212" s="153" t="n">
        <v>0</v>
      </c>
      <c r="BG212" s="153" t="n">
        <v>0</v>
      </c>
      <c r="BH212" s="153" t="n">
        <v>0</v>
      </c>
      <c r="BI212" s="153" t="n">
        <v>-0.17</v>
      </c>
    </row>
    <row r="213" customFormat="false" ht="12.75" hidden="false" customHeight="false" outlineLevel="0" collapsed="false">
      <c r="C213" s="0" t="n">
        <v>0.04628472</v>
      </c>
      <c r="E213" s="0" t="n">
        <v>3.8</v>
      </c>
      <c r="F213" s="141" t="n">
        <v>42979</v>
      </c>
      <c r="G213" s="156" t="n">
        <v>3.855</v>
      </c>
      <c r="H213" s="156" t="n">
        <v>0.15</v>
      </c>
      <c r="I213" s="153" t="n">
        <v>0.074933990679206</v>
      </c>
      <c r="J213" s="153" t="n">
        <v>0</v>
      </c>
      <c r="K213" s="153" t="n">
        <v>0</v>
      </c>
      <c r="L213" s="192" t="n">
        <v>0</v>
      </c>
      <c r="M213" s="192" t="n">
        <v>0</v>
      </c>
      <c r="N213" s="153" t="n">
        <v>-0.05</v>
      </c>
      <c r="O213" s="153" t="n">
        <v>0</v>
      </c>
      <c r="P213" s="153" t="n">
        <v>0</v>
      </c>
      <c r="Q213" s="153" t="n">
        <v>0</v>
      </c>
      <c r="R213" s="153" t="n">
        <v>0</v>
      </c>
      <c r="S213" s="153" t="n">
        <v>0</v>
      </c>
      <c r="T213" s="153" t="n">
        <v>0</v>
      </c>
      <c r="U213" s="153" t="n">
        <v>0</v>
      </c>
      <c r="V213" s="153" t="n">
        <v>0</v>
      </c>
      <c r="W213" s="153" t="n">
        <v>0</v>
      </c>
      <c r="X213" s="153" t="n">
        <v>0</v>
      </c>
      <c r="Y213" s="153" t="n">
        <v>0</v>
      </c>
      <c r="Z213" s="153" t="n">
        <v>0.1625</v>
      </c>
      <c r="AA213" s="153" t="n">
        <v>0.1625</v>
      </c>
      <c r="AB213" s="153" t="n">
        <v>0</v>
      </c>
      <c r="AC213" s="153" t="n">
        <v>0</v>
      </c>
      <c r="AD213" s="153" t="n">
        <v>0.01325</v>
      </c>
      <c r="AE213" s="153" t="n">
        <v>-0.00175</v>
      </c>
      <c r="AF213" s="153" t="n">
        <v>0</v>
      </c>
      <c r="AG213" s="153" t="n">
        <v>0</v>
      </c>
      <c r="AH213" s="153" t="n">
        <v>0</v>
      </c>
      <c r="AI213" s="153" t="n">
        <v>0</v>
      </c>
      <c r="AJ213" s="153" t="n">
        <v>0</v>
      </c>
      <c r="AK213" s="153" t="n">
        <v>0</v>
      </c>
      <c r="AL213" s="153" t="n">
        <v>0</v>
      </c>
      <c r="AM213" s="153" t="n">
        <v>0</v>
      </c>
      <c r="AN213" s="153" t="n">
        <v>0</v>
      </c>
      <c r="AO213" s="153" t="n">
        <v>0</v>
      </c>
      <c r="AP213" s="153" t="n">
        <v>0.41</v>
      </c>
      <c r="AQ213" s="153" t="n">
        <v>0.044968124</v>
      </c>
      <c r="AR213" s="153" t="n">
        <v>0</v>
      </c>
      <c r="AS213" s="153" t="n">
        <v>0</v>
      </c>
      <c r="AT213" s="153" t="n">
        <v>-0.19</v>
      </c>
      <c r="AV213" s="153" t="n">
        <v>0</v>
      </c>
      <c r="AW213" s="153" t="n">
        <v>0</v>
      </c>
      <c r="AX213" s="153" t="n">
        <v>0.1875</v>
      </c>
      <c r="AY213" s="153" t="n">
        <v>0</v>
      </c>
      <c r="AZ213" s="153" t="n">
        <v>0</v>
      </c>
      <c r="BA213" s="153" t="n">
        <v>0.044968124</v>
      </c>
      <c r="BB213" s="153" t="n">
        <v>0</v>
      </c>
      <c r="BC213" s="153" t="n">
        <v>0</v>
      </c>
      <c r="BD213" s="153" t="n">
        <v>0</v>
      </c>
      <c r="BE213" s="153" t="n">
        <v>0</v>
      </c>
      <c r="BF213" s="153" t="n">
        <v>0</v>
      </c>
      <c r="BG213" s="153" t="n">
        <v>0</v>
      </c>
      <c r="BH213" s="153" t="n">
        <v>0</v>
      </c>
      <c r="BI213" s="153" t="n">
        <v>-0.17</v>
      </c>
    </row>
    <row r="214" customFormat="false" ht="12.75" hidden="false" customHeight="false" outlineLevel="0" collapsed="false">
      <c r="C214" s="0" t="n">
        <v>0.03324607</v>
      </c>
      <c r="E214" s="0" t="n">
        <v>3.804</v>
      </c>
      <c r="F214" s="141" t="n">
        <v>43009</v>
      </c>
      <c r="G214" s="156" t="n">
        <v>3.859</v>
      </c>
      <c r="H214" s="156" t="n">
        <v>0.15</v>
      </c>
      <c r="I214" s="153" t="n">
        <v>0.074936977360931</v>
      </c>
      <c r="J214" s="153" t="n">
        <v>0</v>
      </c>
      <c r="K214" s="153" t="n">
        <v>0</v>
      </c>
      <c r="L214" s="192" t="n">
        <v>0</v>
      </c>
      <c r="M214" s="192" t="n">
        <v>0</v>
      </c>
      <c r="N214" s="153" t="n">
        <v>-0.035</v>
      </c>
      <c r="O214" s="153" t="n">
        <v>0</v>
      </c>
      <c r="P214" s="153" t="n">
        <v>0</v>
      </c>
      <c r="Q214" s="153" t="n">
        <v>0</v>
      </c>
      <c r="R214" s="153" t="n">
        <v>0</v>
      </c>
      <c r="S214" s="153" t="n">
        <v>0</v>
      </c>
      <c r="T214" s="153" t="n">
        <v>0</v>
      </c>
      <c r="U214" s="153" t="n">
        <v>0</v>
      </c>
      <c r="V214" s="153" t="n">
        <v>0</v>
      </c>
      <c r="W214" s="153" t="n">
        <v>0</v>
      </c>
      <c r="X214" s="153" t="n">
        <v>0</v>
      </c>
      <c r="Y214" s="153" t="n">
        <v>0</v>
      </c>
      <c r="Z214" s="153" t="n">
        <v>0.165</v>
      </c>
      <c r="AA214" s="153" t="n">
        <v>0.185</v>
      </c>
      <c r="AB214" s="153" t="n">
        <v>0</v>
      </c>
      <c r="AC214" s="153" t="n">
        <v>0</v>
      </c>
      <c r="AD214" s="153" t="n">
        <v>-0.0025</v>
      </c>
      <c r="AE214" s="153" t="n">
        <v>-0.0175</v>
      </c>
      <c r="AF214" s="153" t="n">
        <v>0</v>
      </c>
      <c r="AG214" s="153" t="n">
        <v>0</v>
      </c>
      <c r="AH214" s="153" t="n">
        <v>0</v>
      </c>
      <c r="AI214" s="153" t="n">
        <v>0</v>
      </c>
      <c r="AJ214" s="153" t="n">
        <v>0</v>
      </c>
      <c r="AK214" s="153" t="n">
        <v>0</v>
      </c>
      <c r="AL214" s="153" t="n">
        <v>0</v>
      </c>
      <c r="AM214" s="153" t="n">
        <v>0</v>
      </c>
      <c r="AN214" s="153" t="n">
        <v>0</v>
      </c>
      <c r="AO214" s="153" t="n">
        <v>0</v>
      </c>
      <c r="AP214" s="153" t="n">
        <v>0.345</v>
      </c>
      <c r="AQ214" s="153" t="n">
        <v>0.044968124</v>
      </c>
      <c r="AR214" s="153" t="n">
        <v>0</v>
      </c>
      <c r="AS214" s="153" t="n">
        <v>0</v>
      </c>
      <c r="AT214" s="153" t="n">
        <v>-0.19</v>
      </c>
      <c r="AV214" s="153" t="n">
        <v>0</v>
      </c>
      <c r="AW214" s="153" t="n">
        <v>0</v>
      </c>
      <c r="AX214" s="153" t="n">
        <v>0.1875</v>
      </c>
      <c r="AY214" s="153" t="n">
        <v>0</v>
      </c>
      <c r="AZ214" s="153" t="n">
        <v>0</v>
      </c>
      <c r="BA214" s="153" t="n">
        <v>0.044968124</v>
      </c>
      <c r="BB214" s="153" t="n">
        <v>0</v>
      </c>
      <c r="BC214" s="153" t="n">
        <v>0</v>
      </c>
      <c r="BD214" s="153" t="n">
        <v>0</v>
      </c>
      <c r="BE214" s="153" t="n">
        <v>0</v>
      </c>
      <c r="BF214" s="153" t="n">
        <v>0</v>
      </c>
      <c r="BG214" s="153" t="n">
        <v>0</v>
      </c>
      <c r="BH214" s="153" t="n">
        <v>0</v>
      </c>
      <c r="BI214" s="153" t="n">
        <v>-0.17</v>
      </c>
    </row>
    <row r="215" customFormat="false" ht="12.75" hidden="false" customHeight="false" outlineLevel="0" collapsed="false">
      <c r="C215" s="0" t="n">
        <v>0.02195095</v>
      </c>
      <c r="E215" s="0" t="n">
        <v>3.834</v>
      </c>
      <c r="F215" s="141" t="n">
        <v>43040</v>
      </c>
      <c r="G215" s="156" t="n">
        <v>3.889</v>
      </c>
      <c r="H215" s="156" t="n">
        <v>0.15</v>
      </c>
      <c r="I215" s="153" t="n">
        <v>0.074940063598717</v>
      </c>
      <c r="J215" s="153" t="n">
        <v>0</v>
      </c>
      <c r="K215" s="153" t="n">
        <v>0</v>
      </c>
      <c r="L215" s="192" t="n">
        <v>0</v>
      </c>
      <c r="M215" s="192" t="n">
        <v>0</v>
      </c>
      <c r="N215" s="153" t="n">
        <v>0.0025</v>
      </c>
      <c r="O215" s="153" t="n">
        <v>0</v>
      </c>
      <c r="P215" s="153" t="n">
        <v>0</v>
      </c>
      <c r="Q215" s="153" t="n">
        <v>0</v>
      </c>
      <c r="R215" s="153" t="n">
        <v>0</v>
      </c>
      <c r="S215" s="153" t="n">
        <v>0</v>
      </c>
      <c r="T215" s="153" t="n">
        <v>0</v>
      </c>
      <c r="U215" s="153" t="n">
        <v>0</v>
      </c>
      <c r="V215" s="153" t="n">
        <v>0</v>
      </c>
      <c r="W215" s="153" t="n">
        <v>0</v>
      </c>
      <c r="X215" s="153" t="n">
        <v>0</v>
      </c>
      <c r="Y215" s="153" t="n">
        <v>0</v>
      </c>
      <c r="Z215" s="153" t="n">
        <v>0.24</v>
      </c>
      <c r="AA215" s="153" t="n">
        <v>0.2875</v>
      </c>
      <c r="AB215" s="153" t="n">
        <v>0</v>
      </c>
      <c r="AC215" s="153" t="n">
        <v>0</v>
      </c>
      <c r="AD215" s="153" t="n">
        <v>-0.0015</v>
      </c>
      <c r="AE215" s="153" t="n">
        <v>-0.0165</v>
      </c>
      <c r="AF215" s="153" t="n">
        <v>0</v>
      </c>
      <c r="AG215" s="153" t="n">
        <v>0</v>
      </c>
      <c r="AH215" s="153" t="n">
        <v>0</v>
      </c>
      <c r="AI215" s="153" t="n">
        <v>0</v>
      </c>
      <c r="AJ215" s="153" t="n">
        <v>0</v>
      </c>
      <c r="AK215" s="153" t="n">
        <v>0</v>
      </c>
      <c r="AL215" s="153" t="n">
        <v>0</v>
      </c>
      <c r="AM215" s="153" t="n">
        <v>0</v>
      </c>
      <c r="AN215" s="153" t="n">
        <v>0</v>
      </c>
      <c r="AO215" s="153" t="n">
        <v>0</v>
      </c>
      <c r="AP215" s="153" t="n">
        <v>0.725</v>
      </c>
      <c r="AQ215" s="153" t="n">
        <v>-0.034988713</v>
      </c>
      <c r="AR215" s="153" t="n">
        <v>0</v>
      </c>
      <c r="AS215" s="153" t="n">
        <v>0</v>
      </c>
      <c r="AT215" s="153" t="n">
        <v>-0.19</v>
      </c>
      <c r="AV215" s="153" t="n">
        <v>0</v>
      </c>
      <c r="AW215" s="153" t="n">
        <v>0</v>
      </c>
      <c r="AX215" s="153" t="n">
        <v>0.1</v>
      </c>
      <c r="AY215" s="153" t="n">
        <v>0</v>
      </c>
      <c r="AZ215" s="153" t="n">
        <v>0</v>
      </c>
      <c r="BA215" s="153" t="n">
        <v>-0.034988713</v>
      </c>
      <c r="BB215" s="153" t="n">
        <v>0</v>
      </c>
      <c r="BC215" s="153" t="n">
        <v>0</v>
      </c>
      <c r="BD215" s="153" t="n">
        <v>0</v>
      </c>
      <c r="BE215" s="153" t="n">
        <v>0</v>
      </c>
      <c r="BF215" s="153" t="n">
        <v>0</v>
      </c>
      <c r="BG215" s="153" t="n">
        <v>0</v>
      </c>
      <c r="BH215" s="153" t="n">
        <v>0</v>
      </c>
      <c r="BI215" s="153" t="n">
        <v>-0.17</v>
      </c>
    </row>
    <row r="216" customFormat="false" ht="12.75" hidden="false" customHeight="false" outlineLevel="0" collapsed="false">
      <c r="C216" s="0" t="n">
        <v>0.02256719</v>
      </c>
      <c r="E216" s="0" t="n">
        <v>3.892</v>
      </c>
      <c r="F216" s="141" t="n">
        <v>43070</v>
      </c>
      <c r="G216" s="156" t="n">
        <v>3.947</v>
      </c>
      <c r="H216" s="156" t="n">
        <v>0.15</v>
      </c>
      <c r="I216" s="153" t="n">
        <v>0.074943050280449</v>
      </c>
      <c r="J216" s="153" t="n">
        <v>0</v>
      </c>
      <c r="K216" s="153" t="n">
        <v>0</v>
      </c>
      <c r="L216" s="192" t="n">
        <v>0</v>
      </c>
      <c r="M216" s="192" t="n">
        <v>0</v>
      </c>
      <c r="N216" s="153" t="n">
        <v>0.01</v>
      </c>
      <c r="O216" s="153" t="n">
        <v>0</v>
      </c>
      <c r="P216" s="153" t="n">
        <v>0</v>
      </c>
      <c r="Q216" s="153" t="n">
        <v>0</v>
      </c>
      <c r="R216" s="153" t="n">
        <v>0</v>
      </c>
      <c r="S216" s="153" t="n">
        <v>0</v>
      </c>
      <c r="T216" s="153" t="n">
        <v>0</v>
      </c>
      <c r="U216" s="153" t="n">
        <v>0</v>
      </c>
      <c r="V216" s="153" t="n">
        <v>0</v>
      </c>
      <c r="W216" s="153" t="n">
        <v>0</v>
      </c>
      <c r="X216" s="153" t="n">
        <v>0</v>
      </c>
      <c r="Y216" s="153" t="n">
        <v>0</v>
      </c>
      <c r="Z216" s="153" t="n">
        <v>0.295</v>
      </c>
      <c r="AA216" s="153" t="n">
        <v>0.3375</v>
      </c>
      <c r="AB216" s="153" t="n">
        <v>0</v>
      </c>
      <c r="AC216" s="153" t="n">
        <v>0</v>
      </c>
      <c r="AD216" s="153" t="n">
        <v>-0.0015</v>
      </c>
      <c r="AE216" s="153" t="n">
        <v>-0.0165</v>
      </c>
      <c r="AF216" s="153" t="n">
        <v>0</v>
      </c>
      <c r="AG216" s="153" t="n">
        <v>0</v>
      </c>
      <c r="AH216" s="153" t="n">
        <v>0</v>
      </c>
      <c r="AI216" s="153" t="n">
        <v>0</v>
      </c>
      <c r="AJ216" s="153" t="n">
        <v>0</v>
      </c>
      <c r="AK216" s="153" t="n">
        <v>0</v>
      </c>
      <c r="AL216" s="153" t="n">
        <v>0</v>
      </c>
      <c r="AM216" s="153" t="n">
        <v>0</v>
      </c>
      <c r="AN216" s="153" t="n">
        <v>0</v>
      </c>
      <c r="AO216" s="153" t="n">
        <v>0</v>
      </c>
      <c r="AP216" s="153" t="n">
        <v>1.045</v>
      </c>
      <c r="AQ216" s="153" t="n">
        <v>-0.049951938</v>
      </c>
      <c r="AR216" s="153" t="n">
        <v>0</v>
      </c>
      <c r="AS216" s="153" t="n">
        <v>0</v>
      </c>
      <c r="AT216" s="153" t="n">
        <v>-0.19</v>
      </c>
      <c r="AV216" s="153" t="n">
        <v>0</v>
      </c>
      <c r="AW216" s="153" t="n">
        <v>0</v>
      </c>
      <c r="AX216" s="153" t="n">
        <v>0.1</v>
      </c>
      <c r="AY216" s="153" t="n">
        <v>0</v>
      </c>
      <c r="AZ216" s="153" t="n">
        <v>0</v>
      </c>
      <c r="BA216" s="153" t="n">
        <v>-0.049951938</v>
      </c>
      <c r="BB216" s="153" t="n">
        <v>0</v>
      </c>
      <c r="BC216" s="153" t="n">
        <v>0</v>
      </c>
      <c r="BD216" s="153" t="n">
        <v>0</v>
      </c>
      <c r="BE216" s="153" t="n">
        <v>0</v>
      </c>
      <c r="BF216" s="153" t="n">
        <v>0</v>
      </c>
      <c r="BG216" s="153" t="n">
        <v>0</v>
      </c>
      <c r="BH216" s="153" t="n">
        <v>0</v>
      </c>
      <c r="BI216" s="153" t="n">
        <v>-0.17</v>
      </c>
    </row>
    <row r="217" customFormat="false" ht="12.75" hidden="false" customHeight="false" outlineLevel="0" collapsed="false">
      <c r="E217" s="0" t="n">
        <v>4.151</v>
      </c>
      <c r="F217" s="154" t="n">
        <f aca="false">EOMONTH(F216,0)+1</f>
        <v>43101</v>
      </c>
      <c r="G217" s="156" t="n">
        <v>4.206</v>
      </c>
      <c r="I217" s="156" t="n">
        <v>0.074946136518241</v>
      </c>
      <c r="J217" s="156" t="n">
        <v>0</v>
      </c>
      <c r="K217" s="156" t="n">
        <v>0</v>
      </c>
      <c r="L217" s="156" t="n">
        <v>0</v>
      </c>
      <c r="M217" s="156" t="n">
        <v>0</v>
      </c>
      <c r="N217" s="156" t="n">
        <v>-0.16</v>
      </c>
      <c r="O217" s="156" t="n">
        <v>0</v>
      </c>
      <c r="P217" s="156" t="n">
        <v>0</v>
      </c>
      <c r="Q217" s="156" t="n">
        <v>0</v>
      </c>
      <c r="R217" s="153" t="n">
        <v>0</v>
      </c>
      <c r="S217" s="153" t="n">
        <v>0</v>
      </c>
      <c r="T217" s="153" t="n">
        <v>0</v>
      </c>
      <c r="U217" s="153" t="n">
        <v>0</v>
      </c>
      <c r="V217" s="153" t="n">
        <v>0</v>
      </c>
      <c r="W217" s="153" t="n">
        <v>0</v>
      </c>
      <c r="X217" s="153" t="n">
        <v>0</v>
      </c>
      <c r="Y217" s="192" t="n">
        <v>0</v>
      </c>
      <c r="Z217" s="192" t="n">
        <v>0.3425</v>
      </c>
      <c r="AA217" s="153" t="n">
        <v>0.4375</v>
      </c>
      <c r="AB217" s="153" t="n">
        <v>0</v>
      </c>
      <c r="AC217" s="153" t="n">
        <v>0</v>
      </c>
      <c r="AD217" s="153" t="n">
        <v>-0.0015</v>
      </c>
      <c r="AE217" s="153" t="n">
        <v>-0.0115</v>
      </c>
      <c r="AF217" s="153" t="n">
        <v>0</v>
      </c>
      <c r="AG217" s="153" t="n">
        <v>0</v>
      </c>
      <c r="AH217" s="153" t="n">
        <v>0</v>
      </c>
      <c r="AI217" s="153" t="n">
        <v>0</v>
      </c>
      <c r="AJ217" s="153" t="n">
        <v>0</v>
      </c>
      <c r="AK217" s="153" t="n">
        <v>0</v>
      </c>
      <c r="AL217" s="153" t="n">
        <v>0</v>
      </c>
      <c r="AM217" s="153" t="n">
        <v>0</v>
      </c>
      <c r="AN217" s="153" t="n">
        <v>0</v>
      </c>
      <c r="AO217" s="153" t="n">
        <v>0</v>
      </c>
      <c r="AP217" s="153" t="n">
        <v>1.52</v>
      </c>
      <c r="AQ217" s="153" t="n">
        <v>-0.044955184</v>
      </c>
      <c r="AR217" s="153" t="n">
        <v>0</v>
      </c>
      <c r="AS217" s="153" t="n">
        <v>0</v>
      </c>
      <c r="AT217" s="153" t="n">
        <v>-0.19</v>
      </c>
      <c r="AV217" s="153" t="n">
        <v>0</v>
      </c>
      <c r="AW217" s="153" t="n">
        <v>0</v>
      </c>
      <c r="AX217" s="153" t="n">
        <v>0.1</v>
      </c>
      <c r="AY217" s="153" t="n">
        <v>0</v>
      </c>
      <c r="AZ217" s="153" t="n">
        <v>0</v>
      </c>
      <c r="BA217" s="153" t="n">
        <v>-0.044955184</v>
      </c>
      <c r="BB217" s="153" t="n">
        <v>0</v>
      </c>
      <c r="BC217" s="153" t="n">
        <v>0</v>
      </c>
      <c r="BD217" s="153" t="n">
        <v>0</v>
      </c>
      <c r="BE217" s="153" t="n">
        <v>0</v>
      </c>
      <c r="BF217" s="153" t="n">
        <v>0</v>
      </c>
      <c r="BG217" s="153" t="n">
        <v>0</v>
      </c>
      <c r="BH217" s="153" t="n">
        <v>0</v>
      </c>
      <c r="BI217" s="153" t="n">
        <v>-0.17</v>
      </c>
      <c r="BJ217" s="153" t="n">
        <v>0</v>
      </c>
      <c r="BK217" s="153" t="n">
        <v>0</v>
      </c>
      <c r="BL217" s="153" t="n">
        <v>0</v>
      </c>
      <c r="BM217" s="153" t="n">
        <v>0</v>
      </c>
      <c r="BN217" s="153" t="n">
        <v>-0.044955184</v>
      </c>
      <c r="BO217" s="153" t="n">
        <v>0</v>
      </c>
      <c r="BP217" s="153" t="n">
        <v>0</v>
      </c>
      <c r="BQ217" s="153" t="n">
        <v>0</v>
      </c>
      <c r="BR217" s="153" t="n">
        <v>0</v>
      </c>
      <c r="BS217" s="153" t="n">
        <v>0</v>
      </c>
      <c r="BT217" s="153" t="n">
        <v>0</v>
      </c>
      <c r="BU217" s="153" t="n">
        <v>0</v>
      </c>
    </row>
    <row r="218" customFormat="false" ht="12.75" hidden="false" customHeight="false" outlineLevel="0" collapsed="false">
      <c r="E218" s="0" t="n">
        <v>4.084</v>
      </c>
      <c r="F218" s="154" t="n">
        <f aca="false">EOMONTH(F217,0)+1</f>
        <v>43132</v>
      </c>
      <c r="G218" s="156" t="n">
        <v>4.139</v>
      </c>
      <c r="I218" s="156" t="n">
        <v>0.074949222756036</v>
      </c>
      <c r="J218" s="156" t="n">
        <v>0</v>
      </c>
      <c r="K218" s="156" t="n">
        <v>0</v>
      </c>
      <c r="L218" s="156" t="n">
        <v>0</v>
      </c>
      <c r="M218" s="156" t="n">
        <v>0</v>
      </c>
      <c r="N218" s="156" t="n">
        <v>-0.16</v>
      </c>
      <c r="O218" s="156" t="n">
        <v>0</v>
      </c>
      <c r="P218" s="156" t="n">
        <v>0</v>
      </c>
      <c r="Q218" s="156" t="n">
        <v>0</v>
      </c>
      <c r="R218" s="153" t="n">
        <v>0</v>
      </c>
      <c r="S218" s="153" t="n">
        <v>0</v>
      </c>
      <c r="T218" s="153" t="n">
        <v>0</v>
      </c>
      <c r="U218" s="153" t="n">
        <v>0</v>
      </c>
      <c r="V218" s="153" t="n">
        <v>0</v>
      </c>
      <c r="W218" s="153" t="n">
        <v>0</v>
      </c>
      <c r="X218" s="153" t="n">
        <v>0</v>
      </c>
      <c r="Y218" s="192" t="n">
        <v>0</v>
      </c>
      <c r="Z218" s="192" t="n">
        <v>0.3375</v>
      </c>
      <c r="AA218" s="153" t="n">
        <v>0.435</v>
      </c>
      <c r="AB218" s="153" t="n">
        <v>0</v>
      </c>
      <c r="AC218" s="153" t="n">
        <v>0</v>
      </c>
      <c r="AD218" s="153" t="n">
        <v>-0.0015</v>
      </c>
      <c r="AE218" s="153" t="n">
        <v>-0.0115</v>
      </c>
      <c r="AF218" s="153" t="n">
        <v>0</v>
      </c>
      <c r="AG218" s="153" t="n">
        <v>0</v>
      </c>
      <c r="AH218" s="153" t="n">
        <v>0</v>
      </c>
      <c r="AI218" s="153" t="n">
        <v>0</v>
      </c>
      <c r="AJ218" s="153" t="n">
        <v>0</v>
      </c>
      <c r="AK218" s="153" t="n">
        <v>0</v>
      </c>
      <c r="AL218" s="153" t="n">
        <v>0</v>
      </c>
      <c r="AM218" s="153" t="n">
        <v>0</v>
      </c>
      <c r="AN218" s="153" t="n">
        <v>0</v>
      </c>
      <c r="AO218" s="153" t="n">
        <v>0</v>
      </c>
      <c r="AP218" s="153" t="n">
        <v>1.4</v>
      </c>
      <c r="AQ218" s="153" t="n">
        <v>-0.019957423</v>
      </c>
      <c r="AR218" s="153" t="n">
        <v>0</v>
      </c>
      <c r="AS218" s="153" t="n">
        <v>0</v>
      </c>
      <c r="AT218" s="153" t="n">
        <v>-0.19</v>
      </c>
      <c r="AV218" s="153" t="n">
        <v>0</v>
      </c>
      <c r="AW218" s="153" t="n">
        <v>0</v>
      </c>
      <c r="AX218" s="153" t="n">
        <v>0.1</v>
      </c>
      <c r="AY218" s="153" t="n">
        <v>0</v>
      </c>
      <c r="AZ218" s="153" t="n">
        <v>0</v>
      </c>
      <c r="BA218" s="153" t="n">
        <v>-0.019957423</v>
      </c>
      <c r="BB218" s="153" t="n">
        <v>0</v>
      </c>
      <c r="BC218" s="153" t="n">
        <v>0</v>
      </c>
      <c r="BD218" s="153" t="n">
        <v>0</v>
      </c>
      <c r="BE218" s="153" t="n">
        <v>0</v>
      </c>
      <c r="BF218" s="153" t="n">
        <v>0</v>
      </c>
      <c r="BG218" s="153" t="n">
        <v>0</v>
      </c>
      <c r="BH218" s="153" t="n">
        <v>0</v>
      </c>
      <c r="BI218" s="153" t="n">
        <v>-0.17</v>
      </c>
      <c r="BJ218" s="153" t="n">
        <v>0</v>
      </c>
      <c r="BK218" s="153" t="n">
        <v>0</v>
      </c>
      <c r="BL218" s="153" t="n">
        <v>0</v>
      </c>
      <c r="BM218" s="153" t="n">
        <v>0</v>
      </c>
      <c r="BN218" s="153" t="n">
        <v>-0.019957423</v>
      </c>
      <c r="BO218" s="153" t="n">
        <v>0</v>
      </c>
      <c r="BP218" s="153" t="n">
        <v>0</v>
      </c>
      <c r="BQ218" s="153" t="n">
        <v>0</v>
      </c>
      <c r="BR218" s="153" t="n">
        <v>0</v>
      </c>
      <c r="BS218" s="153" t="n">
        <v>0</v>
      </c>
      <c r="BT218" s="153" t="n">
        <v>0</v>
      </c>
      <c r="BU218" s="153" t="n">
        <v>0</v>
      </c>
    </row>
    <row r="219" customFormat="false" ht="12.75" hidden="false" customHeight="false" outlineLevel="0" collapsed="false">
      <c r="E219" s="0" t="n">
        <v>3.983</v>
      </c>
      <c r="F219" s="154" t="n">
        <f aca="false">EOMONTH(F218,0)+1</f>
        <v>43160</v>
      </c>
      <c r="G219" s="156" t="n">
        <v>4.038</v>
      </c>
      <c r="I219" s="156" t="n">
        <v>0.07495201032566</v>
      </c>
      <c r="J219" s="156" t="n">
        <v>0</v>
      </c>
      <c r="K219" s="156" t="n">
        <v>0</v>
      </c>
      <c r="L219" s="156" t="n">
        <v>0</v>
      </c>
      <c r="M219" s="156" t="n">
        <v>0</v>
      </c>
      <c r="N219" s="156" t="n">
        <v>-0.16</v>
      </c>
      <c r="O219" s="156" t="n">
        <v>0</v>
      </c>
      <c r="P219" s="156" t="n">
        <v>0</v>
      </c>
      <c r="Q219" s="156" t="n">
        <v>0</v>
      </c>
      <c r="R219" s="153" t="n">
        <v>0</v>
      </c>
      <c r="S219" s="153" t="n">
        <v>0</v>
      </c>
      <c r="T219" s="153" t="n">
        <v>0</v>
      </c>
      <c r="U219" s="153" t="n">
        <v>0</v>
      </c>
      <c r="V219" s="153" t="n">
        <v>0</v>
      </c>
      <c r="W219" s="153" t="n">
        <v>0</v>
      </c>
      <c r="X219" s="153" t="n">
        <v>0</v>
      </c>
      <c r="Y219" s="192" t="n">
        <v>0</v>
      </c>
      <c r="Z219" s="192" t="n">
        <v>0.26</v>
      </c>
      <c r="AA219" s="153" t="n">
        <v>0.3025</v>
      </c>
      <c r="AB219" s="153" t="n">
        <v>0</v>
      </c>
      <c r="AC219" s="153" t="n">
        <v>0</v>
      </c>
      <c r="AD219" s="153" t="n">
        <v>0.0143</v>
      </c>
      <c r="AE219" s="153" t="n">
        <v>0.0043</v>
      </c>
      <c r="AF219" s="153" t="n">
        <v>0</v>
      </c>
      <c r="AG219" s="153" t="n">
        <v>0</v>
      </c>
      <c r="AH219" s="153" t="n">
        <v>0</v>
      </c>
      <c r="AI219" s="153" t="n">
        <v>0</v>
      </c>
      <c r="AJ219" s="153" t="n">
        <v>0</v>
      </c>
      <c r="AK219" s="153" t="n">
        <v>0</v>
      </c>
      <c r="AL219" s="153" t="n">
        <v>0</v>
      </c>
      <c r="AM219" s="153" t="n">
        <v>0</v>
      </c>
      <c r="AN219" s="153" t="n">
        <v>0</v>
      </c>
      <c r="AO219" s="153" t="n">
        <v>0</v>
      </c>
      <c r="AP219" s="153" t="n">
        <v>0.88</v>
      </c>
      <c r="AQ219" s="153" t="n">
        <v>-0.009957423</v>
      </c>
      <c r="AR219" s="153" t="n">
        <v>0</v>
      </c>
      <c r="AS219" s="153" t="n">
        <v>0</v>
      </c>
      <c r="AT219" s="153" t="n">
        <v>-0.19</v>
      </c>
      <c r="AV219" s="153" t="n">
        <v>0</v>
      </c>
      <c r="AW219" s="153" t="n">
        <v>0</v>
      </c>
      <c r="AX219" s="153" t="n">
        <v>0.1</v>
      </c>
      <c r="AY219" s="153" t="n">
        <v>0</v>
      </c>
      <c r="AZ219" s="153" t="n">
        <v>0</v>
      </c>
      <c r="BA219" s="153" t="n">
        <v>-0.009957423</v>
      </c>
      <c r="BB219" s="153" t="n">
        <v>0</v>
      </c>
      <c r="BC219" s="153" t="n">
        <v>0</v>
      </c>
      <c r="BD219" s="153" t="n">
        <v>0</v>
      </c>
      <c r="BE219" s="153" t="n">
        <v>0</v>
      </c>
      <c r="BF219" s="153" t="n">
        <v>0</v>
      </c>
      <c r="BG219" s="153" t="n">
        <v>0</v>
      </c>
      <c r="BH219" s="153" t="n">
        <v>0</v>
      </c>
      <c r="BI219" s="153" t="n">
        <v>-0.17</v>
      </c>
      <c r="BJ219" s="153" t="n">
        <v>0</v>
      </c>
      <c r="BK219" s="153" t="n">
        <v>0</v>
      </c>
      <c r="BL219" s="153" t="n">
        <v>0</v>
      </c>
      <c r="BM219" s="153" t="n">
        <v>0</v>
      </c>
      <c r="BN219" s="153" t="n">
        <v>-0.009957423</v>
      </c>
      <c r="BO219" s="153" t="n">
        <v>0</v>
      </c>
      <c r="BP219" s="153" t="n">
        <v>0</v>
      </c>
      <c r="BQ219" s="153" t="n">
        <v>0</v>
      </c>
      <c r="BR219" s="153" t="n">
        <v>0</v>
      </c>
      <c r="BS219" s="153" t="n">
        <v>0</v>
      </c>
      <c r="BT219" s="153" t="n">
        <v>0</v>
      </c>
      <c r="BU219" s="153" t="n">
        <v>0</v>
      </c>
    </row>
    <row r="220" customFormat="false" ht="12.75" hidden="false" customHeight="false" outlineLevel="0" collapsed="false">
      <c r="E220" s="0" t="n">
        <v>3.883</v>
      </c>
      <c r="F220" s="154" t="n">
        <f aca="false">EOMONTH(F219,0)+1</f>
        <v>43191</v>
      </c>
      <c r="G220" s="156" t="n">
        <v>3.938</v>
      </c>
      <c r="I220" s="156" t="n">
        <v>0.074955096563461</v>
      </c>
      <c r="J220" s="156" t="n">
        <v>0</v>
      </c>
      <c r="K220" s="156" t="n">
        <v>0</v>
      </c>
      <c r="L220" s="156" t="n">
        <v>0</v>
      </c>
      <c r="M220" s="156" t="n">
        <v>0</v>
      </c>
      <c r="N220" s="156" t="n">
        <v>-0.16</v>
      </c>
      <c r="O220" s="156" t="n">
        <v>0</v>
      </c>
      <c r="P220" s="156" t="n">
        <v>0</v>
      </c>
      <c r="Q220" s="156" t="n">
        <v>0</v>
      </c>
      <c r="R220" s="153" t="n">
        <v>0</v>
      </c>
      <c r="S220" s="153" t="n">
        <v>0</v>
      </c>
      <c r="T220" s="153" t="n">
        <v>0</v>
      </c>
      <c r="U220" s="153" t="n">
        <v>0</v>
      </c>
      <c r="V220" s="153" t="n">
        <v>0</v>
      </c>
      <c r="W220" s="153" t="n">
        <v>0</v>
      </c>
      <c r="X220" s="153" t="n">
        <v>0</v>
      </c>
      <c r="Y220" s="192" t="n">
        <v>0</v>
      </c>
      <c r="Z220" s="192" t="n">
        <v>0.1775</v>
      </c>
      <c r="AA220" s="153" t="n">
        <v>0.1975</v>
      </c>
      <c r="AB220" s="153" t="n">
        <v>0</v>
      </c>
      <c r="AC220" s="153" t="n">
        <v>0</v>
      </c>
      <c r="AD220" s="153" t="n">
        <v>0.0143</v>
      </c>
      <c r="AE220" s="153" t="n">
        <v>0.0043</v>
      </c>
      <c r="AF220" s="153" t="n">
        <v>0</v>
      </c>
      <c r="AG220" s="153" t="n">
        <v>0</v>
      </c>
      <c r="AH220" s="153" t="n">
        <v>0</v>
      </c>
      <c r="AI220" s="153" t="n">
        <v>0</v>
      </c>
      <c r="AJ220" s="153" t="n">
        <v>0</v>
      </c>
      <c r="AK220" s="153" t="n">
        <v>0</v>
      </c>
      <c r="AL220" s="153" t="n">
        <v>0</v>
      </c>
      <c r="AM220" s="153" t="n">
        <v>0</v>
      </c>
      <c r="AN220" s="153" t="n">
        <v>0</v>
      </c>
      <c r="AO220" s="153" t="n">
        <v>0</v>
      </c>
      <c r="AP220" s="153" t="n">
        <v>0.505</v>
      </c>
      <c r="AQ220" s="153" t="n">
        <v>0.049976639</v>
      </c>
      <c r="AR220" s="153" t="n">
        <v>0</v>
      </c>
      <c r="AS220" s="153" t="n">
        <v>0</v>
      </c>
      <c r="AT220" s="153" t="n">
        <v>-0.19</v>
      </c>
      <c r="AV220" s="153" t="n">
        <v>0</v>
      </c>
      <c r="AW220" s="153" t="n">
        <v>0</v>
      </c>
      <c r="AX220" s="153" t="n">
        <v>0.1875</v>
      </c>
      <c r="AY220" s="153" t="n">
        <v>0</v>
      </c>
      <c r="AZ220" s="153" t="n">
        <v>0</v>
      </c>
      <c r="BA220" s="153" t="n">
        <v>0.049976639</v>
      </c>
      <c r="BB220" s="153" t="n">
        <v>0</v>
      </c>
      <c r="BC220" s="153" t="n">
        <v>0</v>
      </c>
      <c r="BD220" s="153" t="n">
        <v>0</v>
      </c>
      <c r="BE220" s="153" t="n">
        <v>0</v>
      </c>
      <c r="BF220" s="153" t="n">
        <v>0</v>
      </c>
      <c r="BG220" s="153" t="n">
        <v>0</v>
      </c>
      <c r="BH220" s="153" t="n">
        <v>0</v>
      </c>
      <c r="BI220" s="153" t="n">
        <v>-0.17</v>
      </c>
      <c r="BJ220" s="153" t="n">
        <v>0</v>
      </c>
      <c r="BK220" s="153" t="n">
        <v>0</v>
      </c>
      <c r="BL220" s="153" t="n">
        <v>0</v>
      </c>
      <c r="BM220" s="153" t="n">
        <v>0</v>
      </c>
      <c r="BN220" s="153" t="n">
        <v>0.049976639</v>
      </c>
      <c r="BO220" s="153" t="n">
        <v>0</v>
      </c>
      <c r="BP220" s="153" t="n">
        <v>0</v>
      </c>
      <c r="BQ220" s="153" t="n">
        <v>0</v>
      </c>
      <c r="BR220" s="153" t="n">
        <v>0</v>
      </c>
      <c r="BS220" s="153" t="n">
        <v>0</v>
      </c>
      <c r="BT220" s="153" t="n">
        <v>0</v>
      </c>
      <c r="BU220" s="153" t="n">
        <v>0</v>
      </c>
    </row>
    <row r="221" customFormat="false" ht="12.75" hidden="false" customHeight="false" outlineLevel="0" collapsed="false">
      <c r="E221" s="0" t="n">
        <v>3.876</v>
      </c>
      <c r="F221" s="154" t="n">
        <f aca="false">EOMONTH(F220,0)+1</f>
        <v>43221</v>
      </c>
      <c r="G221" s="156" t="n">
        <v>3.931</v>
      </c>
      <c r="I221" s="156" t="n">
        <v>0.074958083245207</v>
      </c>
      <c r="J221" s="156" t="n">
        <v>0</v>
      </c>
      <c r="K221" s="156" t="n">
        <v>0</v>
      </c>
      <c r="L221" s="156" t="n">
        <v>0</v>
      </c>
      <c r="M221" s="156" t="n">
        <v>0</v>
      </c>
      <c r="N221" s="156" t="n">
        <v>-0.16</v>
      </c>
      <c r="O221" s="156" t="n">
        <v>0</v>
      </c>
      <c r="P221" s="156" t="n">
        <v>0</v>
      </c>
      <c r="Q221" s="156" t="n">
        <v>0</v>
      </c>
      <c r="R221" s="153" t="n">
        <v>0</v>
      </c>
      <c r="S221" s="153" t="n">
        <v>0</v>
      </c>
      <c r="T221" s="153" t="n">
        <v>0</v>
      </c>
      <c r="U221" s="153" t="n">
        <v>0</v>
      </c>
      <c r="V221" s="153" t="n">
        <v>0</v>
      </c>
      <c r="W221" s="153" t="n">
        <v>0</v>
      </c>
      <c r="X221" s="153" t="n">
        <v>0</v>
      </c>
      <c r="Y221" s="192" t="n">
        <v>0</v>
      </c>
      <c r="Z221" s="192" t="n">
        <v>0.1625</v>
      </c>
      <c r="AA221" s="153" t="n">
        <v>0.1725</v>
      </c>
      <c r="AB221" s="153" t="n">
        <v>0</v>
      </c>
      <c r="AC221" s="153" t="n">
        <v>0</v>
      </c>
      <c r="AD221" s="153" t="n">
        <v>0.01405</v>
      </c>
      <c r="AE221" s="153" t="n">
        <v>0.00405</v>
      </c>
      <c r="AF221" s="153" t="n">
        <v>0</v>
      </c>
      <c r="AG221" s="153" t="n">
        <v>0</v>
      </c>
      <c r="AH221" s="153" t="n">
        <v>0</v>
      </c>
      <c r="AI221" s="153" t="n">
        <v>0</v>
      </c>
      <c r="AJ221" s="153" t="n">
        <v>0</v>
      </c>
      <c r="AK221" s="153" t="n">
        <v>0</v>
      </c>
      <c r="AL221" s="153" t="n">
        <v>0</v>
      </c>
      <c r="AM221" s="153" t="n">
        <v>0</v>
      </c>
      <c r="AN221" s="153" t="n">
        <v>0</v>
      </c>
      <c r="AO221" s="153" t="n">
        <v>0</v>
      </c>
      <c r="AP221" s="153" t="n">
        <v>0.405</v>
      </c>
      <c r="AQ221" s="153" t="n">
        <v>0.049968124</v>
      </c>
      <c r="AR221" s="153" t="n">
        <v>0</v>
      </c>
      <c r="AS221" s="153" t="n">
        <v>0</v>
      </c>
      <c r="AT221" s="153" t="n">
        <v>-0.19</v>
      </c>
      <c r="AV221" s="153" t="n">
        <v>0</v>
      </c>
      <c r="AW221" s="153" t="n">
        <v>0</v>
      </c>
      <c r="AX221" s="153" t="n">
        <v>0.1875</v>
      </c>
      <c r="AY221" s="153" t="n">
        <v>0</v>
      </c>
      <c r="AZ221" s="153" t="n">
        <v>0</v>
      </c>
      <c r="BA221" s="153" t="n">
        <v>0.049968124</v>
      </c>
      <c r="BB221" s="153" t="n">
        <v>0</v>
      </c>
      <c r="BC221" s="153" t="n">
        <v>0</v>
      </c>
      <c r="BD221" s="153" t="n">
        <v>0</v>
      </c>
      <c r="BE221" s="153" t="n">
        <v>0</v>
      </c>
      <c r="BF221" s="153" t="n">
        <v>0</v>
      </c>
      <c r="BG221" s="153" t="n">
        <v>0</v>
      </c>
      <c r="BH221" s="153" t="n">
        <v>0</v>
      </c>
      <c r="BI221" s="153" t="n">
        <v>-0.17</v>
      </c>
      <c r="BJ221" s="153" t="n">
        <v>0</v>
      </c>
      <c r="BK221" s="153" t="n">
        <v>0</v>
      </c>
      <c r="BL221" s="153" t="n">
        <v>0</v>
      </c>
      <c r="BM221" s="153" t="n">
        <v>0</v>
      </c>
      <c r="BN221" s="153" t="n">
        <v>0.049968124</v>
      </c>
      <c r="BO221" s="153" t="n">
        <v>0</v>
      </c>
      <c r="BP221" s="153" t="n">
        <v>0</v>
      </c>
      <c r="BQ221" s="153" t="n">
        <v>0</v>
      </c>
      <c r="BR221" s="153" t="n">
        <v>0</v>
      </c>
      <c r="BS221" s="153" t="n">
        <v>0</v>
      </c>
      <c r="BT221" s="153" t="n">
        <v>0</v>
      </c>
      <c r="BU221" s="153" t="n">
        <v>0</v>
      </c>
    </row>
    <row r="222" customFormat="false" ht="12.75" hidden="false" customHeight="false" outlineLevel="0" collapsed="false">
      <c r="E222" s="0" t="n">
        <v>3.886</v>
      </c>
      <c r="F222" s="154" t="n">
        <f aca="false">EOMONTH(F221,0)+1</f>
        <v>43252</v>
      </c>
      <c r="G222" s="156" t="n">
        <v>3.941</v>
      </c>
      <c r="I222" s="156" t="n">
        <v>0.074961169483015</v>
      </c>
      <c r="J222" s="156" t="n">
        <v>0</v>
      </c>
      <c r="K222" s="156" t="n">
        <v>0</v>
      </c>
      <c r="L222" s="156" t="n">
        <v>0</v>
      </c>
      <c r="M222" s="156" t="n">
        <v>0</v>
      </c>
      <c r="N222" s="156" t="n">
        <v>-0.16</v>
      </c>
      <c r="O222" s="156" t="n">
        <v>0</v>
      </c>
      <c r="P222" s="156" t="n">
        <v>0</v>
      </c>
      <c r="Q222" s="156" t="n">
        <v>0</v>
      </c>
      <c r="R222" s="153" t="n">
        <v>0</v>
      </c>
      <c r="S222" s="153" t="n">
        <v>0</v>
      </c>
      <c r="T222" s="153" t="n">
        <v>0</v>
      </c>
      <c r="U222" s="153" t="n">
        <v>0</v>
      </c>
      <c r="V222" s="153" t="n">
        <v>0</v>
      </c>
      <c r="W222" s="153" t="n">
        <v>0</v>
      </c>
      <c r="X222" s="153" t="n">
        <v>0</v>
      </c>
      <c r="Y222" s="192" t="n">
        <v>0</v>
      </c>
      <c r="Z222" s="192" t="n">
        <v>0.1625</v>
      </c>
      <c r="AA222" s="153" t="n">
        <v>0.1725</v>
      </c>
      <c r="AB222" s="153" t="n">
        <v>0</v>
      </c>
      <c r="AC222" s="153" t="n">
        <v>0</v>
      </c>
      <c r="AD222" s="153" t="n">
        <v>0.01405</v>
      </c>
      <c r="AE222" s="153" t="n">
        <v>0.00405</v>
      </c>
      <c r="AF222" s="153" t="n">
        <v>0</v>
      </c>
      <c r="AG222" s="153" t="n">
        <v>0</v>
      </c>
      <c r="AH222" s="153" t="n">
        <v>0</v>
      </c>
      <c r="AI222" s="153" t="n">
        <v>0</v>
      </c>
      <c r="AJ222" s="153" t="n">
        <v>0</v>
      </c>
      <c r="AK222" s="153" t="n">
        <v>0</v>
      </c>
      <c r="AL222" s="153" t="n">
        <v>0</v>
      </c>
      <c r="AM222" s="153" t="n">
        <v>0</v>
      </c>
      <c r="AN222" s="153" t="n">
        <v>0</v>
      </c>
      <c r="AO222" s="153" t="n">
        <v>0</v>
      </c>
      <c r="AP222" s="153" t="n">
        <v>0.415</v>
      </c>
      <c r="AQ222" s="153" t="n">
        <v>0.049968124</v>
      </c>
      <c r="AR222" s="153" t="n">
        <v>0</v>
      </c>
      <c r="AS222" s="153" t="n">
        <v>0</v>
      </c>
      <c r="AT222" s="153" t="n">
        <v>-0.19</v>
      </c>
      <c r="AV222" s="153" t="n">
        <v>0</v>
      </c>
      <c r="AW222" s="153" t="n">
        <v>0</v>
      </c>
      <c r="AX222" s="153" t="n">
        <v>0.1875</v>
      </c>
      <c r="AY222" s="153" t="n">
        <v>0</v>
      </c>
      <c r="AZ222" s="153" t="n">
        <v>0</v>
      </c>
      <c r="BA222" s="153" t="n">
        <v>0.049968124</v>
      </c>
      <c r="BB222" s="153" t="n">
        <v>0</v>
      </c>
      <c r="BC222" s="153" t="n">
        <v>0</v>
      </c>
      <c r="BD222" s="153" t="n">
        <v>0</v>
      </c>
      <c r="BE222" s="153" t="n">
        <v>0</v>
      </c>
      <c r="BF222" s="153" t="n">
        <v>0</v>
      </c>
      <c r="BG222" s="153" t="n">
        <v>0</v>
      </c>
      <c r="BH222" s="153" t="n">
        <v>0</v>
      </c>
      <c r="BI222" s="153" t="n">
        <v>-0.17</v>
      </c>
      <c r="BJ222" s="153" t="n">
        <v>0</v>
      </c>
      <c r="BK222" s="153" t="n">
        <v>0</v>
      </c>
      <c r="BL222" s="153" t="n">
        <v>0</v>
      </c>
      <c r="BM222" s="153" t="n">
        <v>0</v>
      </c>
      <c r="BN222" s="153" t="n">
        <v>0.049968124</v>
      </c>
      <c r="BO222" s="153" t="n">
        <v>0</v>
      </c>
      <c r="BP222" s="153" t="n">
        <v>0</v>
      </c>
      <c r="BQ222" s="153" t="n">
        <v>0</v>
      </c>
      <c r="BR222" s="153" t="n">
        <v>0</v>
      </c>
      <c r="BS222" s="153" t="n">
        <v>0</v>
      </c>
      <c r="BT222" s="153" t="n">
        <v>0</v>
      </c>
      <c r="BU222" s="153" t="n">
        <v>0</v>
      </c>
    </row>
    <row r="223" customFormat="false" ht="12.75" hidden="false" customHeight="false" outlineLevel="0" collapsed="false">
      <c r="E223" s="0" t="n">
        <v>3.933</v>
      </c>
      <c r="F223" s="154" t="n">
        <f aca="false">EOMONTH(F222,0)+1</f>
        <v>43282</v>
      </c>
      <c r="G223" s="156" t="n">
        <v>3.988</v>
      </c>
      <c r="I223" s="156" t="n">
        <v>0.074964156164767</v>
      </c>
      <c r="J223" s="156" t="n">
        <v>0</v>
      </c>
      <c r="K223" s="156" t="n">
        <v>0</v>
      </c>
      <c r="L223" s="156" t="n">
        <v>0</v>
      </c>
      <c r="M223" s="156" t="n">
        <v>0</v>
      </c>
      <c r="N223" s="156" t="n">
        <v>-0.16</v>
      </c>
      <c r="O223" s="156" t="n">
        <v>0</v>
      </c>
      <c r="P223" s="156" t="n">
        <v>0</v>
      </c>
      <c r="Q223" s="156" t="n">
        <v>0</v>
      </c>
      <c r="R223" s="153" t="n">
        <v>0</v>
      </c>
      <c r="S223" s="153" t="n">
        <v>0</v>
      </c>
      <c r="T223" s="153" t="n">
        <v>0</v>
      </c>
      <c r="U223" s="153" t="n">
        <v>0</v>
      </c>
      <c r="V223" s="153" t="n">
        <v>0</v>
      </c>
      <c r="W223" s="153" t="n">
        <v>0</v>
      </c>
      <c r="X223" s="153" t="n">
        <v>0</v>
      </c>
      <c r="Y223" s="192" t="n">
        <v>0</v>
      </c>
      <c r="Z223" s="192" t="n">
        <v>0.1625</v>
      </c>
      <c r="AA223" s="153" t="n">
        <v>0.185</v>
      </c>
      <c r="AB223" s="153" t="n">
        <v>0</v>
      </c>
      <c r="AC223" s="153" t="n">
        <v>0</v>
      </c>
      <c r="AD223" s="153" t="n">
        <v>0.01405</v>
      </c>
      <c r="AE223" s="153" t="n">
        <v>0.00405</v>
      </c>
      <c r="AF223" s="153" t="n">
        <v>0</v>
      </c>
      <c r="AG223" s="153" t="n">
        <v>0</v>
      </c>
      <c r="AH223" s="153" t="n">
        <v>0</v>
      </c>
      <c r="AI223" s="153" t="n">
        <v>0</v>
      </c>
      <c r="AJ223" s="153" t="n">
        <v>0</v>
      </c>
      <c r="AK223" s="153" t="n">
        <v>0</v>
      </c>
      <c r="AL223" s="153" t="n">
        <v>0</v>
      </c>
      <c r="AM223" s="153" t="n">
        <v>0</v>
      </c>
      <c r="AN223" s="153" t="n">
        <v>0</v>
      </c>
      <c r="AO223" s="153" t="n">
        <v>0</v>
      </c>
      <c r="AP223" s="153" t="n">
        <v>0.45</v>
      </c>
      <c r="AQ223" s="153" t="n">
        <v>0.049968124</v>
      </c>
      <c r="AR223" s="153" t="n">
        <v>0</v>
      </c>
      <c r="AS223" s="153" t="n">
        <v>0</v>
      </c>
      <c r="AT223" s="153" t="n">
        <v>-0.19</v>
      </c>
      <c r="AV223" s="153" t="n">
        <v>0</v>
      </c>
      <c r="AW223" s="153" t="n">
        <v>0</v>
      </c>
      <c r="AX223" s="153" t="n">
        <v>0.1875</v>
      </c>
      <c r="AY223" s="153" t="n">
        <v>0</v>
      </c>
      <c r="AZ223" s="153" t="n">
        <v>0</v>
      </c>
      <c r="BA223" s="153" t="n">
        <v>0.049968124</v>
      </c>
      <c r="BB223" s="153" t="n">
        <v>0</v>
      </c>
      <c r="BC223" s="153" t="n">
        <v>0</v>
      </c>
      <c r="BD223" s="153" t="n">
        <v>0</v>
      </c>
      <c r="BE223" s="153" t="n">
        <v>0</v>
      </c>
      <c r="BF223" s="153" t="n">
        <v>0</v>
      </c>
      <c r="BG223" s="153" t="n">
        <v>0</v>
      </c>
      <c r="BH223" s="153" t="n">
        <v>0</v>
      </c>
      <c r="BI223" s="153" t="n">
        <v>-0.17</v>
      </c>
      <c r="BJ223" s="153" t="n">
        <v>0</v>
      </c>
      <c r="BK223" s="153" t="n">
        <v>0</v>
      </c>
      <c r="BL223" s="153" t="n">
        <v>0</v>
      </c>
      <c r="BM223" s="153" t="n">
        <v>0</v>
      </c>
      <c r="BN223" s="153" t="n">
        <v>0.049968124</v>
      </c>
      <c r="BO223" s="153" t="n">
        <v>0</v>
      </c>
      <c r="BP223" s="153" t="n">
        <v>0</v>
      </c>
      <c r="BQ223" s="153" t="n">
        <v>0</v>
      </c>
      <c r="BR223" s="153" t="n">
        <v>0</v>
      </c>
      <c r="BS223" s="153" t="n">
        <v>0</v>
      </c>
      <c r="BT223" s="153" t="n">
        <v>0</v>
      </c>
      <c r="BU223" s="153" t="n">
        <v>0</v>
      </c>
    </row>
    <row r="224" customFormat="false" ht="12.75" hidden="false" customHeight="false" outlineLevel="0" collapsed="false">
      <c r="E224" s="0" t="n">
        <v>3.928</v>
      </c>
      <c r="F224" s="154" t="n">
        <f aca="false">EOMONTH(F223,0)+1</f>
        <v>43313</v>
      </c>
      <c r="G224" s="156" t="n">
        <v>3.983</v>
      </c>
      <c r="I224" s="156" t="n">
        <v>0.074967242402581</v>
      </c>
      <c r="J224" s="156" t="n">
        <v>0</v>
      </c>
      <c r="K224" s="156" t="n">
        <v>0</v>
      </c>
      <c r="L224" s="156" t="n">
        <v>0</v>
      </c>
      <c r="M224" s="156" t="n">
        <v>0</v>
      </c>
      <c r="N224" s="156" t="n">
        <v>-0.16</v>
      </c>
      <c r="O224" s="156" t="n">
        <v>0</v>
      </c>
      <c r="P224" s="156" t="n">
        <v>0</v>
      </c>
      <c r="Q224" s="156" t="n">
        <v>0</v>
      </c>
      <c r="R224" s="153" t="n">
        <v>0</v>
      </c>
      <c r="S224" s="153" t="n">
        <v>0</v>
      </c>
      <c r="T224" s="153" t="n">
        <v>0</v>
      </c>
      <c r="U224" s="153" t="n">
        <v>0</v>
      </c>
      <c r="V224" s="153" t="n">
        <v>0</v>
      </c>
      <c r="W224" s="153" t="n">
        <v>0</v>
      </c>
      <c r="X224" s="153" t="n">
        <v>0</v>
      </c>
      <c r="Y224" s="192" t="n">
        <v>0</v>
      </c>
      <c r="Z224" s="192" t="n">
        <v>0.1625</v>
      </c>
      <c r="AA224" s="153" t="n">
        <v>0.185</v>
      </c>
      <c r="AB224" s="153" t="n">
        <v>0</v>
      </c>
      <c r="AC224" s="153" t="n">
        <v>0</v>
      </c>
      <c r="AD224" s="153" t="n">
        <v>0.01425</v>
      </c>
      <c r="AE224" s="153" t="n">
        <v>0.00425</v>
      </c>
      <c r="AF224" s="153" t="n">
        <v>0</v>
      </c>
      <c r="AG224" s="153" t="n">
        <v>0</v>
      </c>
      <c r="AH224" s="153" t="n">
        <v>0</v>
      </c>
      <c r="AI224" s="153" t="n">
        <v>0</v>
      </c>
      <c r="AJ224" s="153" t="n">
        <v>0</v>
      </c>
      <c r="AK224" s="153" t="n">
        <v>0</v>
      </c>
      <c r="AL224" s="153" t="n">
        <v>0</v>
      </c>
      <c r="AM224" s="153" t="n">
        <v>0</v>
      </c>
      <c r="AN224" s="153" t="n">
        <v>0</v>
      </c>
      <c r="AO224" s="153" t="n">
        <v>0</v>
      </c>
      <c r="AP224" s="153" t="n">
        <v>0.505</v>
      </c>
      <c r="AQ224" s="153" t="n">
        <v>0.049968124</v>
      </c>
      <c r="AR224" s="153" t="n">
        <v>0</v>
      </c>
      <c r="AS224" s="153" t="n">
        <v>0</v>
      </c>
      <c r="AT224" s="153" t="n">
        <v>-0.19</v>
      </c>
      <c r="AV224" s="153" t="n">
        <v>0</v>
      </c>
      <c r="AW224" s="153" t="n">
        <v>0</v>
      </c>
      <c r="AX224" s="153" t="n">
        <v>0.1875</v>
      </c>
      <c r="AY224" s="153" t="n">
        <v>0</v>
      </c>
      <c r="AZ224" s="153" t="n">
        <v>0</v>
      </c>
      <c r="BA224" s="153" t="n">
        <v>0.049968124</v>
      </c>
      <c r="BB224" s="153" t="n">
        <v>0</v>
      </c>
      <c r="BC224" s="153" t="n">
        <v>0</v>
      </c>
      <c r="BD224" s="153" t="n">
        <v>0</v>
      </c>
      <c r="BE224" s="153" t="n">
        <v>0</v>
      </c>
      <c r="BF224" s="153" t="n">
        <v>0</v>
      </c>
      <c r="BG224" s="153" t="n">
        <v>0</v>
      </c>
      <c r="BH224" s="153" t="n">
        <v>0</v>
      </c>
      <c r="BI224" s="153" t="n">
        <v>-0.17</v>
      </c>
      <c r="BJ224" s="153" t="n">
        <v>0</v>
      </c>
      <c r="BK224" s="153" t="n">
        <v>0</v>
      </c>
      <c r="BL224" s="153" t="n">
        <v>0</v>
      </c>
      <c r="BM224" s="153" t="n">
        <v>0</v>
      </c>
      <c r="BN224" s="153" t="n">
        <v>0.049968124</v>
      </c>
      <c r="BO224" s="153" t="n">
        <v>0</v>
      </c>
      <c r="BP224" s="153" t="n">
        <v>0</v>
      </c>
      <c r="BQ224" s="153" t="n">
        <v>0</v>
      </c>
      <c r="BR224" s="153" t="n">
        <v>0</v>
      </c>
      <c r="BS224" s="153" t="n">
        <v>0</v>
      </c>
      <c r="BT224" s="153" t="n">
        <v>0</v>
      </c>
      <c r="BU224" s="153" t="n">
        <v>0</v>
      </c>
    </row>
    <row r="225" customFormat="false" ht="12.75" hidden="false" customHeight="false" outlineLevel="0" collapsed="false">
      <c r="E225" s="0" t="n">
        <v>3.903</v>
      </c>
      <c r="F225" s="154" t="n">
        <f aca="false">EOMONTH(F224,0)+1</f>
        <v>43344</v>
      </c>
      <c r="G225" s="156" t="n">
        <v>3.958</v>
      </c>
      <c r="I225" s="156" t="n">
        <v>0.074970328640397</v>
      </c>
      <c r="J225" s="156" t="n">
        <v>0</v>
      </c>
      <c r="K225" s="156" t="n">
        <v>0</v>
      </c>
      <c r="L225" s="156" t="n">
        <v>0</v>
      </c>
      <c r="M225" s="156" t="n">
        <v>0</v>
      </c>
      <c r="N225" s="156" t="n">
        <v>-0.16</v>
      </c>
      <c r="O225" s="156" t="n">
        <v>0</v>
      </c>
      <c r="P225" s="156" t="n">
        <v>0</v>
      </c>
      <c r="Q225" s="156" t="n">
        <v>0</v>
      </c>
      <c r="R225" s="153" t="n">
        <v>0</v>
      </c>
      <c r="S225" s="153" t="n">
        <v>0</v>
      </c>
      <c r="T225" s="153" t="n">
        <v>0</v>
      </c>
      <c r="U225" s="153" t="n">
        <v>0</v>
      </c>
      <c r="V225" s="153" t="n">
        <v>0</v>
      </c>
      <c r="W225" s="153" t="n">
        <v>0</v>
      </c>
      <c r="X225" s="153" t="n">
        <v>0</v>
      </c>
      <c r="Y225" s="192" t="n">
        <v>0</v>
      </c>
      <c r="Z225" s="192" t="n">
        <v>0.1625</v>
      </c>
      <c r="AA225" s="153" t="n">
        <v>0.1625</v>
      </c>
      <c r="AB225" s="153" t="n">
        <v>0</v>
      </c>
      <c r="AC225" s="153" t="n">
        <v>0</v>
      </c>
      <c r="AD225" s="153" t="n">
        <v>0.01425</v>
      </c>
      <c r="AE225" s="153" t="n">
        <v>0.00425</v>
      </c>
      <c r="AF225" s="153" t="n">
        <v>0</v>
      </c>
      <c r="AG225" s="153" t="n">
        <v>0</v>
      </c>
      <c r="AH225" s="153" t="n">
        <v>0</v>
      </c>
      <c r="AI225" s="153" t="n">
        <v>0</v>
      </c>
      <c r="AJ225" s="153" t="n">
        <v>0</v>
      </c>
      <c r="AK225" s="153" t="n">
        <v>0</v>
      </c>
      <c r="AL225" s="153" t="n">
        <v>0</v>
      </c>
      <c r="AM225" s="153" t="n">
        <v>0</v>
      </c>
      <c r="AN225" s="153" t="n">
        <v>0</v>
      </c>
      <c r="AO225" s="153" t="n">
        <v>0</v>
      </c>
      <c r="AP225" s="153" t="n">
        <v>0.41</v>
      </c>
      <c r="AQ225" s="153" t="n">
        <v>0.049968124</v>
      </c>
      <c r="AR225" s="153" t="n">
        <v>0</v>
      </c>
      <c r="AS225" s="153" t="n">
        <v>0</v>
      </c>
      <c r="AT225" s="153" t="n">
        <v>-0.19</v>
      </c>
      <c r="AV225" s="153" t="n">
        <v>0</v>
      </c>
      <c r="AW225" s="153" t="n">
        <v>0</v>
      </c>
      <c r="AX225" s="153" t="n">
        <v>0.1875</v>
      </c>
      <c r="AY225" s="153" t="n">
        <v>0</v>
      </c>
      <c r="AZ225" s="153" t="n">
        <v>0</v>
      </c>
      <c r="BA225" s="153" t="n">
        <v>0.049968124</v>
      </c>
      <c r="BB225" s="153" t="n">
        <v>0</v>
      </c>
      <c r="BC225" s="153" t="n">
        <v>0</v>
      </c>
      <c r="BD225" s="153" t="n">
        <v>0</v>
      </c>
      <c r="BE225" s="153" t="n">
        <v>0</v>
      </c>
      <c r="BF225" s="153" t="n">
        <v>0</v>
      </c>
      <c r="BG225" s="153" t="n">
        <v>0</v>
      </c>
      <c r="BH225" s="153" t="n">
        <v>0</v>
      </c>
      <c r="BI225" s="153" t="n">
        <v>-0.17</v>
      </c>
      <c r="BJ225" s="153" t="n">
        <v>0</v>
      </c>
      <c r="BK225" s="153" t="n">
        <v>0</v>
      </c>
      <c r="BL225" s="153" t="n">
        <v>0</v>
      </c>
      <c r="BM225" s="153" t="n">
        <v>0</v>
      </c>
      <c r="BN225" s="153" t="n">
        <v>0.049968124</v>
      </c>
      <c r="BO225" s="153" t="n">
        <v>0</v>
      </c>
      <c r="BP225" s="153" t="n">
        <v>0</v>
      </c>
      <c r="BQ225" s="153" t="n">
        <v>0</v>
      </c>
      <c r="BR225" s="153" t="n">
        <v>0</v>
      </c>
      <c r="BS225" s="153" t="n">
        <v>0</v>
      </c>
      <c r="BT225" s="153" t="n">
        <v>0</v>
      </c>
      <c r="BU225" s="153" t="n">
        <v>0</v>
      </c>
    </row>
    <row r="226" customFormat="false" ht="12.75" hidden="false" customHeight="false" outlineLevel="0" collapsed="false">
      <c r="E226" s="0" t="n">
        <v>3.906</v>
      </c>
      <c r="F226" s="154" t="n">
        <f aca="false">EOMONTH(F225,0)+1</f>
        <v>43374</v>
      </c>
      <c r="G226" s="156" t="n">
        <v>3.961</v>
      </c>
      <c r="I226" s="156" t="n">
        <v>0.074973315322158</v>
      </c>
      <c r="J226" s="156" t="n">
        <v>0</v>
      </c>
      <c r="K226" s="156" t="n">
        <v>0</v>
      </c>
      <c r="L226" s="156" t="n">
        <v>0</v>
      </c>
      <c r="M226" s="156" t="n">
        <v>0</v>
      </c>
      <c r="N226" s="156" t="n">
        <v>-0.16</v>
      </c>
      <c r="O226" s="156" t="n">
        <v>0</v>
      </c>
      <c r="P226" s="156" t="n">
        <v>0</v>
      </c>
      <c r="Q226" s="156" t="n">
        <v>0</v>
      </c>
      <c r="R226" s="153" t="n">
        <v>0</v>
      </c>
      <c r="S226" s="153" t="n">
        <v>0</v>
      </c>
      <c r="T226" s="153" t="n">
        <v>0</v>
      </c>
      <c r="U226" s="153" t="n">
        <v>0</v>
      </c>
      <c r="V226" s="153" t="n">
        <v>0</v>
      </c>
      <c r="W226" s="153" t="n">
        <v>0</v>
      </c>
      <c r="X226" s="153" t="n">
        <v>0</v>
      </c>
      <c r="Y226" s="192" t="n">
        <v>0</v>
      </c>
      <c r="Z226" s="192" t="n">
        <v>0.165</v>
      </c>
      <c r="AA226" s="153" t="n">
        <v>0.185</v>
      </c>
      <c r="AB226" s="153" t="n">
        <v>0</v>
      </c>
      <c r="AC226" s="153" t="n">
        <v>0</v>
      </c>
      <c r="AD226" s="153" t="n">
        <v>-0.0015</v>
      </c>
      <c r="AE226" s="153" t="n">
        <v>-0.0115</v>
      </c>
      <c r="AF226" s="153" t="n">
        <v>0</v>
      </c>
      <c r="AG226" s="153" t="n">
        <v>0</v>
      </c>
      <c r="AH226" s="153" t="n">
        <v>0</v>
      </c>
      <c r="AI226" s="153" t="n">
        <v>0</v>
      </c>
      <c r="AJ226" s="153" t="n">
        <v>0</v>
      </c>
      <c r="AK226" s="153" t="n">
        <v>0</v>
      </c>
      <c r="AL226" s="153" t="n">
        <v>0</v>
      </c>
      <c r="AM226" s="153" t="n">
        <v>0</v>
      </c>
      <c r="AN226" s="153" t="n">
        <v>0</v>
      </c>
      <c r="AO226" s="153" t="n">
        <v>0</v>
      </c>
      <c r="AP226" s="153" t="n">
        <v>0.345</v>
      </c>
      <c r="AQ226" s="153" t="n">
        <v>0.049968124</v>
      </c>
      <c r="AR226" s="153" t="n">
        <v>0</v>
      </c>
      <c r="AS226" s="153" t="n">
        <v>0</v>
      </c>
      <c r="AT226" s="153" t="n">
        <v>-0.19</v>
      </c>
      <c r="AV226" s="153" t="n">
        <v>0</v>
      </c>
      <c r="AW226" s="153" t="n">
        <v>0</v>
      </c>
      <c r="AX226" s="153" t="n">
        <v>0.1875</v>
      </c>
      <c r="AY226" s="153" t="n">
        <v>0</v>
      </c>
      <c r="AZ226" s="153" t="n">
        <v>0</v>
      </c>
      <c r="BA226" s="153" t="n">
        <v>0.049968124</v>
      </c>
      <c r="BB226" s="153" t="n">
        <v>0</v>
      </c>
      <c r="BC226" s="153" t="n">
        <v>0</v>
      </c>
      <c r="BD226" s="153" t="n">
        <v>0</v>
      </c>
      <c r="BE226" s="153" t="n">
        <v>0</v>
      </c>
      <c r="BF226" s="153" t="n">
        <v>0</v>
      </c>
      <c r="BG226" s="153" t="n">
        <v>0</v>
      </c>
      <c r="BH226" s="153" t="n">
        <v>0</v>
      </c>
      <c r="BI226" s="153" t="n">
        <v>-0.17</v>
      </c>
      <c r="BJ226" s="153" t="n">
        <v>0</v>
      </c>
      <c r="BK226" s="153" t="n">
        <v>0</v>
      </c>
      <c r="BL226" s="153" t="n">
        <v>0</v>
      </c>
      <c r="BM226" s="153" t="n">
        <v>0</v>
      </c>
      <c r="BN226" s="153" t="n">
        <v>0.049968124</v>
      </c>
      <c r="BO226" s="153" t="n">
        <v>0</v>
      </c>
      <c r="BP226" s="153" t="n">
        <v>0</v>
      </c>
      <c r="BQ226" s="153" t="n">
        <v>0</v>
      </c>
      <c r="BR226" s="153" t="n">
        <v>0</v>
      </c>
      <c r="BS226" s="153" t="n">
        <v>0</v>
      </c>
      <c r="BT226" s="153" t="n">
        <v>0</v>
      </c>
      <c r="BU226" s="153" t="n">
        <v>0</v>
      </c>
    </row>
    <row r="227" customFormat="false" ht="12.75" hidden="false" customHeight="false" outlineLevel="0" collapsed="false">
      <c r="E227" s="0" t="n">
        <v>3.931</v>
      </c>
      <c r="F227" s="154" t="n">
        <f aca="false">EOMONTH(F226,0)+1</f>
        <v>43405</v>
      </c>
      <c r="G227" s="156" t="n">
        <v>3.986</v>
      </c>
      <c r="I227" s="156" t="n">
        <v>0.074976401559981</v>
      </c>
      <c r="J227" s="156" t="n">
        <v>0</v>
      </c>
      <c r="K227" s="156" t="n">
        <v>0</v>
      </c>
      <c r="L227" s="156" t="n">
        <v>0</v>
      </c>
      <c r="M227" s="156" t="n">
        <v>0</v>
      </c>
      <c r="N227" s="156" t="n">
        <v>-0.16</v>
      </c>
      <c r="O227" s="156" t="n">
        <v>0</v>
      </c>
      <c r="P227" s="156" t="n">
        <v>0</v>
      </c>
      <c r="Q227" s="156" t="n">
        <v>0</v>
      </c>
      <c r="R227" s="153" t="n">
        <v>0</v>
      </c>
      <c r="S227" s="153" t="n">
        <v>0</v>
      </c>
      <c r="T227" s="153" t="n">
        <v>0</v>
      </c>
      <c r="U227" s="153" t="n">
        <v>0</v>
      </c>
      <c r="V227" s="153" t="n">
        <v>0</v>
      </c>
      <c r="W227" s="153" t="n">
        <v>0</v>
      </c>
      <c r="X227" s="153" t="n">
        <v>0</v>
      </c>
      <c r="Y227" s="192" t="n">
        <v>0</v>
      </c>
      <c r="Z227" s="153" t="n">
        <v>0.24</v>
      </c>
      <c r="AA227" s="153" t="n">
        <v>0.2875</v>
      </c>
      <c r="AB227" s="153" t="n">
        <v>0</v>
      </c>
      <c r="AC227" s="153" t="n">
        <v>0</v>
      </c>
      <c r="AD227" s="153" t="n">
        <v>-0.0005</v>
      </c>
      <c r="AE227" s="153" t="n">
        <v>-0.0105</v>
      </c>
      <c r="AF227" s="153" t="n">
        <v>0</v>
      </c>
      <c r="AG227" s="153" t="n">
        <v>0</v>
      </c>
      <c r="AH227" s="153" t="n">
        <v>0</v>
      </c>
      <c r="AI227" s="153" t="n">
        <v>0</v>
      </c>
      <c r="AJ227" s="153" t="n">
        <v>0</v>
      </c>
      <c r="AK227" s="153" t="n">
        <v>0</v>
      </c>
      <c r="AL227" s="153" t="n">
        <v>0</v>
      </c>
      <c r="AM227" s="153" t="n">
        <v>0</v>
      </c>
      <c r="AN227" s="153" t="n">
        <v>0</v>
      </c>
      <c r="AO227" s="153" t="n">
        <v>0</v>
      </c>
      <c r="AP227" s="153" t="n">
        <v>0.725</v>
      </c>
      <c r="AQ227" s="153" t="n">
        <v>-0.029988713</v>
      </c>
      <c r="AR227" s="153" t="n">
        <v>0</v>
      </c>
      <c r="AS227" s="153" t="n">
        <v>0</v>
      </c>
      <c r="AT227" s="153" t="n">
        <v>-0.19</v>
      </c>
      <c r="AV227" s="153" t="n">
        <v>0</v>
      </c>
      <c r="AW227" s="153" t="n">
        <v>0</v>
      </c>
      <c r="AX227" s="153" t="n">
        <v>0.1</v>
      </c>
      <c r="AY227" s="153" t="n">
        <v>0</v>
      </c>
      <c r="AZ227" s="153" t="n">
        <v>0</v>
      </c>
      <c r="BA227" s="153" t="n">
        <v>-0.029988713</v>
      </c>
      <c r="BB227" s="153" t="n">
        <v>0</v>
      </c>
      <c r="BC227" s="153" t="n">
        <v>0</v>
      </c>
      <c r="BD227" s="153" t="n">
        <v>0</v>
      </c>
      <c r="BE227" s="153" t="n">
        <v>0</v>
      </c>
      <c r="BF227" s="153" t="n">
        <v>0</v>
      </c>
      <c r="BG227" s="153" t="n">
        <v>0</v>
      </c>
      <c r="BH227" s="153" t="n">
        <v>0</v>
      </c>
      <c r="BI227" s="153" t="n">
        <v>-0.17</v>
      </c>
      <c r="BJ227" s="153" t="n">
        <v>0</v>
      </c>
      <c r="BK227" s="153" t="n">
        <v>0</v>
      </c>
      <c r="BL227" s="153" t="n">
        <v>0</v>
      </c>
      <c r="BM227" s="153" t="n">
        <v>0</v>
      </c>
      <c r="BN227" s="153" t="n">
        <v>-0.029988713</v>
      </c>
      <c r="BO227" s="153" t="n">
        <v>0</v>
      </c>
      <c r="BP227" s="153" t="n">
        <v>0</v>
      </c>
      <c r="BQ227" s="153" t="n">
        <v>0</v>
      </c>
      <c r="BR227" s="153" t="n">
        <v>0</v>
      </c>
      <c r="BS227" s="153" t="n">
        <v>0</v>
      </c>
      <c r="BT227" s="153" t="n">
        <v>0</v>
      </c>
      <c r="BU227" s="153" t="n">
        <v>0</v>
      </c>
    </row>
    <row r="228" customFormat="false" ht="12.75" hidden="false" customHeight="false" outlineLevel="0" collapsed="false">
      <c r="E228" s="0" t="n">
        <v>3.986</v>
      </c>
      <c r="F228" s="154" t="n">
        <f aca="false">EOMONTH(F227,0)+1</f>
        <v>43435</v>
      </c>
      <c r="G228" s="156" t="n">
        <v>4.041</v>
      </c>
      <c r="I228" s="156" t="n">
        <v>0.074979388241748</v>
      </c>
      <c r="J228" s="156" t="n">
        <v>0</v>
      </c>
      <c r="K228" s="156" t="n">
        <v>0</v>
      </c>
      <c r="L228" s="156" t="n">
        <v>0</v>
      </c>
      <c r="M228" s="156" t="n">
        <v>0</v>
      </c>
      <c r="N228" s="156" t="n">
        <v>-0.16</v>
      </c>
      <c r="O228" s="156" t="n">
        <v>0</v>
      </c>
      <c r="P228" s="156" t="n">
        <v>0</v>
      </c>
      <c r="Q228" s="156" t="n">
        <v>0</v>
      </c>
      <c r="R228" s="153" t="n">
        <v>0</v>
      </c>
      <c r="S228" s="153" t="n">
        <v>0</v>
      </c>
      <c r="T228" s="153" t="n">
        <v>0</v>
      </c>
      <c r="U228" s="153" t="n">
        <v>0</v>
      </c>
      <c r="V228" s="153" t="n">
        <v>0</v>
      </c>
      <c r="W228" s="153" t="n">
        <v>0</v>
      </c>
      <c r="X228" s="153" t="n">
        <v>0</v>
      </c>
      <c r="Y228" s="192" t="n">
        <v>0</v>
      </c>
      <c r="Z228" s="153" t="n">
        <v>0.295</v>
      </c>
      <c r="AA228" s="153" t="n">
        <v>0.3375</v>
      </c>
      <c r="AB228" s="153" t="n">
        <v>0</v>
      </c>
      <c r="AC228" s="153" t="n">
        <v>0</v>
      </c>
      <c r="AD228" s="153" t="n">
        <v>-0.0005</v>
      </c>
      <c r="AE228" s="153" t="n">
        <v>-0.0105</v>
      </c>
      <c r="AF228" s="153" t="n">
        <v>0</v>
      </c>
      <c r="AG228" s="153" t="n">
        <v>0</v>
      </c>
      <c r="AH228" s="153" t="n">
        <v>0</v>
      </c>
      <c r="AI228" s="153" t="n">
        <v>0</v>
      </c>
      <c r="AJ228" s="153" t="n">
        <v>0</v>
      </c>
      <c r="AK228" s="153" t="n">
        <v>0</v>
      </c>
      <c r="AL228" s="153" t="n">
        <v>0</v>
      </c>
      <c r="AM228" s="153" t="n">
        <v>0</v>
      </c>
      <c r="AN228" s="153" t="n">
        <v>0</v>
      </c>
      <c r="AO228" s="153" t="n">
        <v>0</v>
      </c>
      <c r="AP228" s="153" t="n">
        <v>1.045</v>
      </c>
      <c r="AQ228" s="153" t="n">
        <v>-0.044951938</v>
      </c>
      <c r="AR228" s="153" t="n">
        <v>0</v>
      </c>
      <c r="AS228" s="153" t="n">
        <v>0</v>
      </c>
      <c r="AT228" s="153" t="n">
        <v>-0.19</v>
      </c>
      <c r="AV228" s="153" t="n">
        <v>0</v>
      </c>
      <c r="AW228" s="153" t="n">
        <v>0</v>
      </c>
      <c r="AX228" s="153" t="n">
        <v>0.1</v>
      </c>
      <c r="AY228" s="153" t="n">
        <v>0</v>
      </c>
      <c r="AZ228" s="153" t="n">
        <v>0</v>
      </c>
      <c r="BA228" s="153" t="n">
        <v>-0.044951938</v>
      </c>
      <c r="BB228" s="153" t="n">
        <v>0</v>
      </c>
      <c r="BC228" s="153" t="n">
        <v>0</v>
      </c>
      <c r="BD228" s="153" t="n">
        <v>0</v>
      </c>
      <c r="BE228" s="153" t="n">
        <v>0</v>
      </c>
      <c r="BF228" s="153" t="n">
        <v>0</v>
      </c>
      <c r="BG228" s="153" t="n">
        <v>0</v>
      </c>
      <c r="BH228" s="153" t="n">
        <v>0</v>
      </c>
      <c r="BI228" s="153" t="n">
        <v>-0.17</v>
      </c>
      <c r="BJ228" s="153" t="n">
        <v>0</v>
      </c>
      <c r="BK228" s="153" t="n">
        <v>0</v>
      </c>
      <c r="BL228" s="153" t="n">
        <v>0</v>
      </c>
      <c r="BM228" s="153" t="n">
        <v>0</v>
      </c>
      <c r="BN228" s="153" t="n">
        <v>-0.044951938</v>
      </c>
      <c r="BO228" s="153" t="n">
        <v>0</v>
      </c>
      <c r="BP228" s="153" t="n">
        <v>0</v>
      </c>
      <c r="BQ228" s="153" t="n">
        <v>0</v>
      </c>
      <c r="BR228" s="153" t="n">
        <v>0</v>
      </c>
      <c r="BS228" s="153" t="n">
        <v>0</v>
      </c>
      <c r="BT228" s="153" t="n">
        <v>0</v>
      </c>
      <c r="BU228" s="153" t="n">
        <v>0</v>
      </c>
    </row>
    <row r="229" customFormat="false" ht="12.75" hidden="false" customHeight="false" outlineLevel="0" collapsed="false">
      <c r="E229" s="0" t="n">
        <v>4.243</v>
      </c>
      <c r="F229" s="154" t="n">
        <f aca="false">EOMONTH(F228,0)+1</f>
        <v>43466</v>
      </c>
      <c r="G229" s="156" t="n">
        <v>4.298</v>
      </c>
      <c r="I229" s="156" t="n">
        <v>0.074982474479577</v>
      </c>
      <c r="J229" s="156" t="n">
        <v>0</v>
      </c>
      <c r="K229" s="156" t="n">
        <v>0</v>
      </c>
      <c r="L229" s="156" t="n">
        <v>0</v>
      </c>
      <c r="M229" s="156" t="n">
        <v>0</v>
      </c>
      <c r="N229" s="156" t="n">
        <v>-0.16</v>
      </c>
      <c r="O229" s="156" t="n">
        <v>0</v>
      </c>
      <c r="P229" s="156" t="n">
        <v>0</v>
      </c>
      <c r="Q229" s="156" t="n">
        <v>0</v>
      </c>
      <c r="R229" s="153" t="n">
        <v>0</v>
      </c>
      <c r="S229" s="153" t="n">
        <v>0</v>
      </c>
      <c r="T229" s="153" t="n">
        <v>0</v>
      </c>
      <c r="U229" s="153" t="n">
        <v>0</v>
      </c>
      <c r="V229" s="153" t="n">
        <v>0</v>
      </c>
      <c r="W229" s="153" t="n">
        <v>0</v>
      </c>
      <c r="X229" s="153" t="n">
        <v>0</v>
      </c>
      <c r="Y229" s="192" t="n">
        <v>0</v>
      </c>
      <c r="Z229" s="153" t="n">
        <v>0.3425</v>
      </c>
      <c r="AA229" s="153" t="n">
        <v>0.4375</v>
      </c>
      <c r="AB229" s="153" t="n">
        <v>0</v>
      </c>
      <c r="AC229" s="153" t="n">
        <v>0</v>
      </c>
      <c r="AD229" s="153" t="n">
        <v>-0.0005</v>
      </c>
      <c r="AE229" s="153" t="n">
        <v>-0.0105</v>
      </c>
      <c r="AF229" s="153" t="n">
        <v>0</v>
      </c>
      <c r="AG229" s="153" t="n">
        <v>0</v>
      </c>
      <c r="AH229" s="153" t="n">
        <v>0</v>
      </c>
      <c r="AI229" s="153" t="n">
        <v>0</v>
      </c>
      <c r="AJ229" s="153" t="n">
        <v>0</v>
      </c>
      <c r="AK229" s="153" t="n">
        <v>0</v>
      </c>
      <c r="AL229" s="153" t="n">
        <v>0</v>
      </c>
      <c r="AM229" s="153" t="n">
        <v>0</v>
      </c>
      <c r="AN229" s="153" t="n">
        <v>0</v>
      </c>
      <c r="AO229" s="153" t="n">
        <v>0</v>
      </c>
      <c r="AP229" s="153" t="n">
        <v>1.52</v>
      </c>
      <c r="AQ229" s="153" t="n">
        <v>-0.039955184</v>
      </c>
      <c r="AR229" s="153" t="n">
        <v>0</v>
      </c>
      <c r="AS229" s="153" t="n">
        <v>0</v>
      </c>
      <c r="AT229" s="153" t="n">
        <v>-0.19</v>
      </c>
      <c r="AV229" s="153" t="n">
        <v>0</v>
      </c>
      <c r="AW229" s="153" t="n">
        <v>0</v>
      </c>
      <c r="AX229" s="153" t="n">
        <v>0.1</v>
      </c>
      <c r="AY229" s="153" t="n">
        <v>0</v>
      </c>
      <c r="AZ229" s="153" t="n">
        <v>0</v>
      </c>
      <c r="BA229" s="153" t="n">
        <v>-0.039955184</v>
      </c>
      <c r="BB229" s="153" t="n">
        <v>0</v>
      </c>
      <c r="BC229" s="153" t="n">
        <v>0</v>
      </c>
      <c r="BD229" s="153" t="n">
        <v>0</v>
      </c>
      <c r="BE229" s="153" t="n">
        <v>0</v>
      </c>
      <c r="BF229" s="153" t="n">
        <v>0</v>
      </c>
      <c r="BG229" s="153" t="n">
        <v>0</v>
      </c>
      <c r="BH229" s="153" t="n">
        <v>0</v>
      </c>
      <c r="BI229" s="153" t="n">
        <v>-0.17</v>
      </c>
      <c r="BJ229" s="153" t="n">
        <v>0</v>
      </c>
      <c r="BK229" s="153" t="n">
        <v>0</v>
      </c>
      <c r="BL229" s="153" t="n">
        <v>0</v>
      </c>
      <c r="BM229" s="153" t="n">
        <v>0</v>
      </c>
      <c r="BN229" s="153" t="n">
        <v>-0.039955184</v>
      </c>
      <c r="BO229" s="153" t="n">
        <v>0</v>
      </c>
      <c r="BP229" s="153" t="n">
        <v>0</v>
      </c>
      <c r="BQ229" s="153" t="n">
        <v>0</v>
      </c>
      <c r="BR229" s="153" t="n">
        <v>0</v>
      </c>
      <c r="BS229" s="153" t="n">
        <v>0</v>
      </c>
      <c r="BT229" s="153" t="n">
        <v>0</v>
      </c>
      <c r="BU229" s="153" t="n">
        <v>0</v>
      </c>
    </row>
    <row r="230" customFormat="false" ht="12.75" hidden="false" customHeight="false" outlineLevel="0" collapsed="false">
      <c r="E230" s="0" t="n">
        <v>4.18</v>
      </c>
      <c r="F230" s="154" t="n">
        <f aca="false">EOMONTH(F229,0)+1</f>
        <v>43497</v>
      </c>
      <c r="G230" s="156" t="n">
        <v>4.235</v>
      </c>
      <c r="I230" s="156" t="n">
        <v>0.07498556071741</v>
      </c>
      <c r="J230" s="156" t="n">
        <v>0</v>
      </c>
      <c r="K230" s="156" t="n">
        <v>0</v>
      </c>
      <c r="L230" s="156" t="n">
        <v>0</v>
      </c>
      <c r="M230" s="156" t="n">
        <v>0</v>
      </c>
      <c r="N230" s="156" t="n">
        <v>-0.16</v>
      </c>
      <c r="O230" s="156" t="n">
        <v>0</v>
      </c>
      <c r="P230" s="156" t="n">
        <v>0</v>
      </c>
      <c r="Q230" s="156" t="n">
        <v>0</v>
      </c>
      <c r="R230" s="153" t="n">
        <v>0</v>
      </c>
      <c r="S230" s="153" t="n">
        <v>0</v>
      </c>
      <c r="T230" s="153" t="n">
        <v>0</v>
      </c>
      <c r="U230" s="153" t="n">
        <v>0</v>
      </c>
      <c r="V230" s="153" t="n">
        <v>0</v>
      </c>
      <c r="W230" s="153" t="n">
        <v>0</v>
      </c>
      <c r="X230" s="153" t="n">
        <v>0</v>
      </c>
      <c r="Y230" s="192" t="n">
        <v>0</v>
      </c>
      <c r="Z230" s="153" t="n">
        <v>0.3375</v>
      </c>
      <c r="AA230" s="153" t="n">
        <v>0.435</v>
      </c>
      <c r="AB230" s="153" t="n">
        <v>0</v>
      </c>
      <c r="AC230" s="153" t="n">
        <v>0</v>
      </c>
      <c r="AD230" s="153" t="n">
        <v>-0.0005</v>
      </c>
      <c r="AE230" s="153" t="n">
        <v>-0.0105</v>
      </c>
      <c r="AF230" s="153" t="n">
        <v>0</v>
      </c>
      <c r="AG230" s="153" t="n">
        <v>0</v>
      </c>
      <c r="AH230" s="153" t="n">
        <v>0</v>
      </c>
      <c r="AI230" s="153" t="n">
        <v>0</v>
      </c>
      <c r="AJ230" s="153" t="n">
        <v>0</v>
      </c>
      <c r="AK230" s="153" t="n">
        <v>0</v>
      </c>
      <c r="AL230" s="153" t="n">
        <v>0</v>
      </c>
      <c r="AM230" s="153" t="n">
        <v>0</v>
      </c>
      <c r="AN230" s="153" t="n">
        <v>0</v>
      </c>
      <c r="AO230" s="153" t="n">
        <v>0</v>
      </c>
      <c r="AP230" s="153" t="n">
        <v>1.4</v>
      </c>
      <c r="AQ230" s="153" t="n">
        <v>-0.014957423</v>
      </c>
      <c r="AR230" s="153" t="n">
        <v>0</v>
      </c>
      <c r="AS230" s="153" t="n">
        <v>0</v>
      </c>
      <c r="AT230" s="153" t="n">
        <v>0</v>
      </c>
      <c r="AV230" s="153" t="n">
        <v>0</v>
      </c>
      <c r="AW230" s="153" t="n">
        <v>0</v>
      </c>
      <c r="AX230" s="153" t="n">
        <v>0.29</v>
      </c>
      <c r="AY230" s="153" t="n">
        <v>0</v>
      </c>
      <c r="AZ230" s="153" t="n">
        <v>0</v>
      </c>
      <c r="BA230" s="153" t="n">
        <v>-0.014957423</v>
      </c>
      <c r="BB230" s="153" t="n">
        <v>0</v>
      </c>
      <c r="BC230" s="153" t="n">
        <v>0</v>
      </c>
      <c r="BD230" s="153" t="n">
        <v>0</v>
      </c>
      <c r="BE230" s="153" t="n">
        <v>0</v>
      </c>
      <c r="BF230" s="153" t="n">
        <v>0</v>
      </c>
      <c r="BG230" s="153" t="n">
        <v>0</v>
      </c>
      <c r="BH230" s="153" t="n">
        <v>0</v>
      </c>
      <c r="BI230" s="153" t="n">
        <v>-0.17</v>
      </c>
      <c r="BJ230" s="153" t="n">
        <v>0</v>
      </c>
      <c r="BK230" s="153" t="n">
        <v>0</v>
      </c>
      <c r="BL230" s="153" t="n">
        <v>0</v>
      </c>
      <c r="BM230" s="153" t="n">
        <v>0</v>
      </c>
      <c r="BN230" s="153" t="n">
        <v>-0.014957423</v>
      </c>
      <c r="BO230" s="153" t="n">
        <v>0</v>
      </c>
      <c r="BP230" s="153" t="n">
        <v>0</v>
      </c>
      <c r="BQ230" s="153" t="n">
        <v>0</v>
      </c>
      <c r="BR230" s="153" t="n">
        <v>0</v>
      </c>
      <c r="BS230" s="153" t="n">
        <v>0</v>
      </c>
      <c r="BT230" s="153" t="n">
        <v>0</v>
      </c>
      <c r="BU230" s="153" t="n">
        <v>0</v>
      </c>
    </row>
    <row r="231" customFormat="false" ht="12.75" hidden="false" customHeight="false" outlineLevel="0" collapsed="false">
      <c r="E231" s="0" t="n">
        <v>4.082</v>
      </c>
      <c r="F231" s="154" t="n">
        <f aca="false">EOMONTH(F230,0)+1</f>
        <v>43525</v>
      </c>
      <c r="G231" s="156" t="n">
        <v>4.137</v>
      </c>
      <c r="I231" s="156" t="n">
        <v>0.074988348287067</v>
      </c>
      <c r="J231" s="156" t="n">
        <v>0</v>
      </c>
      <c r="K231" s="156" t="n">
        <v>0</v>
      </c>
      <c r="L231" s="156" t="n">
        <v>0</v>
      </c>
      <c r="M231" s="156" t="n">
        <v>0</v>
      </c>
      <c r="N231" s="156" t="n">
        <v>-0.16</v>
      </c>
      <c r="O231" s="156" t="n">
        <v>0</v>
      </c>
      <c r="P231" s="156" t="n">
        <v>0</v>
      </c>
      <c r="Q231" s="156" t="n">
        <v>0</v>
      </c>
      <c r="R231" s="153" t="n">
        <v>0</v>
      </c>
      <c r="S231" s="153" t="n">
        <v>0</v>
      </c>
      <c r="T231" s="153" t="n">
        <v>0</v>
      </c>
      <c r="U231" s="153" t="n">
        <v>0</v>
      </c>
      <c r="V231" s="153" t="n">
        <v>0</v>
      </c>
      <c r="W231" s="153" t="n">
        <v>0</v>
      </c>
      <c r="X231" s="153" t="n">
        <v>0</v>
      </c>
      <c r="Y231" s="192" t="n">
        <v>0</v>
      </c>
      <c r="Z231" s="153" t="n">
        <v>0.26</v>
      </c>
      <c r="AA231" s="153" t="n">
        <v>0.3025</v>
      </c>
      <c r="AB231" s="153" t="n">
        <v>0</v>
      </c>
      <c r="AC231" s="153" t="n">
        <v>0</v>
      </c>
      <c r="AD231" s="153" t="n">
        <v>0.0153</v>
      </c>
      <c r="AE231" s="153" t="n">
        <v>0.0053</v>
      </c>
      <c r="AF231" s="153" t="n">
        <v>0</v>
      </c>
      <c r="AG231" s="153" t="n">
        <v>0</v>
      </c>
      <c r="AH231" s="153" t="n">
        <v>0</v>
      </c>
      <c r="AI231" s="153" t="n">
        <v>0</v>
      </c>
      <c r="AJ231" s="153" t="n">
        <v>0</v>
      </c>
      <c r="AK231" s="153" t="n">
        <v>0</v>
      </c>
      <c r="AL231" s="153" t="n">
        <v>0</v>
      </c>
      <c r="AM231" s="153" t="n">
        <v>0</v>
      </c>
      <c r="AN231" s="153" t="n">
        <v>0</v>
      </c>
      <c r="AO231" s="153" t="n">
        <v>0</v>
      </c>
      <c r="AP231" s="153" t="n">
        <v>0.88</v>
      </c>
      <c r="AQ231" s="153" t="n">
        <v>-0.004957423</v>
      </c>
      <c r="AR231" s="153" t="n">
        <v>0</v>
      </c>
      <c r="AS231" s="153" t="n">
        <v>0</v>
      </c>
      <c r="AT231" s="153" t="n">
        <v>0</v>
      </c>
      <c r="AV231" s="153" t="n">
        <v>0</v>
      </c>
      <c r="AW231" s="153" t="n">
        <v>0</v>
      </c>
      <c r="AX231" s="153" t="n">
        <v>0.29</v>
      </c>
      <c r="AY231" s="153" t="n">
        <v>0</v>
      </c>
      <c r="AZ231" s="153" t="n">
        <v>0</v>
      </c>
      <c r="BA231" s="153" t="n">
        <v>-0.004957423</v>
      </c>
      <c r="BB231" s="153" t="n">
        <v>0</v>
      </c>
      <c r="BC231" s="153" t="n">
        <v>0</v>
      </c>
      <c r="BD231" s="153" t="n">
        <v>0</v>
      </c>
      <c r="BE231" s="153" t="n">
        <v>0</v>
      </c>
      <c r="BF231" s="153" t="n">
        <v>0</v>
      </c>
      <c r="BG231" s="153" t="n">
        <v>0</v>
      </c>
      <c r="BH231" s="153" t="n">
        <v>0</v>
      </c>
      <c r="BI231" s="153" t="n">
        <v>-0.17</v>
      </c>
      <c r="BJ231" s="153" t="n">
        <v>0</v>
      </c>
      <c r="BK231" s="153" t="n">
        <v>0</v>
      </c>
      <c r="BL231" s="153" t="n">
        <v>0</v>
      </c>
      <c r="BM231" s="153" t="n">
        <v>0</v>
      </c>
      <c r="BN231" s="153" t="n">
        <v>-0.004957423</v>
      </c>
      <c r="BO231" s="153" t="n">
        <v>0</v>
      </c>
      <c r="BP231" s="153" t="n">
        <v>0</v>
      </c>
      <c r="BQ231" s="153" t="n">
        <v>0</v>
      </c>
      <c r="BR231" s="153" t="n">
        <v>0</v>
      </c>
      <c r="BS231" s="153" t="n">
        <v>0</v>
      </c>
      <c r="BT231" s="153" t="n">
        <v>0</v>
      </c>
      <c r="BU231" s="153" t="n">
        <v>0</v>
      </c>
    </row>
    <row r="232" customFormat="false" ht="12.75" hidden="false" customHeight="false" outlineLevel="0" collapsed="false">
      <c r="E232" s="0" t="n">
        <v>3.985</v>
      </c>
      <c r="F232" s="154" t="n">
        <f aca="false">EOMONTH(F231,0)+1</f>
        <v>43556</v>
      </c>
      <c r="G232" s="156" t="n">
        <v>4.04</v>
      </c>
      <c r="I232" s="156" t="n">
        <v>0.074991434524905</v>
      </c>
      <c r="J232" s="156" t="n">
        <v>0</v>
      </c>
      <c r="K232" s="156" t="n">
        <v>0</v>
      </c>
      <c r="L232" s="156" t="n">
        <v>0</v>
      </c>
      <c r="M232" s="156" t="n">
        <v>0</v>
      </c>
      <c r="N232" s="156" t="n">
        <v>-0.16</v>
      </c>
      <c r="O232" s="156" t="n">
        <v>0</v>
      </c>
      <c r="P232" s="156" t="n">
        <v>0</v>
      </c>
      <c r="Q232" s="156" t="n">
        <v>0</v>
      </c>
      <c r="R232" s="153" t="n">
        <v>0</v>
      </c>
      <c r="S232" s="153" t="n">
        <v>0</v>
      </c>
      <c r="T232" s="153" t="n">
        <v>0</v>
      </c>
      <c r="U232" s="153" t="n">
        <v>0</v>
      </c>
      <c r="V232" s="153" t="n">
        <v>0</v>
      </c>
      <c r="W232" s="153" t="n">
        <v>0</v>
      </c>
      <c r="X232" s="153" t="n">
        <v>0</v>
      </c>
      <c r="Y232" s="192" t="n">
        <v>0</v>
      </c>
      <c r="Z232" s="153" t="n">
        <v>0.1775</v>
      </c>
      <c r="AA232" s="153" t="n">
        <v>0.1975</v>
      </c>
      <c r="AB232" s="153" t="n">
        <v>0</v>
      </c>
      <c r="AC232" s="153" t="n">
        <v>0</v>
      </c>
      <c r="AD232" s="153" t="n">
        <v>0.0153</v>
      </c>
      <c r="AE232" s="153" t="n">
        <v>0.0053</v>
      </c>
      <c r="AF232" s="153" t="n">
        <v>0</v>
      </c>
      <c r="AG232" s="153" t="n">
        <v>0</v>
      </c>
      <c r="AH232" s="153" t="n">
        <v>0</v>
      </c>
      <c r="AI232" s="153" t="n">
        <v>0</v>
      </c>
      <c r="AJ232" s="153" t="n">
        <v>0</v>
      </c>
      <c r="AK232" s="153" t="n">
        <v>0</v>
      </c>
      <c r="AL232" s="153" t="n">
        <v>0</v>
      </c>
      <c r="AM232" s="153" t="n">
        <v>0</v>
      </c>
      <c r="AN232" s="153" t="n">
        <v>0</v>
      </c>
      <c r="AO232" s="153" t="n">
        <v>0</v>
      </c>
      <c r="AP232" s="153" t="n">
        <v>0.505</v>
      </c>
      <c r="AQ232" s="153" t="n">
        <v>0.054976639</v>
      </c>
      <c r="AR232" s="153" t="n">
        <v>0</v>
      </c>
      <c r="AS232" s="153" t="n">
        <v>0</v>
      </c>
      <c r="AT232" s="153" t="n">
        <v>0</v>
      </c>
      <c r="AV232" s="153" t="n">
        <v>0</v>
      </c>
      <c r="AW232" s="153" t="n">
        <v>0</v>
      </c>
      <c r="AX232" s="153" t="n">
        <v>0.3775</v>
      </c>
      <c r="AY232" s="153" t="n">
        <v>0</v>
      </c>
      <c r="AZ232" s="153" t="n">
        <v>0</v>
      </c>
      <c r="BA232" s="153" t="n">
        <v>0.054976639</v>
      </c>
      <c r="BB232" s="153" t="n">
        <v>0</v>
      </c>
      <c r="BC232" s="153" t="n">
        <v>0</v>
      </c>
      <c r="BD232" s="153" t="n">
        <v>0</v>
      </c>
      <c r="BE232" s="153" t="n">
        <v>0</v>
      </c>
      <c r="BF232" s="153" t="n">
        <v>0</v>
      </c>
      <c r="BG232" s="153" t="n">
        <v>0</v>
      </c>
      <c r="BH232" s="153" t="n">
        <v>0</v>
      </c>
      <c r="BI232" s="153" t="n">
        <v>-0.17</v>
      </c>
      <c r="BJ232" s="153" t="n">
        <v>0</v>
      </c>
      <c r="BK232" s="153" t="n">
        <v>0</v>
      </c>
      <c r="BL232" s="153" t="n">
        <v>0</v>
      </c>
      <c r="BM232" s="153" t="n">
        <v>0</v>
      </c>
      <c r="BN232" s="153" t="n">
        <v>0.054976639</v>
      </c>
      <c r="BO232" s="153" t="n">
        <v>0</v>
      </c>
      <c r="BP232" s="153" t="n">
        <v>0</v>
      </c>
      <c r="BQ232" s="153" t="n">
        <v>0</v>
      </c>
      <c r="BR232" s="153" t="n">
        <v>0</v>
      </c>
      <c r="BS232" s="153" t="n">
        <v>0</v>
      </c>
      <c r="BT232" s="153" t="n">
        <v>0</v>
      </c>
      <c r="BU232" s="153" t="n">
        <v>0</v>
      </c>
    </row>
    <row r="233" customFormat="false" ht="12.75" hidden="false" customHeight="false" outlineLevel="0" collapsed="false">
      <c r="E233" s="0" t="n">
        <v>3.979</v>
      </c>
      <c r="F233" s="154" t="n">
        <f aca="false">EOMONTH(F232,0)+1</f>
        <v>43586</v>
      </c>
      <c r="G233" s="156" t="n">
        <v>4.034</v>
      </c>
      <c r="I233" s="156" t="n">
        <v>0.074994421206687</v>
      </c>
      <c r="J233" s="156" t="n">
        <v>0</v>
      </c>
      <c r="K233" s="156" t="n">
        <v>0</v>
      </c>
      <c r="L233" s="156" t="n">
        <v>0</v>
      </c>
      <c r="M233" s="156" t="n">
        <v>0</v>
      </c>
      <c r="N233" s="156" t="n">
        <v>-0.16</v>
      </c>
      <c r="O233" s="156" t="n">
        <v>0</v>
      </c>
      <c r="P233" s="156" t="n">
        <v>0</v>
      </c>
      <c r="Q233" s="156" t="n">
        <v>0</v>
      </c>
      <c r="R233" s="153" t="n">
        <v>0</v>
      </c>
      <c r="S233" s="153" t="n">
        <v>0</v>
      </c>
      <c r="T233" s="153" t="n">
        <v>0</v>
      </c>
      <c r="U233" s="153" t="n">
        <v>0</v>
      </c>
      <c r="V233" s="153" t="n">
        <v>0</v>
      </c>
      <c r="W233" s="153" t="n">
        <v>0</v>
      </c>
      <c r="X233" s="153" t="n">
        <v>0</v>
      </c>
      <c r="Y233" s="192" t="n">
        <v>0</v>
      </c>
      <c r="Z233" s="153" t="n">
        <v>0.1625</v>
      </c>
      <c r="AA233" s="153" t="n">
        <v>0.1725</v>
      </c>
      <c r="AB233" s="153" t="n">
        <v>0</v>
      </c>
      <c r="AC233" s="153" t="n">
        <v>0</v>
      </c>
      <c r="AD233" s="153" t="n">
        <v>0.01505</v>
      </c>
      <c r="AE233" s="153" t="n">
        <v>0.00505</v>
      </c>
      <c r="AF233" s="153" t="n">
        <v>0</v>
      </c>
      <c r="AG233" s="153" t="n">
        <v>0</v>
      </c>
      <c r="AH233" s="153" t="n">
        <v>0</v>
      </c>
      <c r="AI233" s="153" t="n">
        <v>0</v>
      </c>
      <c r="AJ233" s="153" t="n">
        <v>0</v>
      </c>
      <c r="AK233" s="153" t="n">
        <v>0</v>
      </c>
      <c r="AL233" s="153" t="n">
        <v>0</v>
      </c>
      <c r="AM233" s="153" t="n">
        <v>0</v>
      </c>
      <c r="AN233" s="153" t="n">
        <v>0</v>
      </c>
      <c r="AO233" s="153" t="n">
        <v>0</v>
      </c>
      <c r="AP233" s="153" t="n">
        <v>0.405</v>
      </c>
      <c r="AQ233" s="153" t="n">
        <v>0.054968124</v>
      </c>
      <c r="AR233" s="153" t="n">
        <v>0</v>
      </c>
      <c r="AS233" s="153" t="n">
        <v>0</v>
      </c>
      <c r="AT233" s="153" t="n">
        <v>0</v>
      </c>
      <c r="AV233" s="153" t="n">
        <v>0</v>
      </c>
      <c r="AW233" s="153" t="n">
        <v>0</v>
      </c>
      <c r="AX233" s="153" t="n">
        <v>0.3775</v>
      </c>
      <c r="AY233" s="153" t="n">
        <v>0</v>
      </c>
      <c r="AZ233" s="153" t="n">
        <v>0</v>
      </c>
      <c r="BA233" s="153" t="n">
        <v>0.054968124</v>
      </c>
      <c r="BB233" s="153" t="n">
        <v>0</v>
      </c>
      <c r="BC233" s="153" t="n">
        <v>0</v>
      </c>
      <c r="BD233" s="153" t="n">
        <v>0</v>
      </c>
      <c r="BE233" s="153" t="n">
        <v>0</v>
      </c>
      <c r="BF233" s="153" t="n">
        <v>0</v>
      </c>
      <c r="BG233" s="153" t="n">
        <v>0</v>
      </c>
      <c r="BH233" s="153" t="n">
        <v>0</v>
      </c>
      <c r="BI233" s="153" t="n">
        <v>-0.17</v>
      </c>
      <c r="BJ233" s="153" t="n">
        <v>0</v>
      </c>
      <c r="BK233" s="153" t="n">
        <v>0</v>
      </c>
      <c r="BL233" s="153" t="n">
        <v>0</v>
      </c>
      <c r="BM233" s="153" t="n">
        <v>0</v>
      </c>
      <c r="BN233" s="153" t="n">
        <v>0.054968124</v>
      </c>
      <c r="BO233" s="153" t="n">
        <v>0</v>
      </c>
      <c r="BP233" s="153" t="n">
        <v>0</v>
      </c>
      <c r="BQ233" s="153" t="n">
        <v>0</v>
      </c>
      <c r="BR233" s="153" t="n">
        <v>0</v>
      </c>
      <c r="BS233" s="153" t="n">
        <v>0</v>
      </c>
      <c r="BT233" s="153" t="n">
        <v>0</v>
      </c>
      <c r="BU233" s="153" t="n">
        <v>0</v>
      </c>
    </row>
    <row r="234" customFormat="false" ht="12.75" hidden="false" customHeight="false" outlineLevel="0" collapsed="false">
      <c r="E234" s="0" t="n">
        <v>3.99</v>
      </c>
      <c r="F234" s="154" t="n">
        <f aca="false">EOMONTH(F233,0)+1</f>
        <v>43617</v>
      </c>
      <c r="G234" s="156" t="n">
        <v>4.045</v>
      </c>
      <c r="I234" s="156" t="n">
        <v>0.074997507444531</v>
      </c>
      <c r="J234" s="156" t="n">
        <v>0</v>
      </c>
      <c r="K234" s="156" t="n">
        <v>0</v>
      </c>
      <c r="L234" s="156" t="n">
        <v>0</v>
      </c>
      <c r="M234" s="156" t="n">
        <v>0</v>
      </c>
      <c r="N234" s="156" t="n">
        <v>-0.16</v>
      </c>
      <c r="O234" s="156" t="n">
        <v>0</v>
      </c>
      <c r="P234" s="156" t="n">
        <v>0</v>
      </c>
      <c r="Q234" s="156" t="n">
        <v>0</v>
      </c>
      <c r="R234" s="153" t="n">
        <v>0</v>
      </c>
      <c r="S234" s="153" t="n">
        <v>0</v>
      </c>
      <c r="T234" s="153" t="n">
        <v>0</v>
      </c>
      <c r="U234" s="153" t="n">
        <v>0</v>
      </c>
      <c r="V234" s="153" t="n">
        <v>0</v>
      </c>
      <c r="W234" s="153" t="n">
        <v>0</v>
      </c>
      <c r="X234" s="153" t="n">
        <v>0</v>
      </c>
      <c r="Y234" s="192" t="n">
        <v>0</v>
      </c>
      <c r="Z234" s="153" t="n">
        <v>0.1625</v>
      </c>
      <c r="AA234" s="153" t="n">
        <v>0.1725</v>
      </c>
      <c r="AB234" s="153" t="n">
        <v>0</v>
      </c>
      <c r="AC234" s="153" t="n">
        <v>0</v>
      </c>
      <c r="AD234" s="153" t="n">
        <v>0.01505</v>
      </c>
      <c r="AE234" s="153" t="n">
        <v>0.00505</v>
      </c>
      <c r="AF234" s="153" t="n">
        <v>0</v>
      </c>
      <c r="AG234" s="153" t="n">
        <v>0</v>
      </c>
      <c r="AH234" s="153" t="n">
        <v>0</v>
      </c>
      <c r="AI234" s="153" t="n">
        <v>0</v>
      </c>
      <c r="AJ234" s="153" t="n">
        <v>0</v>
      </c>
      <c r="AK234" s="153" t="n">
        <v>0</v>
      </c>
      <c r="AL234" s="153" t="n">
        <v>0</v>
      </c>
      <c r="AM234" s="153" t="n">
        <v>0</v>
      </c>
      <c r="AN234" s="153" t="n">
        <v>0</v>
      </c>
      <c r="AO234" s="153" t="n">
        <v>0</v>
      </c>
      <c r="AP234" s="153" t="n">
        <v>0.415</v>
      </c>
      <c r="AQ234" s="153" t="n">
        <v>0.054968124</v>
      </c>
      <c r="AR234" s="153" t="n">
        <v>0</v>
      </c>
      <c r="AS234" s="153" t="n">
        <v>0</v>
      </c>
      <c r="AT234" s="153" t="n">
        <v>0</v>
      </c>
      <c r="AV234" s="153" t="n">
        <v>0</v>
      </c>
      <c r="AW234" s="153" t="n">
        <v>0</v>
      </c>
      <c r="AX234" s="153" t="n">
        <v>0.3775</v>
      </c>
      <c r="AY234" s="153" t="n">
        <v>0</v>
      </c>
      <c r="AZ234" s="153" t="n">
        <v>0</v>
      </c>
      <c r="BA234" s="153" t="n">
        <v>0.054968124</v>
      </c>
      <c r="BB234" s="153" t="n">
        <v>0</v>
      </c>
      <c r="BC234" s="153" t="n">
        <v>0</v>
      </c>
      <c r="BD234" s="153" t="n">
        <v>0</v>
      </c>
      <c r="BE234" s="153" t="n">
        <v>0</v>
      </c>
      <c r="BF234" s="153" t="n">
        <v>0</v>
      </c>
      <c r="BG234" s="153" t="n">
        <v>0</v>
      </c>
      <c r="BH234" s="153" t="n">
        <v>0</v>
      </c>
      <c r="BI234" s="153" t="n">
        <v>-0.17</v>
      </c>
      <c r="BJ234" s="153" t="n">
        <v>0</v>
      </c>
      <c r="BK234" s="153" t="n">
        <v>0</v>
      </c>
      <c r="BL234" s="153" t="n">
        <v>0</v>
      </c>
      <c r="BM234" s="153" t="n">
        <v>0</v>
      </c>
      <c r="BN234" s="153" t="n">
        <v>0.054968124</v>
      </c>
      <c r="BO234" s="153" t="n">
        <v>0</v>
      </c>
      <c r="BP234" s="153" t="n">
        <v>0</v>
      </c>
      <c r="BQ234" s="153" t="n">
        <v>0</v>
      </c>
      <c r="BR234" s="153" t="n">
        <v>0</v>
      </c>
      <c r="BS234" s="153" t="n">
        <v>0</v>
      </c>
      <c r="BT234" s="153" t="n">
        <v>0</v>
      </c>
      <c r="BU234" s="153" t="n">
        <v>0</v>
      </c>
    </row>
    <row r="235" customFormat="false" ht="12.75" hidden="false" customHeight="false" outlineLevel="0" collapsed="false">
      <c r="E235" s="0" t="n">
        <v>4.037</v>
      </c>
      <c r="F235" s="154" t="n">
        <f aca="false">EOMONTH(F234,0)+1</f>
        <v>43647</v>
      </c>
      <c r="G235" s="156" t="n">
        <v>4.092</v>
      </c>
      <c r="I235" s="156" t="n">
        <v>0.075000494126319</v>
      </c>
      <c r="J235" s="156" t="n">
        <v>0</v>
      </c>
      <c r="K235" s="156" t="n">
        <v>0</v>
      </c>
      <c r="L235" s="156" t="n">
        <v>0</v>
      </c>
      <c r="M235" s="156" t="n">
        <v>0</v>
      </c>
      <c r="N235" s="156" t="n">
        <v>-0.16</v>
      </c>
      <c r="O235" s="156" t="n">
        <v>0</v>
      </c>
      <c r="P235" s="156" t="n">
        <v>0</v>
      </c>
      <c r="Q235" s="156" t="n">
        <v>0</v>
      </c>
      <c r="R235" s="153" t="n">
        <v>0</v>
      </c>
      <c r="S235" s="153" t="n">
        <v>0</v>
      </c>
      <c r="T235" s="153" t="n">
        <v>0</v>
      </c>
      <c r="U235" s="153" t="n">
        <v>0</v>
      </c>
      <c r="V235" s="153" t="n">
        <v>0</v>
      </c>
      <c r="W235" s="153" t="n">
        <v>0</v>
      </c>
      <c r="X235" s="153" t="n">
        <v>0</v>
      </c>
      <c r="Y235" s="192" t="n">
        <v>0</v>
      </c>
      <c r="Z235" s="153" t="n">
        <v>0.1625</v>
      </c>
      <c r="AA235" s="153" t="n">
        <v>0.185</v>
      </c>
      <c r="AB235" s="153" t="n">
        <v>0</v>
      </c>
      <c r="AC235" s="153" t="n">
        <v>0</v>
      </c>
      <c r="AD235" s="153" t="n">
        <v>0.01505</v>
      </c>
      <c r="AE235" s="153" t="n">
        <v>0.00505</v>
      </c>
      <c r="AF235" s="153" t="n">
        <v>0</v>
      </c>
      <c r="AG235" s="153" t="n">
        <v>0</v>
      </c>
      <c r="AH235" s="153" t="n">
        <v>0</v>
      </c>
      <c r="AI235" s="153" t="n">
        <v>0</v>
      </c>
      <c r="AJ235" s="153" t="n">
        <v>0</v>
      </c>
      <c r="AK235" s="153" t="n">
        <v>0</v>
      </c>
      <c r="AL235" s="153" t="n">
        <v>0</v>
      </c>
      <c r="AM235" s="153" t="n">
        <v>0</v>
      </c>
      <c r="AN235" s="153" t="n">
        <v>0</v>
      </c>
      <c r="AO235" s="153" t="n">
        <v>0</v>
      </c>
      <c r="AP235" s="153" t="n">
        <v>0.45</v>
      </c>
      <c r="AQ235" s="153" t="n">
        <v>0.054968124</v>
      </c>
      <c r="AR235" s="153" t="n">
        <v>0</v>
      </c>
      <c r="AS235" s="153" t="n">
        <v>0</v>
      </c>
      <c r="AT235" s="153" t="n">
        <v>0</v>
      </c>
      <c r="AV235" s="153" t="n">
        <v>0</v>
      </c>
      <c r="AW235" s="153" t="n">
        <v>0</v>
      </c>
      <c r="AX235" s="153" t="n">
        <v>0.3775</v>
      </c>
      <c r="AY235" s="153" t="n">
        <v>0</v>
      </c>
      <c r="AZ235" s="153" t="n">
        <v>0</v>
      </c>
      <c r="BA235" s="153" t="n">
        <v>0.054968124</v>
      </c>
      <c r="BB235" s="153" t="n">
        <v>0</v>
      </c>
      <c r="BC235" s="153" t="n">
        <v>0</v>
      </c>
      <c r="BD235" s="153" t="n">
        <v>0</v>
      </c>
      <c r="BE235" s="153" t="n">
        <v>0</v>
      </c>
      <c r="BF235" s="153" t="n">
        <v>0</v>
      </c>
      <c r="BG235" s="153" t="n">
        <v>0</v>
      </c>
      <c r="BH235" s="153" t="n">
        <v>0</v>
      </c>
      <c r="BI235" s="153" t="n">
        <v>-0.17</v>
      </c>
      <c r="BJ235" s="153" t="n">
        <v>0</v>
      </c>
      <c r="BK235" s="153" t="n">
        <v>0</v>
      </c>
      <c r="BL235" s="153" t="n">
        <v>0</v>
      </c>
      <c r="BM235" s="153" t="n">
        <v>0</v>
      </c>
      <c r="BN235" s="153" t="n">
        <v>0.054968124</v>
      </c>
      <c r="BO235" s="153" t="n">
        <v>0</v>
      </c>
      <c r="BP235" s="153" t="n">
        <v>0</v>
      </c>
      <c r="BQ235" s="153" t="n">
        <v>0</v>
      </c>
      <c r="BR235" s="153" t="n">
        <v>0</v>
      </c>
      <c r="BS235" s="153" t="n">
        <v>0</v>
      </c>
      <c r="BT235" s="153" t="n">
        <v>0</v>
      </c>
      <c r="BU235" s="153" t="n">
        <v>0</v>
      </c>
    </row>
    <row r="236" customFormat="false" ht="12.75" hidden="false" customHeight="false" outlineLevel="0" collapsed="false">
      <c r="E236" s="0" t="n">
        <v>4.032</v>
      </c>
      <c r="F236" s="154" t="n">
        <f aca="false">EOMONTH(F235,0)+1</f>
        <v>43678</v>
      </c>
      <c r="G236" s="156" t="n">
        <v>4.087</v>
      </c>
      <c r="I236" s="156" t="n">
        <v>0.07500358036417</v>
      </c>
      <c r="J236" s="156" t="n">
        <v>0</v>
      </c>
      <c r="K236" s="156" t="n">
        <v>0</v>
      </c>
      <c r="L236" s="156" t="n">
        <v>0</v>
      </c>
      <c r="M236" s="156" t="n">
        <v>0</v>
      </c>
      <c r="N236" s="156" t="n">
        <v>-0.16</v>
      </c>
      <c r="O236" s="156" t="n">
        <v>0</v>
      </c>
      <c r="P236" s="156" t="n">
        <v>0</v>
      </c>
      <c r="Q236" s="156" t="n">
        <v>0</v>
      </c>
      <c r="R236" s="153" t="n">
        <v>0</v>
      </c>
      <c r="S236" s="153" t="n">
        <v>0</v>
      </c>
      <c r="T236" s="153" t="n">
        <v>0</v>
      </c>
      <c r="U236" s="153" t="n">
        <v>0</v>
      </c>
      <c r="V236" s="153" t="n">
        <v>0</v>
      </c>
      <c r="W236" s="153" t="n">
        <v>0</v>
      </c>
      <c r="X236" s="153" t="n">
        <v>0</v>
      </c>
      <c r="Y236" s="192" t="n">
        <v>0</v>
      </c>
      <c r="Z236" s="153" t="n">
        <v>0.1625</v>
      </c>
      <c r="AA236" s="153" t="n">
        <v>0.185</v>
      </c>
      <c r="AB236" s="153" t="n">
        <v>0</v>
      </c>
      <c r="AC236" s="153" t="n">
        <v>0</v>
      </c>
      <c r="AD236" s="153" t="n">
        <v>0.01525</v>
      </c>
      <c r="AE236" s="153" t="n">
        <v>0.00525</v>
      </c>
      <c r="AF236" s="153" t="n">
        <v>0</v>
      </c>
      <c r="AG236" s="153" t="n">
        <v>0</v>
      </c>
      <c r="AH236" s="153" t="n">
        <v>0</v>
      </c>
      <c r="AI236" s="153" t="n">
        <v>0</v>
      </c>
      <c r="AJ236" s="153" t="n">
        <v>0</v>
      </c>
      <c r="AK236" s="153" t="n">
        <v>0</v>
      </c>
      <c r="AL236" s="153" t="n">
        <v>0</v>
      </c>
      <c r="AM236" s="153" t="n">
        <v>0</v>
      </c>
      <c r="AN236" s="153" t="n">
        <v>0</v>
      </c>
      <c r="AO236" s="153" t="n">
        <v>0</v>
      </c>
      <c r="AP236" s="153" t="n">
        <v>0.505</v>
      </c>
      <c r="AQ236" s="153" t="n">
        <v>0.054968124</v>
      </c>
      <c r="AR236" s="153" t="n">
        <v>0</v>
      </c>
      <c r="AS236" s="153" t="n">
        <v>0</v>
      </c>
      <c r="AT236" s="153" t="n">
        <v>0</v>
      </c>
      <c r="AV236" s="153" t="n">
        <v>0</v>
      </c>
      <c r="AW236" s="153" t="n">
        <v>0</v>
      </c>
      <c r="AX236" s="153" t="n">
        <v>0.3775</v>
      </c>
      <c r="AY236" s="153" t="n">
        <v>0</v>
      </c>
      <c r="AZ236" s="153" t="n">
        <v>0</v>
      </c>
      <c r="BA236" s="153" t="n">
        <v>0.054968124</v>
      </c>
      <c r="BB236" s="153" t="n">
        <v>0</v>
      </c>
      <c r="BC236" s="153" t="n">
        <v>0</v>
      </c>
      <c r="BD236" s="153" t="n">
        <v>0</v>
      </c>
      <c r="BE236" s="153" t="n">
        <v>0</v>
      </c>
      <c r="BF236" s="153" t="n">
        <v>0</v>
      </c>
      <c r="BG236" s="153" t="n">
        <v>0</v>
      </c>
      <c r="BH236" s="153" t="n">
        <v>0</v>
      </c>
      <c r="BI236" s="153" t="n">
        <v>-0.17</v>
      </c>
      <c r="BJ236" s="153" t="n">
        <v>0</v>
      </c>
      <c r="BK236" s="153" t="n">
        <v>0</v>
      </c>
      <c r="BL236" s="153" t="n">
        <v>0</v>
      </c>
      <c r="BM236" s="153" t="n">
        <v>0</v>
      </c>
      <c r="BN236" s="153" t="n">
        <v>0.054968124</v>
      </c>
      <c r="BO236" s="153" t="n">
        <v>0</v>
      </c>
      <c r="BP236" s="153" t="n">
        <v>0</v>
      </c>
      <c r="BQ236" s="153" t="n">
        <v>0</v>
      </c>
      <c r="BR236" s="153" t="n">
        <v>0</v>
      </c>
      <c r="BS236" s="153" t="n">
        <v>0</v>
      </c>
      <c r="BT236" s="153" t="n">
        <v>0</v>
      </c>
      <c r="BU236" s="153" t="n">
        <v>0</v>
      </c>
    </row>
    <row r="237" customFormat="false" ht="12.75" hidden="false" customHeight="false" outlineLevel="0" collapsed="false">
      <c r="E237" s="0" t="n">
        <v>4.006</v>
      </c>
      <c r="F237" s="154" t="n">
        <f aca="false">EOMONTH(F236,0)+1</f>
        <v>43709</v>
      </c>
      <c r="G237" s="156" t="n">
        <v>4.061</v>
      </c>
      <c r="I237" s="156" t="n">
        <v>0.075006666602024</v>
      </c>
      <c r="J237" s="156" t="n">
        <v>0</v>
      </c>
      <c r="K237" s="156" t="n">
        <v>0</v>
      </c>
      <c r="L237" s="156" t="n">
        <v>0</v>
      </c>
      <c r="M237" s="156" t="n">
        <v>0</v>
      </c>
      <c r="N237" s="156" t="n">
        <v>-0.16</v>
      </c>
      <c r="O237" s="156" t="n">
        <v>0</v>
      </c>
      <c r="P237" s="156" t="n">
        <v>0</v>
      </c>
      <c r="Q237" s="156" t="n">
        <v>0</v>
      </c>
      <c r="R237" s="153" t="n">
        <v>0</v>
      </c>
      <c r="S237" s="153" t="n">
        <v>0</v>
      </c>
      <c r="T237" s="153" t="n">
        <v>0</v>
      </c>
      <c r="U237" s="153" t="n">
        <v>0</v>
      </c>
      <c r="V237" s="153" t="n">
        <v>0</v>
      </c>
      <c r="W237" s="153" t="n">
        <v>0</v>
      </c>
      <c r="X237" s="153" t="n">
        <v>0</v>
      </c>
      <c r="Y237" s="192" t="n">
        <v>0</v>
      </c>
      <c r="Z237" s="153" t="n">
        <v>0.1625</v>
      </c>
      <c r="AA237" s="153" t="n">
        <v>0.1625</v>
      </c>
      <c r="AB237" s="153" t="n">
        <v>0</v>
      </c>
      <c r="AC237" s="153" t="n">
        <v>0</v>
      </c>
      <c r="AD237" s="153" t="n">
        <v>0.01525</v>
      </c>
      <c r="AE237" s="153" t="n">
        <v>0.00525</v>
      </c>
      <c r="AF237" s="153" t="n">
        <v>0</v>
      </c>
      <c r="AG237" s="153" t="n">
        <v>0</v>
      </c>
      <c r="AH237" s="153" t="n">
        <v>0</v>
      </c>
      <c r="AI237" s="153" t="n">
        <v>0</v>
      </c>
      <c r="AJ237" s="153" t="n">
        <v>0</v>
      </c>
      <c r="AK237" s="153" t="n">
        <v>0</v>
      </c>
      <c r="AL237" s="153" t="n">
        <v>0</v>
      </c>
      <c r="AM237" s="153" t="n">
        <v>0</v>
      </c>
      <c r="AN237" s="153" t="n">
        <v>0</v>
      </c>
      <c r="AO237" s="153" t="n">
        <v>0</v>
      </c>
      <c r="AP237" s="153" t="n">
        <v>0.41</v>
      </c>
      <c r="AQ237" s="153" t="n">
        <v>0.054968124</v>
      </c>
      <c r="AR237" s="153" t="n">
        <v>0</v>
      </c>
      <c r="AS237" s="153" t="n">
        <v>0</v>
      </c>
      <c r="AT237" s="153" t="n">
        <v>0</v>
      </c>
      <c r="AV237" s="153" t="n">
        <v>0</v>
      </c>
      <c r="AW237" s="153" t="n">
        <v>0</v>
      </c>
      <c r="AX237" s="153" t="n">
        <v>0.3775</v>
      </c>
      <c r="AY237" s="153" t="n">
        <v>0</v>
      </c>
      <c r="AZ237" s="153" t="n">
        <v>0</v>
      </c>
      <c r="BA237" s="153" t="n">
        <v>0.054968124</v>
      </c>
      <c r="BB237" s="153" t="n">
        <v>0</v>
      </c>
      <c r="BC237" s="153" t="n">
        <v>0</v>
      </c>
      <c r="BD237" s="153" t="n">
        <v>0</v>
      </c>
      <c r="BE237" s="153" t="n">
        <v>0</v>
      </c>
      <c r="BF237" s="153" t="n">
        <v>0</v>
      </c>
      <c r="BG237" s="153" t="n">
        <v>0</v>
      </c>
      <c r="BH237" s="153" t="n">
        <v>0</v>
      </c>
      <c r="BI237" s="153" t="n">
        <v>-0.17</v>
      </c>
      <c r="BJ237" s="153" t="n">
        <v>0</v>
      </c>
      <c r="BK237" s="153" t="n">
        <v>0</v>
      </c>
      <c r="BL237" s="153" t="n">
        <v>0</v>
      </c>
      <c r="BM237" s="153" t="n">
        <v>0</v>
      </c>
      <c r="BN237" s="153" t="n">
        <v>0.054968124</v>
      </c>
      <c r="BO237" s="153" t="n">
        <v>0</v>
      </c>
      <c r="BP237" s="153" t="n">
        <v>0</v>
      </c>
      <c r="BQ237" s="153" t="n">
        <v>0</v>
      </c>
      <c r="BR237" s="153" t="n">
        <v>0</v>
      </c>
      <c r="BS237" s="153" t="n">
        <v>0</v>
      </c>
      <c r="BT237" s="153" t="n">
        <v>0</v>
      </c>
      <c r="BU237" s="153" t="n">
        <v>0</v>
      </c>
    </row>
    <row r="238" customFormat="false" ht="12.75" hidden="false" customHeight="false" outlineLevel="0" collapsed="false">
      <c r="E238" s="0" t="n">
        <v>4.008</v>
      </c>
      <c r="F238" s="154" t="n">
        <f aca="false">EOMONTH(F237,0)+1</f>
        <v>43739</v>
      </c>
      <c r="G238" s="156" t="n">
        <v>4.063</v>
      </c>
      <c r="I238" s="156" t="n">
        <v>0.07500965328382</v>
      </c>
      <c r="J238" s="156" t="n">
        <v>0</v>
      </c>
      <c r="K238" s="156" t="n">
        <v>0</v>
      </c>
      <c r="L238" s="156" t="n">
        <v>0</v>
      </c>
      <c r="M238" s="156" t="n">
        <v>0</v>
      </c>
      <c r="N238" s="156" t="n">
        <v>-0.16</v>
      </c>
      <c r="O238" s="156" t="n">
        <v>0</v>
      </c>
      <c r="P238" s="156" t="n">
        <v>0</v>
      </c>
      <c r="Q238" s="156" t="n">
        <v>0</v>
      </c>
      <c r="R238" s="153" t="n">
        <v>0</v>
      </c>
      <c r="S238" s="153" t="n">
        <v>0</v>
      </c>
      <c r="T238" s="153" t="n">
        <v>0</v>
      </c>
      <c r="U238" s="153" t="n">
        <v>0</v>
      </c>
      <c r="V238" s="153" t="n">
        <v>0</v>
      </c>
      <c r="W238" s="153" t="n">
        <v>0</v>
      </c>
      <c r="X238" s="153" t="n">
        <v>0</v>
      </c>
      <c r="Y238" s="192" t="n">
        <v>0</v>
      </c>
      <c r="Z238" s="153" t="n">
        <v>0.165</v>
      </c>
      <c r="AA238" s="153" t="n">
        <v>0.185</v>
      </c>
      <c r="AB238" s="153" t="n">
        <v>0</v>
      </c>
      <c r="AC238" s="153" t="n">
        <v>0</v>
      </c>
      <c r="AD238" s="153" t="n">
        <v>-0.0005</v>
      </c>
      <c r="AE238" s="153" t="n">
        <v>-0.0105</v>
      </c>
      <c r="AF238" s="153" t="n">
        <v>0</v>
      </c>
      <c r="AG238" s="153" t="n">
        <v>0</v>
      </c>
      <c r="AH238" s="153" t="n">
        <v>0</v>
      </c>
      <c r="AI238" s="153" t="n">
        <v>0</v>
      </c>
      <c r="AJ238" s="153" t="n">
        <v>0</v>
      </c>
      <c r="AK238" s="153" t="n">
        <v>0</v>
      </c>
      <c r="AL238" s="153" t="n">
        <v>0</v>
      </c>
      <c r="AM238" s="153" t="n">
        <v>0</v>
      </c>
      <c r="AN238" s="153" t="n">
        <v>0</v>
      </c>
      <c r="AO238" s="153" t="n">
        <v>0</v>
      </c>
      <c r="AP238" s="153" t="n">
        <v>0.345</v>
      </c>
      <c r="AQ238" s="153" t="n">
        <v>0.054968124</v>
      </c>
      <c r="AR238" s="153" t="n">
        <v>0</v>
      </c>
      <c r="AS238" s="153" t="n">
        <v>0</v>
      </c>
      <c r="AT238" s="153" t="n">
        <v>0</v>
      </c>
      <c r="AV238" s="153" t="n">
        <v>0</v>
      </c>
      <c r="AW238" s="153" t="n">
        <v>0</v>
      </c>
      <c r="AX238" s="153" t="n">
        <v>0.3775</v>
      </c>
      <c r="AY238" s="153" t="n">
        <v>0</v>
      </c>
      <c r="AZ238" s="153" t="n">
        <v>0</v>
      </c>
      <c r="BA238" s="153" t="n">
        <v>0.054968124</v>
      </c>
      <c r="BB238" s="153" t="n">
        <v>0</v>
      </c>
      <c r="BC238" s="153" t="n">
        <v>0</v>
      </c>
      <c r="BD238" s="153" t="n">
        <v>0</v>
      </c>
      <c r="BE238" s="153" t="n">
        <v>0</v>
      </c>
      <c r="BF238" s="153" t="n">
        <v>0</v>
      </c>
      <c r="BG238" s="153" t="n">
        <v>0</v>
      </c>
      <c r="BH238" s="153" t="n">
        <v>0</v>
      </c>
      <c r="BI238" s="153" t="n">
        <v>-0.17</v>
      </c>
      <c r="BJ238" s="153" t="n">
        <v>0</v>
      </c>
      <c r="BK238" s="153" t="n">
        <v>0</v>
      </c>
      <c r="BL238" s="153" t="n">
        <v>0</v>
      </c>
      <c r="BM238" s="153" t="n">
        <v>0</v>
      </c>
      <c r="BN238" s="153" t="n">
        <v>0.054968124</v>
      </c>
      <c r="BO238" s="153" t="n">
        <v>0</v>
      </c>
      <c r="BP238" s="153" t="n">
        <v>0</v>
      </c>
      <c r="BQ238" s="153" t="n">
        <v>0</v>
      </c>
      <c r="BR238" s="153" t="n">
        <v>0</v>
      </c>
      <c r="BS238" s="153" t="n">
        <v>0</v>
      </c>
      <c r="BT238" s="153" t="n">
        <v>0</v>
      </c>
      <c r="BU238" s="153" t="n">
        <v>0</v>
      </c>
    </row>
    <row r="239" customFormat="false" ht="12.75" hidden="false" customHeight="false" outlineLevel="0" collapsed="false">
      <c r="E239" s="0" t="n">
        <v>4.028</v>
      </c>
      <c r="F239" s="154" t="n">
        <f aca="false">EOMONTH(F238,0)+1</f>
        <v>43770</v>
      </c>
      <c r="G239" s="156" t="n">
        <v>4.083</v>
      </c>
      <c r="I239" s="156" t="n">
        <v>0.07501273952168</v>
      </c>
      <c r="J239" s="156" t="n">
        <v>0</v>
      </c>
      <c r="K239" s="156" t="n">
        <v>0</v>
      </c>
      <c r="L239" s="156" t="n">
        <v>0</v>
      </c>
      <c r="M239" s="156" t="n">
        <v>0</v>
      </c>
      <c r="N239" s="156" t="n">
        <v>-0.16</v>
      </c>
      <c r="O239" s="156" t="n">
        <v>0</v>
      </c>
      <c r="P239" s="156" t="n">
        <v>0</v>
      </c>
      <c r="Q239" s="156" t="n">
        <v>0</v>
      </c>
      <c r="R239" s="153" t="n">
        <v>0</v>
      </c>
      <c r="S239" s="153" t="n">
        <v>0</v>
      </c>
      <c r="T239" s="153" t="n">
        <v>0</v>
      </c>
      <c r="U239" s="153" t="n">
        <v>0</v>
      </c>
      <c r="V239" s="153" t="n">
        <v>0</v>
      </c>
      <c r="W239" s="153" t="n">
        <v>0</v>
      </c>
      <c r="X239" s="153" t="n">
        <v>0</v>
      </c>
      <c r="Y239" s="192" t="n">
        <v>0</v>
      </c>
      <c r="Z239" s="153" t="n">
        <v>0.24</v>
      </c>
      <c r="AA239" s="153" t="n">
        <v>0.2875</v>
      </c>
      <c r="AB239" s="153" t="n">
        <v>0</v>
      </c>
      <c r="AC239" s="153" t="n">
        <v>0</v>
      </c>
      <c r="AD239" s="153" t="n">
        <v>0.0005</v>
      </c>
      <c r="AE239" s="153" t="n">
        <v>-0.0095</v>
      </c>
      <c r="AF239" s="153" t="n">
        <v>0</v>
      </c>
      <c r="AG239" s="153" t="n">
        <v>0</v>
      </c>
      <c r="AH239" s="153" t="n">
        <v>0</v>
      </c>
      <c r="AI239" s="153" t="n">
        <v>0</v>
      </c>
      <c r="AJ239" s="153" t="n">
        <v>0</v>
      </c>
      <c r="AK239" s="153" t="n">
        <v>0</v>
      </c>
      <c r="AL239" s="153" t="n">
        <v>0</v>
      </c>
      <c r="AM239" s="153" t="n">
        <v>0</v>
      </c>
      <c r="AN239" s="153" t="n">
        <v>0</v>
      </c>
      <c r="AO239" s="153" t="n">
        <v>0</v>
      </c>
      <c r="AP239" s="153" t="n">
        <v>0.725</v>
      </c>
      <c r="AQ239" s="153" t="n">
        <v>-0.024988713</v>
      </c>
      <c r="AR239" s="153" t="n">
        <v>0</v>
      </c>
      <c r="AS239" s="153" t="n">
        <v>0</v>
      </c>
      <c r="AT239" s="153" t="n">
        <v>0</v>
      </c>
      <c r="AV239" s="153" t="n">
        <v>0</v>
      </c>
      <c r="AW239" s="153" t="n">
        <v>0</v>
      </c>
      <c r="AX239" s="153" t="n">
        <v>0.29</v>
      </c>
      <c r="AY239" s="153" t="n">
        <v>0</v>
      </c>
      <c r="AZ239" s="153" t="n">
        <v>0</v>
      </c>
      <c r="BA239" s="153" t="n">
        <v>-0.024988713</v>
      </c>
      <c r="BB239" s="153" t="n">
        <v>0</v>
      </c>
      <c r="BC239" s="153" t="n">
        <v>0</v>
      </c>
      <c r="BD239" s="153" t="n">
        <v>0</v>
      </c>
      <c r="BE239" s="153" t="n">
        <v>0</v>
      </c>
      <c r="BF239" s="153" t="n">
        <v>0</v>
      </c>
      <c r="BG239" s="153" t="n">
        <v>0</v>
      </c>
      <c r="BH239" s="153" t="n">
        <v>0</v>
      </c>
      <c r="BI239" s="153" t="n">
        <v>-0.17</v>
      </c>
      <c r="BJ239" s="153" t="n">
        <v>0</v>
      </c>
      <c r="BK239" s="153" t="n">
        <v>0</v>
      </c>
      <c r="BL239" s="153" t="n">
        <v>0</v>
      </c>
      <c r="BM239" s="153" t="n">
        <v>0</v>
      </c>
      <c r="BN239" s="153" t="n">
        <v>-0.024988713</v>
      </c>
      <c r="BO239" s="153" t="n">
        <v>0</v>
      </c>
      <c r="BP239" s="153" t="n">
        <v>0</v>
      </c>
      <c r="BQ239" s="153" t="n">
        <v>0</v>
      </c>
      <c r="BR239" s="153" t="n">
        <v>0</v>
      </c>
      <c r="BS239" s="153" t="n">
        <v>0</v>
      </c>
      <c r="BT239" s="153" t="n">
        <v>0</v>
      </c>
      <c r="BU239" s="153" t="n">
        <v>0</v>
      </c>
    </row>
    <row r="240" customFormat="false" ht="12.75" hidden="false" customHeight="false" outlineLevel="0" collapsed="false">
      <c r="E240" s="0" t="n">
        <v>4.08</v>
      </c>
      <c r="F240" s="154" t="n">
        <f aca="false">EOMONTH(F239,0)+1</f>
        <v>43800</v>
      </c>
      <c r="G240" s="156" t="n">
        <v>4.135</v>
      </c>
      <c r="I240" s="156" t="n">
        <v>0.075015726203484</v>
      </c>
      <c r="J240" s="156" t="n">
        <v>0</v>
      </c>
      <c r="K240" s="156" t="n">
        <v>0</v>
      </c>
      <c r="L240" s="156" t="n">
        <v>0</v>
      </c>
      <c r="M240" s="156" t="n">
        <v>0</v>
      </c>
      <c r="N240" s="156" t="n">
        <v>-0.16</v>
      </c>
      <c r="O240" s="156" t="n">
        <v>0</v>
      </c>
      <c r="P240" s="156" t="n">
        <v>0</v>
      </c>
      <c r="Q240" s="156" t="n">
        <v>0</v>
      </c>
      <c r="R240" s="153" t="n">
        <v>0</v>
      </c>
      <c r="S240" s="153" t="n">
        <v>0</v>
      </c>
      <c r="T240" s="153" t="n">
        <v>0</v>
      </c>
      <c r="U240" s="153" t="n">
        <v>0</v>
      </c>
      <c r="V240" s="153" t="n">
        <v>0</v>
      </c>
      <c r="W240" s="153" t="n">
        <v>0</v>
      </c>
      <c r="X240" s="153" t="n">
        <v>0</v>
      </c>
      <c r="Y240" s="192" t="n">
        <v>0</v>
      </c>
      <c r="Z240" s="153" t="n">
        <v>0.295</v>
      </c>
      <c r="AA240" s="153" t="n">
        <v>0.3375</v>
      </c>
      <c r="AB240" s="153" t="n">
        <v>0</v>
      </c>
      <c r="AC240" s="153" t="n">
        <v>0</v>
      </c>
      <c r="AD240" s="153" t="n">
        <v>0.0005</v>
      </c>
      <c r="AE240" s="153" t="n">
        <v>-0.0095</v>
      </c>
      <c r="AF240" s="153" t="n">
        <v>0</v>
      </c>
      <c r="AG240" s="153" t="n">
        <v>0</v>
      </c>
      <c r="AH240" s="153" t="n">
        <v>0</v>
      </c>
      <c r="AI240" s="153" t="n">
        <v>0</v>
      </c>
      <c r="AJ240" s="153" t="n">
        <v>0</v>
      </c>
      <c r="AK240" s="153" t="n">
        <v>0</v>
      </c>
      <c r="AL240" s="153" t="n">
        <v>0</v>
      </c>
      <c r="AM240" s="153" t="n">
        <v>0</v>
      </c>
      <c r="AN240" s="153" t="n">
        <v>0</v>
      </c>
      <c r="AO240" s="153" t="n">
        <v>0</v>
      </c>
      <c r="AP240" s="153" t="n">
        <v>1.045</v>
      </c>
      <c r="AQ240" s="153" t="n">
        <v>-0.039951938</v>
      </c>
      <c r="AR240" s="153" t="n">
        <v>0</v>
      </c>
      <c r="AS240" s="153" t="n">
        <v>0</v>
      </c>
      <c r="AT240" s="153" t="n">
        <v>0</v>
      </c>
      <c r="AV240" s="153" t="n">
        <v>0</v>
      </c>
      <c r="AW240" s="153" t="n">
        <v>0</v>
      </c>
      <c r="AX240" s="153" t="n">
        <v>0.29</v>
      </c>
      <c r="AY240" s="153" t="n">
        <v>0</v>
      </c>
      <c r="AZ240" s="153" t="n">
        <v>0</v>
      </c>
      <c r="BA240" s="153" t="n">
        <v>-0.039951938</v>
      </c>
      <c r="BB240" s="153" t="n">
        <v>0</v>
      </c>
      <c r="BC240" s="153" t="n">
        <v>0</v>
      </c>
      <c r="BD240" s="153" t="n">
        <v>0</v>
      </c>
      <c r="BE240" s="153" t="n">
        <v>0</v>
      </c>
      <c r="BF240" s="153" t="n">
        <v>0</v>
      </c>
      <c r="BG240" s="153" t="n">
        <v>0</v>
      </c>
      <c r="BH240" s="153" t="n">
        <v>0</v>
      </c>
      <c r="BI240" s="153" t="n">
        <v>-0.17</v>
      </c>
      <c r="BJ240" s="153" t="n">
        <v>0</v>
      </c>
      <c r="BK240" s="153" t="n">
        <v>0</v>
      </c>
      <c r="BL240" s="153" t="n">
        <v>0</v>
      </c>
      <c r="BM240" s="153" t="n">
        <v>0</v>
      </c>
      <c r="BN240" s="153" t="n">
        <v>-0.039951938</v>
      </c>
      <c r="BO240" s="153" t="n">
        <v>0</v>
      </c>
      <c r="BP240" s="153" t="n">
        <v>0</v>
      </c>
      <c r="BQ240" s="153" t="n">
        <v>0</v>
      </c>
      <c r="BR240" s="153" t="n">
        <v>0</v>
      </c>
      <c r="BS240" s="153" t="n">
        <v>0</v>
      </c>
      <c r="BT240" s="153" t="n">
        <v>0</v>
      </c>
      <c r="BU240" s="153" t="n">
        <v>0</v>
      </c>
    </row>
    <row r="241" customFormat="false" ht="12.75" hidden="false" customHeight="false" outlineLevel="0" collapsed="false">
      <c r="E241" s="0" t="n">
        <v>4.335</v>
      </c>
      <c r="F241" s="154" t="n">
        <f aca="false">EOMONTH(F240,0)+1</f>
        <v>43831</v>
      </c>
      <c r="G241" s="156" t="n">
        <v>4.39</v>
      </c>
      <c r="I241" s="156" t="n">
        <v>0.07501881244135</v>
      </c>
      <c r="J241" s="156" t="n">
        <v>0</v>
      </c>
      <c r="K241" s="156" t="n">
        <v>0</v>
      </c>
      <c r="L241" s="156" t="n">
        <v>0</v>
      </c>
      <c r="M241" s="156" t="n">
        <v>0</v>
      </c>
      <c r="N241" s="156" t="n">
        <v>-0.16</v>
      </c>
      <c r="O241" s="156" t="n">
        <v>0</v>
      </c>
      <c r="P241" s="156" t="n">
        <v>0</v>
      </c>
      <c r="Q241" s="156" t="n">
        <v>0</v>
      </c>
      <c r="R241" s="153" t="n">
        <v>0</v>
      </c>
      <c r="S241" s="153" t="n">
        <v>0</v>
      </c>
      <c r="T241" s="153" t="n">
        <v>0</v>
      </c>
      <c r="U241" s="153" t="n">
        <v>0</v>
      </c>
      <c r="V241" s="153" t="n">
        <v>0</v>
      </c>
      <c r="W241" s="153" t="n">
        <v>0</v>
      </c>
      <c r="X241" s="153" t="n">
        <v>0</v>
      </c>
      <c r="Y241" s="192" t="n">
        <v>0</v>
      </c>
      <c r="Z241" s="153" t="n">
        <v>0.3425</v>
      </c>
      <c r="AA241" s="153" t="n">
        <v>0.4375</v>
      </c>
      <c r="AB241" s="153" t="n">
        <v>0</v>
      </c>
      <c r="AC241" s="153" t="n">
        <v>0</v>
      </c>
      <c r="AD241" s="153" t="n">
        <v>0.0005</v>
      </c>
      <c r="AE241" s="153" t="n">
        <v>-0.0095</v>
      </c>
      <c r="AF241" s="153" t="n">
        <v>0</v>
      </c>
      <c r="AG241" s="153" t="n">
        <v>0</v>
      </c>
      <c r="AH241" s="153" t="n">
        <v>0</v>
      </c>
      <c r="AI241" s="153" t="n">
        <v>0</v>
      </c>
      <c r="AJ241" s="153" t="n">
        <v>0</v>
      </c>
      <c r="AK241" s="153" t="n">
        <v>0</v>
      </c>
      <c r="AL241" s="153" t="n">
        <v>0</v>
      </c>
      <c r="AM241" s="153" t="n">
        <v>0</v>
      </c>
      <c r="AN241" s="153" t="n">
        <v>0</v>
      </c>
      <c r="AO241" s="153" t="n">
        <v>0</v>
      </c>
      <c r="AP241" s="153" t="n">
        <v>1.52</v>
      </c>
      <c r="AQ241" s="153" t="n">
        <v>-0.034955184</v>
      </c>
      <c r="AR241" s="153" t="n">
        <v>0</v>
      </c>
      <c r="AS241" s="153" t="n">
        <v>0</v>
      </c>
      <c r="AT241" s="153" t="n">
        <v>0</v>
      </c>
      <c r="AV241" s="153" t="n">
        <v>0</v>
      </c>
      <c r="AW241" s="153" t="n">
        <v>0</v>
      </c>
      <c r="AX241" s="153" t="n">
        <v>0.29</v>
      </c>
      <c r="AY241" s="153" t="n">
        <v>0</v>
      </c>
      <c r="AZ241" s="153" t="n">
        <v>0</v>
      </c>
      <c r="BA241" s="153" t="n">
        <v>-0.034955184</v>
      </c>
      <c r="BB241" s="153" t="n">
        <v>0</v>
      </c>
      <c r="BC241" s="153" t="n">
        <v>0</v>
      </c>
      <c r="BD241" s="153" t="n">
        <v>0</v>
      </c>
      <c r="BE241" s="153" t="n">
        <v>0</v>
      </c>
      <c r="BF241" s="153" t="n">
        <v>0</v>
      </c>
      <c r="BG241" s="153" t="n">
        <v>0</v>
      </c>
      <c r="BH241" s="153" t="n">
        <v>0</v>
      </c>
      <c r="BI241" s="153" t="n">
        <v>-0.17</v>
      </c>
      <c r="BJ241" s="153" t="n">
        <v>0</v>
      </c>
      <c r="BK241" s="153" t="n">
        <v>0</v>
      </c>
      <c r="BL241" s="153" t="n">
        <v>0</v>
      </c>
      <c r="BM241" s="153" t="n">
        <v>0</v>
      </c>
      <c r="BN241" s="153" t="n">
        <v>-0.034955184</v>
      </c>
      <c r="BO241" s="153" t="n">
        <v>0</v>
      </c>
      <c r="BP241" s="153" t="n">
        <v>0</v>
      </c>
      <c r="BQ241" s="153" t="n">
        <v>0</v>
      </c>
      <c r="BR241" s="153" t="n">
        <v>0</v>
      </c>
      <c r="BS241" s="153" t="n">
        <v>0</v>
      </c>
      <c r="BT241" s="153" t="n">
        <v>0</v>
      </c>
      <c r="BU241" s="153" t="n">
        <v>0</v>
      </c>
    </row>
    <row r="242" customFormat="false" ht="12.75" hidden="false" customHeight="false" outlineLevel="0" collapsed="false">
      <c r="E242" s="0" t="n">
        <v>4.276</v>
      </c>
      <c r="F242" s="154" t="n">
        <f aca="false">EOMONTH(F241,0)+1</f>
        <v>43862</v>
      </c>
      <c r="G242" s="156" t="n">
        <v>4.331</v>
      </c>
      <c r="I242" s="156" t="n">
        <v>0.075021898679219</v>
      </c>
      <c r="J242" s="156" t="n">
        <v>0</v>
      </c>
      <c r="K242" s="156" t="n">
        <v>0</v>
      </c>
      <c r="L242" s="156" t="n">
        <v>0</v>
      </c>
      <c r="M242" s="156" t="n">
        <v>0</v>
      </c>
      <c r="N242" s="156" t="n">
        <v>-0.16</v>
      </c>
      <c r="O242" s="156" t="n">
        <v>0</v>
      </c>
      <c r="P242" s="156" t="n">
        <v>0</v>
      </c>
      <c r="Q242" s="156" t="n">
        <v>0</v>
      </c>
      <c r="R242" s="153" t="n">
        <v>0</v>
      </c>
      <c r="S242" s="153" t="n">
        <v>0</v>
      </c>
      <c r="T242" s="153" t="n">
        <v>0</v>
      </c>
      <c r="U242" s="153" t="n">
        <v>0</v>
      </c>
      <c r="V242" s="153" t="n">
        <v>0</v>
      </c>
      <c r="W242" s="153" t="n">
        <v>0</v>
      </c>
      <c r="X242" s="153" t="n">
        <v>0</v>
      </c>
      <c r="Y242" s="192" t="n">
        <v>0</v>
      </c>
      <c r="Z242" s="153" t="n">
        <v>0.3375</v>
      </c>
      <c r="AA242" s="153" t="n">
        <v>0.435</v>
      </c>
      <c r="AB242" s="153" t="n">
        <v>0</v>
      </c>
      <c r="AC242" s="153" t="n">
        <v>0</v>
      </c>
      <c r="AD242" s="153" t="n">
        <v>0.0005</v>
      </c>
      <c r="AE242" s="153" t="n">
        <v>-0.0095</v>
      </c>
      <c r="AF242" s="153" t="n">
        <v>0</v>
      </c>
      <c r="AG242" s="153" t="n">
        <v>0</v>
      </c>
      <c r="AH242" s="153" t="n">
        <v>0</v>
      </c>
      <c r="AI242" s="153" t="n">
        <v>0</v>
      </c>
      <c r="AJ242" s="153" t="n">
        <v>0</v>
      </c>
      <c r="AK242" s="153" t="n">
        <v>0</v>
      </c>
      <c r="AL242" s="153" t="n">
        <v>0</v>
      </c>
      <c r="AM242" s="153" t="n">
        <v>0</v>
      </c>
      <c r="AN242" s="153" t="n">
        <v>0</v>
      </c>
      <c r="AO242" s="153" t="n">
        <v>0</v>
      </c>
      <c r="AP242" s="153" t="n">
        <v>1.4</v>
      </c>
      <c r="AQ242" s="153" t="n">
        <v>-0.009957423</v>
      </c>
      <c r="AR242" s="153" t="n">
        <v>0</v>
      </c>
      <c r="AS242" s="153" t="n">
        <v>0</v>
      </c>
      <c r="AT242" s="153" t="n">
        <v>0</v>
      </c>
      <c r="AV242" s="153" t="n">
        <v>0</v>
      </c>
      <c r="AW242" s="153" t="n">
        <v>0</v>
      </c>
      <c r="AX242" s="153" t="n">
        <v>0.29</v>
      </c>
      <c r="AY242" s="153" t="n">
        <v>0</v>
      </c>
      <c r="AZ242" s="153" t="n">
        <v>0</v>
      </c>
      <c r="BA242" s="153" t="n">
        <v>-0.009957423</v>
      </c>
      <c r="BB242" s="153" t="n">
        <v>0</v>
      </c>
      <c r="BC242" s="153" t="n">
        <v>0</v>
      </c>
      <c r="BD242" s="153" t="n">
        <v>0</v>
      </c>
      <c r="BE242" s="153" t="n">
        <v>0</v>
      </c>
      <c r="BF242" s="153" t="n">
        <v>0</v>
      </c>
      <c r="BG242" s="153" t="n">
        <v>0</v>
      </c>
      <c r="BH242" s="153" t="n">
        <v>0</v>
      </c>
      <c r="BI242" s="153" t="n">
        <v>-0.17</v>
      </c>
      <c r="BJ242" s="153" t="n">
        <v>0</v>
      </c>
      <c r="BK242" s="153" t="n">
        <v>0</v>
      </c>
      <c r="BL242" s="153" t="n">
        <v>0</v>
      </c>
      <c r="BM242" s="153" t="n">
        <v>0</v>
      </c>
      <c r="BN242" s="153" t="n">
        <v>-0.009957423</v>
      </c>
      <c r="BO242" s="153" t="n">
        <v>0</v>
      </c>
      <c r="BP242" s="153" t="n">
        <v>0</v>
      </c>
      <c r="BQ242" s="153" t="n">
        <v>0</v>
      </c>
      <c r="BR242" s="153" t="n">
        <v>0</v>
      </c>
      <c r="BS242" s="153" t="n">
        <v>0</v>
      </c>
      <c r="BT242" s="153" t="n">
        <v>0</v>
      </c>
      <c r="BU242" s="153" t="n">
        <v>0</v>
      </c>
    </row>
    <row r="243" customFormat="false" ht="12.75" hidden="false" customHeight="false" outlineLevel="0" collapsed="false">
      <c r="E243" s="0" t="n">
        <v>4.181</v>
      </c>
      <c r="F243" s="154" t="n">
        <f aca="false">EOMONTH(F242,0)+1</f>
        <v>43891</v>
      </c>
      <c r="G243" s="156" t="n">
        <v>4.236</v>
      </c>
      <c r="I243" s="156" t="n">
        <v>0.07502478580497</v>
      </c>
      <c r="J243" s="156" t="n">
        <v>0</v>
      </c>
      <c r="K243" s="156" t="n">
        <v>0</v>
      </c>
      <c r="L243" s="156" t="n">
        <v>0</v>
      </c>
      <c r="M243" s="156" t="n">
        <v>0</v>
      </c>
      <c r="N243" s="156" t="n">
        <v>-0.16</v>
      </c>
      <c r="O243" s="156" t="n">
        <v>0</v>
      </c>
      <c r="P243" s="156" t="n">
        <v>0</v>
      </c>
      <c r="Q243" s="156" t="n">
        <v>0</v>
      </c>
      <c r="R243" s="153" t="n">
        <v>0</v>
      </c>
      <c r="S243" s="153" t="n">
        <v>0</v>
      </c>
      <c r="T243" s="153" t="n">
        <v>0</v>
      </c>
      <c r="U243" s="153" t="n">
        <v>0</v>
      </c>
      <c r="V243" s="153" t="n">
        <v>0</v>
      </c>
      <c r="W243" s="153" t="n">
        <v>0</v>
      </c>
      <c r="X243" s="153" t="n">
        <v>0</v>
      </c>
      <c r="Y243" s="192" t="n">
        <v>0</v>
      </c>
      <c r="Z243" s="153" t="n">
        <v>0.26</v>
      </c>
      <c r="AA243" s="153" t="n">
        <v>0.3025</v>
      </c>
      <c r="AB243" s="153" t="n">
        <v>0</v>
      </c>
      <c r="AC243" s="153" t="n">
        <v>0</v>
      </c>
      <c r="AD243" s="153" t="n">
        <v>0.0163</v>
      </c>
      <c r="AE243" s="153" t="n">
        <v>0.0063</v>
      </c>
      <c r="AF243" s="153" t="n">
        <v>0</v>
      </c>
      <c r="AG243" s="153" t="n">
        <v>0</v>
      </c>
      <c r="AH243" s="153" t="n">
        <v>0</v>
      </c>
      <c r="AI243" s="153" t="n">
        <v>0</v>
      </c>
      <c r="AJ243" s="153" t="n">
        <v>0</v>
      </c>
      <c r="AK243" s="153" t="n">
        <v>0</v>
      </c>
      <c r="AL243" s="153" t="n">
        <v>0</v>
      </c>
      <c r="AM243" s="153" t="n">
        <v>0</v>
      </c>
      <c r="AN243" s="153" t="n">
        <v>0</v>
      </c>
      <c r="AO243" s="153" t="n">
        <v>0</v>
      </c>
      <c r="AP243" s="153" t="n">
        <v>0.88</v>
      </c>
      <c r="AQ243" s="153" t="n">
        <v>4.2577E-005</v>
      </c>
      <c r="AR243" s="153" t="n">
        <v>0</v>
      </c>
      <c r="AS243" s="153" t="n">
        <v>0</v>
      </c>
      <c r="AT243" s="153" t="n">
        <v>0</v>
      </c>
      <c r="AV243" s="153" t="n">
        <v>0</v>
      </c>
      <c r="AW243" s="153" t="n">
        <v>0</v>
      </c>
      <c r="AX243" s="153" t="n">
        <v>0.29</v>
      </c>
      <c r="AY243" s="153" t="n">
        <v>0</v>
      </c>
      <c r="AZ243" s="153" t="n">
        <v>0</v>
      </c>
      <c r="BA243" s="153" t="n">
        <v>4.2577E-005</v>
      </c>
      <c r="BB243" s="153" t="n">
        <v>0</v>
      </c>
      <c r="BC243" s="153" t="n">
        <v>0</v>
      </c>
      <c r="BD243" s="153" t="n">
        <v>0</v>
      </c>
      <c r="BE243" s="153" t="n">
        <v>0</v>
      </c>
      <c r="BF243" s="153" t="n">
        <v>0</v>
      </c>
      <c r="BG243" s="153" t="n">
        <v>0</v>
      </c>
      <c r="BH243" s="153" t="n">
        <v>0</v>
      </c>
      <c r="BI243" s="153" t="n">
        <v>-0.17</v>
      </c>
      <c r="BJ243" s="153" t="n">
        <v>0</v>
      </c>
      <c r="BK243" s="153" t="n">
        <v>0</v>
      </c>
      <c r="BL243" s="153" t="n">
        <v>0</v>
      </c>
      <c r="BM243" s="153" t="n">
        <v>0</v>
      </c>
      <c r="BN243" s="153" t="n">
        <v>4.2577E-005</v>
      </c>
      <c r="BO243" s="153" t="n">
        <v>0</v>
      </c>
      <c r="BP243" s="153" t="n">
        <v>0</v>
      </c>
      <c r="BQ243" s="153" t="n">
        <v>0</v>
      </c>
      <c r="BR243" s="153" t="n">
        <v>0</v>
      </c>
      <c r="BS243" s="153" t="n">
        <v>0</v>
      </c>
      <c r="BT243" s="153" t="n">
        <v>0</v>
      </c>
      <c r="BU243" s="153" t="n">
        <v>0</v>
      </c>
    </row>
    <row r="244" customFormat="false" ht="12.75" hidden="false" customHeight="false" outlineLevel="0" collapsed="false">
      <c r="E244" s="0" t="n">
        <v>4.087</v>
      </c>
      <c r="F244" s="154" t="n">
        <f aca="false">EOMONTH(F243,0)+1</f>
        <v>43922</v>
      </c>
      <c r="G244" s="156" t="n">
        <v>4.142</v>
      </c>
      <c r="I244" s="156" t="n">
        <v>0.075027872042845</v>
      </c>
      <c r="J244" s="156" t="n">
        <v>0</v>
      </c>
      <c r="K244" s="156" t="n">
        <v>0</v>
      </c>
      <c r="L244" s="156" t="n">
        <v>0</v>
      </c>
      <c r="M244" s="156" t="n">
        <v>0</v>
      </c>
      <c r="N244" s="156" t="n">
        <v>-0.16</v>
      </c>
      <c r="O244" s="156" t="n">
        <v>0</v>
      </c>
      <c r="P244" s="156" t="n">
        <v>0</v>
      </c>
      <c r="Q244" s="156" t="n">
        <v>0</v>
      </c>
      <c r="R244" s="153" t="n">
        <v>0</v>
      </c>
      <c r="S244" s="153" t="n">
        <v>0</v>
      </c>
      <c r="T244" s="153" t="n">
        <v>0</v>
      </c>
      <c r="U244" s="153" t="n">
        <v>0</v>
      </c>
      <c r="V244" s="153" t="n">
        <v>0</v>
      </c>
      <c r="W244" s="153" t="n">
        <v>0</v>
      </c>
      <c r="X244" s="153" t="n">
        <v>0</v>
      </c>
      <c r="Y244" s="192" t="n">
        <v>0</v>
      </c>
      <c r="Z244" s="153" t="n">
        <v>0.1775</v>
      </c>
      <c r="AA244" s="153" t="n">
        <v>0.1975</v>
      </c>
      <c r="AB244" s="153" t="n">
        <v>0</v>
      </c>
      <c r="AC244" s="153" t="n">
        <v>0</v>
      </c>
      <c r="AD244" s="153" t="n">
        <v>0.0163</v>
      </c>
      <c r="AE244" s="153" t="n">
        <v>0.0063</v>
      </c>
      <c r="AF244" s="153" t="n">
        <v>0</v>
      </c>
      <c r="AG244" s="153" t="n">
        <v>0</v>
      </c>
      <c r="AH244" s="153" t="n">
        <v>0</v>
      </c>
      <c r="AI244" s="153" t="n">
        <v>0</v>
      </c>
      <c r="AJ244" s="153" t="n">
        <v>0</v>
      </c>
      <c r="AK244" s="153" t="n">
        <v>0</v>
      </c>
      <c r="AL244" s="153" t="n">
        <v>0</v>
      </c>
      <c r="AM244" s="153" t="n">
        <v>0</v>
      </c>
      <c r="AN244" s="153" t="n">
        <v>0</v>
      </c>
      <c r="AO244" s="153" t="n">
        <v>0</v>
      </c>
      <c r="AP244" s="153" t="n">
        <v>0.505</v>
      </c>
      <c r="AQ244" s="153" t="n">
        <v>0.059976639</v>
      </c>
      <c r="AR244" s="153" t="n">
        <v>0</v>
      </c>
      <c r="AS244" s="153" t="n">
        <v>0</v>
      </c>
      <c r="AT244" s="153" t="n">
        <v>0</v>
      </c>
      <c r="AV244" s="153" t="n">
        <v>0</v>
      </c>
      <c r="AW244" s="153" t="n">
        <v>0</v>
      </c>
      <c r="AX244" s="153" t="n">
        <v>0.3775</v>
      </c>
      <c r="AY244" s="153" t="n">
        <v>0</v>
      </c>
      <c r="AZ244" s="153" t="n">
        <v>0</v>
      </c>
      <c r="BA244" s="153" t="n">
        <v>0.059976639</v>
      </c>
      <c r="BB244" s="153" t="n">
        <v>0</v>
      </c>
      <c r="BC244" s="153" t="n">
        <v>0</v>
      </c>
      <c r="BD244" s="153" t="n">
        <v>0</v>
      </c>
      <c r="BE244" s="153" t="n">
        <v>0</v>
      </c>
      <c r="BF244" s="153" t="n">
        <v>0</v>
      </c>
      <c r="BG244" s="153" t="n">
        <v>0</v>
      </c>
      <c r="BH244" s="153" t="n">
        <v>0</v>
      </c>
      <c r="BI244" s="153" t="n">
        <v>-0.17</v>
      </c>
      <c r="BJ244" s="153" t="n">
        <v>0</v>
      </c>
      <c r="BK244" s="153" t="n">
        <v>0</v>
      </c>
      <c r="BL244" s="153" t="n">
        <v>0</v>
      </c>
      <c r="BM244" s="153" t="n">
        <v>0</v>
      </c>
      <c r="BN244" s="153" t="n">
        <v>0.059976639</v>
      </c>
      <c r="BO244" s="153" t="n">
        <v>0</v>
      </c>
      <c r="BP244" s="153" t="n">
        <v>0</v>
      </c>
      <c r="BQ244" s="153" t="n">
        <v>0</v>
      </c>
      <c r="BR244" s="153" t="n">
        <v>0</v>
      </c>
      <c r="BS244" s="153" t="n">
        <v>0</v>
      </c>
      <c r="BT244" s="153" t="n">
        <v>0</v>
      </c>
      <c r="BU244" s="153" t="n">
        <v>0</v>
      </c>
    </row>
    <row r="245" customFormat="false" ht="12.75" hidden="false" customHeight="false" outlineLevel="0" collapsed="false">
      <c r="E245" s="0" t="n">
        <v>4.082</v>
      </c>
      <c r="F245" s="154" t="n">
        <f aca="false">EOMONTH(F244,0)+1</f>
        <v>43952</v>
      </c>
      <c r="G245" s="156" t="n">
        <v>4.137</v>
      </c>
      <c r="I245" s="156" t="n">
        <v>0.075030858724663</v>
      </c>
      <c r="J245" s="156" t="n">
        <v>0</v>
      </c>
      <c r="K245" s="156" t="n">
        <v>0</v>
      </c>
      <c r="L245" s="156" t="n">
        <v>0</v>
      </c>
      <c r="M245" s="156" t="n">
        <v>0</v>
      </c>
      <c r="N245" s="156" t="n">
        <v>-0.16</v>
      </c>
      <c r="O245" s="156" t="n">
        <v>0</v>
      </c>
      <c r="P245" s="156" t="n">
        <v>0</v>
      </c>
      <c r="Q245" s="156" t="n">
        <v>0</v>
      </c>
      <c r="R245" s="153" t="n">
        <v>0</v>
      </c>
      <c r="S245" s="153" t="n">
        <v>0</v>
      </c>
      <c r="T245" s="153" t="n">
        <v>0</v>
      </c>
      <c r="U245" s="153" t="n">
        <v>0</v>
      </c>
      <c r="V245" s="153" t="n">
        <v>0</v>
      </c>
      <c r="W245" s="153" t="n">
        <v>0</v>
      </c>
      <c r="X245" s="153" t="n">
        <v>0</v>
      </c>
      <c r="Y245" s="192" t="n">
        <v>0</v>
      </c>
      <c r="Z245" s="153" t="n">
        <v>0.1625</v>
      </c>
      <c r="AA245" s="153" t="n">
        <v>0.1725</v>
      </c>
      <c r="AB245" s="153" t="n">
        <v>0</v>
      </c>
      <c r="AC245" s="153" t="n">
        <v>0</v>
      </c>
      <c r="AD245" s="153" t="n">
        <v>0.01605</v>
      </c>
      <c r="AE245" s="153" t="n">
        <v>0.00605</v>
      </c>
      <c r="AF245" s="153" t="n">
        <v>0</v>
      </c>
      <c r="AG245" s="153" t="n">
        <v>0</v>
      </c>
      <c r="AH245" s="153" t="n">
        <v>0</v>
      </c>
      <c r="AI245" s="153" t="n">
        <v>0</v>
      </c>
      <c r="AJ245" s="153" t="n">
        <v>0</v>
      </c>
      <c r="AK245" s="153" t="n">
        <v>0</v>
      </c>
      <c r="AL245" s="153" t="n">
        <v>0</v>
      </c>
      <c r="AM245" s="153" t="n">
        <v>0</v>
      </c>
      <c r="AN245" s="153" t="n">
        <v>0</v>
      </c>
      <c r="AO245" s="153" t="n">
        <v>0</v>
      </c>
      <c r="AP245" s="153" t="n">
        <v>0.405</v>
      </c>
      <c r="AQ245" s="153" t="n">
        <v>0.059968124</v>
      </c>
      <c r="AR245" s="153" t="n">
        <v>0</v>
      </c>
      <c r="AS245" s="153" t="n">
        <v>0</v>
      </c>
      <c r="AT245" s="153" t="n">
        <v>0</v>
      </c>
      <c r="AV245" s="153" t="n">
        <v>0</v>
      </c>
      <c r="AW245" s="153" t="n">
        <v>0</v>
      </c>
      <c r="AX245" s="153" t="n">
        <v>0.3775</v>
      </c>
      <c r="AY245" s="153" t="n">
        <v>0</v>
      </c>
      <c r="AZ245" s="153" t="n">
        <v>0</v>
      </c>
      <c r="BA245" s="153" t="n">
        <v>0.059968124</v>
      </c>
      <c r="BB245" s="153" t="n">
        <v>0</v>
      </c>
      <c r="BC245" s="153" t="n">
        <v>0</v>
      </c>
      <c r="BD245" s="153" t="n">
        <v>0</v>
      </c>
      <c r="BE245" s="153" t="n">
        <v>0</v>
      </c>
      <c r="BF245" s="153" t="n">
        <v>0</v>
      </c>
      <c r="BG245" s="153" t="n">
        <v>0</v>
      </c>
      <c r="BH245" s="153" t="n">
        <v>0</v>
      </c>
      <c r="BI245" s="153" t="n">
        <v>-0.17</v>
      </c>
      <c r="BJ245" s="153" t="n">
        <v>0</v>
      </c>
      <c r="BK245" s="153" t="n">
        <v>0</v>
      </c>
      <c r="BL245" s="153" t="n">
        <v>0</v>
      </c>
      <c r="BM245" s="153" t="n">
        <v>0</v>
      </c>
      <c r="BN245" s="153" t="n">
        <v>0.059968124</v>
      </c>
      <c r="BO245" s="153" t="n">
        <v>0</v>
      </c>
      <c r="BP245" s="153" t="n">
        <v>0</v>
      </c>
      <c r="BQ245" s="153" t="n">
        <v>0</v>
      </c>
      <c r="BR245" s="153" t="n">
        <v>0</v>
      </c>
      <c r="BS245" s="153" t="n">
        <v>0</v>
      </c>
      <c r="BT245" s="153" t="n">
        <v>0</v>
      </c>
      <c r="BU245" s="153" t="n">
        <v>0</v>
      </c>
    </row>
    <row r="246" customFormat="false" ht="12.75" hidden="false" customHeight="false" outlineLevel="0" collapsed="false">
      <c r="E246" s="0" t="n">
        <v>4.094</v>
      </c>
      <c r="F246" s="154" t="n">
        <f aca="false">EOMONTH(F245,0)+1</f>
        <v>43983</v>
      </c>
      <c r="G246" s="156" t="n">
        <v>4.149</v>
      </c>
      <c r="I246" s="156" t="n">
        <v>0.075033944962544</v>
      </c>
      <c r="J246" s="156" t="n">
        <v>0</v>
      </c>
      <c r="K246" s="156" t="n">
        <v>0</v>
      </c>
      <c r="L246" s="156" t="n">
        <v>0</v>
      </c>
      <c r="M246" s="156" t="n">
        <v>0</v>
      </c>
      <c r="N246" s="156" t="n">
        <v>-0.16</v>
      </c>
      <c r="O246" s="156" t="n">
        <v>0</v>
      </c>
      <c r="P246" s="156" t="n">
        <v>0</v>
      </c>
      <c r="Q246" s="156" t="n">
        <v>0</v>
      </c>
      <c r="R246" s="153" t="n">
        <v>0</v>
      </c>
      <c r="S246" s="153" t="n">
        <v>0</v>
      </c>
      <c r="T246" s="153" t="n">
        <v>0</v>
      </c>
      <c r="U246" s="153" t="n">
        <v>0</v>
      </c>
      <c r="V246" s="153" t="n">
        <v>0</v>
      </c>
      <c r="W246" s="153" t="n">
        <v>0</v>
      </c>
      <c r="X246" s="153" t="n">
        <v>0</v>
      </c>
      <c r="Y246" s="192" t="n">
        <v>0</v>
      </c>
      <c r="Z246" s="153" t="n">
        <v>0.1625</v>
      </c>
      <c r="AA246" s="153" t="n">
        <v>0.1725</v>
      </c>
      <c r="AB246" s="153" t="n">
        <v>0</v>
      </c>
      <c r="AC246" s="153" t="n">
        <v>0</v>
      </c>
      <c r="AD246" s="153" t="n">
        <v>0.01605</v>
      </c>
      <c r="AE246" s="153" t="n">
        <v>0.00605</v>
      </c>
      <c r="AF246" s="153" t="n">
        <v>0</v>
      </c>
      <c r="AG246" s="153" t="n">
        <v>0</v>
      </c>
      <c r="AH246" s="153" t="n">
        <v>0</v>
      </c>
      <c r="AI246" s="153" t="n">
        <v>0</v>
      </c>
      <c r="AJ246" s="153" t="n">
        <v>0</v>
      </c>
      <c r="AK246" s="153" t="n">
        <v>0</v>
      </c>
      <c r="AL246" s="153" t="n">
        <v>0</v>
      </c>
      <c r="AM246" s="153" t="n">
        <v>0</v>
      </c>
      <c r="AN246" s="153" t="n">
        <v>0</v>
      </c>
      <c r="AO246" s="153" t="n">
        <v>0</v>
      </c>
      <c r="AP246" s="153" t="n">
        <v>0.415</v>
      </c>
      <c r="AQ246" s="153" t="n">
        <v>0.059968124</v>
      </c>
      <c r="AR246" s="153" t="n">
        <v>0</v>
      </c>
      <c r="AS246" s="153" t="n">
        <v>0</v>
      </c>
      <c r="AT246" s="153" t="n">
        <v>0</v>
      </c>
      <c r="AV246" s="153" t="n">
        <v>0</v>
      </c>
      <c r="AW246" s="153" t="n">
        <v>0</v>
      </c>
      <c r="AX246" s="153" t="n">
        <v>0.3775</v>
      </c>
      <c r="AY246" s="153" t="n">
        <v>0</v>
      </c>
      <c r="AZ246" s="153" t="n">
        <v>0</v>
      </c>
      <c r="BA246" s="153" t="n">
        <v>0.059968124</v>
      </c>
      <c r="BB246" s="153" t="n">
        <v>0</v>
      </c>
      <c r="BC246" s="153" t="n">
        <v>0</v>
      </c>
      <c r="BD246" s="153" t="n">
        <v>0</v>
      </c>
      <c r="BE246" s="153" t="n">
        <v>0</v>
      </c>
      <c r="BF246" s="153" t="n">
        <v>0</v>
      </c>
      <c r="BG246" s="153" t="n">
        <v>0</v>
      </c>
      <c r="BH246" s="153" t="n">
        <v>0</v>
      </c>
      <c r="BI246" s="153" t="n">
        <v>-0.17</v>
      </c>
      <c r="BJ246" s="153" t="n">
        <v>0</v>
      </c>
      <c r="BK246" s="153" t="n">
        <v>0</v>
      </c>
      <c r="BL246" s="153" t="n">
        <v>0</v>
      </c>
      <c r="BM246" s="153" t="n">
        <v>0</v>
      </c>
      <c r="BN246" s="153" t="n">
        <v>0.059968124</v>
      </c>
      <c r="BO246" s="153" t="n">
        <v>0</v>
      </c>
      <c r="BP246" s="153" t="n">
        <v>0</v>
      </c>
      <c r="BQ246" s="153" t="n">
        <v>0</v>
      </c>
      <c r="BR246" s="153" t="n">
        <v>0</v>
      </c>
      <c r="BS246" s="153" t="n">
        <v>0</v>
      </c>
      <c r="BT246" s="153" t="n">
        <v>0</v>
      </c>
      <c r="BU246" s="153" t="n">
        <v>0</v>
      </c>
    </row>
    <row r="247" customFormat="false" ht="12.75" hidden="false" customHeight="false" outlineLevel="0" collapsed="false">
      <c r="E247" s="0" t="n">
        <v>4.141</v>
      </c>
      <c r="F247" s="154" t="n">
        <f aca="false">EOMONTH(F246,0)+1</f>
        <v>44013</v>
      </c>
      <c r="G247" s="156" t="n">
        <v>4.196</v>
      </c>
      <c r="I247" s="156" t="n">
        <v>0.075032457734165</v>
      </c>
      <c r="J247" s="156" t="n">
        <v>0</v>
      </c>
      <c r="K247" s="156" t="n">
        <v>0</v>
      </c>
      <c r="L247" s="156" t="n">
        <v>0</v>
      </c>
      <c r="M247" s="156" t="n">
        <v>0</v>
      </c>
      <c r="N247" s="156" t="n">
        <v>-0.16</v>
      </c>
      <c r="O247" s="156" t="n">
        <v>0</v>
      </c>
      <c r="P247" s="156" t="n">
        <v>0</v>
      </c>
      <c r="Q247" s="156" t="n">
        <v>0</v>
      </c>
      <c r="R247" s="153" t="n">
        <v>0</v>
      </c>
      <c r="S247" s="153" t="n">
        <v>0</v>
      </c>
      <c r="T247" s="153" t="n">
        <v>0</v>
      </c>
      <c r="U247" s="153" t="n">
        <v>0</v>
      </c>
      <c r="V247" s="153" t="n">
        <v>0</v>
      </c>
      <c r="W247" s="153" t="n">
        <v>0</v>
      </c>
      <c r="X247" s="153" t="n">
        <v>0</v>
      </c>
      <c r="Y247" s="192" t="n">
        <v>0</v>
      </c>
      <c r="Z247" s="153" t="n">
        <v>0.1625</v>
      </c>
      <c r="AA247" s="153" t="n">
        <v>0.185</v>
      </c>
      <c r="AB247" s="153" t="n">
        <v>0</v>
      </c>
      <c r="AC247" s="153" t="n">
        <v>0</v>
      </c>
      <c r="AD247" s="153" t="n">
        <v>0.01605</v>
      </c>
      <c r="AE247" s="153" t="n">
        <v>0.00605</v>
      </c>
      <c r="AF247" s="153" t="n">
        <v>0</v>
      </c>
      <c r="AG247" s="153" t="n">
        <v>0</v>
      </c>
      <c r="AH247" s="153" t="n">
        <v>0</v>
      </c>
      <c r="AI247" s="153" t="n">
        <v>0</v>
      </c>
      <c r="AJ247" s="153" t="n">
        <v>0</v>
      </c>
      <c r="AK247" s="153" t="n">
        <v>0</v>
      </c>
      <c r="AL247" s="153" t="n">
        <v>0</v>
      </c>
      <c r="AM247" s="153" t="n">
        <v>0</v>
      </c>
      <c r="AN247" s="153" t="n">
        <v>0</v>
      </c>
      <c r="AO247" s="153" t="n">
        <v>0</v>
      </c>
      <c r="AP247" s="153" t="n">
        <v>0.45</v>
      </c>
      <c r="AQ247" s="153" t="n">
        <v>0.059968124</v>
      </c>
      <c r="AR247" s="153" t="n">
        <v>0</v>
      </c>
      <c r="AS247" s="153" t="n">
        <v>0</v>
      </c>
      <c r="AT247" s="153" t="n">
        <v>0</v>
      </c>
      <c r="AV247" s="153" t="n">
        <v>0</v>
      </c>
      <c r="AW247" s="153" t="n">
        <v>0</v>
      </c>
      <c r="AX247" s="153" t="n">
        <v>0.3775</v>
      </c>
      <c r="AY247" s="153" t="n">
        <v>0</v>
      </c>
      <c r="AZ247" s="153" t="n">
        <v>0</v>
      </c>
      <c r="BA247" s="153" t="n">
        <v>0.059968124</v>
      </c>
      <c r="BB247" s="153" t="n">
        <v>0</v>
      </c>
      <c r="BC247" s="153" t="n">
        <v>0</v>
      </c>
      <c r="BD247" s="153" t="n">
        <v>0</v>
      </c>
      <c r="BE247" s="153" t="n">
        <v>0</v>
      </c>
      <c r="BF247" s="153" t="n">
        <v>0</v>
      </c>
      <c r="BG247" s="153" t="n">
        <v>0</v>
      </c>
      <c r="BH247" s="153" t="n">
        <v>0</v>
      </c>
      <c r="BI247" s="153" t="n">
        <v>-0.17</v>
      </c>
      <c r="BJ247" s="153" t="n">
        <v>0</v>
      </c>
      <c r="BK247" s="153" t="n">
        <v>0</v>
      </c>
      <c r="BL247" s="153" t="n">
        <v>0</v>
      </c>
      <c r="BM247" s="153" t="n">
        <v>0</v>
      </c>
      <c r="BN247" s="153" t="n">
        <v>0.059968124</v>
      </c>
      <c r="BO247" s="153" t="n">
        <v>0</v>
      </c>
      <c r="BP247" s="153" t="n">
        <v>0</v>
      </c>
      <c r="BQ247" s="153" t="n">
        <v>0</v>
      </c>
      <c r="BR247" s="153" t="n">
        <v>0</v>
      </c>
      <c r="BS247" s="153" t="n">
        <v>0</v>
      </c>
      <c r="BT247" s="153" t="n">
        <v>0</v>
      </c>
      <c r="BU247" s="153" t="n">
        <v>0</v>
      </c>
    </row>
    <row r="248" customFormat="false" ht="12.75" hidden="false" customHeight="false" outlineLevel="0" collapsed="false">
      <c r="E248" s="0" t="n">
        <v>4.136</v>
      </c>
      <c r="F248" s="154" t="n">
        <f aca="false">EOMONTH(F247,0)+1</f>
        <v>44044</v>
      </c>
      <c r="G248" s="156" t="n">
        <v>4.191</v>
      </c>
      <c r="I248" s="156" t="n">
        <v>0.0750302096945</v>
      </c>
      <c r="J248" s="156" t="n">
        <v>0</v>
      </c>
      <c r="K248" s="156" t="n">
        <v>0</v>
      </c>
      <c r="L248" s="156" t="n">
        <v>0</v>
      </c>
      <c r="M248" s="156" t="n">
        <v>0</v>
      </c>
      <c r="N248" s="156" t="n">
        <v>-0.16</v>
      </c>
      <c r="O248" s="156" t="n">
        <v>0</v>
      </c>
      <c r="P248" s="156" t="n">
        <v>0</v>
      </c>
      <c r="Q248" s="156" t="n">
        <v>0</v>
      </c>
      <c r="R248" s="153" t="n">
        <v>0</v>
      </c>
      <c r="S248" s="153" t="n">
        <v>0</v>
      </c>
      <c r="T248" s="153" t="n">
        <v>0</v>
      </c>
      <c r="U248" s="153" t="n">
        <v>0</v>
      </c>
      <c r="V248" s="153" t="n">
        <v>0</v>
      </c>
      <c r="W248" s="153" t="n">
        <v>0</v>
      </c>
      <c r="X248" s="153" t="n">
        <v>0</v>
      </c>
      <c r="Y248" s="192" t="n">
        <v>0</v>
      </c>
      <c r="Z248" s="153" t="n">
        <v>0.1625</v>
      </c>
      <c r="AA248" s="153" t="n">
        <v>0.185</v>
      </c>
      <c r="AB248" s="153" t="n">
        <v>0</v>
      </c>
      <c r="AC248" s="153" t="n">
        <v>0</v>
      </c>
      <c r="AD248" s="153" t="n">
        <v>0.01625</v>
      </c>
      <c r="AE248" s="153" t="n">
        <v>0.00625</v>
      </c>
      <c r="AF248" s="153" t="n">
        <v>0</v>
      </c>
      <c r="AG248" s="153" t="n">
        <v>0</v>
      </c>
      <c r="AH248" s="153" t="n">
        <v>0</v>
      </c>
      <c r="AI248" s="153" t="n">
        <v>0</v>
      </c>
      <c r="AJ248" s="153" t="n">
        <v>0</v>
      </c>
      <c r="AK248" s="153" t="n">
        <v>0</v>
      </c>
      <c r="AL248" s="153" t="n">
        <v>0</v>
      </c>
      <c r="AM248" s="153" t="n">
        <v>0</v>
      </c>
      <c r="AN248" s="153" t="n">
        <v>0</v>
      </c>
      <c r="AO248" s="153" t="n">
        <v>0</v>
      </c>
      <c r="AP248" s="153" t="n">
        <v>0.505</v>
      </c>
      <c r="AQ248" s="153" t="n">
        <v>0.059968124</v>
      </c>
      <c r="AR248" s="153" t="n">
        <v>0</v>
      </c>
      <c r="AS248" s="153" t="n">
        <v>0</v>
      </c>
      <c r="AT248" s="153" t="n">
        <v>0</v>
      </c>
      <c r="AV248" s="153" t="n">
        <v>0</v>
      </c>
      <c r="AW248" s="153" t="n">
        <v>0</v>
      </c>
      <c r="AX248" s="153" t="n">
        <v>0.3775</v>
      </c>
      <c r="AY248" s="153" t="n">
        <v>0</v>
      </c>
      <c r="AZ248" s="153" t="n">
        <v>0</v>
      </c>
      <c r="BA248" s="153" t="n">
        <v>0.059968124</v>
      </c>
      <c r="BB248" s="153" t="n">
        <v>0</v>
      </c>
      <c r="BC248" s="153" t="n">
        <v>0</v>
      </c>
      <c r="BD248" s="153" t="n">
        <v>0</v>
      </c>
      <c r="BE248" s="153" t="n">
        <v>0</v>
      </c>
      <c r="BF248" s="153" t="n">
        <v>0</v>
      </c>
      <c r="BG248" s="153" t="n">
        <v>0</v>
      </c>
      <c r="BH248" s="153" t="n">
        <v>0</v>
      </c>
      <c r="BI248" s="153" t="n">
        <v>-0.17</v>
      </c>
      <c r="BJ248" s="153" t="n">
        <v>0</v>
      </c>
      <c r="BK248" s="153" t="n">
        <v>0</v>
      </c>
      <c r="BL248" s="153" t="n">
        <v>0</v>
      </c>
      <c r="BM248" s="153" t="n">
        <v>0</v>
      </c>
      <c r="BN248" s="153" t="n">
        <v>0.059968124</v>
      </c>
      <c r="BO248" s="153" t="n">
        <v>0</v>
      </c>
      <c r="BP248" s="153" t="n">
        <v>0</v>
      </c>
      <c r="BQ248" s="153" t="n">
        <v>0</v>
      </c>
      <c r="BR248" s="153" t="n">
        <v>0</v>
      </c>
      <c r="BS248" s="153" t="n">
        <v>0</v>
      </c>
      <c r="BT248" s="153" t="n">
        <v>0</v>
      </c>
      <c r="BU248" s="153" t="n">
        <v>0</v>
      </c>
    </row>
    <row r="249" customFormat="false" ht="12.75" hidden="false" customHeight="false" outlineLevel="0" collapsed="false">
      <c r="E249" s="0" t="n">
        <v>4.109</v>
      </c>
      <c r="F249" s="154" t="n">
        <f aca="false">EOMONTH(F248,0)+1</f>
        <v>44075</v>
      </c>
      <c r="G249" s="156" t="n">
        <v>4.164</v>
      </c>
      <c r="I249" s="156" t="n">
        <v>0.075027961654837</v>
      </c>
      <c r="J249" s="156" t="n">
        <v>0</v>
      </c>
      <c r="K249" s="156" t="n">
        <v>0</v>
      </c>
      <c r="L249" s="156" t="n">
        <v>0</v>
      </c>
      <c r="M249" s="156" t="n">
        <v>0</v>
      </c>
      <c r="N249" s="156" t="n">
        <v>-0.16</v>
      </c>
      <c r="O249" s="156" t="n">
        <v>0</v>
      </c>
      <c r="P249" s="156" t="n">
        <v>0</v>
      </c>
      <c r="Q249" s="156" t="n">
        <v>0</v>
      </c>
      <c r="R249" s="153" t="n">
        <v>0</v>
      </c>
      <c r="S249" s="153" t="n">
        <v>0</v>
      </c>
      <c r="T249" s="153" t="n">
        <v>0</v>
      </c>
      <c r="U249" s="153" t="n">
        <v>0</v>
      </c>
      <c r="V249" s="153" t="n">
        <v>0</v>
      </c>
      <c r="W249" s="153" t="n">
        <v>0</v>
      </c>
      <c r="X249" s="153" t="n">
        <v>0</v>
      </c>
      <c r="Y249" s="192" t="n">
        <v>0</v>
      </c>
      <c r="Z249" s="153" t="n">
        <v>0.1625</v>
      </c>
      <c r="AA249" s="153" t="n">
        <v>0.1625</v>
      </c>
      <c r="AB249" s="153" t="n">
        <v>0</v>
      </c>
      <c r="AC249" s="153" t="n">
        <v>0</v>
      </c>
      <c r="AD249" s="153" t="n">
        <v>0.01625</v>
      </c>
      <c r="AE249" s="153" t="n">
        <v>0.00625</v>
      </c>
      <c r="AF249" s="153" t="n">
        <v>0</v>
      </c>
      <c r="AG249" s="153" t="n">
        <v>0</v>
      </c>
      <c r="AH249" s="153" t="n">
        <v>0</v>
      </c>
      <c r="AI249" s="153" t="n">
        <v>0</v>
      </c>
      <c r="AJ249" s="153" t="n">
        <v>0</v>
      </c>
      <c r="AK249" s="153" t="n">
        <v>0</v>
      </c>
      <c r="AL249" s="153" t="n">
        <v>0</v>
      </c>
      <c r="AM249" s="153" t="n">
        <v>0</v>
      </c>
      <c r="AN249" s="153" t="n">
        <v>0</v>
      </c>
      <c r="AO249" s="153" t="n">
        <v>0</v>
      </c>
      <c r="AP249" s="153" t="n">
        <v>0.41</v>
      </c>
      <c r="AQ249" s="153" t="n">
        <v>0.059968124</v>
      </c>
      <c r="AR249" s="153" t="n">
        <v>0</v>
      </c>
      <c r="AS249" s="153" t="n">
        <v>0</v>
      </c>
      <c r="AT249" s="153" t="n">
        <v>0</v>
      </c>
      <c r="AV249" s="153" t="n">
        <v>0</v>
      </c>
      <c r="AW249" s="153" t="n">
        <v>0</v>
      </c>
      <c r="AX249" s="153" t="n">
        <v>0.3775</v>
      </c>
      <c r="AY249" s="153" t="n">
        <v>0</v>
      </c>
      <c r="AZ249" s="153" t="n">
        <v>0</v>
      </c>
      <c r="BA249" s="153" t="n">
        <v>0.059968124</v>
      </c>
      <c r="BB249" s="153" t="n">
        <v>0</v>
      </c>
      <c r="BC249" s="153" t="n">
        <v>0</v>
      </c>
      <c r="BD249" s="153" t="n">
        <v>0</v>
      </c>
      <c r="BE249" s="153" t="n">
        <v>0</v>
      </c>
      <c r="BF249" s="153" t="n">
        <v>0</v>
      </c>
      <c r="BG249" s="153" t="n">
        <v>0</v>
      </c>
      <c r="BH249" s="153" t="n">
        <v>0</v>
      </c>
      <c r="BI249" s="153" t="n">
        <v>-0.17</v>
      </c>
      <c r="BJ249" s="153" t="n">
        <v>0</v>
      </c>
      <c r="BK249" s="153" t="n">
        <v>0</v>
      </c>
      <c r="BL249" s="153" t="n">
        <v>0</v>
      </c>
      <c r="BM249" s="153" t="n">
        <v>0</v>
      </c>
      <c r="BN249" s="153" t="n">
        <v>0.059968124</v>
      </c>
      <c r="BO249" s="153" t="n">
        <v>0</v>
      </c>
      <c r="BP249" s="153" t="n">
        <v>0</v>
      </c>
      <c r="BQ249" s="153" t="n">
        <v>0</v>
      </c>
      <c r="BR249" s="153" t="n">
        <v>0</v>
      </c>
      <c r="BS249" s="153" t="n">
        <v>0</v>
      </c>
      <c r="BT249" s="153" t="n">
        <v>0</v>
      </c>
      <c r="BU249" s="153" t="n">
        <v>0</v>
      </c>
    </row>
    <row r="250" customFormat="false" ht="12.75" hidden="false" customHeight="false" outlineLevel="0" collapsed="false">
      <c r="E250" s="0" t="n">
        <v>4.11</v>
      </c>
      <c r="F250" s="154" t="n">
        <f aca="false">EOMONTH(F249,0)+1</f>
        <v>44105</v>
      </c>
      <c r="G250" s="156" t="n">
        <v>4.165</v>
      </c>
      <c r="I250" s="156" t="n">
        <v>0.075025786132584</v>
      </c>
      <c r="J250" s="156" t="n">
        <v>0</v>
      </c>
      <c r="K250" s="156" t="n">
        <v>0</v>
      </c>
      <c r="L250" s="156" t="n">
        <v>0</v>
      </c>
      <c r="M250" s="156" t="n">
        <v>0</v>
      </c>
      <c r="N250" s="156" t="n">
        <v>-0.16</v>
      </c>
      <c r="O250" s="156" t="n">
        <v>0</v>
      </c>
      <c r="P250" s="156" t="n">
        <v>0</v>
      </c>
      <c r="Q250" s="156" t="n">
        <v>0</v>
      </c>
      <c r="R250" s="153" t="n">
        <v>0</v>
      </c>
      <c r="S250" s="153" t="n">
        <v>0</v>
      </c>
      <c r="T250" s="153" t="n">
        <v>0</v>
      </c>
      <c r="U250" s="153" t="n">
        <v>0</v>
      </c>
      <c r="V250" s="153" t="n">
        <v>0</v>
      </c>
      <c r="W250" s="153" t="n">
        <v>0</v>
      </c>
      <c r="X250" s="153" t="n">
        <v>0</v>
      </c>
      <c r="Y250" s="192" t="n">
        <v>0</v>
      </c>
      <c r="Z250" s="153" t="n">
        <v>0.165</v>
      </c>
      <c r="AA250" s="153" t="n">
        <v>0.185</v>
      </c>
      <c r="AB250" s="153" t="n">
        <v>0</v>
      </c>
      <c r="AC250" s="153" t="n">
        <v>0</v>
      </c>
      <c r="AD250" s="153" t="n">
        <v>0.0005</v>
      </c>
      <c r="AE250" s="153" t="n">
        <v>-0.0095</v>
      </c>
      <c r="AF250" s="153" t="n">
        <v>0</v>
      </c>
      <c r="AG250" s="153" t="n">
        <v>0</v>
      </c>
      <c r="AH250" s="153" t="n">
        <v>0</v>
      </c>
      <c r="AI250" s="153" t="n">
        <v>0</v>
      </c>
      <c r="AJ250" s="153" t="n">
        <v>0</v>
      </c>
      <c r="AK250" s="153" t="n">
        <v>0</v>
      </c>
      <c r="AL250" s="153" t="n">
        <v>0</v>
      </c>
      <c r="AM250" s="153" t="n">
        <v>0</v>
      </c>
      <c r="AN250" s="153" t="n">
        <v>0</v>
      </c>
      <c r="AO250" s="153" t="n">
        <v>0</v>
      </c>
      <c r="AP250" s="153" t="n">
        <v>0.345</v>
      </c>
      <c r="AQ250" s="153" t="n">
        <v>0.059968124</v>
      </c>
      <c r="AR250" s="153" t="n">
        <v>0</v>
      </c>
      <c r="AS250" s="153" t="n">
        <v>0</v>
      </c>
      <c r="AT250" s="153" t="n">
        <v>0</v>
      </c>
      <c r="AV250" s="153" t="n">
        <v>0</v>
      </c>
      <c r="AW250" s="153" t="n">
        <v>0</v>
      </c>
      <c r="AX250" s="153" t="n">
        <v>0.3775</v>
      </c>
      <c r="AY250" s="153" t="n">
        <v>0</v>
      </c>
      <c r="AZ250" s="153" t="n">
        <v>0</v>
      </c>
      <c r="BA250" s="153" t="n">
        <v>0.059968124</v>
      </c>
      <c r="BB250" s="153" t="n">
        <v>0</v>
      </c>
      <c r="BC250" s="153" t="n">
        <v>0</v>
      </c>
      <c r="BD250" s="153" t="n">
        <v>0</v>
      </c>
      <c r="BE250" s="153" t="n">
        <v>0</v>
      </c>
      <c r="BF250" s="153" t="n">
        <v>0</v>
      </c>
      <c r="BG250" s="153" t="n">
        <v>0</v>
      </c>
      <c r="BH250" s="153" t="n">
        <v>0</v>
      </c>
      <c r="BI250" s="153" t="n">
        <v>-0.17</v>
      </c>
      <c r="BJ250" s="153" t="n">
        <v>0</v>
      </c>
      <c r="BK250" s="153" t="n">
        <v>0</v>
      </c>
      <c r="BL250" s="153" t="n">
        <v>0</v>
      </c>
      <c r="BM250" s="153" t="n">
        <v>0</v>
      </c>
      <c r="BN250" s="153" t="n">
        <v>0.059968124</v>
      </c>
      <c r="BO250" s="153" t="n">
        <v>0</v>
      </c>
      <c r="BP250" s="153" t="n">
        <v>0</v>
      </c>
      <c r="BQ250" s="153" t="n">
        <v>0</v>
      </c>
      <c r="BR250" s="153" t="n">
        <v>0</v>
      </c>
      <c r="BS250" s="153" t="n">
        <v>0</v>
      </c>
      <c r="BT250" s="153" t="n">
        <v>0</v>
      </c>
      <c r="BU250" s="153" t="n">
        <v>0</v>
      </c>
    </row>
    <row r="251" customFormat="false" ht="12.75" hidden="false" customHeight="false" outlineLevel="0" collapsed="false">
      <c r="E251" s="0" t="n">
        <v>4.125</v>
      </c>
      <c r="F251" s="154" t="n">
        <f aca="false">EOMONTH(F250,0)+1</f>
        <v>44136</v>
      </c>
      <c r="G251" s="156" t="n">
        <v>4.18</v>
      </c>
      <c r="I251" s="156" t="n">
        <v>0.075023538092924</v>
      </c>
      <c r="J251" s="156" t="n">
        <v>0</v>
      </c>
      <c r="K251" s="156" t="n">
        <v>0</v>
      </c>
      <c r="L251" s="156" t="n">
        <v>0</v>
      </c>
      <c r="M251" s="156" t="n">
        <v>0</v>
      </c>
      <c r="N251" s="156" t="n">
        <v>-0.16</v>
      </c>
      <c r="O251" s="156" t="n">
        <v>0</v>
      </c>
      <c r="P251" s="156" t="n">
        <v>0</v>
      </c>
      <c r="Q251" s="156" t="n">
        <v>0</v>
      </c>
      <c r="R251" s="153" t="n">
        <v>0</v>
      </c>
      <c r="S251" s="153" t="n">
        <v>0</v>
      </c>
      <c r="T251" s="153" t="n">
        <v>0</v>
      </c>
      <c r="U251" s="153" t="n">
        <v>0</v>
      </c>
      <c r="V251" s="153" t="n">
        <v>0</v>
      </c>
      <c r="W251" s="153" t="n">
        <v>0</v>
      </c>
      <c r="X251" s="153" t="n">
        <v>0</v>
      </c>
      <c r="Y251" s="192" t="n">
        <v>0</v>
      </c>
      <c r="Z251" s="153" t="n">
        <v>0.24</v>
      </c>
      <c r="AA251" s="153" t="n">
        <v>0.2875</v>
      </c>
      <c r="AB251" s="153" t="n">
        <v>0</v>
      </c>
      <c r="AC251" s="153" t="n">
        <v>0</v>
      </c>
      <c r="AD251" s="153" t="n">
        <v>0.0015</v>
      </c>
      <c r="AE251" s="153" t="n">
        <v>-0.0085</v>
      </c>
      <c r="AF251" s="153" t="n">
        <v>0</v>
      </c>
      <c r="AG251" s="153" t="n">
        <v>0</v>
      </c>
      <c r="AH251" s="153" t="n">
        <v>0</v>
      </c>
      <c r="AI251" s="153" t="n">
        <v>0</v>
      </c>
      <c r="AJ251" s="153" t="n">
        <v>0</v>
      </c>
      <c r="AK251" s="153" t="n">
        <v>0</v>
      </c>
      <c r="AL251" s="153" t="n">
        <v>0</v>
      </c>
      <c r="AM251" s="153" t="n">
        <v>0</v>
      </c>
      <c r="AN251" s="153" t="n">
        <v>0</v>
      </c>
      <c r="AO251" s="153" t="n">
        <v>0</v>
      </c>
      <c r="AP251" s="153" t="n">
        <v>0.725</v>
      </c>
      <c r="AQ251" s="153" t="n">
        <v>-0.019988713</v>
      </c>
      <c r="AR251" s="153" t="n">
        <v>0</v>
      </c>
      <c r="AS251" s="153" t="n">
        <v>0</v>
      </c>
      <c r="AT251" s="153" t="n">
        <v>0</v>
      </c>
      <c r="AV251" s="153" t="n">
        <v>0</v>
      </c>
      <c r="AW251" s="153" t="n">
        <v>0</v>
      </c>
      <c r="AX251" s="153" t="n">
        <v>0.33</v>
      </c>
      <c r="AY251" s="153" t="n">
        <v>0</v>
      </c>
      <c r="AZ251" s="153" t="n">
        <v>0</v>
      </c>
      <c r="BA251" s="153" t="n">
        <v>-0.019988713</v>
      </c>
      <c r="BB251" s="153" t="n">
        <v>0</v>
      </c>
      <c r="BC251" s="153" t="n">
        <v>0</v>
      </c>
      <c r="BD251" s="153" t="n">
        <v>0</v>
      </c>
      <c r="BE251" s="153" t="n">
        <v>0</v>
      </c>
      <c r="BF251" s="153" t="n">
        <v>0</v>
      </c>
      <c r="BG251" s="153" t="n">
        <v>0</v>
      </c>
      <c r="BH251" s="153" t="n">
        <v>0</v>
      </c>
      <c r="BI251" s="153" t="n">
        <v>-0.17</v>
      </c>
      <c r="BJ251" s="153" t="n">
        <v>0</v>
      </c>
      <c r="BK251" s="153" t="n">
        <v>0</v>
      </c>
      <c r="BL251" s="153" t="n">
        <v>0</v>
      </c>
      <c r="BM251" s="153" t="n">
        <v>0</v>
      </c>
      <c r="BN251" s="153" t="n">
        <v>-0.019988713</v>
      </c>
      <c r="BO251" s="153" t="n">
        <v>0</v>
      </c>
      <c r="BP251" s="153" t="n">
        <v>0</v>
      </c>
      <c r="BQ251" s="153" t="n">
        <v>0</v>
      </c>
      <c r="BR251" s="153" t="n">
        <v>0</v>
      </c>
      <c r="BS251" s="153" t="n">
        <v>0</v>
      </c>
      <c r="BT251" s="153" t="n">
        <v>0</v>
      </c>
      <c r="BU251" s="153" t="n">
        <v>0</v>
      </c>
    </row>
    <row r="252" customFormat="false" ht="12.75" hidden="false" customHeight="false" outlineLevel="0" collapsed="false">
      <c r="E252" s="0" t="n">
        <v>4.174</v>
      </c>
      <c r="F252" s="154" t="n">
        <f aca="false">EOMONTH(F251,0)+1</f>
        <v>44166</v>
      </c>
      <c r="G252" s="156" t="n">
        <v>4.229</v>
      </c>
      <c r="I252" s="156" t="n">
        <v>0.075021362570675</v>
      </c>
      <c r="J252" s="156" t="n">
        <v>0</v>
      </c>
      <c r="K252" s="156" t="n">
        <v>0</v>
      </c>
      <c r="L252" s="156" t="n">
        <v>0</v>
      </c>
      <c r="M252" s="156" t="n">
        <v>0</v>
      </c>
      <c r="N252" s="156" t="n">
        <v>-0.16</v>
      </c>
      <c r="O252" s="156" t="n">
        <v>0</v>
      </c>
      <c r="P252" s="156" t="n">
        <v>0</v>
      </c>
      <c r="Q252" s="156" t="n">
        <v>0</v>
      </c>
      <c r="R252" s="153" t="n">
        <v>0</v>
      </c>
      <c r="S252" s="153" t="n">
        <v>0</v>
      </c>
      <c r="T252" s="153" t="n">
        <v>0</v>
      </c>
      <c r="U252" s="153" t="n">
        <v>0</v>
      </c>
      <c r="V252" s="153" t="n">
        <v>0</v>
      </c>
      <c r="W252" s="153" t="n">
        <v>0</v>
      </c>
      <c r="X252" s="153" t="n">
        <v>0</v>
      </c>
      <c r="Y252" s="192" t="n">
        <v>0</v>
      </c>
      <c r="Z252" s="153" t="n">
        <v>0.295</v>
      </c>
      <c r="AA252" s="153" t="n">
        <v>0.3375</v>
      </c>
      <c r="AB252" s="153" t="n">
        <v>0</v>
      </c>
      <c r="AC252" s="153" t="n">
        <v>0</v>
      </c>
      <c r="AD252" s="153" t="n">
        <v>0.0015</v>
      </c>
      <c r="AE252" s="153" t="n">
        <v>-0.0085</v>
      </c>
      <c r="AF252" s="153" t="n">
        <v>0</v>
      </c>
      <c r="AG252" s="153" t="n">
        <v>0</v>
      </c>
      <c r="AH252" s="153" t="n">
        <v>0</v>
      </c>
      <c r="AI252" s="153" t="n">
        <v>0</v>
      </c>
      <c r="AJ252" s="153" t="n">
        <v>0</v>
      </c>
      <c r="AK252" s="153" t="n">
        <v>0</v>
      </c>
      <c r="AL252" s="153" t="n">
        <v>0</v>
      </c>
      <c r="AM252" s="153" t="n">
        <v>0</v>
      </c>
      <c r="AN252" s="153" t="n">
        <v>0</v>
      </c>
      <c r="AO252" s="153" t="n">
        <v>0</v>
      </c>
      <c r="AP252" s="153" t="n">
        <v>1.045</v>
      </c>
      <c r="AQ252" s="153" t="n">
        <v>-0.034951938</v>
      </c>
      <c r="AR252" s="153" t="n">
        <v>0</v>
      </c>
      <c r="AS252" s="153" t="n">
        <v>0</v>
      </c>
      <c r="AT252" s="153" t="n">
        <v>0</v>
      </c>
      <c r="AV252" s="153" t="n">
        <v>0</v>
      </c>
      <c r="AW252" s="153" t="n">
        <v>0</v>
      </c>
      <c r="AX252" s="153" t="n">
        <v>0.33</v>
      </c>
      <c r="AY252" s="153" t="n">
        <v>0</v>
      </c>
      <c r="AZ252" s="153" t="n">
        <v>0</v>
      </c>
      <c r="BA252" s="153" t="n">
        <v>-0.034951938</v>
      </c>
      <c r="BB252" s="153" t="n">
        <v>0</v>
      </c>
      <c r="BC252" s="153" t="n">
        <v>0</v>
      </c>
      <c r="BD252" s="153" t="n">
        <v>0</v>
      </c>
      <c r="BE252" s="153" t="n">
        <v>0</v>
      </c>
      <c r="BF252" s="153" t="n">
        <v>0</v>
      </c>
      <c r="BG252" s="153" t="n">
        <v>0</v>
      </c>
      <c r="BH252" s="153" t="n">
        <v>0</v>
      </c>
      <c r="BI252" s="153" t="n">
        <v>-0.17</v>
      </c>
      <c r="BJ252" s="153" t="n">
        <v>0</v>
      </c>
      <c r="BK252" s="153" t="n">
        <v>0</v>
      </c>
      <c r="BL252" s="153" t="n">
        <v>0</v>
      </c>
      <c r="BM252" s="153" t="n">
        <v>0</v>
      </c>
      <c r="BN252" s="153" t="n">
        <v>-0.034951938</v>
      </c>
      <c r="BO252" s="153" t="n">
        <v>0</v>
      </c>
      <c r="BP252" s="153" t="n">
        <v>0</v>
      </c>
      <c r="BQ252" s="153" t="n">
        <v>0</v>
      </c>
      <c r="BR252" s="153" t="n">
        <v>0</v>
      </c>
      <c r="BS252" s="153" t="n">
        <v>0</v>
      </c>
      <c r="BT252" s="153" t="n">
        <v>0</v>
      </c>
      <c r="BU252" s="153" t="n">
        <v>0</v>
      </c>
    </row>
    <row r="253" customFormat="false" ht="12.75" hidden="false" customHeight="false" outlineLevel="0" collapsed="false">
      <c r="E253" s="0" t="n">
        <v>4.427</v>
      </c>
      <c r="F253" s="154" t="n">
        <f aca="false">EOMONTH(F252,0)+1</f>
        <v>44197</v>
      </c>
      <c r="G253" s="156" t="n">
        <v>4.482</v>
      </c>
      <c r="I253" s="156" t="n">
        <v>0.075019114531018</v>
      </c>
      <c r="J253" s="156" t="n">
        <v>0</v>
      </c>
      <c r="K253" s="156" t="n">
        <v>0</v>
      </c>
      <c r="L253" s="156" t="n">
        <v>0</v>
      </c>
      <c r="M253" s="156" t="n">
        <v>0</v>
      </c>
      <c r="N253" s="156" t="n">
        <v>-0.16</v>
      </c>
      <c r="O253" s="156" t="n">
        <v>0</v>
      </c>
      <c r="P253" s="156" t="n">
        <v>0</v>
      </c>
      <c r="Q253" s="156" t="n">
        <v>0</v>
      </c>
      <c r="R253" s="153" t="n">
        <v>0</v>
      </c>
      <c r="S253" s="153" t="n">
        <v>0</v>
      </c>
      <c r="T253" s="153" t="n">
        <v>0</v>
      </c>
      <c r="U253" s="153" t="n">
        <v>0</v>
      </c>
      <c r="V253" s="153" t="n">
        <v>0</v>
      </c>
      <c r="W253" s="153" t="n">
        <v>0</v>
      </c>
      <c r="X253" s="153" t="n">
        <v>0</v>
      </c>
      <c r="Y253" s="192" t="n">
        <v>0</v>
      </c>
      <c r="Z253" s="153" t="n">
        <v>0.3425</v>
      </c>
      <c r="AA253" s="153" t="n">
        <v>0.4375</v>
      </c>
      <c r="AB253" s="153" t="n">
        <v>0</v>
      </c>
      <c r="AC253" s="153" t="n">
        <v>0</v>
      </c>
      <c r="AD253" s="153" t="n">
        <v>0.0015</v>
      </c>
      <c r="AE253" s="153" t="n">
        <v>-0.0085</v>
      </c>
      <c r="AF253" s="153" t="n">
        <v>0</v>
      </c>
      <c r="AG253" s="153" t="n">
        <v>0</v>
      </c>
      <c r="AH253" s="153" t="n">
        <v>0</v>
      </c>
      <c r="AI253" s="153" t="n">
        <v>0</v>
      </c>
      <c r="AJ253" s="153" t="n">
        <v>0</v>
      </c>
      <c r="AK253" s="153" t="n">
        <v>0</v>
      </c>
      <c r="AL253" s="153" t="n">
        <v>0</v>
      </c>
      <c r="AM253" s="153" t="n">
        <v>0</v>
      </c>
      <c r="AN253" s="153" t="n">
        <v>0</v>
      </c>
      <c r="AO253" s="153" t="n">
        <v>0</v>
      </c>
      <c r="AP253" s="153" t="n">
        <v>1.52</v>
      </c>
      <c r="AQ253" s="153" t="n">
        <v>-0.029955184</v>
      </c>
      <c r="AR253" s="153" t="n">
        <v>0</v>
      </c>
      <c r="AS253" s="153" t="n">
        <v>0</v>
      </c>
      <c r="AT253" s="153" t="n">
        <v>0</v>
      </c>
      <c r="AV253" s="153" t="n">
        <v>0</v>
      </c>
      <c r="AW253" s="153" t="n">
        <v>0</v>
      </c>
      <c r="AX253" s="153" t="n">
        <v>0.33</v>
      </c>
      <c r="AY253" s="153" t="n">
        <v>0</v>
      </c>
      <c r="AZ253" s="153" t="n">
        <v>0</v>
      </c>
      <c r="BA253" s="153" t="n">
        <v>-0.029955184</v>
      </c>
      <c r="BB253" s="153" t="n">
        <v>0</v>
      </c>
      <c r="BC253" s="153" t="n">
        <v>0</v>
      </c>
      <c r="BD253" s="153" t="n">
        <v>0</v>
      </c>
      <c r="BE253" s="153" t="n">
        <v>0</v>
      </c>
      <c r="BF253" s="153" t="n">
        <v>0</v>
      </c>
      <c r="BG253" s="153" t="n">
        <v>0</v>
      </c>
      <c r="BH253" s="153" t="n">
        <v>0</v>
      </c>
      <c r="BI253" s="153" t="n">
        <v>-0.17</v>
      </c>
      <c r="BJ253" s="153" t="n">
        <v>0</v>
      </c>
      <c r="BK253" s="153" t="n">
        <v>0</v>
      </c>
      <c r="BL253" s="153" t="n">
        <v>0</v>
      </c>
      <c r="BM253" s="153" t="n">
        <v>0</v>
      </c>
      <c r="BN253" s="153" t="n">
        <v>-0.029955184</v>
      </c>
      <c r="BO253" s="153" t="n">
        <v>0</v>
      </c>
      <c r="BP253" s="153" t="n">
        <v>0</v>
      </c>
      <c r="BQ253" s="153" t="n">
        <v>0</v>
      </c>
      <c r="BR253" s="153" t="n">
        <v>0</v>
      </c>
      <c r="BS253" s="153" t="n">
        <v>0</v>
      </c>
      <c r="BT253" s="153" t="n">
        <v>0</v>
      </c>
      <c r="BU253" s="153" t="n">
        <v>0</v>
      </c>
    </row>
    <row r="254" customFormat="false" ht="12.75" hidden="false" customHeight="false" outlineLevel="0" collapsed="false">
      <c r="E254" s="0" t="n">
        <v>4.372</v>
      </c>
      <c r="F254" s="154" t="n">
        <f aca="false">EOMONTH(F253,0)+1</f>
        <v>44228</v>
      </c>
      <c r="G254" s="156" t="n">
        <v>4.427</v>
      </c>
      <c r="I254" s="156" t="n">
        <v>0.075016866491363</v>
      </c>
      <c r="J254" s="156" t="n">
        <v>0</v>
      </c>
      <c r="K254" s="156" t="n">
        <v>0</v>
      </c>
      <c r="L254" s="156" t="n">
        <v>0</v>
      </c>
      <c r="M254" s="156" t="n">
        <v>0</v>
      </c>
      <c r="N254" s="156" t="n">
        <v>-0.16</v>
      </c>
      <c r="O254" s="156" t="n">
        <v>0</v>
      </c>
      <c r="P254" s="156" t="n">
        <v>0</v>
      </c>
      <c r="Q254" s="156" t="n">
        <v>0</v>
      </c>
      <c r="R254" s="153" t="n">
        <v>0</v>
      </c>
      <c r="S254" s="153" t="n">
        <v>0</v>
      </c>
      <c r="T254" s="153" t="n">
        <v>0</v>
      </c>
      <c r="U254" s="153" t="n">
        <v>0</v>
      </c>
      <c r="V254" s="153" t="n">
        <v>0</v>
      </c>
      <c r="W254" s="153" t="n">
        <v>0</v>
      </c>
      <c r="X254" s="153" t="n">
        <v>0</v>
      </c>
      <c r="Y254" s="192" t="n">
        <v>0</v>
      </c>
      <c r="Z254" s="153" t="n">
        <v>0.3375</v>
      </c>
      <c r="AA254" s="153" t="n">
        <v>0.435</v>
      </c>
      <c r="AB254" s="153" t="n">
        <v>0</v>
      </c>
      <c r="AC254" s="153" t="n">
        <v>0</v>
      </c>
      <c r="AD254" s="153" t="n">
        <v>0.0015</v>
      </c>
      <c r="AE254" s="153" t="n">
        <v>-0.0085</v>
      </c>
      <c r="AF254" s="153" t="n">
        <v>0</v>
      </c>
      <c r="AG254" s="153" t="n">
        <v>0</v>
      </c>
      <c r="AH254" s="153" t="n">
        <v>0</v>
      </c>
      <c r="AI254" s="153" t="n">
        <v>0</v>
      </c>
      <c r="AJ254" s="153" t="n">
        <v>0</v>
      </c>
      <c r="AK254" s="153" t="n">
        <v>0</v>
      </c>
      <c r="AL254" s="153" t="n">
        <v>0</v>
      </c>
      <c r="AM254" s="153" t="n">
        <v>0</v>
      </c>
      <c r="AN254" s="153" t="n">
        <v>0</v>
      </c>
      <c r="AO254" s="153" t="n">
        <v>0</v>
      </c>
      <c r="AP254" s="153" t="n">
        <v>1.4</v>
      </c>
      <c r="AQ254" s="153" t="n">
        <v>-0.004957423</v>
      </c>
      <c r="AR254" s="153" t="n">
        <v>0</v>
      </c>
      <c r="AS254" s="153" t="n">
        <v>0</v>
      </c>
      <c r="AT254" s="153" t="n">
        <v>0</v>
      </c>
      <c r="AV254" s="153" t="n">
        <v>0</v>
      </c>
      <c r="AW254" s="153" t="n">
        <v>0</v>
      </c>
      <c r="AX254" s="153" t="n">
        <v>0.33</v>
      </c>
      <c r="AY254" s="153" t="n">
        <v>0</v>
      </c>
      <c r="AZ254" s="153" t="n">
        <v>0</v>
      </c>
      <c r="BA254" s="153" t="n">
        <v>-0.004957423</v>
      </c>
      <c r="BB254" s="153" t="n">
        <v>0</v>
      </c>
      <c r="BC254" s="153" t="n">
        <v>0</v>
      </c>
      <c r="BD254" s="153" t="n">
        <v>0</v>
      </c>
      <c r="BE254" s="153" t="n">
        <v>0</v>
      </c>
      <c r="BF254" s="153" t="n">
        <v>0</v>
      </c>
      <c r="BG254" s="153" t="n">
        <v>0</v>
      </c>
      <c r="BH254" s="153" t="n">
        <v>0</v>
      </c>
      <c r="BI254" s="153" t="n">
        <v>-0.17</v>
      </c>
      <c r="BJ254" s="153" t="n">
        <v>0</v>
      </c>
      <c r="BK254" s="153" t="n">
        <v>0</v>
      </c>
      <c r="BL254" s="153" t="n">
        <v>0</v>
      </c>
      <c r="BM254" s="153" t="n">
        <v>0</v>
      </c>
      <c r="BN254" s="153" t="n">
        <v>-0.004957423</v>
      </c>
      <c r="BO254" s="153" t="n">
        <v>0</v>
      </c>
      <c r="BP254" s="153" t="n">
        <v>0</v>
      </c>
      <c r="BQ254" s="153" t="n">
        <v>0</v>
      </c>
      <c r="BR254" s="153" t="n">
        <v>0</v>
      </c>
      <c r="BS254" s="153" t="n">
        <v>0</v>
      </c>
      <c r="BT254" s="153" t="n">
        <v>0</v>
      </c>
      <c r="BU254" s="153" t="n">
        <v>0</v>
      </c>
    </row>
    <row r="255" customFormat="false" ht="12.75" hidden="false" customHeight="false" outlineLevel="0" collapsed="false">
      <c r="E255" s="0" t="n">
        <v>4.28</v>
      </c>
      <c r="F255" s="154" t="n">
        <f aca="false">EOMONTH(F254,0)+1</f>
        <v>44256</v>
      </c>
      <c r="G255" s="156" t="n">
        <v>4.335</v>
      </c>
      <c r="I255" s="156" t="n">
        <v>0.075014836003935</v>
      </c>
      <c r="J255" s="156" t="n">
        <v>0</v>
      </c>
      <c r="K255" s="156" t="n">
        <v>0</v>
      </c>
      <c r="L255" s="156" t="n">
        <v>0</v>
      </c>
      <c r="M255" s="156" t="n">
        <v>0</v>
      </c>
      <c r="N255" s="156" t="n">
        <v>-0.16</v>
      </c>
      <c r="O255" s="156" t="n">
        <v>0</v>
      </c>
      <c r="P255" s="156" t="n">
        <v>0</v>
      </c>
      <c r="Q255" s="156" t="n">
        <v>0</v>
      </c>
      <c r="R255" s="153" t="n">
        <v>0</v>
      </c>
      <c r="S255" s="153" t="n">
        <v>0</v>
      </c>
      <c r="T255" s="153" t="n">
        <v>0</v>
      </c>
      <c r="U255" s="153" t="n">
        <v>0</v>
      </c>
      <c r="V255" s="153" t="n">
        <v>0</v>
      </c>
      <c r="W255" s="153" t="n">
        <v>0</v>
      </c>
      <c r="X255" s="153" t="n">
        <v>0</v>
      </c>
      <c r="Y255" s="192" t="n">
        <v>0</v>
      </c>
      <c r="Z255" s="153" t="n">
        <v>0.26</v>
      </c>
      <c r="AA255" s="153" t="n">
        <v>0.3025</v>
      </c>
      <c r="AB255" s="153" t="n">
        <v>0</v>
      </c>
      <c r="AC255" s="153" t="n">
        <v>0</v>
      </c>
      <c r="AD255" s="153" t="n">
        <v>0.0173</v>
      </c>
      <c r="AE255" s="153" t="n">
        <v>0.0073</v>
      </c>
      <c r="AF255" s="153" t="n">
        <v>0</v>
      </c>
      <c r="AG255" s="153" t="n">
        <v>0</v>
      </c>
      <c r="AH255" s="153" t="n">
        <v>0</v>
      </c>
      <c r="AI255" s="153" t="n">
        <v>0</v>
      </c>
      <c r="AJ255" s="153" t="n">
        <v>0</v>
      </c>
      <c r="AK255" s="153" t="n">
        <v>0</v>
      </c>
      <c r="AL255" s="153" t="n">
        <v>0</v>
      </c>
      <c r="AM255" s="153" t="n">
        <v>0</v>
      </c>
      <c r="AN255" s="153" t="n">
        <v>0</v>
      </c>
      <c r="AO255" s="153" t="n">
        <v>0</v>
      </c>
      <c r="AP255" s="153" t="n">
        <v>0.88</v>
      </c>
      <c r="AQ255" s="153" t="n">
        <v>0.005042577</v>
      </c>
      <c r="AR255" s="153" t="n">
        <v>0</v>
      </c>
      <c r="AS255" s="153" t="n">
        <v>0</v>
      </c>
      <c r="AT255" s="153" t="n">
        <v>0</v>
      </c>
      <c r="AV255" s="153" t="n">
        <v>0</v>
      </c>
      <c r="AW255" s="153" t="n">
        <v>0</v>
      </c>
      <c r="AX255" s="153" t="n">
        <v>0.33</v>
      </c>
      <c r="AY255" s="153" t="n">
        <v>0</v>
      </c>
      <c r="AZ255" s="153" t="n">
        <v>0</v>
      </c>
      <c r="BA255" s="153" t="n">
        <v>0.005042577</v>
      </c>
      <c r="BB255" s="153" t="n">
        <v>0</v>
      </c>
      <c r="BC255" s="153" t="n">
        <v>0</v>
      </c>
      <c r="BD255" s="153" t="n">
        <v>0</v>
      </c>
      <c r="BE255" s="153" t="n">
        <v>0</v>
      </c>
      <c r="BF255" s="153" t="n">
        <v>0</v>
      </c>
      <c r="BG255" s="153" t="n">
        <v>0</v>
      </c>
      <c r="BH255" s="153" t="n">
        <v>0</v>
      </c>
      <c r="BI255" s="153" t="n">
        <v>-0.17</v>
      </c>
      <c r="BJ255" s="153" t="n">
        <v>0</v>
      </c>
      <c r="BK255" s="153" t="n">
        <v>0</v>
      </c>
      <c r="BL255" s="153" t="n">
        <v>0</v>
      </c>
      <c r="BM255" s="153" t="n">
        <v>0</v>
      </c>
      <c r="BN255" s="153" t="n">
        <v>0.005042577</v>
      </c>
      <c r="BO255" s="153" t="n">
        <v>0</v>
      </c>
      <c r="BP255" s="153" t="n">
        <v>0</v>
      </c>
      <c r="BQ255" s="153" t="n">
        <v>0</v>
      </c>
      <c r="BR255" s="153" t="n">
        <v>0</v>
      </c>
      <c r="BS255" s="153" t="n">
        <v>0</v>
      </c>
      <c r="BT255" s="153" t="n">
        <v>0</v>
      </c>
      <c r="BU255" s="153" t="n">
        <v>0</v>
      </c>
    </row>
    <row r="256" customFormat="false" ht="12.75" hidden="false" customHeight="false" outlineLevel="0" collapsed="false">
      <c r="E256" s="0" t="n">
        <v>4.189</v>
      </c>
      <c r="F256" s="154" t="n">
        <f aca="false">EOMONTH(F255,0)+1</f>
        <v>44287</v>
      </c>
      <c r="G256" s="156" t="n">
        <v>4.244</v>
      </c>
      <c r="I256" s="156" t="n">
        <v>0.075012587964283</v>
      </c>
      <c r="J256" s="156" t="n">
        <v>0</v>
      </c>
      <c r="K256" s="156" t="n">
        <v>0</v>
      </c>
      <c r="L256" s="156" t="n">
        <v>0</v>
      </c>
      <c r="M256" s="156" t="n">
        <v>0</v>
      </c>
      <c r="N256" s="156" t="n">
        <v>0</v>
      </c>
      <c r="O256" s="156" t="n">
        <v>0</v>
      </c>
      <c r="P256" s="156" t="n">
        <v>0</v>
      </c>
      <c r="Q256" s="156" t="n">
        <v>0</v>
      </c>
      <c r="R256" s="153" t="n">
        <v>0</v>
      </c>
      <c r="S256" s="153" t="n">
        <v>0</v>
      </c>
      <c r="T256" s="153" t="n">
        <v>0</v>
      </c>
      <c r="U256" s="153" t="n">
        <v>0</v>
      </c>
      <c r="V256" s="153" t="n">
        <v>0</v>
      </c>
      <c r="W256" s="153" t="n">
        <v>0</v>
      </c>
      <c r="X256" s="153" t="n">
        <v>0</v>
      </c>
      <c r="Y256" s="192" t="n">
        <v>0</v>
      </c>
      <c r="Z256" s="153" t="n">
        <v>0.1775</v>
      </c>
      <c r="AA256" s="153" t="n">
        <v>0.1975</v>
      </c>
      <c r="AB256" s="153" t="n">
        <v>0</v>
      </c>
      <c r="AC256" s="153" t="n">
        <v>0</v>
      </c>
      <c r="AD256" s="153" t="n">
        <v>0.0173</v>
      </c>
      <c r="AE256" s="153" t="n">
        <v>0.0073</v>
      </c>
      <c r="AF256" s="153" t="n">
        <v>0</v>
      </c>
      <c r="AG256" s="153" t="n">
        <v>0</v>
      </c>
      <c r="AH256" s="153" t="n">
        <v>0</v>
      </c>
      <c r="AI256" s="153" t="n">
        <v>0</v>
      </c>
      <c r="AJ256" s="153" t="n">
        <v>0</v>
      </c>
      <c r="AK256" s="153" t="n">
        <v>0</v>
      </c>
      <c r="AL256" s="153" t="n">
        <v>0</v>
      </c>
      <c r="AM256" s="153" t="n">
        <v>0</v>
      </c>
      <c r="AN256" s="153" t="n">
        <v>0</v>
      </c>
      <c r="AO256" s="153" t="n">
        <v>0</v>
      </c>
      <c r="AP256" s="153" t="n">
        <v>0.505</v>
      </c>
      <c r="AQ256" s="153" t="n">
        <v>0.064976639</v>
      </c>
      <c r="AR256" s="153" t="n">
        <v>0</v>
      </c>
      <c r="AS256" s="153" t="n">
        <v>0</v>
      </c>
      <c r="AT256" s="153" t="n">
        <v>0</v>
      </c>
      <c r="AV256" s="153" t="n">
        <v>0</v>
      </c>
      <c r="AW256" s="153" t="n">
        <v>0</v>
      </c>
      <c r="AX256" s="153" t="n">
        <v>0.33</v>
      </c>
      <c r="AY256" s="153" t="n">
        <v>0</v>
      </c>
      <c r="AZ256" s="153" t="n">
        <v>0</v>
      </c>
      <c r="BA256" s="153" t="n">
        <v>0.064976639</v>
      </c>
      <c r="BB256" s="153" t="n">
        <v>0</v>
      </c>
      <c r="BC256" s="153" t="n">
        <v>0</v>
      </c>
      <c r="BD256" s="153" t="n">
        <v>0</v>
      </c>
      <c r="BE256" s="153" t="n">
        <v>0</v>
      </c>
      <c r="BF256" s="153" t="n">
        <v>0</v>
      </c>
      <c r="BG256" s="153" t="n">
        <v>0</v>
      </c>
      <c r="BH256" s="153" t="n">
        <v>0</v>
      </c>
      <c r="BI256" s="153" t="n">
        <v>-0.17</v>
      </c>
      <c r="BJ256" s="153" t="n">
        <v>0</v>
      </c>
      <c r="BK256" s="153" t="n">
        <v>0</v>
      </c>
      <c r="BL256" s="153" t="n">
        <v>0</v>
      </c>
      <c r="BM256" s="153" t="n">
        <v>0</v>
      </c>
      <c r="BN256" s="153" t="n">
        <v>0.064976639</v>
      </c>
      <c r="BO256" s="153" t="n">
        <v>0</v>
      </c>
      <c r="BP256" s="153" t="n">
        <v>0</v>
      </c>
      <c r="BQ256" s="153" t="n">
        <v>0</v>
      </c>
      <c r="BR256" s="153" t="n">
        <v>0</v>
      </c>
      <c r="BS256" s="153" t="n">
        <v>0</v>
      </c>
      <c r="BT256" s="153" t="n">
        <v>0</v>
      </c>
      <c r="BU256" s="153" t="n">
        <v>0</v>
      </c>
    </row>
    <row r="257" customFormat="false" ht="12.75" hidden="false" customHeight="false" outlineLevel="0" collapsed="false">
      <c r="E257" s="0" t="n">
        <v>4.185</v>
      </c>
      <c r="F257" s="154" t="n">
        <f aca="false">EOMONTH(F256,0)+1</f>
        <v>44317</v>
      </c>
      <c r="G257" s="156" t="n">
        <v>4.24</v>
      </c>
      <c r="I257" s="156" t="n">
        <v>0.075010412442042</v>
      </c>
      <c r="J257" s="156" t="n">
        <v>0</v>
      </c>
      <c r="K257" s="156" t="n">
        <v>0</v>
      </c>
      <c r="L257" s="156" t="n">
        <v>0</v>
      </c>
      <c r="M257" s="156" t="n">
        <v>0</v>
      </c>
      <c r="N257" s="156" t="n">
        <v>0</v>
      </c>
      <c r="O257" s="156" t="n">
        <v>0</v>
      </c>
      <c r="P257" s="156" t="n">
        <v>0</v>
      </c>
      <c r="Q257" s="156" t="n">
        <v>0</v>
      </c>
      <c r="R257" s="153" t="n">
        <v>0</v>
      </c>
      <c r="S257" s="153" t="n">
        <v>0</v>
      </c>
      <c r="T257" s="153" t="n">
        <v>0</v>
      </c>
      <c r="U257" s="153" t="n">
        <v>0</v>
      </c>
      <c r="V257" s="153" t="n">
        <v>0</v>
      </c>
      <c r="W257" s="153" t="n">
        <v>0</v>
      </c>
      <c r="X257" s="153" t="n">
        <v>0</v>
      </c>
      <c r="Y257" s="192" t="n">
        <v>0</v>
      </c>
      <c r="Z257" s="153" t="n">
        <v>0.1625</v>
      </c>
      <c r="AA257" s="153" t="n">
        <v>0.1725</v>
      </c>
      <c r="AB257" s="153" t="n">
        <v>0</v>
      </c>
      <c r="AC257" s="153" t="n">
        <v>0</v>
      </c>
      <c r="AD257" s="153" t="n">
        <v>0.01705</v>
      </c>
      <c r="AE257" s="153" t="n">
        <v>0.00705</v>
      </c>
      <c r="AF257" s="153" t="n">
        <v>0</v>
      </c>
      <c r="AG257" s="153" t="n">
        <v>0</v>
      </c>
      <c r="AH257" s="153" t="n">
        <v>0</v>
      </c>
      <c r="AI257" s="153" t="n">
        <v>0</v>
      </c>
      <c r="AJ257" s="153" t="n">
        <v>0</v>
      </c>
      <c r="AK257" s="153" t="n">
        <v>0</v>
      </c>
      <c r="AL257" s="153" t="n">
        <v>0</v>
      </c>
      <c r="AM257" s="153" t="n">
        <v>0</v>
      </c>
      <c r="AN257" s="153" t="n">
        <v>0</v>
      </c>
      <c r="AO257" s="153" t="n">
        <v>0</v>
      </c>
      <c r="AP257" s="153" t="n">
        <v>0.405</v>
      </c>
      <c r="AQ257" s="153" t="n">
        <v>0.064968124</v>
      </c>
      <c r="AR257" s="153" t="n">
        <v>0</v>
      </c>
      <c r="AS257" s="153" t="n">
        <v>0</v>
      </c>
      <c r="AT257" s="153" t="n">
        <v>0</v>
      </c>
      <c r="AV257" s="153" t="n">
        <v>0</v>
      </c>
      <c r="AW257" s="153" t="n">
        <v>0</v>
      </c>
      <c r="AX257" s="153" t="n">
        <v>0.33</v>
      </c>
      <c r="AY257" s="153" t="n">
        <v>0</v>
      </c>
      <c r="AZ257" s="153" t="n">
        <v>0</v>
      </c>
      <c r="BA257" s="153" t="n">
        <v>0.064968124</v>
      </c>
      <c r="BB257" s="153" t="n">
        <v>0</v>
      </c>
      <c r="BC257" s="153" t="n">
        <v>0</v>
      </c>
      <c r="BD257" s="153" t="n">
        <v>0</v>
      </c>
      <c r="BE257" s="153" t="n">
        <v>0</v>
      </c>
      <c r="BF257" s="153" t="n">
        <v>0</v>
      </c>
      <c r="BG257" s="153" t="n">
        <v>0</v>
      </c>
      <c r="BH257" s="153" t="n">
        <v>0</v>
      </c>
      <c r="BI257" s="153" t="n">
        <v>-0.17</v>
      </c>
      <c r="BJ257" s="153" t="n">
        <v>0</v>
      </c>
      <c r="BK257" s="153" t="n">
        <v>0</v>
      </c>
      <c r="BL257" s="153" t="n">
        <v>0</v>
      </c>
      <c r="BM257" s="153" t="n">
        <v>0</v>
      </c>
      <c r="BN257" s="153" t="n">
        <v>0.064968124</v>
      </c>
      <c r="BO257" s="153" t="n">
        <v>0</v>
      </c>
      <c r="BP257" s="153" t="n">
        <v>0</v>
      </c>
      <c r="BQ257" s="153" t="n">
        <v>0</v>
      </c>
      <c r="BR257" s="153" t="n">
        <v>0</v>
      </c>
      <c r="BS257" s="153" t="n">
        <v>0</v>
      </c>
      <c r="BT257" s="153" t="n">
        <v>0</v>
      </c>
      <c r="BU257" s="153" t="n">
        <v>0</v>
      </c>
    </row>
    <row r="258" customFormat="false" ht="12.75" hidden="false" customHeight="false" outlineLevel="0" collapsed="false">
      <c r="E258" s="0" t="n">
        <v>4.198</v>
      </c>
      <c r="F258" s="154" t="n">
        <f aca="false">EOMONTH(F257,0)+1</f>
        <v>44348</v>
      </c>
      <c r="G258" s="156" t="n">
        <v>4.253</v>
      </c>
      <c r="I258" s="156" t="n">
        <v>0.075008164402393</v>
      </c>
      <c r="J258" s="156" t="n">
        <v>0</v>
      </c>
      <c r="K258" s="156" t="n">
        <v>0</v>
      </c>
      <c r="L258" s="156" t="n">
        <v>0</v>
      </c>
      <c r="M258" s="156" t="n">
        <v>0</v>
      </c>
      <c r="N258" s="156" t="n">
        <v>0</v>
      </c>
      <c r="O258" s="156" t="n">
        <v>0</v>
      </c>
      <c r="P258" s="156" t="n">
        <v>0</v>
      </c>
      <c r="Q258" s="156" t="n">
        <v>0</v>
      </c>
      <c r="R258" s="153" t="n">
        <v>0</v>
      </c>
      <c r="S258" s="153" t="n">
        <v>0</v>
      </c>
      <c r="T258" s="153" t="n">
        <v>0</v>
      </c>
      <c r="U258" s="153" t="n">
        <v>0</v>
      </c>
      <c r="V258" s="153" t="n">
        <v>0</v>
      </c>
      <c r="W258" s="153" t="n">
        <v>0</v>
      </c>
      <c r="X258" s="153" t="n">
        <v>0</v>
      </c>
      <c r="Y258" s="192" t="n">
        <v>0</v>
      </c>
      <c r="Z258" s="153" t="n">
        <v>0.1625</v>
      </c>
      <c r="AA258" s="153" t="n">
        <v>0.1725</v>
      </c>
      <c r="AB258" s="153" t="n">
        <v>0</v>
      </c>
      <c r="AC258" s="153" t="n">
        <v>0</v>
      </c>
      <c r="AD258" s="153" t="n">
        <v>0.01705</v>
      </c>
      <c r="AE258" s="153" t="n">
        <v>0.00705</v>
      </c>
      <c r="AF258" s="153" t="n">
        <v>0</v>
      </c>
      <c r="AG258" s="153" t="n">
        <v>0</v>
      </c>
      <c r="AH258" s="153" t="n">
        <v>0</v>
      </c>
      <c r="AI258" s="153" t="n">
        <v>0</v>
      </c>
      <c r="AJ258" s="153" t="n">
        <v>0</v>
      </c>
      <c r="AK258" s="153" t="n">
        <v>0</v>
      </c>
      <c r="AL258" s="153" t="n">
        <v>0</v>
      </c>
      <c r="AM258" s="153" t="n">
        <v>0</v>
      </c>
      <c r="AN258" s="153" t="n">
        <v>0</v>
      </c>
      <c r="AO258" s="153" t="n">
        <v>0</v>
      </c>
      <c r="AP258" s="153" t="n">
        <v>0.415</v>
      </c>
      <c r="AQ258" s="153" t="n">
        <v>0.064968124</v>
      </c>
      <c r="AR258" s="153" t="n">
        <v>0</v>
      </c>
      <c r="AS258" s="153" t="n">
        <v>0</v>
      </c>
      <c r="AT258" s="153" t="n">
        <v>0</v>
      </c>
      <c r="AV258" s="153" t="n">
        <v>0</v>
      </c>
      <c r="AW258" s="153" t="n">
        <v>0</v>
      </c>
      <c r="AX258" s="153" t="n">
        <v>0.33</v>
      </c>
      <c r="AY258" s="153" t="n">
        <v>0</v>
      </c>
      <c r="AZ258" s="153" t="n">
        <v>0</v>
      </c>
      <c r="BA258" s="153" t="n">
        <v>0.064968124</v>
      </c>
      <c r="BB258" s="153" t="n">
        <v>0</v>
      </c>
      <c r="BC258" s="153" t="n">
        <v>0</v>
      </c>
      <c r="BD258" s="153" t="n">
        <v>0</v>
      </c>
      <c r="BE258" s="153" t="n">
        <v>0</v>
      </c>
      <c r="BF258" s="153" t="n">
        <v>0</v>
      </c>
      <c r="BG258" s="153" t="n">
        <v>0</v>
      </c>
      <c r="BH258" s="153" t="n">
        <v>0</v>
      </c>
      <c r="BI258" s="153" t="n">
        <v>-0.17</v>
      </c>
      <c r="BJ258" s="153" t="n">
        <v>0</v>
      </c>
      <c r="BK258" s="153" t="n">
        <v>0</v>
      </c>
      <c r="BL258" s="153" t="n">
        <v>0</v>
      </c>
      <c r="BM258" s="153" t="n">
        <v>0</v>
      </c>
      <c r="BN258" s="153" t="n">
        <v>0.064968124</v>
      </c>
      <c r="BO258" s="153" t="n">
        <v>0</v>
      </c>
      <c r="BP258" s="153" t="n">
        <v>0</v>
      </c>
      <c r="BQ258" s="153" t="n">
        <v>0</v>
      </c>
      <c r="BR258" s="153" t="n">
        <v>0</v>
      </c>
      <c r="BS258" s="153" t="n">
        <v>0</v>
      </c>
      <c r="BT258" s="153" t="n">
        <v>0</v>
      </c>
      <c r="BU258" s="153" t="n">
        <v>0</v>
      </c>
    </row>
    <row r="259" customFormat="false" ht="12.75" hidden="false" customHeight="false" outlineLevel="0" collapsed="false">
      <c r="E259" s="0" t="n">
        <v>4.245</v>
      </c>
      <c r="F259" s="154" t="n">
        <f aca="false">EOMONTH(F258,0)+1</f>
        <v>44378</v>
      </c>
      <c r="G259" s="156" t="n">
        <v>4.3</v>
      </c>
      <c r="I259" s="156" t="n">
        <v>0.075005988880155</v>
      </c>
      <c r="J259" s="156" t="n">
        <v>0</v>
      </c>
      <c r="K259" s="156" t="n">
        <v>0</v>
      </c>
      <c r="L259" s="156" t="n">
        <v>0</v>
      </c>
      <c r="M259" s="156" t="n">
        <v>0</v>
      </c>
      <c r="N259" s="156" t="n">
        <v>0</v>
      </c>
      <c r="O259" s="156" t="n">
        <v>0</v>
      </c>
      <c r="P259" s="156" t="n">
        <v>0</v>
      </c>
      <c r="Q259" s="156" t="n">
        <v>0</v>
      </c>
      <c r="R259" s="153" t="n">
        <v>0</v>
      </c>
      <c r="S259" s="153" t="n">
        <v>0</v>
      </c>
      <c r="T259" s="153" t="n">
        <v>0</v>
      </c>
      <c r="U259" s="153" t="n">
        <v>0</v>
      </c>
      <c r="V259" s="153" t="n">
        <v>0</v>
      </c>
      <c r="W259" s="153" t="n">
        <v>0</v>
      </c>
      <c r="X259" s="153" t="n">
        <v>0</v>
      </c>
      <c r="Y259" s="192" t="n">
        <v>0</v>
      </c>
      <c r="Z259" s="153" t="n">
        <v>0.1625</v>
      </c>
      <c r="AA259" s="153" t="n">
        <v>0.185</v>
      </c>
      <c r="AB259" s="153" t="n">
        <v>0</v>
      </c>
      <c r="AC259" s="153" t="n">
        <v>0</v>
      </c>
      <c r="AD259" s="153" t="n">
        <v>0.01705</v>
      </c>
      <c r="AE259" s="153" t="n">
        <v>0.00705</v>
      </c>
      <c r="AF259" s="153" t="n">
        <v>0</v>
      </c>
      <c r="AG259" s="153" t="n">
        <v>0</v>
      </c>
      <c r="AH259" s="153" t="n">
        <v>0</v>
      </c>
      <c r="AI259" s="153" t="n">
        <v>0</v>
      </c>
      <c r="AJ259" s="153" t="n">
        <v>0</v>
      </c>
      <c r="AK259" s="153" t="n">
        <v>0</v>
      </c>
      <c r="AL259" s="153" t="n">
        <v>0</v>
      </c>
      <c r="AM259" s="153" t="n">
        <v>0</v>
      </c>
      <c r="AN259" s="153" t="n">
        <v>0</v>
      </c>
      <c r="AO259" s="153" t="n">
        <v>0</v>
      </c>
      <c r="AP259" s="153" t="n">
        <v>0.45</v>
      </c>
      <c r="AQ259" s="153" t="n">
        <v>0.064968124</v>
      </c>
      <c r="AR259" s="153" t="n">
        <v>0</v>
      </c>
      <c r="AS259" s="153" t="n">
        <v>0</v>
      </c>
      <c r="AT259" s="153" t="n">
        <v>0</v>
      </c>
      <c r="AV259" s="153" t="n">
        <v>0</v>
      </c>
      <c r="AW259" s="153" t="n">
        <v>0</v>
      </c>
      <c r="AX259" s="153" t="n">
        <v>0.33</v>
      </c>
      <c r="AY259" s="153" t="n">
        <v>0</v>
      </c>
      <c r="AZ259" s="153" t="n">
        <v>0</v>
      </c>
      <c r="BA259" s="153" t="n">
        <v>0.064968124</v>
      </c>
      <c r="BB259" s="153" t="n">
        <v>0</v>
      </c>
      <c r="BC259" s="153" t="n">
        <v>0</v>
      </c>
      <c r="BD259" s="153" t="n">
        <v>0</v>
      </c>
      <c r="BE259" s="153" t="n">
        <v>0</v>
      </c>
      <c r="BF259" s="153" t="n">
        <v>0</v>
      </c>
      <c r="BG259" s="153" t="n">
        <v>0</v>
      </c>
      <c r="BH259" s="153" t="n">
        <v>0</v>
      </c>
      <c r="BI259" s="153" t="n">
        <v>-0.17</v>
      </c>
      <c r="BJ259" s="153" t="n">
        <v>0</v>
      </c>
      <c r="BK259" s="153" t="n">
        <v>0</v>
      </c>
      <c r="BL259" s="153" t="n">
        <v>0</v>
      </c>
      <c r="BM259" s="153" t="n">
        <v>0</v>
      </c>
      <c r="BN259" s="153" t="n">
        <v>0.064968124</v>
      </c>
      <c r="BO259" s="153" t="n">
        <v>0</v>
      </c>
      <c r="BP259" s="153" t="n">
        <v>0</v>
      </c>
      <c r="BQ259" s="153" t="n">
        <v>0</v>
      </c>
      <c r="BR259" s="153" t="n">
        <v>0</v>
      </c>
      <c r="BS259" s="153" t="n">
        <v>0</v>
      </c>
      <c r="BT259" s="153" t="n">
        <v>0</v>
      </c>
      <c r="BU259" s="153" t="n">
        <v>0</v>
      </c>
    </row>
    <row r="260" customFormat="false" ht="12.75" hidden="false" customHeight="false" outlineLevel="0" collapsed="false">
      <c r="E260" s="0" t="n">
        <v>4.24</v>
      </c>
      <c r="F260" s="154" t="n">
        <f aca="false">EOMONTH(F259,0)+1</f>
        <v>44409</v>
      </c>
      <c r="G260" s="156" t="n">
        <v>4.295</v>
      </c>
      <c r="I260" s="156" t="n">
        <v>0.075003740840509</v>
      </c>
      <c r="J260" s="156" t="n">
        <v>0</v>
      </c>
      <c r="K260" s="156" t="n">
        <v>0</v>
      </c>
      <c r="L260" s="156" t="n">
        <v>0</v>
      </c>
      <c r="M260" s="156" t="n">
        <v>0</v>
      </c>
      <c r="N260" s="156" t="n">
        <v>0</v>
      </c>
      <c r="O260" s="156" t="n">
        <v>0</v>
      </c>
      <c r="P260" s="156" t="n">
        <v>0</v>
      </c>
      <c r="Q260" s="156" t="n">
        <v>0</v>
      </c>
      <c r="R260" s="153" t="n">
        <v>0</v>
      </c>
      <c r="S260" s="153" t="n">
        <v>0</v>
      </c>
      <c r="T260" s="153" t="n">
        <v>0</v>
      </c>
      <c r="U260" s="153" t="n">
        <v>0</v>
      </c>
      <c r="V260" s="153" t="n">
        <v>0</v>
      </c>
      <c r="W260" s="153" t="n">
        <v>0</v>
      </c>
      <c r="X260" s="153" t="n">
        <v>0</v>
      </c>
      <c r="Y260" s="192" t="n">
        <v>0</v>
      </c>
      <c r="Z260" s="153" t="n">
        <v>0.1625</v>
      </c>
      <c r="AA260" s="153" t="n">
        <v>0.185</v>
      </c>
      <c r="AB260" s="153" t="n">
        <v>0</v>
      </c>
      <c r="AC260" s="153" t="n">
        <v>0</v>
      </c>
      <c r="AD260" s="153" t="n">
        <v>0.01725</v>
      </c>
      <c r="AE260" s="153" t="n">
        <v>0.00725</v>
      </c>
      <c r="AF260" s="153" t="n">
        <v>0</v>
      </c>
      <c r="AG260" s="153" t="n">
        <v>0</v>
      </c>
      <c r="AH260" s="153" t="n">
        <v>0</v>
      </c>
      <c r="AI260" s="153" t="n">
        <v>0</v>
      </c>
      <c r="AJ260" s="153" t="n">
        <v>0</v>
      </c>
      <c r="AK260" s="153" t="n">
        <v>0</v>
      </c>
      <c r="AL260" s="153" t="n">
        <v>0</v>
      </c>
      <c r="AM260" s="153" t="n">
        <v>0</v>
      </c>
      <c r="AN260" s="153" t="n">
        <v>0</v>
      </c>
      <c r="AO260" s="153" t="n">
        <v>0</v>
      </c>
      <c r="AP260" s="153" t="n">
        <v>0.505</v>
      </c>
      <c r="AQ260" s="153" t="n">
        <v>0.064968124</v>
      </c>
      <c r="AR260" s="153" t="n">
        <v>0</v>
      </c>
      <c r="AS260" s="153" t="n">
        <v>0</v>
      </c>
      <c r="AT260" s="153" t="n">
        <v>0</v>
      </c>
      <c r="AV260" s="153" t="n">
        <v>0</v>
      </c>
      <c r="AW260" s="153" t="n">
        <v>0</v>
      </c>
      <c r="AX260" s="153" t="n">
        <v>0.33</v>
      </c>
      <c r="AY260" s="153" t="n">
        <v>0</v>
      </c>
      <c r="AZ260" s="153" t="n">
        <v>0</v>
      </c>
      <c r="BA260" s="153" t="n">
        <v>0.064968124</v>
      </c>
      <c r="BB260" s="153" t="n">
        <v>0</v>
      </c>
      <c r="BC260" s="153" t="n">
        <v>0</v>
      </c>
      <c r="BD260" s="153" t="n">
        <v>0</v>
      </c>
      <c r="BE260" s="153" t="n">
        <v>0</v>
      </c>
      <c r="BF260" s="153" t="n">
        <v>0</v>
      </c>
      <c r="BG260" s="153" t="n">
        <v>0</v>
      </c>
      <c r="BH260" s="153" t="n">
        <v>0</v>
      </c>
      <c r="BI260" s="153" t="n">
        <v>-0.17</v>
      </c>
      <c r="BJ260" s="153" t="n">
        <v>0</v>
      </c>
      <c r="BK260" s="153" t="n">
        <v>0</v>
      </c>
      <c r="BL260" s="153" t="n">
        <v>0</v>
      </c>
      <c r="BM260" s="153" t="n">
        <v>0</v>
      </c>
      <c r="BN260" s="153" t="n">
        <v>0.064968124</v>
      </c>
      <c r="BO260" s="153" t="n">
        <v>0</v>
      </c>
      <c r="BP260" s="153" t="n">
        <v>0</v>
      </c>
      <c r="BQ260" s="153" t="n">
        <v>0</v>
      </c>
      <c r="BR260" s="153" t="n">
        <v>0</v>
      </c>
      <c r="BS260" s="153" t="n">
        <v>0</v>
      </c>
      <c r="BT260" s="153" t="n">
        <v>0</v>
      </c>
      <c r="BU260" s="153" t="n">
        <v>0</v>
      </c>
    </row>
    <row r="261" customFormat="false" ht="12.75" hidden="false" customHeight="false" outlineLevel="0" collapsed="false">
      <c r="E261" s="0" t="n">
        <v>4.212</v>
      </c>
      <c r="F261" s="154" t="n">
        <f aca="false">EOMONTH(F260,0)+1</f>
        <v>44440</v>
      </c>
      <c r="G261" s="156" t="n">
        <v>4.267</v>
      </c>
      <c r="I261" s="156" t="n">
        <v>0.075001492800866</v>
      </c>
      <c r="J261" s="156" t="n">
        <v>0</v>
      </c>
      <c r="K261" s="156" t="n">
        <v>0</v>
      </c>
      <c r="L261" s="156" t="n">
        <v>0</v>
      </c>
      <c r="M261" s="156" t="n">
        <v>0</v>
      </c>
      <c r="N261" s="156" t="n">
        <v>0</v>
      </c>
      <c r="O261" s="156" t="n">
        <v>0</v>
      </c>
      <c r="P261" s="156" t="n">
        <v>0</v>
      </c>
      <c r="Q261" s="156" t="n">
        <v>0</v>
      </c>
      <c r="R261" s="153" t="n">
        <v>0</v>
      </c>
      <c r="S261" s="153" t="n">
        <v>0</v>
      </c>
      <c r="T261" s="153" t="n">
        <v>0</v>
      </c>
      <c r="U261" s="153" t="n">
        <v>0</v>
      </c>
      <c r="V261" s="153" t="n">
        <v>0</v>
      </c>
      <c r="W261" s="153" t="n">
        <v>0</v>
      </c>
      <c r="X261" s="153" t="n">
        <v>0</v>
      </c>
      <c r="Y261" s="192" t="n">
        <v>0</v>
      </c>
      <c r="Z261" s="153" t="n">
        <v>0.1625</v>
      </c>
      <c r="AA261" s="153" t="n">
        <v>0.1625</v>
      </c>
      <c r="AB261" s="153" t="n">
        <v>0</v>
      </c>
      <c r="AC261" s="153" t="n">
        <v>0</v>
      </c>
      <c r="AD261" s="153" t="n">
        <v>0.01725</v>
      </c>
      <c r="AE261" s="153" t="n">
        <v>0.00725</v>
      </c>
      <c r="AF261" s="153" t="n">
        <v>0</v>
      </c>
      <c r="AG261" s="153" t="n">
        <v>0</v>
      </c>
      <c r="AH261" s="153" t="n">
        <v>0</v>
      </c>
      <c r="AI261" s="153" t="n">
        <v>0</v>
      </c>
      <c r="AJ261" s="153" t="n">
        <v>0</v>
      </c>
      <c r="AK261" s="153" t="n">
        <v>0</v>
      </c>
      <c r="AL261" s="153" t="n">
        <v>0</v>
      </c>
      <c r="AM261" s="153" t="n">
        <v>0</v>
      </c>
      <c r="AN261" s="153" t="n">
        <v>0</v>
      </c>
      <c r="AO261" s="153" t="n">
        <v>0</v>
      </c>
      <c r="AP261" s="153" t="n">
        <v>0.41</v>
      </c>
      <c r="AQ261" s="153" t="n">
        <v>0.064968124</v>
      </c>
      <c r="AR261" s="153" t="n">
        <v>0</v>
      </c>
      <c r="AS261" s="153" t="n">
        <v>0</v>
      </c>
      <c r="AT261" s="153" t="n">
        <v>0</v>
      </c>
      <c r="AV261" s="153" t="n">
        <v>0</v>
      </c>
      <c r="AW261" s="153" t="n">
        <v>0</v>
      </c>
      <c r="AX261" s="153" t="n">
        <v>0.33</v>
      </c>
      <c r="AY261" s="153" t="n">
        <v>0</v>
      </c>
      <c r="AZ261" s="153" t="n">
        <v>0</v>
      </c>
      <c r="BA261" s="153" t="n">
        <v>0.064968124</v>
      </c>
      <c r="BB261" s="153" t="n">
        <v>0</v>
      </c>
      <c r="BC261" s="153" t="n">
        <v>0</v>
      </c>
      <c r="BD261" s="153" t="n">
        <v>0</v>
      </c>
      <c r="BE261" s="153" t="n">
        <v>0</v>
      </c>
      <c r="BF261" s="153" t="n">
        <v>0</v>
      </c>
      <c r="BG261" s="153" t="n">
        <v>0</v>
      </c>
      <c r="BH261" s="153" t="n">
        <v>0</v>
      </c>
      <c r="BI261" s="153" t="n">
        <v>-0.17</v>
      </c>
      <c r="BJ261" s="153" t="n">
        <v>0</v>
      </c>
      <c r="BK261" s="153" t="n">
        <v>0</v>
      </c>
      <c r="BL261" s="153" t="n">
        <v>0</v>
      </c>
      <c r="BM261" s="153" t="n">
        <v>0</v>
      </c>
      <c r="BN261" s="153" t="n">
        <v>0.064968124</v>
      </c>
      <c r="BO261" s="153" t="n">
        <v>0</v>
      </c>
      <c r="BP261" s="153" t="n">
        <v>0</v>
      </c>
      <c r="BQ261" s="153" t="n">
        <v>0</v>
      </c>
      <c r="BR261" s="153" t="n">
        <v>0</v>
      </c>
      <c r="BS261" s="153" t="n">
        <v>0</v>
      </c>
      <c r="BT261" s="153" t="n">
        <v>0</v>
      </c>
      <c r="BU261" s="153" t="n">
        <v>0</v>
      </c>
    </row>
    <row r="262" customFormat="false" ht="12.75" hidden="false" customHeight="false" outlineLevel="0" collapsed="false">
      <c r="E262" s="0" t="n">
        <v>4.212</v>
      </c>
      <c r="F262" s="154" t="n">
        <f aca="false">EOMONTH(F261,0)+1</f>
        <v>44470</v>
      </c>
      <c r="G262" s="156" t="n">
        <v>4.267</v>
      </c>
      <c r="I262" s="156" t="n">
        <v>0.074999317278632</v>
      </c>
      <c r="J262" s="156" t="n">
        <v>0</v>
      </c>
      <c r="K262" s="156" t="n">
        <v>0</v>
      </c>
      <c r="L262" s="156" t="n">
        <v>0</v>
      </c>
      <c r="M262" s="156" t="n">
        <v>0</v>
      </c>
      <c r="N262" s="156" t="n">
        <v>0</v>
      </c>
      <c r="O262" s="156" t="n">
        <v>0</v>
      </c>
      <c r="P262" s="156" t="n">
        <v>0</v>
      </c>
      <c r="Q262" s="156" t="n">
        <v>0</v>
      </c>
      <c r="R262" s="153" t="n">
        <v>0</v>
      </c>
      <c r="S262" s="153" t="n">
        <v>0</v>
      </c>
      <c r="T262" s="153" t="n">
        <v>0</v>
      </c>
      <c r="U262" s="153" t="n">
        <v>0</v>
      </c>
      <c r="V262" s="153" t="n">
        <v>0</v>
      </c>
      <c r="W262" s="153" t="n">
        <v>0</v>
      </c>
      <c r="X262" s="153" t="n">
        <v>0</v>
      </c>
      <c r="Y262" s="192" t="n">
        <v>0</v>
      </c>
      <c r="Z262" s="153" t="n">
        <v>0.165</v>
      </c>
      <c r="AA262" s="153" t="n">
        <v>0.185</v>
      </c>
      <c r="AB262" s="153" t="n">
        <v>0</v>
      </c>
      <c r="AC262" s="153" t="n">
        <v>0</v>
      </c>
      <c r="AD262" s="153" t="n">
        <v>0.0015</v>
      </c>
      <c r="AE262" s="153" t="n">
        <v>-0.0085</v>
      </c>
      <c r="AF262" s="153" t="n">
        <v>0</v>
      </c>
      <c r="AG262" s="153" t="n">
        <v>0</v>
      </c>
      <c r="AH262" s="153" t="n">
        <v>0</v>
      </c>
      <c r="AI262" s="153" t="n">
        <v>0</v>
      </c>
      <c r="AJ262" s="153" t="n">
        <v>0</v>
      </c>
      <c r="AK262" s="153" t="n">
        <v>0</v>
      </c>
      <c r="AL262" s="153" t="n">
        <v>0</v>
      </c>
      <c r="AM262" s="153" t="n">
        <v>0</v>
      </c>
      <c r="AN262" s="153" t="n">
        <v>0</v>
      </c>
      <c r="AO262" s="153" t="n">
        <v>0</v>
      </c>
      <c r="AP262" s="153" t="n">
        <v>0.345</v>
      </c>
      <c r="AQ262" s="153" t="n">
        <v>0.064968124</v>
      </c>
      <c r="AR262" s="153" t="n">
        <v>0</v>
      </c>
      <c r="AS262" s="153" t="n">
        <v>0</v>
      </c>
      <c r="AT262" s="153" t="n">
        <v>0</v>
      </c>
      <c r="AV262" s="153" t="n">
        <v>0</v>
      </c>
      <c r="AW262" s="153" t="n">
        <v>0</v>
      </c>
      <c r="AX262" s="153" t="n">
        <v>0.33</v>
      </c>
      <c r="AY262" s="153" t="n">
        <v>0</v>
      </c>
      <c r="AZ262" s="153" t="n">
        <v>0</v>
      </c>
      <c r="BA262" s="153" t="n">
        <v>0.064968124</v>
      </c>
      <c r="BB262" s="153" t="n">
        <v>0</v>
      </c>
      <c r="BC262" s="153" t="n">
        <v>0</v>
      </c>
      <c r="BD262" s="153" t="n">
        <v>0</v>
      </c>
      <c r="BE262" s="153" t="n">
        <v>0</v>
      </c>
      <c r="BF262" s="153" t="n">
        <v>0</v>
      </c>
      <c r="BG262" s="153" t="n">
        <v>0</v>
      </c>
      <c r="BH262" s="153" t="n">
        <v>0</v>
      </c>
      <c r="BI262" s="153" t="n">
        <v>-0.17</v>
      </c>
      <c r="BJ262" s="153" t="n">
        <v>0</v>
      </c>
      <c r="BK262" s="153" t="n">
        <v>0</v>
      </c>
      <c r="BL262" s="153" t="n">
        <v>0</v>
      </c>
      <c r="BM262" s="153" t="n">
        <v>0</v>
      </c>
      <c r="BN262" s="153" t="n">
        <v>0.064968124</v>
      </c>
      <c r="BO262" s="153" t="n">
        <v>0</v>
      </c>
      <c r="BP262" s="153" t="n">
        <v>0</v>
      </c>
      <c r="BQ262" s="153" t="n">
        <v>0</v>
      </c>
      <c r="BR262" s="153" t="n">
        <v>0</v>
      </c>
      <c r="BS262" s="153" t="n">
        <v>0</v>
      </c>
      <c r="BT262" s="153" t="n">
        <v>0</v>
      </c>
      <c r="BU262" s="153" t="n">
        <v>0</v>
      </c>
    </row>
    <row r="263" customFormat="false" ht="12.75" hidden="false" customHeight="false" outlineLevel="0" collapsed="false">
      <c r="E263" s="0" t="n">
        <v>4.222</v>
      </c>
      <c r="F263" s="154" t="n">
        <f aca="false">EOMONTH(F262,0)+1</f>
        <v>44501</v>
      </c>
      <c r="G263" s="156" t="n">
        <v>4.277</v>
      </c>
      <c r="I263" s="156" t="n">
        <v>0.074997069239</v>
      </c>
      <c r="J263" s="156" t="n">
        <v>0</v>
      </c>
      <c r="K263" s="156" t="n">
        <v>0</v>
      </c>
      <c r="L263" s="156" t="n">
        <v>0</v>
      </c>
      <c r="M263" s="156" t="n">
        <v>0</v>
      </c>
      <c r="N263" s="156" t="n">
        <v>0</v>
      </c>
      <c r="O263" s="156" t="n">
        <v>0</v>
      </c>
      <c r="P263" s="156" t="n">
        <v>0</v>
      </c>
      <c r="Q263" s="156" t="n">
        <v>0</v>
      </c>
      <c r="R263" s="153" t="n">
        <v>0</v>
      </c>
      <c r="S263" s="153" t="n">
        <v>0</v>
      </c>
      <c r="T263" s="153" t="n">
        <v>0</v>
      </c>
      <c r="U263" s="153" t="n">
        <v>0</v>
      </c>
      <c r="V263" s="153" t="n">
        <v>0</v>
      </c>
      <c r="W263" s="153" t="n">
        <v>0</v>
      </c>
      <c r="X263" s="153" t="n">
        <v>0</v>
      </c>
      <c r="Y263" s="192" t="n">
        <v>0</v>
      </c>
      <c r="Z263" s="153" t="n">
        <v>0.24</v>
      </c>
      <c r="AA263" s="193" t="n">
        <v>0.2875</v>
      </c>
      <c r="AB263" s="153" t="n">
        <v>0</v>
      </c>
      <c r="AC263" s="193" t="n">
        <v>0</v>
      </c>
      <c r="AD263" s="153" t="n">
        <v>0.0025</v>
      </c>
      <c r="AE263" s="153" t="n">
        <v>-0.0075</v>
      </c>
      <c r="AF263" s="153" t="n">
        <v>0</v>
      </c>
      <c r="AG263" s="153" t="n">
        <v>0</v>
      </c>
      <c r="AH263" s="153" t="n">
        <v>0</v>
      </c>
      <c r="AI263" s="153" t="n">
        <v>0</v>
      </c>
      <c r="AJ263" s="153" t="n">
        <v>0</v>
      </c>
      <c r="AK263" s="153" t="n">
        <v>0</v>
      </c>
      <c r="AL263" s="153" t="n">
        <v>0</v>
      </c>
      <c r="AM263" s="153" t="n">
        <v>0</v>
      </c>
      <c r="AN263" s="153" t="n">
        <v>0</v>
      </c>
      <c r="AO263" s="153" t="n">
        <v>0</v>
      </c>
      <c r="AP263" s="193" t="n">
        <v>0.725</v>
      </c>
      <c r="AQ263" s="153" t="n">
        <v>-0.014988713</v>
      </c>
      <c r="AR263" s="153" t="n">
        <v>0</v>
      </c>
      <c r="AS263" s="153" t="n">
        <v>0</v>
      </c>
      <c r="AT263" s="153" t="n">
        <v>0</v>
      </c>
      <c r="AV263" s="153" t="n">
        <v>0</v>
      </c>
      <c r="AW263" s="153" t="n">
        <v>0</v>
      </c>
      <c r="AX263" s="153" t="n">
        <v>0</v>
      </c>
      <c r="AY263" s="153" t="n">
        <v>0</v>
      </c>
      <c r="AZ263" s="153" t="n">
        <v>0</v>
      </c>
      <c r="BA263" s="153" t="n">
        <v>-0.014988713</v>
      </c>
      <c r="BB263" s="153" t="n">
        <v>0</v>
      </c>
      <c r="BC263" s="153" t="n">
        <v>0</v>
      </c>
      <c r="BD263" s="153" t="n">
        <v>0</v>
      </c>
      <c r="BE263" s="153" t="n">
        <v>0</v>
      </c>
      <c r="BF263" s="153" t="n">
        <v>0</v>
      </c>
      <c r="BG263" s="153" t="n">
        <v>0</v>
      </c>
      <c r="BH263" s="153" t="n">
        <v>0</v>
      </c>
      <c r="BI263" s="153" t="n">
        <v>-0.17</v>
      </c>
      <c r="BJ263" s="153" t="n">
        <v>0</v>
      </c>
      <c r="BK263" s="153" t="n">
        <v>0</v>
      </c>
      <c r="BL263" s="153" t="n">
        <v>0</v>
      </c>
      <c r="BM263" s="153" t="n">
        <v>0</v>
      </c>
      <c r="BN263" s="153" t="n">
        <v>-0.014988713</v>
      </c>
      <c r="BO263" s="153" t="n">
        <v>0</v>
      </c>
      <c r="BP263" s="153" t="n">
        <v>0</v>
      </c>
      <c r="BQ263" s="153" t="n">
        <v>0</v>
      </c>
      <c r="BR263" s="153" t="n">
        <v>0</v>
      </c>
      <c r="BS263" s="153" t="n">
        <v>0</v>
      </c>
      <c r="BT263" s="153" t="n">
        <v>0</v>
      </c>
      <c r="BU263" s="153" t="n">
        <v>0</v>
      </c>
    </row>
    <row r="264" customFormat="false" ht="12.75" hidden="false" customHeight="false" outlineLevel="0" collapsed="false">
      <c r="E264" s="0" t="n">
        <v>4.268</v>
      </c>
      <c r="F264" s="154" t="n">
        <f aca="false">EOMONTH(F263,0)+1</f>
        <v>44531</v>
      </c>
      <c r="G264" s="156" t="n">
        <v>4.323</v>
      </c>
      <c r="I264" s="156" t="n">
        <v>0.074994893716762</v>
      </c>
      <c r="J264" s="156" t="n">
        <v>0</v>
      </c>
      <c r="K264" s="156" t="n">
        <v>0</v>
      </c>
      <c r="L264" s="156" t="n">
        <v>0</v>
      </c>
      <c r="M264" s="156" t="n">
        <v>0</v>
      </c>
      <c r="N264" s="156" t="n">
        <v>0</v>
      </c>
      <c r="O264" s="156" t="n">
        <v>0</v>
      </c>
      <c r="P264" s="156" t="n">
        <v>0</v>
      </c>
      <c r="Q264" s="156" t="n">
        <v>0</v>
      </c>
      <c r="R264" s="153" t="n">
        <v>0</v>
      </c>
      <c r="S264" s="153" t="n">
        <v>0</v>
      </c>
      <c r="T264" s="153" t="n">
        <v>0</v>
      </c>
      <c r="U264" s="153" t="n">
        <v>0</v>
      </c>
      <c r="V264" s="153" t="n">
        <v>0</v>
      </c>
      <c r="W264" s="153" t="n">
        <v>0</v>
      </c>
      <c r="X264" s="153" t="n">
        <v>0</v>
      </c>
      <c r="Y264" s="192" t="n">
        <v>0</v>
      </c>
      <c r="Z264" s="153" t="n">
        <v>0.295</v>
      </c>
      <c r="AA264" s="193" t="n">
        <v>0.3375</v>
      </c>
      <c r="AB264" s="153" t="n">
        <v>0</v>
      </c>
      <c r="AC264" s="193" t="n">
        <v>0</v>
      </c>
      <c r="AD264" s="153" t="n">
        <v>0.0025</v>
      </c>
      <c r="AE264" s="153" t="n">
        <v>-0.0075</v>
      </c>
      <c r="AF264" s="153" t="n">
        <v>0</v>
      </c>
      <c r="AG264" s="153" t="n">
        <v>0</v>
      </c>
      <c r="AH264" s="153" t="n">
        <v>0</v>
      </c>
      <c r="AI264" s="153" t="n">
        <v>0</v>
      </c>
      <c r="AJ264" s="153" t="n">
        <v>0</v>
      </c>
      <c r="AK264" s="153" t="n">
        <v>0</v>
      </c>
      <c r="AL264" s="153" t="n">
        <v>0</v>
      </c>
      <c r="AM264" s="153" t="n">
        <v>0</v>
      </c>
      <c r="AN264" s="153" t="n">
        <v>0</v>
      </c>
      <c r="AO264" s="153" t="n">
        <v>0</v>
      </c>
      <c r="AP264" s="193" t="n">
        <v>1.045</v>
      </c>
      <c r="AQ264" s="153" t="n">
        <v>-0.029951938</v>
      </c>
      <c r="AR264" s="153" t="n">
        <v>0</v>
      </c>
      <c r="AS264" s="153" t="n">
        <v>0</v>
      </c>
      <c r="AT264" s="153" t="n">
        <v>0</v>
      </c>
      <c r="AV264" s="153" t="n">
        <v>0</v>
      </c>
      <c r="AW264" s="153" t="n">
        <v>0</v>
      </c>
      <c r="AX264" s="153" t="n">
        <v>0</v>
      </c>
      <c r="AY264" s="153" t="n">
        <v>0</v>
      </c>
      <c r="AZ264" s="153" t="n">
        <v>0</v>
      </c>
      <c r="BA264" s="153" t="n">
        <v>-0.029951938</v>
      </c>
      <c r="BB264" s="153" t="n">
        <v>0</v>
      </c>
      <c r="BC264" s="153" t="n">
        <v>0</v>
      </c>
      <c r="BD264" s="153" t="n">
        <v>0</v>
      </c>
      <c r="BE264" s="153" t="n">
        <v>0</v>
      </c>
      <c r="BF264" s="153" t="n">
        <v>0</v>
      </c>
      <c r="BG264" s="153" t="n">
        <v>0</v>
      </c>
      <c r="BH264" s="153" t="n">
        <v>0</v>
      </c>
      <c r="BI264" s="153" t="n">
        <v>-0.17</v>
      </c>
      <c r="BJ264" s="153" t="n">
        <v>0</v>
      </c>
      <c r="BK264" s="153" t="n">
        <v>0</v>
      </c>
      <c r="BL264" s="153" t="n">
        <v>0</v>
      </c>
      <c r="BM264" s="153" t="n">
        <v>0</v>
      </c>
      <c r="BN264" s="153" t="n">
        <v>-0.029951938</v>
      </c>
      <c r="BO264" s="153" t="n">
        <v>0</v>
      </c>
      <c r="BP264" s="153" t="n">
        <v>0</v>
      </c>
      <c r="BQ264" s="153" t="n">
        <v>0</v>
      </c>
      <c r="BR264" s="153" t="n">
        <v>0</v>
      </c>
      <c r="BS264" s="153" t="n">
        <v>0</v>
      </c>
      <c r="BT264" s="153" t="n">
        <v>0</v>
      </c>
      <c r="BU264" s="153" t="n">
        <v>0</v>
      </c>
    </row>
    <row r="265" customFormat="false" ht="12.75" hidden="false" customHeight="false" outlineLevel="0" collapsed="false">
      <c r="E265" s="0" t="n">
        <v>4.519</v>
      </c>
      <c r="F265" s="154" t="n">
        <f aca="false">EOMONTH(F264,0)+1</f>
        <v>44562</v>
      </c>
      <c r="G265" s="156" t="n">
        <v>4.574</v>
      </c>
      <c r="I265" s="156" t="n">
        <v>0.074992645677125</v>
      </c>
      <c r="J265" s="156" t="n">
        <v>0</v>
      </c>
      <c r="K265" s="156" t="n">
        <v>0</v>
      </c>
      <c r="L265" s="156" t="n">
        <v>0</v>
      </c>
      <c r="M265" s="156" t="n">
        <v>0</v>
      </c>
      <c r="N265" s="156" t="n">
        <v>0</v>
      </c>
      <c r="O265" s="156" t="n">
        <v>0</v>
      </c>
      <c r="P265" s="156" t="n">
        <v>0</v>
      </c>
      <c r="Q265" s="156" t="n">
        <v>0</v>
      </c>
      <c r="R265" s="153" t="n">
        <v>0</v>
      </c>
      <c r="S265" s="153" t="n">
        <v>0</v>
      </c>
      <c r="T265" s="153" t="n">
        <v>0</v>
      </c>
      <c r="U265" s="153" t="n">
        <v>0</v>
      </c>
      <c r="V265" s="153" t="n">
        <v>0</v>
      </c>
      <c r="W265" s="153" t="n">
        <v>0</v>
      </c>
      <c r="X265" s="153" t="n">
        <v>0</v>
      </c>
      <c r="Y265" s="192" t="n">
        <v>0</v>
      </c>
      <c r="Z265" s="153" t="n">
        <v>0.3425</v>
      </c>
      <c r="AA265" s="153" t="n">
        <v>0.4375</v>
      </c>
      <c r="AB265" s="153" t="n">
        <v>0</v>
      </c>
      <c r="AC265" s="153" t="n">
        <v>0</v>
      </c>
      <c r="AD265" s="153" t="n">
        <v>0</v>
      </c>
      <c r="AE265" s="153" t="n">
        <v>0</v>
      </c>
      <c r="AF265" s="153" t="n">
        <v>0</v>
      </c>
      <c r="AG265" s="153" t="n">
        <v>0</v>
      </c>
      <c r="AH265" s="153" t="n">
        <v>0</v>
      </c>
      <c r="AI265" s="153" t="n">
        <v>0</v>
      </c>
      <c r="AJ265" s="153" t="n">
        <v>0</v>
      </c>
      <c r="AK265" s="153" t="n">
        <v>0</v>
      </c>
      <c r="AL265" s="153" t="n">
        <v>0</v>
      </c>
      <c r="AM265" s="153" t="n">
        <v>0</v>
      </c>
      <c r="AN265" s="153" t="n">
        <v>0</v>
      </c>
      <c r="AO265" s="153" t="n">
        <v>0</v>
      </c>
      <c r="AP265" s="153" t="n">
        <v>1.52</v>
      </c>
      <c r="AQ265" s="153" t="n">
        <v>-0.024955184</v>
      </c>
      <c r="AR265" s="153" t="n">
        <v>0</v>
      </c>
      <c r="AS265" s="153" t="n">
        <v>0</v>
      </c>
      <c r="AT265" s="153" t="n">
        <v>0</v>
      </c>
      <c r="AV265" s="153" t="n">
        <v>0</v>
      </c>
      <c r="AW265" s="153" t="n">
        <v>0</v>
      </c>
      <c r="AX265" s="153" t="n">
        <v>0</v>
      </c>
      <c r="AY265" s="153" t="n">
        <v>0</v>
      </c>
      <c r="AZ265" s="153" t="n">
        <v>0</v>
      </c>
      <c r="BA265" s="153" t="n">
        <v>-0.024955184</v>
      </c>
      <c r="BB265" s="153" t="n">
        <v>0</v>
      </c>
      <c r="BC265" s="153" t="n">
        <v>0</v>
      </c>
      <c r="BD265" s="153" t="n">
        <v>0</v>
      </c>
      <c r="BE265" s="153" t="n">
        <v>0</v>
      </c>
      <c r="BF265" s="153" t="n">
        <v>0</v>
      </c>
      <c r="BG265" s="153" t="n">
        <v>0</v>
      </c>
      <c r="BH265" s="153" t="n">
        <v>0</v>
      </c>
      <c r="BI265" s="153" t="n">
        <v>-0.17</v>
      </c>
      <c r="BJ265" s="153" t="n">
        <v>0</v>
      </c>
      <c r="BK265" s="153" t="n">
        <v>0</v>
      </c>
      <c r="BL265" s="153" t="n">
        <v>0</v>
      </c>
      <c r="BM265" s="153" t="n">
        <v>0</v>
      </c>
      <c r="BN265" s="153" t="n">
        <v>-0.024955184</v>
      </c>
      <c r="BO265" s="153" t="n">
        <v>0</v>
      </c>
      <c r="BP265" s="153" t="n">
        <v>0</v>
      </c>
      <c r="BQ265" s="153" t="n">
        <v>0</v>
      </c>
      <c r="BR265" s="153" t="n">
        <v>0</v>
      </c>
      <c r="BS265" s="153" t="n">
        <v>0</v>
      </c>
      <c r="BT265" s="153" t="n">
        <v>0</v>
      </c>
      <c r="BU265" s="153" t="n">
        <v>0</v>
      </c>
    </row>
    <row r="266" customFormat="false" ht="12.75" hidden="false" customHeight="false" outlineLevel="0" collapsed="false">
      <c r="E266" s="0" t="n">
        <v>4.468</v>
      </c>
      <c r="F266" s="154" t="n">
        <f aca="false">EOMONTH(F265,0)+1</f>
        <v>44593</v>
      </c>
      <c r="G266" s="156" t="n">
        <v>4.523</v>
      </c>
      <c r="I266" s="156" t="n">
        <v>0.074990397637489</v>
      </c>
      <c r="J266" s="156" t="n">
        <v>0</v>
      </c>
      <c r="K266" s="156" t="n">
        <v>0</v>
      </c>
      <c r="L266" s="156" t="n">
        <v>0</v>
      </c>
      <c r="M266" s="156" t="n">
        <v>0</v>
      </c>
      <c r="N266" s="156" t="n">
        <v>0</v>
      </c>
      <c r="O266" s="156" t="n">
        <v>0</v>
      </c>
      <c r="P266" s="156" t="n">
        <v>0</v>
      </c>
      <c r="Q266" s="156" t="n">
        <v>0</v>
      </c>
      <c r="R266" s="153" t="n">
        <v>0</v>
      </c>
      <c r="S266" s="153" t="n">
        <v>0</v>
      </c>
      <c r="T266" s="153" t="n">
        <v>0</v>
      </c>
      <c r="U266" s="153" t="n">
        <v>0</v>
      </c>
      <c r="V266" s="153" t="n">
        <v>0</v>
      </c>
      <c r="W266" s="153" t="n">
        <v>0</v>
      </c>
      <c r="X266" s="153" t="n">
        <v>0</v>
      </c>
      <c r="Y266" s="192" t="n">
        <v>0</v>
      </c>
      <c r="Z266" s="153" t="n">
        <v>0.3375</v>
      </c>
      <c r="AA266" s="153" t="n">
        <v>0.435</v>
      </c>
      <c r="AB266" s="153" t="n">
        <v>0</v>
      </c>
      <c r="AC266" s="153" t="n">
        <v>0</v>
      </c>
      <c r="AD266" s="153" t="n">
        <v>0</v>
      </c>
      <c r="AE266" s="153" t="n">
        <v>0</v>
      </c>
      <c r="AF266" s="153" t="n">
        <v>0</v>
      </c>
      <c r="AG266" s="153" t="n">
        <v>0</v>
      </c>
      <c r="AH266" s="153" t="n">
        <v>0</v>
      </c>
      <c r="AI266" s="153" t="n">
        <v>0</v>
      </c>
      <c r="AJ266" s="153" t="n">
        <v>0</v>
      </c>
      <c r="AK266" s="153" t="n">
        <v>0</v>
      </c>
      <c r="AL266" s="153" t="n">
        <v>0</v>
      </c>
      <c r="AM266" s="153" t="n">
        <v>0</v>
      </c>
      <c r="AN266" s="153" t="n">
        <v>0</v>
      </c>
      <c r="AO266" s="153" t="n">
        <v>0</v>
      </c>
      <c r="AP266" s="153" t="n">
        <v>1.4</v>
      </c>
      <c r="AQ266" s="153" t="n">
        <v>4.2577E-005</v>
      </c>
      <c r="AR266" s="153" t="n">
        <v>0</v>
      </c>
      <c r="AS266" s="153" t="n">
        <v>0</v>
      </c>
      <c r="AT266" s="153" t="n">
        <v>0</v>
      </c>
      <c r="AV266" s="153" t="n">
        <v>0</v>
      </c>
      <c r="AW266" s="153" t="n">
        <v>0</v>
      </c>
      <c r="AX266" s="153" t="n">
        <v>0</v>
      </c>
      <c r="AY266" s="153" t="n">
        <v>0</v>
      </c>
      <c r="AZ266" s="153" t="n">
        <v>0</v>
      </c>
      <c r="BA266" s="153" t="n">
        <v>4.2577E-005</v>
      </c>
      <c r="BB266" s="153" t="n">
        <v>0</v>
      </c>
      <c r="BC266" s="153" t="n">
        <v>0</v>
      </c>
      <c r="BD266" s="153" t="n">
        <v>0</v>
      </c>
      <c r="BE266" s="153" t="n">
        <v>0</v>
      </c>
      <c r="BF266" s="153" t="n">
        <v>0</v>
      </c>
      <c r="BG266" s="153" t="n">
        <v>0</v>
      </c>
      <c r="BH266" s="153" t="n">
        <v>0</v>
      </c>
      <c r="BI266" s="153" t="n">
        <v>-0.17</v>
      </c>
      <c r="BJ266" s="153" t="n">
        <v>0</v>
      </c>
      <c r="BK266" s="153" t="n">
        <v>0</v>
      </c>
      <c r="BL266" s="153" t="n">
        <v>0</v>
      </c>
      <c r="BM266" s="153" t="n">
        <v>0</v>
      </c>
      <c r="BN266" s="153" t="n">
        <v>4.2577E-005</v>
      </c>
      <c r="BO266" s="153" t="n">
        <v>0</v>
      </c>
      <c r="BP266" s="153" t="n">
        <v>0</v>
      </c>
      <c r="BQ266" s="153" t="n">
        <v>0</v>
      </c>
      <c r="BR266" s="153" t="n">
        <v>0</v>
      </c>
      <c r="BS266" s="153" t="n">
        <v>0</v>
      </c>
      <c r="BT266" s="153" t="n">
        <v>0</v>
      </c>
      <c r="BU266" s="153" t="n">
        <v>0</v>
      </c>
    </row>
    <row r="267" customFormat="false" ht="12.75" hidden="false" customHeight="false" outlineLevel="0" collapsed="false">
      <c r="E267" s="0" t="n">
        <v>4.379</v>
      </c>
      <c r="F267" s="154" t="n">
        <f aca="false">EOMONTH(F266,0)+1</f>
        <v>44621</v>
      </c>
      <c r="G267" s="156" t="n">
        <v>4.434</v>
      </c>
      <c r="I267" s="156" t="n">
        <v>0.074988367150079</v>
      </c>
      <c r="J267" s="156" t="n">
        <v>0</v>
      </c>
      <c r="K267" s="156" t="n">
        <v>0</v>
      </c>
      <c r="L267" s="156" t="n">
        <v>0</v>
      </c>
      <c r="M267" s="156" t="n">
        <v>0</v>
      </c>
      <c r="N267" s="156" t="n">
        <v>0</v>
      </c>
      <c r="O267" s="156" t="n">
        <v>0</v>
      </c>
      <c r="P267" s="156" t="n">
        <v>0</v>
      </c>
      <c r="Q267" s="156" t="n">
        <v>0</v>
      </c>
      <c r="R267" s="153" t="n">
        <v>0</v>
      </c>
      <c r="S267" s="153" t="n">
        <v>0</v>
      </c>
      <c r="T267" s="153" t="n">
        <v>0</v>
      </c>
      <c r="U267" s="153" t="n">
        <v>0</v>
      </c>
      <c r="V267" s="153" t="n">
        <v>0</v>
      </c>
      <c r="W267" s="153" t="n">
        <v>0</v>
      </c>
      <c r="X267" s="153" t="n">
        <v>0</v>
      </c>
      <c r="Y267" s="192" t="n">
        <v>0</v>
      </c>
      <c r="Z267" s="153" t="n">
        <v>0.26</v>
      </c>
      <c r="AA267" s="153" t="n">
        <v>0.3025</v>
      </c>
      <c r="AB267" s="153" t="n">
        <v>0</v>
      </c>
      <c r="AC267" s="153" t="n">
        <v>0</v>
      </c>
      <c r="AD267" s="153" t="n">
        <v>0</v>
      </c>
      <c r="AE267" s="153" t="n">
        <v>0</v>
      </c>
      <c r="AF267" s="153" t="n">
        <v>0</v>
      </c>
      <c r="AG267" s="153" t="n">
        <v>0</v>
      </c>
      <c r="AH267" s="153" t="n">
        <v>0</v>
      </c>
      <c r="AI267" s="153" t="n">
        <v>0</v>
      </c>
      <c r="AJ267" s="153" t="n">
        <v>0</v>
      </c>
      <c r="AK267" s="153" t="n">
        <v>0</v>
      </c>
      <c r="AL267" s="153" t="n">
        <v>0</v>
      </c>
      <c r="AM267" s="153" t="n">
        <v>0</v>
      </c>
      <c r="AN267" s="153" t="n">
        <v>0</v>
      </c>
      <c r="AO267" s="153" t="n">
        <v>0</v>
      </c>
      <c r="AP267" s="153" t="n">
        <v>0.88</v>
      </c>
      <c r="AQ267" s="153" t="n">
        <v>0.010042577</v>
      </c>
      <c r="AR267" s="153" t="n">
        <v>0</v>
      </c>
      <c r="AS267" s="153" t="n">
        <v>0</v>
      </c>
      <c r="AT267" s="153" t="n">
        <v>0</v>
      </c>
      <c r="AV267" s="153" t="n">
        <v>0</v>
      </c>
      <c r="AW267" s="153" t="n">
        <v>0</v>
      </c>
      <c r="AX267" s="153" t="n">
        <v>0</v>
      </c>
      <c r="AY267" s="153" t="n">
        <v>0</v>
      </c>
      <c r="AZ267" s="153" t="n">
        <v>0</v>
      </c>
      <c r="BA267" s="153" t="n">
        <v>0.010042577</v>
      </c>
      <c r="BB267" s="153" t="n">
        <v>0</v>
      </c>
      <c r="BC267" s="153" t="n">
        <v>0</v>
      </c>
      <c r="BD267" s="153" t="n">
        <v>0</v>
      </c>
      <c r="BE267" s="153" t="n">
        <v>0</v>
      </c>
      <c r="BF267" s="153" t="n">
        <v>0</v>
      </c>
      <c r="BG267" s="153" t="n">
        <v>0</v>
      </c>
      <c r="BH267" s="153" t="n">
        <v>0</v>
      </c>
      <c r="BI267" s="153" t="n">
        <v>-0.17</v>
      </c>
      <c r="BJ267" s="153" t="n">
        <v>0</v>
      </c>
      <c r="BK267" s="153" t="n">
        <v>0</v>
      </c>
      <c r="BL267" s="153" t="n">
        <v>0</v>
      </c>
      <c r="BM267" s="153" t="n">
        <v>0</v>
      </c>
      <c r="BN267" s="153" t="n">
        <v>0.010042577</v>
      </c>
      <c r="BO267" s="153" t="n">
        <v>0</v>
      </c>
      <c r="BP267" s="153" t="n">
        <v>0</v>
      </c>
      <c r="BQ267" s="153" t="n">
        <v>0</v>
      </c>
      <c r="BR267" s="153" t="n">
        <v>0</v>
      </c>
      <c r="BS267" s="153" t="n">
        <v>0</v>
      </c>
      <c r="BT267" s="153" t="n">
        <v>0</v>
      </c>
      <c r="BU267" s="153" t="n">
        <v>0</v>
      </c>
    </row>
    <row r="268" customFormat="false" ht="12.75" hidden="false" customHeight="false" outlineLevel="0" collapsed="false">
      <c r="E268" s="0" t="n">
        <v>4.291</v>
      </c>
      <c r="F268" s="154" t="n">
        <f aca="false">EOMONTH(F267,0)+1</f>
        <v>44652</v>
      </c>
      <c r="G268" s="156" t="n">
        <v>4.346</v>
      </c>
      <c r="I268" s="156" t="n">
        <v>0.074986119110447</v>
      </c>
      <c r="J268" s="156" t="n">
        <v>0</v>
      </c>
      <c r="K268" s="156" t="n">
        <v>0</v>
      </c>
      <c r="L268" s="156" t="n">
        <v>0</v>
      </c>
      <c r="M268" s="156" t="n">
        <v>0</v>
      </c>
      <c r="N268" s="156" t="n">
        <v>0</v>
      </c>
      <c r="O268" s="156" t="n">
        <v>0</v>
      </c>
      <c r="P268" s="156" t="n">
        <v>0</v>
      </c>
      <c r="Q268" s="156" t="n">
        <v>0</v>
      </c>
      <c r="R268" s="153" t="n">
        <v>0</v>
      </c>
      <c r="S268" s="153" t="n">
        <v>0</v>
      </c>
      <c r="T268" s="153" t="n">
        <v>0</v>
      </c>
      <c r="U268" s="153" t="n">
        <v>0</v>
      </c>
      <c r="V268" s="153" t="n">
        <v>0</v>
      </c>
      <c r="W268" s="153" t="n">
        <v>0</v>
      </c>
      <c r="X268" s="153" t="n">
        <v>0</v>
      </c>
      <c r="Y268" s="192" t="n">
        <v>0</v>
      </c>
      <c r="Z268" s="153" t="n">
        <v>0.1775</v>
      </c>
      <c r="AA268" s="153" t="n">
        <v>0.1975</v>
      </c>
      <c r="AB268" s="153" t="n">
        <v>0</v>
      </c>
      <c r="AC268" s="153" t="n">
        <v>0</v>
      </c>
      <c r="AD268" s="153" t="n">
        <v>0</v>
      </c>
      <c r="AE268" s="153" t="n">
        <v>0</v>
      </c>
      <c r="AF268" s="153" t="n">
        <v>0</v>
      </c>
      <c r="AG268" s="153" t="n">
        <v>0</v>
      </c>
      <c r="AH268" s="153" t="n">
        <v>0</v>
      </c>
      <c r="AI268" s="153" t="n">
        <v>0</v>
      </c>
      <c r="AJ268" s="153" t="n">
        <v>0</v>
      </c>
      <c r="AK268" s="153" t="n">
        <v>0</v>
      </c>
      <c r="AL268" s="153" t="n">
        <v>0</v>
      </c>
      <c r="AM268" s="153" t="n">
        <v>0</v>
      </c>
      <c r="AN268" s="153" t="n">
        <v>0</v>
      </c>
      <c r="AO268" s="153" t="n">
        <v>0</v>
      </c>
      <c r="AP268" s="153" t="n">
        <v>0.505</v>
      </c>
      <c r="AQ268" s="153" t="n">
        <v>0.069976639</v>
      </c>
      <c r="AR268" s="153" t="n">
        <v>0</v>
      </c>
      <c r="AS268" s="153" t="n">
        <v>0</v>
      </c>
      <c r="AT268" s="153" t="n">
        <v>0</v>
      </c>
      <c r="AV268" s="153" t="n">
        <v>0</v>
      </c>
      <c r="AW268" s="153" t="n">
        <v>0</v>
      </c>
      <c r="AX268" s="153" t="n">
        <v>0</v>
      </c>
      <c r="AY268" s="153" t="n">
        <v>0</v>
      </c>
      <c r="AZ268" s="153" t="n">
        <v>0</v>
      </c>
      <c r="BA268" s="153" t="n">
        <v>0.069976639</v>
      </c>
      <c r="BB268" s="153" t="n">
        <v>0</v>
      </c>
      <c r="BC268" s="153" t="n">
        <v>0</v>
      </c>
      <c r="BD268" s="153" t="n">
        <v>0</v>
      </c>
      <c r="BE268" s="153" t="n">
        <v>0</v>
      </c>
      <c r="BF268" s="153" t="n">
        <v>0</v>
      </c>
      <c r="BG268" s="153" t="n">
        <v>0</v>
      </c>
      <c r="BH268" s="153" t="n">
        <v>0</v>
      </c>
      <c r="BI268" s="153" t="n">
        <v>-0.17</v>
      </c>
      <c r="BJ268" s="153" t="n">
        <v>0</v>
      </c>
      <c r="BK268" s="153" t="n">
        <v>0</v>
      </c>
      <c r="BL268" s="153" t="n">
        <v>0</v>
      </c>
      <c r="BM268" s="153" t="n">
        <v>0</v>
      </c>
      <c r="BN268" s="153" t="n">
        <v>0.069976639</v>
      </c>
      <c r="BO268" s="153" t="n">
        <v>0</v>
      </c>
      <c r="BP268" s="153" t="n">
        <v>0</v>
      </c>
      <c r="BQ268" s="153" t="n">
        <v>0</v>
      </c>
      <c r="BR268" s="153" t="n">
        <v>0</v>
      </c>
      <c r="BS268" s="153" t="n">
        <v>0</v>
      </c>
      <c r="BT268" s="153" t="n">
        <v>0</v>
      </c>
      <c r="BU268" s="153" t="n">
        <v>0</v>
      </c>
    </row>
    <row r="269" customFormat="false" ht="12.75" hidden="false" customHeight="false" outlineLevel="0" collapsed="false">
      <c r="E269" s="0" t="n">
        <v>4.288</v>
      </c>
      <c r="F269" s="154" t="n">
        <f aca="false">EOMONTH(F268,0)+1</f>
        <v>44682</v>
      </c>
      <c r="G269" s="156" t="n">
        <v>4.343</v>
      </c>
      <c r="I269" s="156" t="n">
        <v>0.074983943588223</v>
      </c>
      <c r="J269" s="156" t="n">
        <v>0</v>
      </c>
      <c r="K269" s="156" t="n">
        <v>0</v>
      </c>
      <c r="L269" s="156" t="n">
        <v>0</v>
      </c>
      <c r="M269" s="156" t="n">
        <v>0</v>
      </c>
      <c r="N269" s="156" t="n">
        <v>0</v>
      </c>
      <c r="O269" s="156" t="n">
        <v>0</v>
      </c>
      <c r="P269" s="156" t="n">
        <v>0</v>
      </c>
      <c r="Q269" s="156" t="n">
        <v>0</v>
      </c>
      <c r="R269" s="153" t="n">
        <v>0</v>
      </c>
      <c r="S269" s="153" t="n">
        <v>0</v>
      </c>
      <c r="T269" s="153" t="n">
        <v>0</v>
      </c>
      <c r="U269" s="153" t="n">
        <v>0</v>
      </c>
      <c r="V269" s="153" t="n">
        <v>0</v>
      </c>
      <c r="W269" s="153" t="n">
        <v>0</v>
      </c>
      <c r="X269" s="153" t="n">
        <v>0</v>
      </c>
      <c r="Y269" s="192" t="n">
        <v>0</v>
      </c>
      <c r="Z269" s="153" t="n">
        <v>0.1625</v>
      </c>
      <c r="AA269" s="153" t="n">
        <v>0.1725</v>
      </c>
      <c r="AB269" s="153" t="n">
        <v>0</v>
      </c>
      <c r="AC269" s="153" t="n">
        <v>0</v>
      </c>
      <c r="AD269" s="153" t="n">
        <v>0</v>
      </c>
      <c r="AE269" s="153" t="n">
        <v>0</v>
      </c>
      <c r="AF269" s="153" t="n">
        <v>0</v>
      </c>
      <c r="AG269" s="153" t="n">
        <v>0</v>
      </c>
      <c r="AH269" s="153" t="n">
        <v>0</v>
      </c>
      <c r="AI269" s="153" t="n">
        <v>0</v>
      </c>
      <c r="AJ269" s="153" t="n">
        <v>0</v>
      </c>
      <c r="AK269" s="153" t="n">
        <v>0</v>
      </c>
      <c r="AL269" s="153" t="n">
        <v>0</v>
      </c>
      <c r="AM269" s="153" t="n">
        <v>0</v>
      </c>
      <c r="AN269" s="153" t="n">
        <v>0</v>
      </c>
      <c r="AO269" s="153" t="n">
        <v>0</v>
      </c>
      <c r="AP269" s="153" t="n">
        <v>0.405</v>
      </c>
      <c r="AQ269" s="153" t="n">
        <v>0.069968124</v>
      </c>
      <c r="AR269" s="153" t="n">
        <v>0</v>
      </c>
      <c r="AS269" s="153" t="n">
        <v>0</v>
      </c>
      <c r="AT269" s="153" t="n">
        <v>0</v>
      </c>
      <c r="AV269" s="153" t="n">
        <v>0</v>
      </c>
      <c r="AW269" s="153" t="n">
        <v>0</v>
      </c>
      <c r="AX269" s="153" t="n">
        <v>0</v>
      </c>
      <c r="AY269" s="153" t="n">
        <v>0</v>
      </c>
      <c r="AZ269" s="153" t="n">
        <v>0</v>
      </c>
      <c r="BA269" s="153" t="n">
        <v>0.069968124</v>
      </c>
      <c r="BB269" s="153" t="n">
        <v>0</v>
      </c>
      <c r="BC269" s="153" t="n">
        <v>0</v>
      </c>
      <c r="BD269" s="153" t="n">
        <v>0</v>
      </c>
      <c r="BE269" s="153" t="n">
        <v>0</v>
      </c>
      <c r="BF269" s="153" t="n">
        <v>0</v>
      </c>
      <c r="BG269" s="153" t="n">
        <v>0</v>
      </c>
      <c r="BH269" s="153" t="n">
        <v>0</v>
      </c>
      <c r="BI269" s="153" t="n">
        <v>-0.17</v>
      </c>
      <c r="BJ269" s="153" t="n">
        <v>0</v>
      </c>
      <c r="BK269" s="153" t="n">
        <v>0</v>
      </c>
      <c r="BL269" s="153" t="n">
        <v>0</v>
      </c>
      <c r="BM269" s="153" t="n">
        <v>0</v>
      </c>
      <c r="BN269" s="153" t="n">
        <v>0.069968124</v>
      </c>
      <c r="BO269" s="153" t="n">
        <v>0</v>
      </c>
      <c r="BP269" s="153" t="n">
        <v>0</v>
      </c>
      <c r="BQ269" s="153" t="n">
        <v>0</v>
      </c>
      <c r="BR269" s="153" t="n">
        <v>0</v>
      </c>
      <c r="BS269" s="153" t="n">
        <v>0</v>
      </c>
      <c r="BT269" s="153" t="n">
        <v>0</v>
      </c>
      <c r="BU269" s="153" t="n">
        <v>0</v>
      </c>
    </row>
    <row r="270" customFormat="false" ht="12.75" hidden="false" customHeight="false" outlineLevel="0" collapsed="false">
      <c r="E270" s="0" t="n">
        <v>4.302</v>
      </c>
      <c r="F270" s="154" t="n">
        <f aca="false">EOMONTH(F269,0)+1</f>
        <v>44713</v>
      </c>
      <c r="G270" s="156" t="n">
        <v>4.357</v>
      </c>
      <c r="I270" s="156" t="n">
        <v>0.074981695548595</v>
      </c>
      <c r="J270" s="156" t="n">
        <v>0</v>
      </c>
      <c r="K270" s="156" t="n">
        <v>0</v>
      </c>
      <c r="L270" s="156" t="n">
        <v>0</v>
      </c>
      <c r="M270" s="156" t="n">
        <v>0</v>
      </c>
      <c r="N270" s="156" t="n">
        <v>0</v>
      </c>
      <c r="O270" s="156" t="n">
        <v>0</v>
      </c>
      <c r="P270" s="156" t="n">
        <v>0</v>
      </c>
      <c r="Q270" s="156" t="n">
        <v>0</v>
      </c>
      <c r="R270" s="153" t="n">
        <v>0</v>
      </c>
      <c r="S270" s="153" t="n">
        <v>0</v>
      </c>
      <c r="T270" s="153" t="n">
        <v>0</v>
      </c>
      <c r="U270" s="153" t="n">
        <v>0</v>
      </c>
      <c r="V270" s="153" t="n">
        <v>0</v>
      </c>
      <c r="W270" s="153" t="n">
        <v>0</v>
      </c>
      <c r="X270" s="153" t="n">
        <v>0</v>
      </c>
      <c r="Y270" s="192" t="n">
        <v>0</v>
      </c>
      <c r="Z270" s="153" t="n">
        <v>0.1625</v>
      </c>
      <c r="AA270" s="153" t="n">
        <v>0.1725</v>
      </c>
      <c r="AB270" s="153" t="n">
        <v>0</v>
      </c>
      <c r="AC270" s="153" t="n">
        <v>0</v>
      </c>
      <c r="AD270" s="153" t="n">
        <v>0</v>
      </c>
      <c r="AE270" s="153" t="n">
        <v>0</v>
      </c>
      <c r="AF270" s="153" t="n">
        <v>0</v>
      </c>
      <c r="AG270" s="153" t="n">
        <v>0</v>
      </c>
      <c r="AH270" s="153" t="n">
        <v>0</v>
      </c>
      <c r="AI270" s="153" t="n">
        <v>0</v>
      </c>
      <c r="AJ270" s="153" t="n">
        <v>0</v>
      </c>
      <c r="AK270" s="153" t="n">
        <v>0</v>
      </c>
      <c r="AL270" s="153" t="n">
        <v>0</v>
      </c>
      <c r="AM270" s="153" t="n">
        <v>0</v>
      </c>
      <c r="AN270" s="153" t="n">
        <v>0</v>
      </c>
      <c r="AO270" s="153" t="n">
        <v>0</v>
      </c>
      <c r="AP270" s="153" t="n">
        <v>0.415</v>
      </c>
      <c r="AQ270" s="153" t="n">
        <v>0.069968124</v>
      </c>
      <c r="AR270" s="153" t="n">
        <v>0</v>
      </c>
      <c r="AS270" s="153" t="n">
        <v>0</v>
      </c>
      <c r="AT270" s="153" t="n">
        <v>0</v>
      </c>
      <c r="AV270" s="153" t="n">
        <v>0</v>
      </c>
      <c r="AW270" s="153" t="n">
        <v>0</v>
      </c>
      <c r="AX270" s="153" t="n">
        <v>0</v>
      </c>
      <c r="AY270" s="153" t="n">
        <v>0</v>
      </c>
      <c r="AZ270" s="153" t="n">
        <v>0</v>
      </c>
      <c r="BA270" s="153" t="n">
        <v>0.069968124</v>
      </c>
      <c r="BB270" s="153" t="n">
        <v>0</v>
      </c>
      <c r="BC270" s="153" t="n">
        <v>0</v>
      </c>
      <c r="BD270" s="153" t="n">
        <v>0</v>
      </c>
      <c r="BE270" s="153" t="n">
        <v>0</v>
      </c>
      <c r="BF270" s="153" t="n">
        <v>0</v>
      </c>
      <c r="BG270" s="153" t="n">
        <v>0</v>
      </c>
      <c r="BH270" s="153" t="n">
        <v>0</v>
      </c>
      <c r="BI270" s="153" t="n">
        <v>-0.17</v>
      </c>
      <c r="BJ270" s="153" t="n">
        <v>0</v>
      </c>
      <c r="BK270" s="153" t="n">
        <v>0</v>
      </c>
      <c r="BL270" s="153" t="n">
        <v>0</v>
      </c>
      <c r="BM270" s="153" t="n">
        <v>0</v>
      </c>
      <c r="BN270" s="153" t="n">
        <v>0.069968124</v>
      </c>
      <c r="BO270" s="153" t="n">
        <v>0</v>
      </c>
      <c r="BP270" s="153" t="n">
        <v>0</v>
      </c>
      <c r="BQ270" s="153" t="n">
        <v>0</v>
      </c>
      <c r="BR270" s="153" t="n">
        <v>0</v>
      </c>
      <c r="BS270" s="153" t="n">
        <v>0</v>
      </c>
      <c r="BT270" s="153" t="n">
        <v>0</v>
      </c>
      <c r="BU270" s="153" t="n">
        <v>0</v>
      </c>
    </row>
    <row r="271" customFormat="false" ht="12.75" hidden="false" customHeight="false" outlineLevel="0" collapsed="false">
      <c r="E271" s="0" t="n">
        <v>4.349</v>
      </c>
      <c r="F271" s="154" t="n">
        <f aca="false">EOMONTH(F270,0)+1</f>
        <v>44743</v>
      </c>
      <c r="G271" s="156" t="n">
        <v>4.404</v>
      </c>
      <c r="I271" s="156" t="n">
        <v>0.074979520026376</v>
      </c>
      <c r="J271" s="156" t="n">
        <v>0</v>
      </c>
      <c r="K271" s="156" t="n">
        <v>0</v>
      </c>
      <c r="L271" s="156" t="n">
        <v>0</v>
      </c>
      <c r="M271" s="156" t="n">
        <v>0</v>
      </c>
      <c r="N271" s="156" t="n">
        <v>0</v>
      </c>
      <c r="O271" s="156" t="n">
        <v>0</v>
      </c>
      <c r="P271" s="156" t="n">
        <v>0</v>
      </c>
      <c r="Q271" s="156" t="n">
        <v>0</v>
      </c>
      <c r="R271" s="153" t="n">
        <v>0</v>
      </c>
      <c r="S271" s="153" t="n">
        <v>0</v>
      </c>
      <c r="T271" s="153" t="n">
        <v>0</v>
      </c>
      <c r="U271" s="153" t="n">
        <v>0</v>
      </c>
      <c r="V271" s="153" t="n">
        <v>0</v>
      </c>
      <c r="W271" s="153" t="n">
        <v>0</v>
      </c>
      <c r="X271" s="153" t="n">
        <v>0</v>
      </c>
      <c r="Y271" s="192" t="n">
        <v>0</v>
      </c>
      <c r="Z271" s="153" t="n">
        <v>0.1625</v>
      </c>
      <c r="AA271" s="153" t="n">
        <v>0.185</v>
      </c>
      <c r="AB271" s="153" t="n">
        <v>0</v>
      </c>
      <c r="AC271" s="153" t="n">
        <v>0</v>
      </c>
      <c r="AD271" s="153" t="n">
        <v>0</v>
      </c>
      <c r="AE271" s="153" t="n">
        <v>0</v>
      </c>
      <c r="AF271" s="153" t="n">
        <v>0</v>
      </c>
      <c r="AG271" s="153" t="n">
        <v>0</v>
      </c>
      <c r="AH271" s="153" t="n">
        <v>0</v>
      </c>
      <c r="AI271" s="153" t="n">
        <v>0</v>
      </c>
      <c r="AJ271" s="153" t="n">
        <v>0</v>
      </c>
      <c r="AK271" s="153" t="n">
        <v>0</v>
      </c>
      <c r="AL271" s="153" t="n">
        <v>0</v>
      </c>
      <c r="AM271" s="153" t="n">
        <v>0</v>
      </c>
      <c r="AN271" s="153" t="n">
        <v>0</v>
      </c>
      <c r="AO271" s="153" t="n">
        <v>0</v>
      </c>
      <c r="AP271" s="153" t="n">
        <v>0.45</v>
      </c>
      <c r="AQ271" s="153" t="n">
        <v>0.069968124</v>
      </c>
      <c r="AR271" s="153" t="n">
        <v>0</v>
      </c>
      <c r="AS271" s="153" t="n">
        <v>0</v>
      </c>
      <c r="AT271" s="153" t="n">
        <v>0</v>
      </c>
      <c r="AV271" s="153" t="n">
        <v>0</v>
      </c>
      <c r="AW271" s="153" t="n">
        <v>0</v>
      </c>
      <c r="AX271" s="153" t="n">
        <v>0</v>
      </c>
      <c r="AY271" s="153" t="n">
        <v>0</v>
      </c>
      <c r="AZ271" s="153" t="n">
        <v>0</v>
      </c>
      <c r="BA271" s="153" t="n">
        <v>0.069968124</v>
      </c>
      <c r="BB271" s="153" t="n">
        <v>0</v>
      </c>
      <c r="BC271" s="153" t="n">
        <v>0</v>
      </c>
      <c r="BD271" s="153" t="n">
        <v>0</v>
      </c>
      <c r="BE271" s="153" t="n">
        <v>0</v>
      </c>
      <c r="BF271" s="153" t="n">
        <v>0</v>
      </c>
      <c r="BG271" s="153" t="n">
        <v>0</v>
      </c>
      <c r="BH271" s="153" t="n">
        <v>0</v>
      </c>
      <c r="BI271" s="153" t="n">
        <v>-0.17</v>
      </c>
      <c r="BJ271" s="153" t="n">
        <v>0</v>
      </c>
      <c r="BK271" s="153" t="n">
        <v>0</v>
      </c>
      <c r="BL271" s="153" t="n">
        <v>0</v>
      </c>
      <c r="BM271" s="153" t="n">
        <v>0</v>
      </c>
      <c r="BN271" s="153" t="n">
        <v>0.069968124</v>
      </c>
      <c r="BO271" s="153" t="n">
        <v>0</v>
      </c>
      <c r="BP271" s="153" t="n">
        <v>0</v>
      </c>
      <c r="BQ271" s="153" t="n">
        <v>0</v>
      </c>
      <c r="BR271" s="153" t="n">
        <v>0</v>
      </c>
      <c r="BS271" s="153" t="n">
        <v>0</v>
      </c>
      <c r="BT271" s="153" t="n">
        <v>0</v>
      </c>
      <c r="BU271" s="153" t="n">
        <v>0</v>
      </c>
    </row>
    <row r="272" customFormat="false" ht="12.75" hidden="false" customHeight="false" outlineLevel="0" collapsed="false">
      <c r="E272" s="0" t="n">
        <v>4.344</v>
      </c>
      <c r="F272" s="154" t="n">
        <f aca="false">EOMONTH(F271,0)+1</f>
        <v>44774</v>
      </c>
      <c r="G272" s="156" t="n">
        <v>4.399</v>
      </c>
      <c r="I272" s="156" t="n">
        <v>0.07497727198675</v>
      </c>
      <c r="J272" s="156" t="n">
        <v>0</v>
      </c>
      <c r="K272" s="156" t="n">
        <v>0</v>
      </c>
      <c r="L272" s="156" t="n">
        <v>0</v>
      </c>
      <c r="M272" s="156" t="n">
        <v>0</v>
      </c>
      <c r="N272" s="156" t="n">
        <v>0</v>
      </c>
      <c r="O272" s="156" t="n">
        <v>0</v>
      </c>
      <c r="P272" s="156" t="n">
        <v>0</v>
      </c>
      <c r="Q272" s="156" t="n">
        <v>0</v>
      </c>
      <c r="R272" s="153" t="n">
        <v>0</v>
      </c>
      <c r="S272" s="153" t="n">
        <v>0</v>
      </c>
      <c r="T272" s="153" t="n">
        <v>0</v>
      </c>
      <c r="U272" s="153" t="n">
        <v>0</v>
      </c>
      <c r="V272" s="153" t="n">
        <v>0</v>
      </c>
      <c r="W272" s="153" t="n">
        <v>0</v>
      </c>
      <c r="X272" s="153" t="n">
        <v>0</v>
      </c>
      <c r="Y272" s="192" t="n">
        <v>0</v>
      </c>
      <c r="Z272" s="153" t="n">
        <v>0.1625</v>
      </c>
      <c r="AA272" s="153" t="n">
        <v>0.185</v>
      </c>
      <c r="AB272" s="153" t="n">
        <v>0</v>
      </c>
      <c r="AC272" s="153" t="n">
        <v>0</v>
      </c>
      <c r="AD272" s="153" t="n">
        <v>0</v>
      </c>
      <c r="AE272" s="153" t="n">
        <v>0</v>
      </c>
      <c r="AF272" s="153" t="n">
        <v>0</v>
      </c>
      <c r="AG272" s="153" t="n">
        <v>0</v>
      </c>
      <c r="AH272" s="153" t="n">
        <v>0</v>
      </c>
      <c r="AI272" s="153" t="n">
        <v>0</v>
      </c>
      <c r="AJ272" s="153" t="n">
        <v>0</v>
      </c>
      <c r="AK272" s="153" t="n">
        <v>0</v>
      </c>
      <c r="AL272" s="153" t="n">
        <v>0</v>
      </c>
      <c r="AM272" s="153" t="n">
        <v>0</v>
      </c>
      <c r="AN272" s="153" t="n">
        <v>0</v>
      </c>
      <c r="AO272" s="153" t="n">
        <v>0</v>
      </c>
      <c r="AP272" s="153" t="n">
        <v>0.505</v>
      </c>
      <c r="AQ272" s="153" t="n">
        <v>0.069968124</v>
      </c>
      <c r="AR272" s="153" t="n">
        <v>0</v>
      </c>
      <c r="AS272" s="153" t="n">
        <v>0</v>
      </c>
      <c r="AT272" s="153" t="n">
        <v>0</v>
      </c>
      <c r="AV272" s="153" t="n">
        <v>0</v>
      </c>
      <c r="AW272" s="153" t="n">
        <v>0</v>
      </c>
      <c r="AX272" s="153" t="n">
        <v>0</v>
      </c>
      <c r="AY272" s="153" t="n">
        <v>0</v>
      </c>
      <c r="AZ272" s="153" t="n">
        <v>0</v>
      </c>
      <c r="BA272" s="153" t="n">
        <v>0.069968124</v>
      </c>
      <c r="BB272" s="153" t="n">
        <v>0</v>
      </c>
      <c r="BC272" s="153" t="n">
        <v>0</v>
      </c>
      <c r="BD272" s="153" t="n">
        <v>0</v>
      </c>
      <c r="BE272" s="153" t="n">
        <v>0</v>
      </c>
      <c r="BF272" s="153" t="n">
        <v>0</v>
      </c>
      <c r="BG272" s="153" t="n">
        <v>0</v>
      </c>
      <c r="BH272" s="153" t="n">
        <v>0</v>
      </c>
      <c r="BI272" s="153" t="n">
        <v>-0.17</v>
      </c>
      <c r="BJ272" s="153" t="n">
        <v>0</v>
      </c>
      <c r="BK272" s="153" t="n">
        <v>0</v>
      </c>
      <c r="BL272" s="153" t="n">
        <v>0</v>
      </c>
      <c r="BM272" s="153" t="n">
        <v>0</v>
      </c>
      <c r="BN272" s="153" t="n">
        <v>0.069968124</v>
      </c>
      <c r="BO272" s="153" t="n">
        <v>0</v>
      </c>
      <c r="BP272" s="153" t="n">
        <v>0</v>
      </c>
      <c r="BQ272" s="153" t="n">
        <v>0</v>
      </c>
      <c r="BR272" s="153" t="n">
        <v>0</v>
      </c>
      <c r="BS272" s="153" t="n">
        <v>0</v>
      </c>
      <c r="BT272" s="153" t="n">
        <v>0</v>
      </c>
      <c r="BU272" s="153" t="n">
        <v>0</v>
      </c>
    </row>
    <row r="273" customFormat="false" ht="12.75" hidden="false" customHeight="false" outlineLevel="0" collapsed="false">
      <c r="E273" s="0" t="n">
        <v>4.315</v>
      </c>
      <c r="F273" s="154" t="n">
        <f aca="false">EOMONTH(F272,0)+1</f>
        <v>44805</v>
      </c>
      <c r="G273" s="156" t="n">
        <v>4.37</v>
      </c>
      <c r="I273" s="156" t="n">
        <v>0.074975023947126</v>
      </c>
      <c r="J273" s="156" t="n">
        <v>0</v>
      </c>
      <c r="K273" s="156" t="n">
        <v>0</v>
      </c>
      <c r="L273" s="156" t="n">
        <v>0</v>
      </c>
      <c r="M273" s="156" t="n">
        <v>0</v>
      </c>
      <c r="N273" s="156" t="n">
        <v>0</v>
      </c>
      <c r="O273" s="156" t="n">
        <v>0</v>
      </c>
      <c r="P273" s="156" t="n">
        <v>0</v>
      </c>
      <c r="Q273" s="156" t="n">
        <v>0</v>
      </c>
      <c r="R273" s="153" t="n">
        <v>0</v>
      </c>
      <c r="S273" s="153" t="n">
        <v>0</v>
      </c>
      <c r="T273" s="153" t="n">
        <v>0</v>
      </c>
      <c r="U273" s="153" t="n">
        <v>0</v>
      </c>
      <c r="V273" s="153" t="n">
        <v>0</v>
      </c>
      <c r="W273" s="153" t="n">
        <v>0</v>
      </c>
      <c r="X273" s="153" t="n">
        <v>0</v>
      </c>
      <c r="Y273" s="192" t="n">
        <v>0</v>
      </c>
      <c r="Z273" s="153" t="n">
        <v>0.1625</v>
      </c>
      <c r="AA273" s="153" t="n">
        <v>0.1625</v>
      </c>
      <c r="AB273" s="153" t="n">
        <v>0</v>
      </c>
      <c r="AC273" s="153" t="n">
        <v>0</v>
      </c>
      <c r="AD273" s="153" t="n">
        <v>0</v>
      </c>
      <c r="AE273" s="153" t="n">
        <v>0</v>
      </c>
      <c r="AF273" s="153" t="n">
        <v>0</v>
      </c>
      <c r="AG273" s="153" t="n">
        <v>0</v>
      </c>
      <c r="AH273" s="153" t="n">
        <v>0</v>
      </c>
      <c r="AI273" s="153" t="n">
        <v>0</v>
      </c>
      <c r="AJ273" s="153" t="n">
        <v>0</v>
      </c>
      <c r="AK273" s="153" t="n">
        <v>0</v>
      </c>
      <c r="AL273" s="153" t="n">
        <v>0</v>
      </c>
      <c r="AM273" s="153" t="n">
        <v>0</v>
      </c>
      <c r="AN273" s="153" t="n">
        <v>0</v>
      </c>
      <c r="AO273" s="153" t="n">
        <v>0</v>
      </c>
      <c r="AP273" s="153" t="n">
        <v>0.41</v>
      </c>
      <c r="AQ273" s="153" t="n">
        <v>0.069968124</v>
      </c>
      <c r="AR273" s="153" t="n">
        <v>0</v>
      </c>
      <c r="AS273" s="153" t="n">
        <v>0</v>
      </c>
      <c r="AT273" s="153" t="n">
        <v>0</v>
      </c>
      <c r="AV273" s="153" t="n">
        <v>0</v>
      </c>
      <c r="AW273" s="153" t="n">
        <v>0</v>
      </c>
      <c r="AX273" s="153" t="n">
        <v>0</v>
      </c>
      <c r="AY273" s="153" t="n">
        <v>0</v>
      </c>
      <c r="AZ273" s="153" t="n">
        <v>0</v>
      </c>
      <c r="BA273" s="153" t="n">
        <v>0.069968124</v>
      </c>
      <c r="BB273" s="153" t="n">
        <v>0</v>
      </c>
      <c r="BC273" s="153" t="n">
        <v>0</v>
      </c>
      <c r="BD273" s="153" t="n">
        <v>0</v>
      </c>
      <c r="BE273" s="153" t="n">
        <v>0</v>
      </c>
      <c r="BF273" s="153" t="n">
        <v>0</v>
      </c>
      <c r="BG273" s="153" t="n">
        <v>0</v>
      </c>
      <c r="BH273" s="153" t="n">
        <v>0</v>
      </c>
      <c r="BI273" s="153" t="n">
        <v>-0.17</v>
      </c>
      <c r="BJ273" s="153" t="n">
        <v>0</v>
      </c>
      <c r="BK273" s="153" t="n">
        <v>0</v>
      </c>
      <c r="BL273" s="153" t="n">
        <v>0</v>
      </c>
      <c r="BM273" s="153" t="n">
        <v>0</v>
      </c>
      <c r="BN273" s="153" t="n">
        <v>0.069968124</v>
      </c>
      <c r="BO273" s="153" t="n">
        <v>0</v>
      </c>
      <c r="BP273" s="153" t="n">
        <v>0</v>
      </c>
      <c r="BQ273" s="153" t="n">
        <v>0</v>
      </c>
      <c r="BR273" s="153" t="n">
        <v>0</v>
      </c>
      <c r="BS273" s="153" t="n">
        <v>0</v>
      </c>
      <c r="BT273" s="153" t="n">
        <v>0</v>
      </c>
      <c r="BU273" s="153" t="n">
        <v>0</v>
      </c>
    </row>
    <row r="274" customFormat="false" ht="12.75" hidden="false" customHeight="false" outlineLevel="0" collapsed="false">
      <c r="E274" s="0" t="n">
        <v>4.314</v>
      </c>
      <c r="F274" s="154" t="n">
        <f aca="false">EOMONTH(F273,0)+1</f>
        <v>44835</v>
      </c>
      <c r="G274" s="156" t="n">
        <v>4.369</v>
      </c>
      <c r="I274" s="156" t="n">
        <v>0.074972848424911</v>
      </c>
      <c r="J274" s="156" t="n">
        <v>0</v>
      </c>
      <c r="K274" s="156" t="n">
        <v>0</v>
      </c>
      <c r="L274" s="156" t="n">
        <v>0</v>
      </c>
      <c r="M274" s="156" t="n">
        <v>0</v>
      </c>
      <c r="N274" s="156" t="n">
        <v>0</v>
      </c>
      <c r="O274" s="156" t="n">
        <v>0</v>
      </c>
      <c r="P274" s="156" t="n">
        <v>0</v>
      </c>
      <c r="Q274" s="156" t="n">
        <v>0</v>
      </c>
      <c r="R274" s="153" t="n">
        <v>0</v>
      </c>
      <c r="S274" s="153" t="n">
        <v>0</v>
      </c>
      <c r="T274" s="153" t="n">
        <v>0</v>
      </c>
      <c r="U274" s="153" t="n">
        <v>0</v>
      </c>
      <c r="V274" s="153" t="n">
        <v>0</v>
      </c>
      <c r="W274" s="153" t="n">
        <v>0</v>
      </c>
      <c r="X274" s="153" t="n">
        <v>0</v>
      </c>
      <c r="Y274" s="192" t="n">
        <v>0</v>
      </c>
      <c r="Z274" s="153" t="n">
        <v>0.165</v>
      </c>
      <c r="AA274" s="153" t="n">
        <v>0.185</v>
      </c>
      <c r="AB274" s="153" t="n">
        <v>0</v>
      </c>
      <c r="AC274" s="153" t="n">
        <v>0</v>
      </c>
      <c r="AD274" s="153" t="n">
        <v>0</v>
      </c>
      <c r="AE274" s="153" t="n">
        <v>0</v>
      </c>
      <c r="AF274" s="153" t="n">
        <v>0</v>
      </c>
      <c r="AG274" s="153" t="n">
        <v>0</v>
      </c>
      <c r="AH274" s="153" t="n">
        <v>0</v>
      </c>
      <c r="AI274" s="153" t="n">
        <v>0</v>
      </c>
      <c r="AJ274" s="153" t="n">
        <v>0</v>
      </c>
      <c r="AK274" s="153" t="n">
        <v>0</v>
      </c>
      <c r="AL274" s="153" t="n">
        <v>0</v>
      </c>
      <c r="AM274" s="153" t="n">
        <v>0</v>
      </c>
      <c r="AN274" s="153" t="n">
        <v>0</v>
      </c>
      <c r="AO274" s="153" t="n">
        <v>0</v>
      </c>
      <c r="AP274" s="153" t="n">
        <v>0.345</v>
      </c>
      <c r="AQ274" s="153" t="n">
        <v>0.069968124</v>
      </c>
      <c r="AR274" s="153" t="n">
        <v>0</v>
      </c>
      <c r="AS274" s="153" t="n">
        <v>0</v>
      </c>
      <c r="AT274" s="153" t="n">
        <v>0</v>
      </c>
      <c r="AV274" s="153" t="n">
        <v>0</v>
      </c>
      <c r="AW274" s="153" t="n">
        <v>0</v>
      </c>
      <c r="AX274" s="153" t="n">
        <v>0</v>
      </c>
      <c r="AY274" s="153" t="n">
        <v>0</v>
      </c>
      <c r="AZ274" s="153" t="n">
        <v>0</v>
      </c>
      <c r="BA274" s="153" t="n">
        <v>0.069968124</v>
      </c>
      <c r="BB274" s="153" t="n">
        <v>0</v>
      </c>
      <c r="BC274" s="153" t="n">
        <v>0</v>
      </c>
      <c r="BD274" s="153" t="n">
        <v>0</v>
      </c>
      <c r="BE274" s="153" t="n">
        <v>0</v>
      </c>
      <c r="BF274" s="153" t="n">
        <v>0</v>
      </c>
      <c r="BG274" s="153" t="n">
        <v>0</v>
      </c>
      <c r="BH274" s="153" t="n">
        <v>0</v>
      </c>
      <c r="BI274" s="153" t="n">
        <v>-0.17</v>
      </c>
      <c r="BJ274" s="153" t="n">
        <v>0</v>
      </c>
      <c r="BK274" s="153" t="n">
        <v>0</v>
      </c>
      <c r="BL274" s="153" t="n">
        <v>0</v>
      </c>
      <c r="BM274" s="153" t="n">
        <v>0</v>
      </c>
      <c r="BN274" s="153" t="n">
        <v>0.069968124</v>
      </c>
      <c r="BO274" s="153" t="n">
        <v>0</v>
      </c>
      <c r="BP274" s="153" t="n">
        <v>0</v>
      </c>
      <c r="BQ274" s="153" t="n">
        <v>0</v>
      </c>
      <c r="BR274" s="153" t="n">
        <v>0</v>
      </c>
      <c r="BS274" s="153" t="n">
        <v>0</v>
      </c>
      <c r="BT274" s="153" t="n">
        <v>0</v>
      </c>
      <c r="BU274" s="153" t="n">
        <v>0</v>
      </c>
    </row>
    <row r="275" customFormat="false" ht="12.75" hidden="false" customHeight="false" outlineLevel="0" collapsed="false">
      <c r="E275" s="0" t="n">
        <v>4.319</v>
      </c>
      <c r="F275" s="154" t="n">
        <f aca="false">EOMONTH(F274,0)+1</f>
        <v>44866</v>
      </c>
      <c r="G275" s="156" t="n">
        <v>4.374</v>
      </c>
      <c r="I275" s="156" t="n">
        <v>0.074970600385291</v>
      </c>
      <c r="J275" s="156" t="n">
        <v>0</v>
      </c>
      <c r="K275" s="156" t="n">
        <v>0</v>
      </c>
      <c r="L275" s="156" t="n">
        <v>0</v>
      </c>
      <c r="M275" s="156" t="n">
        <v>0</v>
      </c>
      <c r="N275" s="156" t="n">
        <v>0</v>
      </c>
      <c r="O275" s="156" t="n">
        <v>0</v>
      </c>
      <c r="P275" s="156" t="n">
        <v>0</v>
      </c>
      <c r="Q275" s="156" t="n">
        <v>0</v>
      </c>
      <c r="R275" s="153" t="n">
        <v>0</v>
      </c>
      <c r="S275" s="153" t="n">
        <v>0</v>
      </c>
      <c r="T275" s="153" t="n">
        <v>0</v>
      </c>
      <c r="U275" s="153" t="n">
        <v>0</v>
      </c>
      <c r="V275" s="153" t="n">
        <v>0</v>
      </c>
      <c r="W275" s="153" t="n">
        <v>0</v>
      </c>
      <c r="X275" s="153" t="n">
        <v>0</v>
      </c>
      <c r="Y275" s="192" t="n">
        <v>0</v>
      </c>
      <c r="Z275" s="153" t="n">
        <v>0.24</v>
      </c>
      <c r="AA275" s="153" t="n">
        <v>0.2875</v>
      </c>
      <c r="AB275" s="153" t="n">
        <v>0</v>
      </c>
      <c r="AC275" s="153" t="n">
        <v>0</v>
      </c>
      <c r="AD275" s="153" t="n">
        <v>0</v>
      </c>
      <c r="AE275" s="153" t="n">
        <v>0</v>
      </c>
      <c r="AF275" s="153" t="n">
        <v>0</v>
      </c>
      <c r="AG275" s="153" t="n">
        <v>0</v>
      </c>
      <c r="AH275" s="153" t="n">
        <v>0</v>
      </c>
      <c r="AI275" s="153" t="n">
        <v>0</v>
      </c>
      <c r="AJ275" s="153" t="n">
        <v>0</v>
      </c>
      <c r="AK275" s="153" t="n">
        <v>0</v>
      </c>
      <c r="AL275" s="153" t="n">
        <v>0</v>
      </c>
      <c r="AM275" s="153" t="n">
        <v>0</v>
      </c>
      <c r="AN275" s="153" t="n">
        <v>0</v>
      </c>
      <c r="AO275" s="153" t="n">
        <v>0</v>
      </c>
      <c r="AP275" s="153" t="n">
        <v>0.725</v>
      </c>
      <c r="AQ275" s="153" t="n">
        <v>-0.009988713</v>
      </c>
      <c r="AR275" s="153" t="n">
        <v>0</v>
      </c>
      <c r="AS275" s="153" t="n">
        <v>0</v>
      </c>
      <c r="AT275" s="153" t="n">
        <v>0</v>
      </c>
      <c r="AV275" s="153" t="n">
        <v>0</v>
      </c>
      <c r="AW275" s="153" t="n">
        <v>0</v>
      </c>
      <c r="AX275" s="153" t="n">
        <v>0</v>
      </c>
      <c r="AY275" s="153" t="n">
        <v>0</v>
      </c>
      <c r="AZ275" s="153" t="n">
        <v>0</v>
      </c>
      <c r="BA275" s="153" t="n">
        <v>-0.009988713</v>
      </c>
      <c r="BB275" s="153" t="n">
        <v>0</v>
      </c>
      <c r="BC275" s="153" t="n">
        <v>0</v>
      </c>
      <c r="BD275" s="153" t="n">
        <v>0</v>
      </c>
      <c r="BE275" s="153" t="n">
        <v>0</v>
      </c>
      <c r="BF275" s="153" t="n">
        <v>0</v>
      </c>
      <c r="BG275" s="153" t="n">
        <v>0</v>
      </c>
      <c r="BH275" s="153" t="n">
        <v>0</v>
      </c>
      <c r="BI275" s="153" t="n">
        <v>-0.17</v>
      </c>
      <c r="BJ275" s="153" t="n">
        <v>0</v>
      </c>
      <c r="BK275" s="153" t="n">
        <v>0</v>
      </c>
      <c r="BL275" s="153" t="n">
        <v>0</v>
      </c>
      <c r="BM275" s="153" t="n">
        <v>0</v>
      </c>
      <c r="BN275" s="153" t="n">
        <v>-0.009988713</v>
      </c>
      <c r="BO275" s="153" t="n">
        <v>0</v>
      </c>
      <c r="BP275" s="153" t="n">
        <v>0</v>
      </c>
      <c r="BQ275" s="153" t="n">
        <v>0</v>
      </c>
      <c r="BR275" s="153" t="n">
        <v>0</v>
      </c>
      <c r="BS275" s="153" t="n">
        <v>0</v>
      </c>
      <c r="BT275" s="153" t="n">
        <v>0</v>
      </c>
      <c r="BU275" s="153" t="n">
        <v>0</v>
      </c>
    </row>
    <row r="276" customFormat="false" ht="12.75" hidden="false" customHeight="false" outlineLevel="0" collapsed="false">
      <c r="E276" s="0" t="n">
        <v>4.362</v>
      </c>
      <c r="F276" s="154" t="n">
        <f aca="false">EOMONTH(F275,0)+1</f>
        <v>44896</v>
      </c>
      <c r="G276" s="156" t="n">
        <v>4.417</v>
      </c>
      <c r="I276" s="156" t="n">
        <v>0.074968424863079</v>
      </c>
      <c r="J276" s="156" t="n">
        <v>0</v>
      </c>
      <c r="K276" s="156" t="n">
        <v>0</v>
      </c>
      <c r="L276" s="156" t="n">
        <v>0</v>
      </c>
      <c r="M276" s="156" t="n">
        <v>0</v>
      </c>
      <c r="N276" s="156" t="n">
        <v>0</v>
      </c>
      <c r="O276" s="156" t="n">
        <v>0</v>
      </c>
      <c r="P276" s="156" t="n">
        <v>0</v>
      </c>
      <c r="Q276" s="156" t="n">
        <v>0</v>
      </c>
      <c r="R276" s="153" t="n">
        <v>0</v>
      </c>
      <c r="S276" s="153" t="n">
        <v>0</v>
      </c>
      <c r="T276" s="153" t="n">
        <v>0</v>
      </c>
      <c r="U276" s="153" t="n">
        <v>0</v>
      </c>
      <c r="V276" s="153" t="n">
        <v>0</v>
      </c>
      <c r="W276" s="153" t="n">
        <v>0</v>
      </c>
      <c r="X276" s="153" t="n">
        <v>0</v>
      </c>
      <c r="Y276" s="192" t="n">
        <v>0</v>
      </c>
      <c r="Z276" s="153" t="n">
        <v>0.295</v>
      </c>
      <c r="AA276" s="153" t="n">
        <v>0.3375</v>
      </c>
      <c r="AB276" s="153" t="n">
        <v>0</v>
      </c>
      <c r="AC276" s="153" t="n">
        <v>0</v>
      </c>
      <c r="AD276" s="153" t="n">
        <v>0</v>
      </c>
      <c r="AE276" s="153" t="n">
        <v>0</v>
      </c>
      <c r="AF276" s="153" t="n">
        <v>0</v>
      </c>
      <c r="AG276" s="153" t="n">
        <v>0</v>
      </c>
      <c r="AH276" s="153" t="n">
        <v>0</v>
      </c>
      <c r="AI276" s="153" t="n">
        <v>0</v>
      </c>
      <c r="AJ276" s="153" t="n">
        <v>0</v>
      </c>
      <c r="AK276" s="153" t="n">
        <v>0</v>
      </c>
      <c r="AL276" s="153" t="n">
        <v>0</v>
      </c>
      <c r="AM276" s="153" t="n">
        <v>0</v>
      </c>
      <c r="AN276" s="153" t="n">
        <v>0</v>
      </c>
      <c r="AO276" s="153" t="n">
        <v>0</v>
      </c>
      <c r="AP276" s="153" t="n">
        <v>1.045</v>
      </c>
      <c r="AQ276" s="153" t="n">
        <v>-0.024951938</v>
      </c>
      <c r="AR276" s="153" t="n">
        <v>0</v>
      </c>
      <c r="AS276" s="153" t="n">
        <v>0</v>
      </c>
      <c r="AT276" s="153" t="n">
        <v>0</v>
      </c>
      <c r="AV276" s="153" t="n">
        <v>0</v>
      </c>
      <c r="AW276" s="153" t="n">
        <v>0</v>
      </c>
      <c r="AX276" s="153" t="n">
        <v>0</v>
      </c>
      <c r="AY276" s="153" t="n">
        <v>0</v>
      </c>
      <c r="AZ276" s="153" t="n">
        <v>0</v>
      </c>
      <c r="BA276" s="153" t="n">
        <v>-0.024951938</v>
      </c>
      <c r="BB276" s="153" t="n">
        <v>0</v>
      </c>
      <c r="BC276" s="153" t="n">
        <v>0</v>
      </c>
      <c r="BD276" s="153" t="n">
        <v>0</v>
      </c>
      <c r="BE276" s="153" t="n">
        <v>0</v>
      </c>
      <c r="BF276" s="153" t="n">
        <v>0</v>
      </c>
      <c r="BG276" s="153" t="n">
        <v>0</v>
      </c>
      <c r="BH276" s="153" t="n">
        <v>0</v>
      </c>
      <c r="BI276" s="153" t="n">
        <v>-0.17</v>
      </c>
      <c r="BJ276" s="153" t="n">
        <v>0</v>
      </c>
      <c r="BK276" s="153" t="n">
        <v>0</v>
      </c>
      <c r="BL276" s="153" t="n">
        <v>0</v>
      </c>
      <c r="BM276" s="153" t="n">
        <v>0</v>
      </c>
      <c r="BN276" s="153" t="n">
        <v>-0.024951938</v>
      </c>
      <c r="BO276" s="153" t="n">
        <v>0</v>
      </c>
      <c r="BP276" s="153" t="n">
        <v>0</v>
      </c>
      <c r="BQ276" s="153" t="n">
        <v>0</v>
      </c>
      <c r="BR276" s="153" t="n">
        <v>0</v>
      </c>
      <c r="BS276" s="153" t="n">
        <v>0</v>
      </c>
      <c r="BT276" s="153" t="n">
        <v>0</v>
      </c>
      <c r="BU276" s="153" t="n">
        <v>0</v>
      </c>
    </row>
    <row r="277" customFormat="false" ht="12.75" hidden="false" customHeight="false" outlineLevel="0" collapsed="false">
      <c r="E277" s="0" t="n">
        <v>4.611</v>
      </c>
      <c r="F277" s="154" t="n">
        <f aca="false">EOMONTH(F276,0)+1</f>
        <v>44927</v>
      </c>
      <c r="G277" s="156" t="n">
        <v>4.666</v>
      </c>
      <c r="I277" s="156" t="n">
        <v>0.074966176823462</v>
      </c>
      <c r="J277" s="156" t="n">
        <v>0</v>
      </c>
      <c r="K277" s="156" t="n">
        <v>0</v>
      </c>
      <c r="L277" s="156" t="n">
        <v>0</v>
      </c>
      <c r="M277" s="156" t="n">
        <v>0</v>
      </c>
      <c r="N277" s="156" t="n">
        <v>0</v>
      </c>
      <c r="O277" s="156" t="n">
        <v>0</v>
      </c>
      <c r="P277" s="156" t="n">
        <v>0</v>
      </c>
      <c r="Q277" s="156" t="n">
        <v>0</v>
      </c>
      <c r="R277" s="153" t="n">
        <v>0</v>
      </c>
      <c r="S277" s="153" t="n">
        <v>0</v>
      </c>
      <c r="T277" s="153" t="n">
        <v>0</v>
      </c>
      <c r="U277" s="153" t="n">
        <v>0</v>
      </c>
      <c r="V277" s="153" t="n">
        <v>0</v>
      </c>
      <c r="W277" s="153" t="n">
        <v>0</v>
      </c>
      <c r="X277" s="153" t="n">
        <v>0</v>
      </c>
      <c r="Y277" s="192" t="n">
        <v>0</v>
      </c>
      <c r="Z277" s="153" t="n">
        <v>0.3425</v>
      </c>
      <c r="AA277" s="153" t="n">
        <v>0.4375</v>
      </c>
      <c r="AB277" s="153" t="n">
        <v>0</v>
      </c>
      <c r="AC277" s="153" t="n">
        <v>0</v>
      </c>
      <c r="AD277" s="153" t="n">
        <v>0</v>
      </c>
      <c r="AE277" s="153" t="n">
        <v>0</v>
      </c>
      <c r="AF277" s="153" t="n">
        <v>0</v>
      </c>
      <c r="AG277" s="153" t="n">
        <v>0</v>
      </c>
      <c r="AH277" s="153" t="n">
        <v>0</v>
      </c>
      <c r="AI277" s="153" t="n">
        <v>0</v>
      </c>
      <c r="AJ277" s="153" t="n">
        <v>0</v>
      </c>
      <c r="AK277" s="153" t="n">
        <v>0</v>
      </c>
      <c r="AL277" s="153" t="n">
        <v>0</v>
      </c>
      <c r="AM277" s="153" t="n">
        <v>0</v>
      </c>
      <c r="AN277" s="153" t="n">
        <v>0</v>
      </c>
      <c r="AO277" s="153" t="n">
        <v>0</v>
      </c>
      <c r="AP277" s="153" t="n">
        <v>1.52</v>
      </c>
      <c r="AQ277" s="153" t="n">
        <v>-0.019955184</v>
      </c>
      <c r="AR277" s="153" t="n">
        <v>0</v>
      </c>
      <c r="AS277" s="153" t="n">
        <v>0</v>
      </c>
      <c r="AT277" s="153" t="n">
        <v>0</v>
      </c>
      <c r="AV277" s="153" t="n">
        <v>0</v>
      </c>
      <c r="AW277" s="153" t="n">
        <v>0</v>
      </c>
      <c r="AX277" s="153" t="n">
        <v>0</v>
      </c>
      <c r="AY277" s="153" t="n">
        <v>0</v>
      </c>
      <c r="AZ277" s="153" t="n">
        <v>0</v>
      </c>
      <c r="BA277" s="153" t="n">
        <v>-0.019955184</v>
      </c>
      <c r="BB277" s="153" t="n">
        <v>0</v>
      </c>
      <c r="BC277" s="153" t="n">
        <v>0</v>
      </c>
      <c r="BD277" s="153" t="n">
        <v>0</v>
      </c>
      <c r="BE277" s="153" t="n">
        <v>0</v>
      </c>
      <c r="BF277" s="153" t="n">
        <v>0</v>
      </c>
      <c r="BG277" s="153" t="n">
        <v>0</v>
      </c>
      <c r="BH277" s="153" t="n">
        <v>0</v>
      </c>
      <c r="BI277" s="153" t="n">
        <v>-0.17</v>
      </c>
      <c r="BJ277" s="153" t="n">
        <v>0</v>
      </c>
      <c r="BK277" s="153" t="n">
        <v>0</v>
      </c>
      <c r="BL277" s="153" t="n">
        <v>0</v>
      </c>
      <c r="BM277" s="153" t="n">
        <v>0</v>
      </c>
      <c r="BN277" s="153" t="n">
        <v>-0.019955184</v>
      </c>
      <c r="BO277" s="153" t="n">
        <v>0</v>
      </c>
      <c r="BP277" s="153" t="n">
        <v>0</v>
      </c>
      <c r="BQ277" s="153" t="n">
        <v>0</v>
      </c>
      <c r="BR277" s="153" t="n">
        <v>0</v>
      </c>
      <c r="BS277" s="153" t="n">
        <v>0</v>
      </c>
      <c r="BT277" s="153" t="n">
        <v>0</v>
      </c>
      <c r="BU277" s="153" t="n">
        <v>0</v>
      </c>
    </row>
    <row r="278" customFormat="false" ht="12.75" hidden="false" customHeight="false" outlineLevel="0" collapsed="false">
      <c r="E278" s="0" t="n">
        <v>4.564</v>
      </c>
      <c r="F278" s="154" t="n">
        <f aca="false">EOMONTH(F277,0)+1</f>
        <v>44958</v>
      </c>
      <c r="G278" s="156" t="n">
        <v>4.619</v>
      </c>
      <c r="I278" s="156" t="n">
        <v>0.074963928783847</v>
      </c>
      <c r="J278" s="156" t="n">
        <v>0</v>
      </c>
      <c r="K278" s="156" t="n">
        <v>0</v>
      </c>
      <c r="L278" s="156" t="n">
        <v>0</v>
      </c>
      <c r="M278" s="156" t="n">
        <v>0</v>
      </c>
      <c r="N278" s="156" t="n">
        <v>0</v>
      </c>
      <c r="O278" s="156" t="n">
        <v>0</v>
      </c>
      <c r="P278" s="156" t="n">
        <v>0</v>
      </c>
      <c r="Q278" s="156" t="n">
        <v>0</v>
      </c>
      <c r="R278" s="153" t="n">
        <v>0</v>
      </c>
      <c r="S278" s="153" t="n">
        <v>0</v>
      </c>
      <c r="T278" s="153" t="n">
        <v>0</v>
      </c>
      <c r="U278" s="153" t="n">
        <v>0</v>
      </c>
      <c r="V278" s="153" t="n">
        <v>0</v>
      </c>
      <c r="W278" s="153" t="n">
        <v>0</v>
      </c>
      <c r="X278" s="153" t="n">
        <v>0</v>
      </c>
      <c r="Y278" s="192" t="n">
        <v>0</v>
      </c>
      <c r="Z278" s="153" t="n">
        <v>0.3375</v>
      </c>
      <c r="AA278" s="153" t="n">
        <v>0.435</v>
      </c>
      <c r="AB278" s="153" t="n">
        <v>0</v>
      </c>
      <c r="AC278" s="153" t="n">
        <v>0</v>
      </c>
      <c r="AD278" s="153" t="n">
        <v>0</v>
      </c>
      <c r="AE278" s="153" t="n">
        <v>0</v>
      </c>
      <c r="AF278" s="153" t="n">
        <v>0</v>
      </c>
      <c r="AG278" s="153" t="n">
        <v>0</v>
      </c>
      <c r="AH278" s="153" t="n">
        <v>0</v>
      </c>
      <c r="AI278" s="153" t="n">
        <v>0</v>
      </c>
      <c r="AJ278" s="153" t="n">
        <v>0</v>
      </c>
      <c r="AK278" s="153" t="n">
        <v>0</v>
      </c>
      <c r="AL278" s="153" t="n">
        <v>0</v>
      </c>
      <c r="AM278" s="153" t="n">
        <v>0</v>
      </c>
      <c r="AN278" s="153" t="n">
        <v>0</v>
      </c>
      <c r="AO278" s="153" t="n">
        <v>0</v>
      </c>
      <c r="AP278" s="153" t="n">
        <v>1.4</v>
      </c>
      <c r="AQ278" s="153" t="n">
        <v>0.005042577</v>
      </c>
      <c r="AR278" s="153" t="n">
        <v>0</v>
      </c>
      <c r="AS278" s="153" t="n">
        <v>0</v>
      </c>
      <c r="AT278" s="153" t="n">
        <v>0</v>
      </c>
      <c r="AV278" s="153" t="n">
        <v>0</v>
      </c>
      <c r="AW278" s="153" t="n">
        <v>0</v>
      </c>
      <c r="AX278" s="153" t="n">
        <v>0</v>
      </c>
      <c r="AY278" s="153" t="n">
        <v>0</v>
      </c>
      <c r="AZ278" s="153" t="n">
        <v>0</v>
      </c>
      <c r="BA278" s="153" t="n">
        <v>0.005042577</v>
      </c>
      <c r="BB278" s="153" t="n">
        <v>0</v>
      </c>
      <c r="BC278" s="153" t="n">
        <v>0</v>
      </c>
      <c r="BD278" s="153" t="n">
        <v>0</v>
      </c>
      <c r="BE278" s="153" t="n">
        <v>0</v>
      </c>
      <c r="BF278" s="153" t="n">
        <v>0</v>
      </c>
      <c r="BG278" s="153" t="n">
        <v>0</v>
      </c>
      <c r="BH278" s="153" t="n">
        <v>0</v>
      </c>
      <c r="BI278" s="153" t="n">
        <v>-0.17</v>
      </c>
      <c r="BJ278" s="153" t="n">
        <v>0</v>
      </c>
      <c r="BK278" s="153" t="n">
        <v>0</v>
      </c>
      <c r="BL278" s="153" t="n">
        <v>0</v>
      </c>
      <c r="BM278" s="153" t="n">
        <v>0</v>
      </c>
      <c r="BN278" s="153" t="n">
        <v>0.005042577</v>
      </c>
      <c r="BO278" s="153" t="n">
        <v>0</v>
      </c>
      <c r="BP278" s="153" t="n">
        <v>0</v>
      </c>
      <c r="BQ278" s="153" t="n">
        <v>0</v>
      </c>
      <c r="BR278" s="153" t="n">
        <v>0</v>
      </c>
      <c r="BS278" s="153" t="n">
        <v>0</v>
      </c>
      <c r="BT278" s="153" t="n">
        <v>0</v>
      </c>
      <c r="BU278" s="153" t="n">
        <v>0</v>
      </c>
    </row>
    <row r="279" customFormat="false" ht="12.75" hidden="false" customHeight="false" outlineLevel="0" collapsed="false">
      <c r="E279" s="0" t="n">
        <v>4.478</v>
      </c>
      <c r="F279" s="154" t="n">
        <f aca="false">EOMONTH(F278,0)+1</f>
        <v>44986</v>
      </c>
      <c r="G279" s="156" t="n">
        <v>4.533</v>
      </c>
      <c r="I279" s="156" t="n">
        <v>0.074961898296454</v>
      </c>
      <c r="J279" s="156" t="n">
        <v>0</v>
      </c>
      <c r="K279" s="156" t="n">
        <v>0</v>
      </c>
      <c r="L279" s="156" t="n">
        <v>0</v>
      </c>
      <c r="M279" s="156" t="n">
        <v>0</v>
      </c>
      <c r="N279" s="156" t="n">
        <v>0</v>
      </c>
      <c r="O279" s="156" t="n">
        <v>0</v>
      </c>
      <c r="P279" s="156" t="n">
        <v>0</v>
      </c>
      <c r="Q279" s="156" t="n">
        <v>0</v>
      </c>
      <c r="R279" s="153" t="n">
        <v>0</v>
      </c>
      <c r="S279" s="153" t="n">
        <v>0</v>
      </c>
      <c r="T279" s="153" t="n">
        <v>0</v>
      </c>
      <c r="U279" s="153" t="n">
        <v>0</v>
      </c>
      <c r="V279" s="153" t="n">
        <v>0</v>
      </c>
      <c r="W279" s="153" t="n">
        <v>0</v>
      </c>
      <c r="X279" s="153" t="n">
        <v>0</v>
      </c>
      <c r="Y279" s="192" t="n">
        <v>0</v>
      </c>
      <c r="Z279" s="153" t="n">
        <v>0.26</v>
      </c>
      <c r="AA279" s="153" t="n">
        <v>0.3025</v>
      </c>
      <c r="AB279" s="153" t="n">
        <v>0</v>
      </c>
      <c r="AC279" s="153" t="n">
        <v>0</v>
      </c>
      <c r="AD279" s="153" t="n">
        <v>0</v>
      </c>
      <c r="AE279" s="153" t="n">
        <v>0</v>
      </c>
      <c r="AF279" s="153" t="n">
        <v>0</v>
      </c>
      <c r="AG279" s="153" t="n">
        <v>0</v>
      </c>
      <c r="AH279" s="153" t="n">
        <v>0</v>
      </c>
      <c r="AI279" s="153" t="n">
        <v>0</v>
      </c>
      <c r="AJ279" s="153" t="n">
        <v>0</v>
      </c>
      <c r="AK279" s="153" t="n">
        <v>0</v>
      </c>
      <c r="AL279" s="153" t="n">
        <v>0</v>
      </c>
      <c r="AM279" s="153" t="n">
        <v>0</v>
      </c>
      <c r="AN279" s="153" t="n">
        <v>0</v>
      </c>
      <c r="AO279" s="153" t="n">
        <v>0</v>
      </c>
      <c r="AP279" s="153" t="n">
        <v>0.88</v>
      </c>
      <c r="AQ279" s="153" t="n">
        <v>0.015042577</v>
      </c>
      <c r="AR279" s="153" t="n">
        <v>0</v>
      </c>
      <c r="AS279" s="153" t="n">
        <v>0</v>
      </c>
      <c r="AT279" s="153" t="n">
        <v>0</v>
      </c>
      <c r="AV279" s="153" t="n">
        <v>0</v>
      </c>
      <c r="AW279" s="153" t="n">
        <v>0</v>
      </c>
      <c r="AX279" s="153" t="n">
        <v>0</v>
      </c>
      <c r="AY279" s="153" t="n">
        <v>0</v>
      </c>
      <c r="AZ279" s="153" t="n">
        <v>0</v>
      </c>
      <c r="BA279" s="153" t="n">
        <v>0.015042577</v>
      </c>
      <c r="BB279" s="153" t="n">
        <v>0</v>
      </c>
      <c r="BC279" s="153" t="n">
        <v>0</v>
      </c>
      <c r="BD279" s="153" t="n">
        <v>0</v>
      </c>
      <c r="BE279" s="153" t="n">
        <v>0</v>
      </c>
      <c r="BF279" s="153" t="n">
        <v>0</v>
      </c>
      <c r="BG279" s="153" t="n">
        <v>0</v>
      </c>
      <c r="BH279" s="153" t="n">
        <v>0</v>
      </c>
      <c r="BI279" s="153" t="n">
        <v>-0.17</v>
      </c>
      <c r="BJ279" s="153" t="n">
        <v>0</v>
      </c>
      <c r="BK279" s="153" t="n">
        <v>0</v>
      </c>
      <c r="BL279" s="153" t="n">
        <v>0</v>
      </c>
      <c r="BM279" s="153" t="n">
        <v>0</v>
      </c>
      <c r="BN279" s="153" t="n">
        <v>0.015042577</v>
      </c>
      <c r="BO279" s="153" t="n">
        <v>0</v>
      </c>
      <c r="BP279" s="153" t="n">
        <v>0</v>
      </c>
      <c r="BQ279" s="153" t="n">
        <v>0</v>
      </c>
      <c r="BR279" s="153" t="n">
        <v>0</v>
      </c>
      <c r="BS279" s="153" t="n">
        <v>0</v>
      </c>
      <c r="BT279" s="153" t="n">
        <v>0</v>
      </c>
      <c r="BU279" s="153" t="n">
        <v>0</v>
      </c>
    </row>
    <row r="280" customFormat="false" ht="12.75" hidden="false" customHeight="false" outlineLevel="0" collapsed="false">
      <c r="E280" s="0" t="n">
        <v>4.39299999999999</v>
      </c>
      <c r="F280" s="154" t="n">
        <f aca="false">EOMONTH(F279,0)+1</f>
        <v>45017</v>
      </c>
      <c r="G280" s="156" t="n">
        <v>4.448</v>
      </c>
      <c r="I280" s="156" t="n">
        <v>0.074959650256841</v>
      </c>
      <c r="J280" s="156" t="n">
        <v>0</v>
      </c>
      <c r="K280" s="156" t="n">
        <v>0</v>
      </c>
      <c r="L280" s="156" t="n">
        <v>0</v>
      </c>
      <c r="M280" s="156" t="n">
        <v>0</v>
      </c>
      <c r="N280" s="156" t="n">
        <v>0</v>
      </c>
      <c r="O280" s="156" t="n">
        <v>0</v>
      </c>
      <c r="P280" s="156" t="n">
        <v>0</v>
      </c>
      <c r="Q280" s="156" t="n">
        <v>0</v>
      </c>
      <c r="R280" s="153" t="n">
        <v>0</v>
      </c>
      <c r="S280" s="153" t="n">
        <v>0</v>
      </c>
      <c r="T280" s="153" t="n">
        <v>0</v>
      </c>
      <c r="U280" s="153" t="n">
        <v>0</v>
      </c>
      <c r="V280" s="153" t="n">
        <v>0</v>
      </c>
      <c r="W280" s="153" t="n">
        <v>0</v>
      </c>
      <c r="X280" s="153" t="n">
        <v>0</v>
      </c>
      <c r="Y280" s="192" t="n">
        <v>0</v>
      </c>
      <c r="Z280" s="153" t="n">
        <v>0.1775</v>
      </c>
      <c r="AA280" s="153" t="n">
        <v>0.1975</v>
      </c>
      <c r="AB280" s="153" t="n">
        <v>0</v>
      </c>
      <c r="AC280" s="153" t="n">
        <v>0</v>
      </c>
      <c r="AD280" s="153" t="n">
        <v>0</v>
      </c>
      <c r="AE280" s="153" t="n">
        <v>0</v>
      </c>
      <c r="AF280" s="153" t="n">
        <v>0</v>
      </c>
      <c r="AG280" s="153" t="n">
        <v>0</v>
      </c>
      <c r="AH280" s="153" t="n">
        <v>0</v>
      </c>
      <c r="AI280" s="153" t="n">
        <v>0</v>
      </c>
      <c r="AJ280" s="153" t="n">
        <v>0</v>
      </c>
      <c r="AK280" s="153" t="n">
        <v>0</v>
      </c>
      <c r="AL280" s="153" t="n">
        <v>0</v>
      </c>
      <c r="AM280" s="153" t="n">
        <v>0</v>
      </c>
      <c r="AN280" s="153" t="n">
        <v>0</v>
      </c>
      <c r="AO280" s="153" t="n">
        <v>0</v>
      </c>
      <c r="AP280" s="153" t="n">
        <v>0.505</v>
      </c>
      <c r="AQ280" s="153" t="n">
        <v>0.074976639</v>
      </c>
      <c r="AR280" s="153" t="n">
        <v>0</v>
      </c>
      <c r="AS280" s="153" t="n">
        <v>0</v>
      </c>
      <c r="AT280" s="153" t="n">
        <v>0</v>
      </c>
      <c r="AV280" s="153" t="n">
        <v>0</v>
      </c>
      <c r="AW280" s="153" t="n">
        <v>0</v>
      </c>
      <c r="AX280" s="153" t="n">
        <v>0</v>
      </c>
      <c r="AY280" s="153" t="n">
        <v>0</v>
      </c>
      <c r="AZ280" s="153" t="n">
        <v>0</v>
      </c>
      <c r="BA280" s="153" t="n">
        <v>0.074976639</v>
      </c>
      <c r="BB280" s="153" t="n">
        <v>0</v>
      </c>
      <c r="BC280" s="153" t="n">
        <v>0</v>
      </c>
      <c r="BD280" s="153" t="n">
        <v>0</v>
      </c>
      <c r="BE280" s="153" t="n">
        <v>0</v>
      </c>
      <c r="BF280" s="153" t="n">
        <v>0</v>
      </c>
      <c r="BG280" s="153" t="n">
        <v>0</v>
      </c>
      <c r="BH280" s="153" t="n">
        <v>0</v>
      </c>
      <c r="BI280" s="153" t="n">
        <v>-0.17</v>
      </c>
      <c r="BJ280" s="153" t="n">
        <v>0</v>
      </c>
      <c r="BK280" s="153" t="n">
        <v>0</v>
      </c>
      <c r="BL280" s="153" t="n">
        <v>0</v>
      </c>
      <c r="BM280" s="153" t="n">
        <v>0</v>
      </c>
      <c r="BN280" s="153" t="n">
        <v>0.074976639</v>
      </c>
      <c r="BO280" s="153" t="n">
        <v>0</v>
      </c>
      <c r="BP280" s="153" t="n">
        <v>0</v>
      </c>
      <c r="BQ280" s="153" t="n">
        <v>0</v>
      </c>
      <c r="BR280" s="153" t="n">
        <v>0</v>
      </c>
      <c r="BS280" s="153" t="n">
        <v>0</v>
      </c>
      <c r="BT280" s="153" t="n">
        <v>0</v>
      </c>
      <c r="BU280" s="153" t="n">
        <v>0</v>
      </c>
    </row>
    <row r="281" customFormat="false" ht="12.75" hidden="false" customHeight="false" outlineLevel="0" collapsed="false">
      <c r="E281" s="0" t="n">
        <v>4.391</v>
      </c>
      <c r="F281" s="154" t="n">
        <f aca="false">EOMONTH(F280,0)+1</f>
        <v>45047</v>
      </c>
      <c r="G281" s="156" t="n">
        <v>4.446</v>
      </c>
      <c r="I281" s="156" t="n">
        <v>0.074957474734637</v>
      </c>
      <c r="J281" s="156" t="n">
        <v>0</v>
      </c>
      <c r="K281" s="156" t="n">
        <v>0</v>
      </c>
      <c r="L281" s="156" t="n">
        <v>0</v>
      </c>
      <c r="M281" s="156" t="n">
        <v>0</v>
      </c>
      <c r="N281" s="156" t="n">
        <v>0</v>
      </c>
      <c r="O281" s="156" t="n">
        <v>0</v>
      </c>
      <c r="P281" s="156" t="n">
        <v>0</v>
      </c>
      <c r="Q281" s="156" t="n">
        <v>0</v>
      </c>
      <c r="R281" s="153" t="n">
        <v>0</v>
      </c>
      <c r="S281" s="153" t="n">
        <v>0</v>
      </c>
      <c r="T281" s="153" t="n">
        <v>0</v>
      </c>
      <c r="U281" s="153" t="n">
        <v>0</v>
      </c>
      <c r="V281" s="153" t="n">
        <v>0</v>
      </c>
      <c r="W281" s="153" t="n">
        <v>0</v>
      </c>
      <c r="X281" s="153" t="n">
        <v>0</v>
      </c>
      <c r="Y281" s="192" t="n">
        <v>0</v>
      </c>
      <c r="Z281" s="153" t="n">
        <v>0.1625</v>
      </c>
      <c r="AA281" s="153" t="n">
        <v>0.1725</v>
      </c>
      <c r="AB281" s="153" t="n">
        <v>0</v>
      </c>
      <c r="AC281" s="153" t="n">
        <v>0</v>
      </c>
      <c r="AD281" s="153" t="n">
        <v>0</v>
      </c>
      <c r="AE281" s="153" t="n">
        <v>0</v>
      </c>
      <c r="AF281" s="153" t="n">
        <v>0</v>
      </c>
      <c r="AG281" s="153" t="n">
        <v>0</v>
      </c>
      <c r="AH281" s="153" t="n">
        <v>0</v>
      </c>
      <c r="AI281" s="153" t="n">
        <v>0</v>
      </c>
      <c r="AJ281" s="153" t="n">
        <v>0</v>
      </c>
      <c r="AK281" s="153" t="n">
        <v>0</v>
      </c>
      <c r="AL281" s="153" t="n">
        <v>0</v>
      </c>
      <c r="AM281" s="153" t="n">
        <v>0</v>
      </c>
      <c r="AN281" s="153" t="n">
        <v>0</v>
      </c>
      <c r="AO281" s="153" t="n">
        <v>0</v>
      </c>
      <c r="AP281" s="153" t="n">
        <v>0.405</v>
      </c>
      <c r="AQ281" s="153" t="n">
        <v>0.074968124</v>
      </c>
      <c r="AR281" s="153" t="n">
        <v>0</v>
      </c>
      <c r="AS281" s="153" t="n">
        <v>0</v>
      </c>
      <c r="AT281" s="153" t="n">
        <v>0</v>
      </c>
      <c r="AV281" s="153" t="n">
        <v>0</v>
      </c>
      <c r="AW281" s="153" t="n">
        <v>0</v>
      </c>
      <c r="AX281" s="153" t="n">
        <v>0</v>
      </c>
      <c r="AY281" s="153" t="n">
        <v>0</v>
      </c>
      <c r="AZ281" s="153" t="n">
        <v>0</v>
      </c>
      <c r="BA281" s="153" t="n">
        <v>0.074968124</v>
      </c>
      <c r="BB281" s="153" t="n">
        <v>0</v>
      </c>
      <c r="BC281" s="153" t="n">
        <v>0</v>
      </c>
      <c r="BD281" s="153" t="n">
        <v>0</v>
      </c>
      <c r="BE281" s="153" t="n">
        <v>0</v>
      </c>
      <c r="BF281" s="153" t="n">
        <v>0</v>
      </c>
      <c r="BG281" s="153" t="n">
        <v>0</v>
      </c>
      <c r="BH281" s="153" t="n">
        <v>0</v>
      </c>
      <c r="BI281" s="153" t="n">
        <v>-0.17</v>
      </c>
      <c r="BJ281" s="153" t="n">
        <v>0</v>
      </c>
      <c r="BK281" s="153" t="n">
        <v>0</v>
      </c>
      <c r="BL281" s="153" t="n">
        <v>0</v>
      </c>
      <c r="BM281" s="153" t="n">
        <v>0</v>
      </c>
      <c r="BN281" s="153" t="n">
        <v>0.074968124</v>
      </c>
      <c r="BO281" s="153" t="n">
        <v>0</v>
      </c>
      <c r="BP281" s="153" t="n">
        <v>0</v>
      </c>
      <c r="BQ281" s="153" t="n">
        <v>0</v>
      </c>
      <c r="BR281" s="153" t="n">
        <v>0</v>
      </c>
      <c r="BS281" s="153" t="n">
        <v>0</v>
      </c>
      <c r="BT281" s="153" t="n">
        <v>0</v>
      </c>
      <c r="BU281" s="153" t="n">
        <v>0</v>
      </c>
    </row>
    <row r="282" customFormat="false" ht="12.75" hidden="false" customHeight="false" outlineLevel="0" collapsed="false">
      <c r="E282" s="0" t="n">
        <v>4.406</v>
      </c>
      <c r="F282" s="154" t="n">
        <f aca="false">EOMONTH(F281,0)+1</f>
        <v>45078</v>
      </c>
      <c r="G282" s="156" t="n">
        <v>4.461</v>
      </c>
      <c r="I282" s="156" t="n">
        <v>0.074955226695028</v>
      </c>
      <c r="J282" s="156" t="n">
        <v>0</v>
      </c>
      <c r="K282" s="156" t="n">
        <v>0</v>
      </c>
      <c r="L282" s="156" t="n">
        <v>0</v>
      </c>
      <c r="M282" s="156" t="n">
        <v>0</v>
      </c>
      <c r="N282" s="156" t="n">
        <v>0</v>
      </c>
      <c r="O282" s="156" t="n">
        <v>0</v>
      </c>
      <c r="P282" s="156" t="n">
        <v>0</v>
      </c>
      <c r="Q282" s="156" t="n">
        <v>0</v>
      </c>
      <c r="R282" s="153" t="n">
        <v>0</v>
      </c>
      <c r="S282" s="153" t="n">
        <v>0</v>
      </c>
      <c r="T282" s="153" t="n">
        <v>0</v>
      </c>
      <c r="U282" s="153" t="n">
        <v>0</v>
      </c>
      <c r="V282" s="153" t="n">
        <v>0</v>
      </c>
      <c r="W282" s="153" t="n">
        <v>0</v>
      </c>
      <c r="X282" s="153" t="n">
        <v>0</v>
      </c>
      <c r="Y282" s="192" t="n">
        <v>0</v>
      </c>
      <c r="Z282" s="153" t="n">
        <v>0.1625</v>
      </c>
      <c r="AA282" s="153" t="n">
        <v>0.1725</v>
      </c>
      <c r="AB282" s="153" t="n">
        <v>0</v>
      </c>
      <c r="AC282" s="153" t="n">
        <v>0</v>
      </c>
      <c r="AD282" s="153" t="n">
        <v>0</v>
      </c>
      <c r="AE282" s="153" t="n">
        <v>0</v>
      </c>
      <c r="AF282" s="153" t="n">
        <v>0</v>
      </c>
      <c r="AG282" s="153" t="n">
        <v>0</v>
      </c>
      <c r="AH282" s="153" t="n">
        <v>0</v>
      </c>
      <c r="AI282" s="153" t="n">
        <v>0</v>
      </c>
      <c r="AJ282" s="153" t="n">
        <v>0</v>
      </c>
      <c r="AK282" s="153" t="n">
        <v>0</v>
      </c>
      <c r="AL282" s="153" t="n">
        <v>0</v>
      </c>
      <c r="AM282" s="153" t="n">
        <v>0</v>
      </c>
      <c r="AN282" s="153" t="n">
        <v>0</v>
      </c>
      <c r="AO282" s="153" t="n">
        <v>0</v>
      </c>
      <c r="AP282" s="153" t="n">
        <v>0.415</v>
      </c>
      <c r="AQ282" s="153" t="n">
        <v>0.074968124</v>
      </c>
      <c r="AR282" s="153" t="n">
        <v>0</v>
      </c>
      <c r="AS282" s="153" t="n">
        <v>0</v>
      </c>
      <c r="AT282" s="153" t="n">
        <v>0</v>
      </c>
      <c r="AV282" s="153" t="n">
        <v>0</v>
      </c>
      <c r="AW282" s="153" t="n">
        <v>0</v>
      </c>
      <c r="AX282" s="153" t="n">
        <v>0</v>
      </c>
      <c r="AY282" s="153" t="n">
        <v>0</v>
      </c>
      <c r="AZ282" s="153" t="n">
        <v>0</v>
      </c>
      <c r="BA282" s="153" t="n">
        <v>0.074968124</v>
      </c>
      <c r="BB282" s="153" t="n">
        <v>0</v>
      </c>
      <c r="BC282" s="153" t="n">
        <v>0</v>
      </c>
      <c r="BD282" s="153" t="n">
        <v>0</v>
      </c>
      <c r="BE282" s="153" t="n">
        <v>0</v>
      </c>
      <c r="BF282" s="153" t="n">
        <v>0</v>
      </c>
      <c r="BG282" s="153" t="n">
        <v>0</v>
      </c>
      <c r="BH282" s="153" t="n">
        <v>0</v>
      </c>
      <c r="BI282" s="153" t="n">
        <v>-0.17</v>
      </c>
      <c r="BJ282" s="153" t="n">
        <v>0</v>
      </c>
      <c r="BK282" s="153" t="n">
        <v>0</v>
      </c>
      <c r="BL282" s="153" t="n">
        <v>0</v>
      </c>
      <c r="BM282" s="153" t="n">
        <v>0</v>
      </c>
      <c r="BN282" s="153" t="n">
        <v>0.074968124</v>
      </c>
      <c r="BO282" s="153" t="n">
        <v>0</v>
      </c>
      <c r="BP282" s="153" t="n">
        <v>0</v>
      </c>
      <c r="BQ282" s="153" t="n">
        <v>0</v>
      </c>
      <c r="BR282" s="153" t="n">
        <v>0</v>
      </c>
      <c r="BS282" s="153" t="n">
        <v>0</v>
      </c>
      <c r="BT282" s="153" t="n">
        <v>0</v>
      </c>
      <c r="BU282" s="153" t="n">
        <v>0</v>
      </c>
    </row>
    <row r="283" customFormat="false" ht="12.75" hidden="false" customHeight="false" outlineLevel="0" collapsed="false">
      <c r="E283" s="0" t="n">
        <v>4.453</v>
      </c>
      <c r="F283" s="154" t="n">
        <f aca="false">EOMONTH(F282,0)+1</f>
        <v>45108</v>
      </c>
      <c r="G283" s="156" t="n">
        <v>4.508</v>
      </c>
      <c r="I283" s="156" t="n">
        <v>0.074953051172827</v>
      </c>
      <c r="J283" s="156" t="n">
        <v>0</v>
      </c>
      <c r="K283" s="156" t="n">
        <v>0</v>
      </c>
      <c r="L283" s="156" t="n">
        <v>0</v>
      </c>
      <c r="M283" s="156" t="n">
        <v>0</v>
      </c>
      <c r="N283" s="156" t="n">
        <v>0</v>
      </c>
      <c r="O283" s="156" t="n">
        <v>0</v>
      </c>
      <c r="P283" s="156" t="n">
        <v>0</v>
      </c>
      <c r="Q283" s="156" t="n">
        <v>0</v>
      </c>
      <c r="R283" s="153" t="n">
        <v>0</v>
      </c>
      <c r="S283" s="153" t="n">
        <v>0</v>
      </c>
      <c r="T283" s="153" t="n">
        <v>0</v>
      </c>
      <c r="U283" s="153" t="n">
        <v>0</v>
      </c>
      <c r="V283" s="153" t="n">
        <v>0</v>
      </c>
      <c r="W283" s="153" t="n">
        <v>0</v>
      </c>
      <c r="X283" s="153" t="n">
        <v>0</v>
      </c>
      <c r="Y283" s="192" t="n">
        <v>0</v>
      </c>
      <c r="Z283" s="153" t="n">
        <v>0.1625</v>
      </c>
      <c r="AA283" s="153" t="n">
        <v>0.185</v>
      </c>
      <c r="AB283" s="153" t="n">
        <v>0</v>
      </c>
      <c r="AC283" s="153" t="n">
        <v>0</v>
      </c>
      <c r="AD283" s="153" t="n">
        <v>0</v>
      </c>
      <c r="AE283" s="153" t="n">
        <v>0</v>
      </c>
      <c r="AF283" s="153" t="n">
        <v>0</v>
      </c>
      <c r="AG283" s="153" t="n">
        <v>0</v>
      </c>
      <c r="AH283" s="153" t="n">
        <v>0</v>
      </c>
      <c r="AI283" s="153" t="n">
        <v>0</v>
      </c>
      <c r="AJ283" s="153" t="n">
        <v>0</v>
      </c>
      <c r="AK283" s="153" t="n">
        <v>0</v>
      </c>
      <c r="AL283" s="153" t="n">
        <v>0</v>
      </c>
      <c r="AM283" s="153" t="n">
        <v>0</v>
      </c>
      <c r="AN283" s="153" t="n">
        <v>0</v>
      </c>
      <c r="AO283" s="153" t="n">
        <v>0</v>
      </c>
      <c r="AP283" s="153" t="n">
        <v>0.45</v>
      </c>
      <c r="AQ283" s="153" t="n">
        <v>0.074968124</v>
      </c>
      <c r="AR283" s="153" t="n">
        <v>0</v>
      </c>
      <c r="AS283" s="153" t="n">
        <v>0</v>
      </c>
      <c r="AT283" s="153" t="n">
        <v>0</v>
      </c>
      <c r="AV283" s="153" t="n">
        <v>0</v>
      </c>
      <c r="AW283" s="153" t="n">
        <v>0</v>
      </c>
      <c r="AX283" s="153" t="n">
        <v>0</v>
      </c>
      <c r="AY283" s="153" t="n">
        <v>0</v>
      </c>
      <c r="AZ283" s="153" t="n">
        <v>0</v>
      </c>
      <c r="BA283" s="153" t="n">
        <v>0.074968124</v>
      </c>
      <c r="BB283" s="153" t="n">
        <v>0</v>
      </c>
      <c r="BC283" s="153" t="n">
        <v>0</v>
      </c>
      <c r="BD283" s="153" t="n">
        <v>0</v>
      </c>
      <c r="BE283" s="153" t="n">
        <v>0</v>
      </c>
      <c r="BF283" s="153" t="n">
        <v>0</v>
      </c>
      <c r="BG283" s="153" t="n">
        <v>0</v>
      </c>
      <c r="BH283" s="153" t="n">
        <v>0</v>
      </c>
      <c r="BI283" s="153" t="n">
        <v>-0.17</v>
      </c>
      <c r="BJ283" s="153" t="n">
        <v>0</v>
      </c>
      <c r="BK283" s="153" t="n">
        <v>0</v>
      </c>
      <c r="BL283" s="153" t="n">
        <v>0</v>
      </c>
      <c r="BM283" s="153" t="n">
        <v>0</v>
      </c>
      <c r="BN283" s="153" t="n">
        <v>0.074968124</v>
      </c>
      <c r="BO283" s="153" t="n">
        <v>0</v>
      </c>
      <c r="BP283" s="153" t="n">
        <v>0</v>
      </c>
      <c r="BQ283" s="153" t="n">
        <v>0</v>
      </c>
      <c r="BR283" s="153" t="n">
        <v>0</v>
      </c>
      <c r="BS283" s="153" t="n">
        <v>0</v>
      </c>
      <c r="BT283" s="153" t="n">
        <v>0</v>
      </c>
      <c r="BU283" s="153" t="n">
        <v>0</v>
      </c>
    </row>
    <row r="284" customFormat="false" ht="12.75" hidden="false" customHeight="false" outlineLevel="0" collapsed="false">
      <c r="E284" s="0" t="n">
        <v>4.448</v>
      </c>
      <c r="F284" s="154" t="n">
        <f aca="false">EOMONTH(F283,0)+1</f>
        <v>45139</v>
      </c>
      <c r="G284" s="156" t="n">
        <v>4.503</v>
      </c>
      <c r="I284" s="156" t="n">
        <v>0.074950803133222</v>
      </c>
      <c r="J284" s="156" t="n">
        <v>0</v>
      </c>
      <c r="K284" s="156" t="n">
        <v>0</v>
      </c>
      <c r="L284" s="156" t="n">
        <v>0</v>
      </c>
      <c r="M284" s="156" t="n">
        <v>0</v>
      </c>
      <c r="N284" s="156" t="n">
        <v>0</v>
      </c>
      <c r="O284" s="156" t="n">
        <v>0</v>
      </c>
      <c r="P284" s="156" t="n">
        <v>0</v>
      </c>
      <c r="Q284" s="156" t="n">
        <v>0</v>
      </c>
      <c r="R284" s="153" t="n">
        <v>0</v>
      </c>
      <c r="S284" s="153" t="n">
        <v>0</v>
      </c>
      <c r="T284" s="153" t="n">
        <v>0</v>
      </c>
      <c r="U284" s="153" t="n">
        <v>0</v>
      </c>
      <c r="V284" s="153" t="n">
        <v>0</v>
      </c>
      <c r="W284" s="153" t="n">
        <v>0</v>
      </c>
      <c r="X284" s="153" t="n">
        <v>0</v>
      </c>
      <c r="Y284" s="192" t="n">
        <v>0</v>
      </c>
      <c r="Z284" s="153" t="n">
        <v>0.1625</v>
      </c>
      <c r="AA284" s="153" t="n">
        <v>0.185</v>
      </c>
      <c r="AB284" s="153" t="n">
        <v>0</v>
      </c>
      <c r="AC284" s="153" t="n">
        <v>0</v>
      </c>
      <c r="AD284" s="153" t="n">
        <v>0</v>
      </c>
      <c r="AE284" s="153" t="n">
        <v>0</v>
      </c>
      <c r="AF284" s="153" t="n">
        <v>0</v>
      </c>
      <c r="AG284" s="153" t="n">
        <v>0</v>
      </c>
      <c r="AH284" s="153" t="n">
        <v>0</v>
      </c>
      <c r="AI284" s="153" t="n">
        <v>0</v>
      </c>
      <c r="AJ284" s="153" t="n">
        <v>0</v>
      </c>
      <c r="AK284" s="153" t="n">
        <v>0</v>
      </c>
      <c r="AL284" s="153" t="n">
        <v>0</v>
      </c>
      <c r="AM284" s="153" t="n">
        <v>0</v>
      </c>
      <c r="AN284" s="153" t="n">
        <v>0</v>
      </c>
      <c r="AO284" s="153" t="n">
        <v>0</v>
      </c>
      <c r="AP284" s="153" t="n">
        <v>0.505</v>
      </c>
      <c r="AQ284" s="153" t="n">
        <v>0.074968124</v>
      </c>
      <c r="AR284" s="153" t="n">
        <v>0</v>
      </c>
      <c r="AS284" s="153" t="n">
        <v>0</v>
      </c>
      <c r="AT284" s="153" t="n">
        <v>0</v>
      </c>
      <c r="AV284" s="153" t="n">
        <v>0</v>
      </c>
      <c r="AW284" s="153" t="n">
        <v>0</v>
      </c>
      <c r="AX284" s="153" t="n">
        <v>0</v>
      </c>
      <c r="AY284" s="153" t="n">
        <v>0</v>
      </c>
      <c r="AZ284" s="153" t="n">
        <v>0</v>
      </c>
      <c r="BA284" s="153" t="n">
        <v>0.074968124</v>
      </c>
      <c r="BB284" s="153" t="n">
        <v>0</v>
      </c>
      <c r="BC284" s="153" t="n">
        <v>0</v>
      </c>
      <c r="BD284" s="153" t="n">
        <v>0</v>
      </c>
      <c r="BE284" s="153" t="n">
        <v>0</v>
      </c>
      <c r="BF284" s="153" t="n">
        <v>0</v>
      </c>
      <c r="BG284" s="153" t="n">
        <v>0</v>
      </c>
      <c r="BH284" s="153" t="n">
        <v>0</v>
      </c>
      <c r="BI284" s="153" t="n">
        <v>-0.17</v>
      </c>
      <c r="BJ284" s="153" t="n">
        <v>0</v>
      </c>
      <c r="BK284" s="153" t="n">
        <v>0</v>
      </c>
      <c r="BL284" s="153" t="n">
        <v>0</v>
      </c>
      <c r="BM284" s="153" t="n">
        <v>0</v>
      </c>
      <c r="BN284" s="153" t="n">
        <v>0.074968124</v>
      </c>
      <c r="BO284" s="153" t="n">
        <v>0</v>
      </c>
      <c r="BP284" s="153" t="n">
        <v>0</v>
      </c>
      <c r="BQ284" s="153" t="n">
        <v>0</v>
      </c>
      <c r="BR284" s="153" t="n">
        <v>0</v>
      </c>
      <c r="BS284" s="153" t="n">
        <v>0</v>
      </c>
      <c r="BT284" s="153" t="n">
        <v>0</v>
      </c>
      <c r="BU284" s="153" t="n">
        <v>0</v>
      </c>
    </row>
    <row r="285" customFormat="false" ht="12.75" hidden="false" customHeight="false" outlineLevel="0" collapsed="false">
      <c r="E285" s="0" t="n">
        <v>4.418</v>
      </c>
      <c r="F285" s="154" t="n">
        <f aca="false">EOMONTH(F284,0)+1</f>
        <v>45170</v>
      </c>
      <c r="G285" s="156" t="n">
        <v>4.473</v>
      </c>
      <c r="I285" s="156" t="n">
        <v>0.074948555093618</v>
      </c>
      <c r="J285" s="156" t="n">
        <v>0</v>
      </c>
      <c r="K285" s="156" t="n">
        <v>0</v>
      </c>
      <c r="L285" s="156" t="n">
        <v>0</v>
      </c>
      <c r="M285" s="156" t="n">
        <v>0</v>
      </c>
      <c r="N285" s="156" t="n">
        <v>0</v>
      </c>
      <c r="O285" s="156" t="n">
        <v>0</v>
      </c>
      <c r="P285" s="156" t="n">
        <v>0</v>
      </c>
      <c r="Q285" s="156" t="n">
        <v>0</v>
      </c>
      <c r="R285" s="153" t="n">
        <v>0</v>
      </c>
      <c r="S285" s="153" t="n">
        <v>0</v>
      </c>
      <c r="T285" s="153" t="n">
        <v>0</v>
      </c>
      <c r="U285" s="153" t="n">
        <v>0</v>
      </c>
      <c r="V285" s="153" t="n">
        <v>0</v>
      </c>
      <c r="W285" s="153" t="n">
        <v>0</v>
      </c>
      <c r="X285" s="153" t="n">
        <v>0</v>
      </c>
      <c r="Y285" s="192" t="n">
        <v>0</v>
      </c>
      <c r="Z285" s="153" t="n">
        <v>0.1625</v>
      </c>
      <c r="AA285" s="153" t="n">
        <v>0.1625</v>
      </c>
      <c r="AB285" s="153" t="n">
        <v>0</v>
      </c>
      <c r="AC285" s="153" t="n">
        <v>0</v>
      </c>
      <c r="AD285" s="153" t="n">
        <v>0</v>
      </c>
      <c r="AE285" s="153" t="n">
        <v>0</v>
      </c>
      <c r="AF285" s="153" t="n">
        <v>0</v>
      </c>
      <c r="AG285" s="153" t="n">
        <v>0</v>
      </c>
      <c r="AH285" s="153" t="n">
        <v>0</v>
      </c>
      <c r="AI285" s="153" t="n">
        <v>0</v>
      </c>
      <c r="AJ285" s="153" t="n">
        <v>0</v>
      </c>
      <c r="AK285" s="153" t="n">
        <v>0</v>
      </c>
      <c r="AL285" s="153" t="n">
        <v>0</v>
      </c>
      <c r="AM285" s="153" t="n">
        <v>0</v>
      </c>
      <c r="AN285" s="153" t="n">
        <v>0</v>
      </c>
      <c r="AO285" s="153" t="n">
        <v>0</v>
      </c>
      <c r="AP285" s="153" t="n">
        <v>0.41</v>
      </c>
      <c r="AQ285" s="153" t="n">
        <v>0.074968124</v>
      </c>
      <c r="AR285" s="153" t="n">
        <v>0</v>
      </c>
      <c r="AS285" s="153" t="n">
        <v>0</v>
      </c>
      <c r="AT285" s="153" t="n">
        <v>0</v>
      </c>
      <c r="AV285" s="153" t="n">
        <v>0</v>
      </c>
      <c r="AW285" s="153" t="n">
        <v>0</v>
      </c>
      <c r="AX285" s="153" t="n">
        <v>0</v>
      </c>
      <c r="AY285" s="153" t="n">
        <v>0</v>
      </c>
      <c r="AZ285" s="153" t="n">
        <v>0</v>
      </c>
      <c r="BA285" s="153" t="n">
        <v>0.074968124</v>
      </c>
      <c r="BB285" s="153" t="n">
        <v>0</v>
      </c>
      <c r="BC285" s="153" t="n">
        <v>0</v>
      </c>
      <c r="BD285" s="153" t="n">
        <v>0</v>
      </c>
      <c r="BE285" s="153" t="n">
        <v>0</v>
      </c>
      <c r="BF285" s="153" t="n">
        <v>0</v>
      </c>
      <c r="BG285" s="153" t="n">
        <v>0</v>
      </c>
      <c r="BH285" s="153" t="n">
        <v>0</v>
      </c>
      <c r="BI285" s="153" t="n">
        <v>-0.17</v>
      </c>
      <c r="BJ285" s="153" t="n">
        <v>0</v>
      </c>
      <c r="BK285" s="153" t="n">
        <v>0</v>
      </c>
      <c r="BL285" s="153" t="n">
        <v>0</v>
      </c>
      <c r="BM285" s="153" t="n">
        <v>0</v>
      </c>
      <c r="BN285" s="153" t="n">
        <v>0.074968124</v>
      </c>
      <c r="BO285" s="153" t="n">
        <v>0</v>
      </c>
      <c r="BP285" s="153" t="n">
        <v>0</v>
      </c>
      <c r="BQ285" s="153" t="n">
        <v>0</v>
      </c>
      <c r="BR285" s="153" t="n">
        <v>0</v>
      </c>
      <c r="BS285" s="153" t="n">
        <v>0</v>
      </c>
      <c r="BT285" s="153" t="n">
        <v>0</v>
      </c>
      <c r="BU285" s="153" t="n">
        <v>0</v>
      </c>
    </row>
    <row r="286" customFormat="false" ht="12.75" hidden="false" customHeight="false" outlineLevel="0" collapsed="false">
      <c r="E286" s="0" t="n">
        <v>4.41599999999999</v>
      </c>
      <c r="F286" s="154" t="n">
        <f aca="false">EOMONTH(F285,0)+1</f>
        <v>45200</v>
      </c>
      <c r="G286" s="156" t="n">
        <v>4.471</v>
      </c>
      <c r="I286" s="156" t="n">
        <v>0.074946379571422</v>
      </c>
      <c r="J286" s="156" t="n">
        <v>0</v>
      </c>
      <c r="K286" s="156" t="n">
        <v>0</v>
      </c>
      <c r="L286" s="156" t="n">
        <v>0</v>
      </c>
      <c r="M286" s="156" t="n">
        <v>0</v>
      </c>
      <c r="N286" s="156" t="n">
        <v>0</v>
      </c>
      <c r="O286" s="156" t="n">
        <v>0</v>
      </c>
      <c r="P286" s="156" t="n">
        <v>0</v>
      </c>
      <c r="Q286" s="156" t="n">
        <v>0</v>
      </c>
      <c r="R286" s="153" t="n">
        <v>0</v>
      </c>
      <c r="S286" s="153" t="n">
        <v>0</v>
      </c>
      <c r="T286" s="153" t="n">
        <v>0</v>
      </c>
      <c r="U286" s="153" t="n">
        <v>0</v>
      </c>
      <c r="V286" s="153" t="n">
        <v>0</v>
      </c>
      <c r="W286" s="153" t="n">
        <v>0</v>
      </c>
      <c r="X286" s="153" t="n">
        <v>0</v>
      </c>
      <c r="Y286" s="192" t="n">
        <v>0</v>
      </c>
      <c r="Z286" s="153" t="n">
        <v>0.165</v>
      </c>
      <c r="AA286" s="153" t="n">
        <v>0.185</v>
      </c>
      <c r="AB286" s="153" t="n">
        <v>0</v>
      </c>
      <c r="AC286" s="153" t="n">
        <v>0</v>
      </c>
      <c r="AD286" s="153" t="n">
        <v>0</v>
      </c>
      <c r="AE286" s="153" t="n">
        <v>0</v>
      </c>
      <c r="AF286" s="153" t="n">
        <v>0</v>
      </c>
      <c r="AG286" s="153" t="n">
        <v>0</v>
      </c>
      <c r="AH286" s="153" t="n">
        <v>0</v>
      </c>
      <c r="AI286" s="153" t="n">
        <v>0</v>
      </c>
      <c r="AJ286" s="153" t="n">
        <v>0</v>
      </c>
      <c r="AK286" s="153" t="n">
        <v>0</v>
      </c>
      <c r="AL286" s="153" t="n">
        <v>0</v>
      </c>
      <c r="AM286" s="153" t="n">
        <v>0</v>
      </c>
      <c r="AN286" s="153" t="n">
        <v>0</v>
      </c>
      <c r="AO286" s="153" t="n">
        <v>0</v>
      </c>
      <c r="AP286" s="153" t="n">
        <v>0.345</v>
      </c>
      <c r="AQ286" s="153" t="n">
        <v>0.074968124</v>
      </c>
      <c r="AR286" s="153" t="n">
        <v>0</v>
      </c>
      <c r="AS286" s="153" t="n">
        <v>0</v>
      </c>
      <c r="AT286" s="153" t="n">
        <v>0</v>
      </c>
      <c r="AV286" s="153" t="n">
        <v>0</v>
      </c>
      <c r="AW286" s="153" t="n">
        <v>0</v>
      </c>
      <c r="AX286" s="153" t="n">
        <v>0</v>
      </c>
      <c r="AY286" s="153" t="n">
        <v>0</v>
      </c>
      <c r="AZ286" s="153" t="n">
        <v>0</v>
      </c>
      <c r="BA286" s="153" t="n">
        <v>0.074968124</v>
      </c>
      <c r="BB286" s="153" t="n">
        <v>0</v>
      </c>
      <c r="BC286" s="153" t="n">
        <v>0</v>
      </c>
      <c r="BD286" s="153" t="n">
        <v>0</v>
      </c>
      <c r="BE286" s="153" t="n">
        <v>0</v>
      </c>
      <c r="BF286" s="153" t="n">
        <v>0</v>
      </c>
      <c r="BG286" s="153" t="n">
        <v>0</v>
      </c>
      <c r="BH286" s="153" t="n">
        <v>0</v>
      </c>
      <c r="BI286" s="153" t="n">
        <v>-0.17</v>
      </c>
      <c r="BJ286" s="153" t="n">
        <v>0</v>
      </c>
      <c r="BK286" s="153" t="n">
        <v>0</v>
      </c>
      <c r="BL286" s="153" t="n">
        <v>0</v>
      </c>
      <c r="BM286" s="153" t="n">
        <v>0</v>
      </c>
      <c r="BN286" s="153" t="n">
        <v>0.074968124</v>
      </c>
      <c r="BO286" s="153" t="n">
        <v>0</v>
      </c>
      <c r="BP286" s="153" t="n">
        <v>0</v>
      </c>
      <c r="BQ286" s="153" t="n">
        <v>0</v>
      </c>
      <c r="BR286" s="153" t="n">
        <v>0</v>
      </c>
      <c r="BS286" s="153" t="n">
        <v>0</v>
      </c>
      <c r="BT286" s="153" t="n">
        <v>0</v>
      </c>
      <c r="BU286" s="153" t="n">
        <v>0</v>
      </c>
    </row>
    <row r="287" customFormat="false" ht="12.75" hidden="false" customHeight="false" outlineLevel="0" collapsed="false">
      <c r="E287" s="0" t="n">
        <v>4.416</v>
      </c>
      <c r="F287" s="154" t="n">
        <f aca="false">EOMONTH(F286,0)+1</f>
        <v>45231</v>
      </c>
      <c r="G287" s="156" t="n">
        <v>4.471</v>
      </c>
      <c r="I287" s="156" t="n">
        <v>0.074944131531821</v>
      </c>
      <c r="J287" s="156" t="n">
        <v>0</v>
      </c>
      <c r="K287" s="156" t="n">
        <v>0</v>
      </c>
      <c r="L287" s="156" t="n">
        <v>0</v>
      </c>
      <c r="M287" s="156" t="n">
        <v>0</v>
      </c>
      <c r="N287" s="156" t="n">
        <v>0</v>
      </c>
      <c r="O287" s="156" t="n">
        <v>0</v>
      </c>
      <c r="P287" s="156" t="n">
        <v>0</v>
      </c>
      <c r="Q287" s="156" t="n">
        <v>0</v>
      </c>
      <c r="R287" s="153" t="n">
        <v>0</v>
      </c>
      <c r="S287" s="153" t="n">
        <v>0</v>
      </c>
      <c r="T287" s="153" t="n">
        <v>0</v>
      </c>
      <c r="U287" s="153" t="n">
        <v>0</v>
      </c>
      <c r="V287" s="153" t="n">
        <v>0</v>
      </c>
      <c r="W287" s="153" t="n">
        <v>0</v>
      </c>
      <c r="X287" s="153" t="n">
        <v>0</v>
      </c>
      <c r="Y287" s="192" t="n">
        <v>0</v>
      </c>
      <c r="Z287" s="153" t="n">
        <v>0.24</v>
      </c>
      <c r="AA287" s="153" t="n">
        <v>0.2875</v>
      </c>
      <c r="AB287" s="153" t="n">
        <v>0</v>
      </c>
      <c r="AC287" s="153" t="n">
        <v>0</v>
      </c>
      <c r="AD287" s="153" t="n">
        <v>0</v>
      </c>
      <c r="AE287" s="153" t="n">
        <v>0</v>
      </c>
      <c r="AF287" s="153" t="n">
        <v>0</v>
      </c>
      <c r="AG287" s="153" t="n">
        <v>0</v>
      </c>
      <c r="AH287" s="153" t="n">
        <v>0</v>
      </c>
      <c r="AI287" s="153" t="n">
        <v>0</v>
      </c>
      <c r="AJ287" s="153" t="n">
        <v>0</v>
      </c>
      <c r="AK287" s="153" t="n">
        <v>0</v>
      </c>
      <c r="AL287" s="153" t="n">
        <v>0</v>
      </c>
      <c r="AM287" s="153" t="n">
        <v>0</v>
      </c>
      <c r="AN287" s="153" t="n">
        <v>0</v>
      </c>
      <c r="AO287" s="153" t="n">
        <v>0</v>
      </c>
      <c r="AP287" s="153" t="n">
        <v>0.725</v>
      </c>
      <c r="AQ287" s="153" t="n">
        <v>-0.004988713</v>
      </c>
      <c r="AR287" s="153" t="n">
        <v>0</v>
      </c>
      <c r="AS287" s="153" t="n">
        <v>0</v>
      </c>
      <c r="AT287" s="153" t="n">
        <v>0</v>
      </c>
      <c r="AV287" s="153" t="n">
        <v>0</v>
      </c>
      <c r="AW287" s="153" t="n">
        <v>0</v>
      </c>
      <c r="AX287" s="153" t="n">
        <v>0</v>
      </c>
      <c r="AY287" s="153" t="n">
        <v>0</v>
      </c>
      <c r="AZ287" s="153" t="n">
        <v>0</v>
      </c>
      <c r="BA287" s="153" t="n">
        <v>-0.004988713</v>
      </c>
      <c r="BB287" s="153" t="n">
        <v>0</v>
      </c>
      <c r="BC287" s="153" t="n">
        <v>0</v>
      </c>
      <c r="BD287" s="153" t="n">
        <v>0</v>
      </c>
      <c r="BE287" s="153" t="n">
        <v>0</v>
      </c>
      <c r="BF287" s="153" t="n">
        <v>0</v>
      </c>
      <c r="BG287" s="153" t="n">
        <v>0</v>
      </c>
      <c r="BH287" s="153" t="n">
        <v>0</v>
      </c>
      <c r="BI287" s="153" t="n">
        <v>-0.2</v>
      </c>
      <c r="BJ287" s="153" t="n">
        <v>0</v>
      </c>
      <c r="BK287" s="153" t="n">
        <v>0</v>
      </c>
      <c r="BL287" s="153" t="n">
        <v>0</v>
      </c>
      <c r="BM287" s="153" t="n">
        <v>0</v>
      </c>
      <c r="BN287" s="153" t="n">
        <v>-0.004988713</v>
      </c>
      <c r="BO287" s="153" t="n">
        <v>0</v>
      </c>
      <c r="BP287" s="153" t="n">
        <v>0</v>
      </c>
      <c r="BQ287" s="153" t="n">
        <v>0</v>
      </c>
      <c r="BR287" s="153" t="n">
        <v>0</v>
      </c>
      <c r="BS287" s="153" t="n">
        <v>0</v>
      </c>
      <c r="BT287" s="153" t="n">
        <v>0</v>
      </c>
      <c r="BU287" s="153" t="n">
        <v>0</v>
      </c>
    </row>
    <row r="288" customFormat="false" ht="12.75" hidden="false" customHeight="false" outlineLevel="0" collapsed="false">
      <c r="E288" s="0" t="n">
        <v>4.456</v>
      </c>
      <c r="F288" s="154" t="n">
        <f aca="false">EOMONTH(F287,0)+1</f>
        <v>45261</v>
      </c>
      <c r="G288" s="156" t="n">
        <v>4.511</v>
      </c>
      <c r="I288" s="156" t="n">
        <v>0.074941956009628</v>
      </c>
      <c r="J288" s="156" t="n">
        <v>0</v>
      </c>
      <c r="K288" s="156" t="n">
        <v>0</v>
      </c>
      <c r="L288" s="156" t="n">
        <v>0</v>
      </c>
      <c r="M288" s="156" t="n">
        <v>0</v>
      </c>
      <c r="N288" s="156" t="n">
        <v>0</v>
      </c>
      <c r="O288" s="156" t="n">
        <v>0</v>
      </c>
      <c r="P288" s="156" t="n">
        <v>0</v>
      </c>
      <c r="Q288" s="156" t="n">
        <v>0</v>
      </c>
      <c r="R288" s="153" t="n">
        <v>0</v>
      </c>
      <c r="S288" s="153" t="n">
        <v>0</v>
      </c>
      <c r="T288" s="153" t="n">
        <v>0</v>
      </c>
      <c r="U288" s="153" t="n">
        <v>0</v>
      </c>
      <c r="V288" s="153" t="n">
        <v>0</v>
      </c>
      <c r="W288" s="153" t="n">
        <v>0</v>
      </c>
      <c r="X288" s="153" t="n">
        <v>0</v>
      </c>
      <c r="Y288" s="192" t="n">
        <v>0</v>
      </c>
      <c r="Z288" s="153" t="n">
        <v>0.295</v>
      </c>
      <c r="AA288" s="153" t="n">
        <v>0.3375</v>
      </c>
      <c r="AB288" s="153" t="n">
        <v>0</v>
      </c>
      <c r="AC288" s="153" t="n">
        <v>0</v>
      </c>
      <c r="AD288" s="153" t="n">
        <v>0</v>
      </c>
      <c r="AE288" s="153" t="n">
        <v>0</v>
      </c>
      <c r="AF288" s="153" t="n">
        <v>0</v>
      </c>
      <c r="AG288" s="153" t="n">
        <v>0</v>
      </c>
      <c r="AH288" s="153" t="n">
        <v>0</v>
      </c>
      <c r="AI288" s="153" t="n">
        <v>0</v>
      </c>
      <c r="AJ288" s="153" t="n">
        <v>0</v>
      </c>
      <c r="AK288" s="153" t="n">
        <v>0</v>
      </c>
      <c r="AL288" s="153" t="n">
        <v>0</v>
      </c>
      <c r="AM288" s="153" t="n">
        <v>0</v>
      </c>
      <c r="AN288" s="153" t="n">
        <v>0</v>
      </c>
      <c r="AO288" s="153" t="n">
        <v>0</v>
      </c>
      <c r="AP288" s="153" t="n">
        <v>1.045</v>
      </c>
      <c r="AQ288" s="153" t="n">
        <v>-0.019951938</v>
      </c>
      <c r="AR288" s="153" t="n">
        <v>0</v>
      </c>
      <c r="AS288" s="153" t="n">
        <v>0</v>
      </c>
      <c r="AT288" s="153" t="n">
        <v>0</v>
      </c>
      <c r="AV288" s="153" t="n">
        <v>0</v>
      </c>
      <c r="AW288" s="153" t="n">
        <v>0</v>
      </c>
      <c r="AX288" s="153" t="n">
        <v>0</v>
      </c>
      <c r="AY288" s="153" t="n">
        <v>0</v>
      </c>
      <c r="AZ288" s="153" t="n">
        <v>0</v>
      </c>
      <c r="BA288" s="153" t="n">
        <v>-0.019951938</v>
      </c>
      <c r="BB288" s="153" t="n">
        <v>0</v>
      </c>
      <c r="BC288" s="153" t="n">
        <v>0</v>
      </c>
      <c r="BD288" s="153" t="n">
        <v>0</v>
      </c>
      <c r="BE288" s="153" t="n">
        <v>0</v>
      </c>
      <c r="BF288" s="153" t="n">
        <v>0</v>
      </c>
      <c r="BG288" s="153" t="n">
        <v>0</v>
      </c>
      <c r="BH288" s="153" t="n">
        <v>0</v>
      </c>
      <c r="BI288" s="153" t="n">
        <v>-0.2</v>
      </c>
      <c r="BJ288" s="153" t="n">
        <v>0</v>
      </c>
      <c r="BK288" s="153" t="n">
        <v>0</v>
      </c>
      <c r="BL288" s="153" t="n">
        <v>0</v>
      </c>
      <c r="BM288" s="153" t="n">
        <v>0</v>
      </c>
      <c r="BN288" s="153" t="n">
        <v>-0.019951938</v>
      </c>
      <c r="BO288" s="153" t="n">
        <v>0</v>
      </c>
      <c r="BP288" s="153" t="n">
        <v>0</v>
      </c>
      <c r="BQ288" s="153" t="n">
        <v>0</v>
      </c>
      <c r="BR288" s="153" t="n">
        <v>0</v>
      </c>
      <c r="BS288" s="153" t="n">
        <v>0</v>
      </c>
      <c r="BT288" s="153" t="n">
        <v>0</v>
      </c>
      <c r="BU288" s="153" t="n">
        <v>0</v>
      </c>
    </row>
    <row r="289" customFormat="false" ht="12.75" hidden="false" customHeight="false" outlineLevel="0" collapsed="false">
      <c r="E289" s="0" t="n">
        <v>4.703</v>
      </c>
      <c r="F289" s="154" t="n">
        <f aca="false">EOMONTH(F288,0)+1</f>
        <v>45292</v>
      </c>
      <c r="G289" s="156" t="n">
        <v>4.758</v>
      </c>
      <c r="I289" s="156" t="n">
        <v>0.074939707970031</v>
      </c>
      <c r="J289" s="156" t="n">
        <v>0</v>
      </c>
      <c r="K289" s="156" t="n">
        <v>0</v>
      </c>
      <c r="L289" s="156" t="n">
        <v>0</v>
      </c>
      <c r="M289" s="156" t="n">
        <v>0</v>
      </c>
      <c r="N289" s="156" t="n">
        <v>0</v>
      </c>
      <c r="O289" s="156" t="n">
        <v>0</v>
      </c>
      <c r="P289" s="156" t="n">
        <v>0</v>
      </c>
      <c r="Q289" s="156" t="n">
        <v>0</v>
      </c>
      <c r="R289" s="153" t="n">
        <v>0</v>
      </c>
      <c r="S289" s="153" t="n">
        <v>0</v>
      </c>
      <c r="T289" s="153" t="n">
        <v>0</v>
      </c>
      <c r="U289" s="153" t="n">
        <v>0</v>
      </c>
      <c r="V289" s="153" t="n">
        <v>0</v>
      </c>
      <c r="W289" s="153" t="n">
        <v>0</v>
      </c>
      <c r="X289" s="153" t="n">
        <v>0</v>
      </c>
      <c r="Y289" s="192" t="n">
        <v>0</v>
      </c>
      <c r="Z289" s="153" t="n">
        <v>0.3425</v>
      </c>
      <c r="AA289" s="153" t="n">
        <v>0.4375</v>
      </c>
      <c r="AB289" s="153" t="n">
        <v>0</v>
      </c>
      <c r="AC289" s="153" t="n">
        <v>0</v>
      </c>
      <c r="AD289" s="153" t="n">
        <v>0</v>
      </c>
      <c r="AE289" s="153" t="n">
        <v>0</v>
      </c>
      <c r="AF289" s="153" t="n">
        <v>0</v>
      </c>
      <c r="AG289" s="153" t="n">
        <v>0</v>
      </c>
      <c r="AH289" s="153" t="n">
        <v>0</v>
      </c>
      <c r="AI289" s="153" t="n">
        <v>0</v>
      </c>
      <c r="AJ289" s="153" t="n">
        <v>0</v>
      </c>
      <c r="AK289" s="153" t="n">
        <v>0</v>
      </c>
      <c r="AL289" s="153" t="n">
        <v>0</v>
      </c>
      <c r="AM289" s="153" t="n">
        <v>0</v>
      </c>
      <c r="AN289" s="153" t="n">
        <v>0</v>
      </c>
      <c r="AO289" s="153" t="n">
        <v>0</v>
      </c>
      <c r="AP289" s="153" t="n">
        <v>1.52</v>
      </c>
      <c r="AQ289" s="153" t="n">
        <v>-0.014955184</v>
      </c>
      <c r="AR289" s="153" t="n">
        <v>0</v>
      </c>
      <c r="AS289" s="153" t="n">
        <v>0</v>
      </c>
      <c r="AT289" s="153" t="n">
        <v>0</v>
      </c>
      <c r="AV289" s="153" t="n">
        <v>0</v>
      </c>
      <c r="AW289" s="153" t="n">
        <v>0</v>
      </c>
      <c r="AX289" s="153" t="n">
        <v>0</v>
      </c>
      <c r="AY289" s="153" t="n">
        <v>0</v>
      </c>
      <c r="AZ289" s="153" t="n">
        <v>0</v>
      </c>
      <c r="BA289" s="153" t="n">
        <v>-0.014955184</v>
      </c>
      <c r="BB289" s="153" t="n">
        <v>0</v>
      </c>
      <c r="BC289" s="153" t="n">
        <v>0</v>
      </c>
      <c r="BD289" s="153" t="n">
        <v>0</v>
      </c>
      <c r="BE289" s="153" t="n">
        <v>0</v>
      </c>
      <c r="BF289" s="153" t="n">
        <v>0</v>
      </c>
      <c r="BG289" s="153" t="n">
        <v>0</v>
      </c>
      <c r="BH289" s="153" t="n">
        <v>0</v>
      </c>
      <c r="BI289" s="153" t="n">
        <v>-0.2</v>
      </c>
      <c r="BJ289" s="153" t="n">
        <v>0</v>
      </c>
      <c r="BK289" s="153" t="n">
        <v>0</v>
      </c>
      <c r="BL289" s="153" t="n">
        <v>0</v>
      </c>
      <c r="BM289" s="153" t="n">
        <v>0</v>
      </c>
      <c r="BN289" s="153" t="n">
        <v>-0.014955184</v>
      </c>
      <c r="BO289" s="153" t="n">
        <v>0</v>
      </c>
      <c r="BP289" s="153" t="n">
        <v>0</v>
      </c>
      <c r="BQ289" s="153" t="n">
        <v>0</v>
      </c>
      <c r="BR289" s="153" t="n">
        <v>0</v>
      </c>
      <c r="BS289" s="153" t="n">
        <v>0</v>
      </c>
      <c r="BT289" s="153" t="n">
        <v>0</v>
      </c>
      <c r="BU289" s="153" t="n">
        <v>0</v>
      </c>
    </row>
    <row r="290" customFormat="false" ht="12.75" hidden="false" customHeight="false" outlineLevel="0" collapsed="false">
      <c r="E290" s="0" t="n">
        <v>4.66</v>
      </c>
      <c r="F290" s="154" t="n">
        <f aca="false">EOMONTH(F289,0)+1</f>
        <v>45323</v>
      </c>
      <c r="G290" s="156" t="n">
        <v>4.715</v>
      </c>
      <c r="I290" s="156" t="n">
        <v>0.074937459930435</v>
      </c>
      <c r="J290" s="156" t="n">
        <v>0</v>
      </c>
      <c r="K290" s="156" t="n">
        <v>0</v>
      </c>
      <c r="L290" s="156" t="n">
        <v>0</v>
      </c>
      <c r="M290" s="156" t="n">
        <v>0</v>
      </c>
      <c r="N290" s="156" t="n">
        <v>0</v>
      </c>
      <c r="O290" s="156" t="n">
        <v>0</v>
      </c>
      <c r="P290" s="156" t="n">
        <v>0</v>
      </c>
      <c r="Q290" s="156" t="n">
        <v>0</v>
      </c>
      <c r="R290" s="153" t="n">
        <v>0</v>
      </c>
      <c r="S290" s="153" t="n">
        <v>0</v>
      </c>
      <c r="T290" s="153" t="n">
        <v>0</v>
      </c>
      <c r="U290" s="153" t="n">
        <v>0</v>
      </c>
      <c r="V290" s="153" t="n">
        <v>0</v>
      </c>
      <c r="W290" s="153" t="n">
        <v>0</v>
      </c>
      <c r="X290" s="153" t="n">
        <v>0</v>
      </c>
      <c r="Y290" s="192" t="n">
        <v>0</v>
      </c>
      <c r="Z290" s="153" t="n">
        <v>0.3375</v>
      </c>
      <c r="AA290" s="153" t="n">
        <v>0.435</v>
      </c>
      <c r="AB290" s="153" t="n">
        <v>0</v>
      </c>
      <c r="AC290" s="153" t="n">
        <v>0</v>
      </c>
      <c r="AD290" s="153" t="n">
        <v>0</v>
      </c>
      <c r="AE290" s="153" t="n">
        <v>0</v>
      </c>
      <c r="AF290" s="153" t="n">
        <v>0</v>
      </c>
      <c r="AG290" s="153" t="n">
        <v>0</v>
      </c>
      <c r="AH290" s="153" t="n">
        <v>0</v>
      </c>
      <c r="AI290" s="153" t="n">
        <v>0</v>
      </c>
      <c r="AJ290" s="153" t="n">
        <v>0</v>
      </c>
      <c r="AK290" s="153" t="n">
        <v>0</v>
      </c>
      <c r="AL290" s="153" t="n">
        <v>0</v>
      </c>
      <c r="AM290" s="153" t="n">
        <v>0</v>
      </c>
      <c r="AN290" s="153" t="n">
        <v>0</v>
      </c>
      <c r="AO290" s="153" t="n">
        <v>0</v>
      </c>
      <c r="AP290" s="153" t="n">
        <v>1.4</v>
      </c>
      <c r="AQ290" s="153" t="n">
        <v>0.010042577</v>
      </c>
      <c r="AR290" s="153" t="n">
        <v>0</v>
      </c>
      <c r="AS290" s="153" t="n">
        <v>0</v>
      </c>
      <c r="AT290" s="153" t="n">
        <v>0</v>
      </c>
      <c r="AV290" s="153" t="n">
        <v>0</v>
      </c>
      <c r="AW290" s="153" t="n">
        <v>0</v>
      </c>
      <c r="AX290" s="153" t="n">
        <v>0</v>
      </c>
      <c r="AY290" s="153" t="n">
        <v>0</v>
      </c>
      <c r="AZ290" s="153" t="n">
        <v>0</v>
      </c>
      <c r="BA290" s="153" t="n">
        <v>0.010042577</v>
      </c>
      <c r="BB290" s="153" t="n">
        <v>0</v>
      </c>
      <c r="BC290" s="153" t="n">
        <v>0</v>
      </c>
      <c r="BD290" s="153" t="n">
        <v>0</v>
      </c>
      <c r="BE290" s="153" t="n">
        <v>0</v>
      </c>
      <c r="BF290" s="153" t="n">
        <v>0</v>
      </c>
      <c r="BG290" s="153" t="n">
        <v>0</v>
      </c>
      <c r="BH290" s="153" t="n">
        <v>0</v>
      </c>
      <c r="BI290" s="153" t="n">
        <v>-0.2</v>
      </c>
      <c r="BJ290" s="153" t="n">
        <v>0</v>
      </c>
      <c r="BK290" s="153" t="n">
        <v>0</v>
      </c>
      <c r="BL290" s="153" t="n">
        <v>0</v>
      </c>
      <c r="BM290" s="153" t="n">
        <v>0</v>
      </c>
      <c r="BN290" s="153" t="n">
        <v>0.010042577</v>
      </c>
      <c r="BO290" s="153" t="n">
        <v>0</v>
      </c>
      <c r="BP290" s="153" t="n">
        <v>0</v>
      </c>
      <c r="BQ290" s="153" t="n">
        <v>0</v>
      </c>
      <c r="BR290" s="153" t="n">
        <v>0</v>
      </c>
      <c r="BS290" s="153" t="n">
        <v>0</v>
      </c>
      <c r="BT290" s="153" t="n">
        <v>0</v>
      </c>
      <c r="BU290" s="153" t="n">
        <v>0</v>
      </c>
    </row>
    <row r="291" customFormat="false" ht="12.75" hidden="false" customHeight="false" outlineLevel="0" collapsed="false">
      <c r="E291" s="0" t="n">
        <v>4.577</v>
      </c>
      <c r="F291" s="154" t="n">
        <f aca="false">EOMONTH(F290,0)+1</f>
        <v>45352</v>
      </c>
      <c r="G291" s="156" t="n">
        <v>4.632</v>
      </c>
      <c r="I291" s="156" t="n">
        <v>0.074935356925653</v>
      </c>
      <c r="J291" s="156" t="n">
        <v>0</v>
      </c>
      <c r="K291" s="156" t="n">
        <v>0</v>
      </c>
      <c r="L291" s="156" t="n">
        <v>0</v>
      </c>
      <c r="M291" s="156" t="n">
        <v>0</v>
      </c>
      <c r="N291" s="156" t="n">
        <v>0</v>
      </c>
      <c r="O291" s="156" t="n">
        <v>0</v>
      </c>
      <c r="P291" s="156" t="n">
        <v>0</v>
      </c>
      <c r="Q291" s="156" t="n">
        <v>0</v>
      </c>
      <c r="R291" s="153" t="n">
        <v>0</v>
      </c>
      <c r="S291" s="153" t="n">
        <v>0</v>
      </c>
      <c r="T291" s="153" t="n">
        <v>0</v>
      </c>
      <c r="U291" s="153" t="n">
        <v>0</v>
      </c>
      <c r="V291" s="153" t="n">
        <v>0</v>
      </c>
      <c r="W291" s="153" t="n">
        <v>0</v>
      </c>
      <c r="X291" s="153" t="n">
        <v>0</v>
      </c>
      <c r="Y291" s="192" t="n">
        <v>0</v>
      </c>
      <c r="Z291" s="153" t="n">
        <v>0.26</v>
      </c>
      <c r="AA291" s="153" t="n">
        <v>0.3025</v>
      </c>
      <c r="AB291" s="153" t="n">
        <v>0</v>
      </c>
      <c r="AC291" s="153" t="n">
        <v>0</v>
      </c>
      <c r="AD291" s="153" t="n">
        <v>0</v>
      </c>
      <c r="AE291" s="153" t="n">
        <v>0</v>
      </c>
      <c r="AF291" s="153" t="n">
        <v>0</v>
      </c>
      <c r="AG291" s="153" t="n">
        <v>0</v>
      </c>
      <c r="AH291" s="153" t="n">
        <v>0</v>
      </c>
      <c r="AI291" s="153" t="n">
        <v>0</v>
      </c>
      <c r="AJ291" s="153" t="n">
        <v>0</v>
      </c>
      <c r="AK291" s="153" t="n">
        <v>0</v>
      </c>
      <c r="AL291" s="153" t="n">
        <v>0</v>
      </c>
      <c r="AM291" s="153" t="n">
        <v>0</v>
      </c>
      <c r="AN291" s="153" t="n">
        <v>0</v>
      </c>
      <c r="AO291" s="153" t="n">
        <v>0</v>
      </c>
      <c r="AP291" s="153" t="n">
        <v>0.88</v>
      </c>
      <c r="AQ291" s="153" t="n">
        <v>0.020042577</v>
      </c>
      <c r="AR291" s="153" t="n">
        <v>0</v>
      </c>
      <c r="AS291" s="153" t="n">
        <v>0</v>
      </c>
      <c r="AT291" s="153" t="n">
        <v>0</v>
      </c>
      <c r="AV291" s="153" t="n">
        <v>0</v>
      </c>
      <c r="AW291" s="153" t="n">
        <v>0</v>
      </c>
      <c r="AX291" s="153" t="n">
        <v>0</v>
      </c>
      <c r="AY291" s="153" t="n">
        <v>0</v>
      </c>
      <c r="AZ291" s="153" t="n">
        <v>0</v>
      </c>
      <c r="BA291" s="153" t="n">
        <v>0.020042577</v>
      </c>
      <c r="BB291" s="153" t="n">
        <v>0</v>
      </c>
      <c r="BC291" s="153" t="n">
        <v>0</v>
      </c>
      <c r="BD291" s="153" t="n">
        <v>0</v>
      </c>
      <c r="BE291" s="153" t="n">
        <v>0</v>
      </c>
      <c r="BF291" s="153" t="n">
        <v>0</v>
      </c>
      <c r="BG291" s="153" t="n">
        <v>0</v>
      </c>
      <c r="BH291" s="153" t="n">
        <v>0</v>
      </c>
      <c r="BI291" s="153" t="n">
        <v>-0.2</v>
      </c>
      <c r="BJ291" s="153" t="n">
        <v>0</v>
      </c>
      <c r="BK291" s="153" t="n">
        <v>0</v>
      </c>
      <c r="BL291" s="153" t="n">
        <v>0</v>
      </c>
      <c r="BM291" s="153" t="n">
        <v>0</v>
      </c>
      <c r="BN291" s="153" t="n">
        <v>0.020042577</v>
      </c>
      <c r="BO291" s="153" t="n">
        <v>0</v>
      </c>
      <c r="BP291" s="153" t="n">
        <v>0</v>
      </c>
      <c r="BQ291" s="153" t="n">
        <v>0</v>
      </c>
      <c r="BR291" s="153" t="n">
        <v>0</v>
      </c>
      <c r="BS291" s="153" t="n">
        <v>0</v>
      </c>
      <c r="BT291" s="153" t="n">
        <v>0</v>
      </c>
      <c r="BU291" s="153" t="n">
        <v>0</v>
      </c>
    </row>
    <row r="292" customFormat="false" ht="12.75" hidden="false" customHeight="false" outlineLevel="0" collapsed="false">
      <c r="E292" s="0" t="n">
        <v>4.49499999999999</v>
      </c>
      <c r="F292" s="154" t="n">
        <f aca="false">EOMONTH(F291,0)+1</f>
        <v>45383</v>
      </c>
      <c r="G292" s="156" t="n">
        <v>4.55</v>
      </c>
      <c r="I292" s="156" t="n">
        <v>0.074933108886061</v>
      </c>
      <c r="J292" s="156" t="n">
        <v>0</v>
      </c>
      <c r="K292" s="156" t="n">
        <v>0</v>
      </c>
      <c r="L292" s="156" t="n">
        <v>0</v>
      </c>
      <c r="M292" s="156" t="n">
        <v>0</v>
      </c>
      <c r="N292" s="156" t="n">
        <v>0</v>
      </c>
      <c r="O292" s="156" t="n">
        <v>0</v>
      </c>
      <c r="P292" s="156" t="n">
        <v>0</v>
      </c>
      <c r="Q292" s="156" t="n">
        <v>0</v>
      </c>
      <c r="R292" s="153" t="n">
        <v>0</v>
      </c>
      <c r="S292" s="153" t="n">
        <v>0</v>
      </c>
      <c r="T292" s="153" t="n">
        <v>0</v>
      </c>
      <c r="U292" s="153" t="n">
        <v>0</v>
      </c>
      <c r="V292" s="153" t="n">
        <v>0</v>
      </c>
      <c r="W292" s="153" t="n">
        <v>0</v>
      </c>
      <c r="X292" s="153" t="n">
        <v>0</v>
      </c>
      <c r="Y292" s="192" t="n">
        <v>0</v>
      </c>
      <c r="Z292" s="153" t="n">
        <v>0.1775</v>
      </c>
      <c r="AA292" s="153" t="n">
        <v>0.1975</v>
      </c>
      <c r="AB292" s="153" t="n">
        <v>0</v>
      </c>
      <c r="AC292" s="153" t="n">
        <v>0</v>
      </c>
      <c r="AD292" s="153" t="n">
        <v>0</v>
      </c>
      <c r="AE292" s="153" t="n">
        <v>0</v>
      </c>
      <c r="AF292" s="153" t="n">
        <v>0</v>
      </c>
      <c r="AG292" s="153" t="n">
        <v>0</v>
      </c>
      <c r="AH292" s="153" t="n">
        <v>0</v>
      </c>
      <c r="AI292" s="153" t="n">
        <v>0</v>
      </c>
      <c r="AJ292" s="153" t="n">
        <v>0</v>
      </c>
      <c r="AK292" s="153" t="n">
        <v>0</v>
      </c>
      <c r="AL292" s="153" t="n">
        <v>0</v>
      </c>
      <c r="AM292" s="153" t="n">
        <v>0</v>
      </c>
      <c r="AN292" s="153" t="n">
        <v>0</v>
      </c>
      <c r="AO292" s="153" t="n">
        <v>0</v>
      </c>
      <c r="AP292" s="153" t="n">
        <v>0.505</v>
      </c>
      <c r="AQ292" s="153" t="n">
        <v>0.079976639</v>
      </c>
      <c r="AR292" s="153" t="n">
        <v>0</v>
      </c>
      <c r="AS292" s="153" t="n">
        <v>0</v>
      </c>
      <c r="AT292" s="153" t="n">
        <v>0</v>
      </c>
      <c r="AV292" s="153" t="n">
        <v>0</v>
      </c>
      <c r="AW292" s="153" t="n">
        <v>0</v>
      </c>
      <c r="AX292" s="153" t="n">
        <v>0</v>
      </c>
      <c r="AY292" s="153" t="n">
        <v>0</v>
      </c>
      <c r="AZ292" s="153" t="n">
        <v>0</v>
      </c>
      <c r="BA292" s="153" t="n">
        <v>0.079976639</v>
      </c>
      <c r="BB292" s="153" t="n">
        <v>0</v>
      </c>
      <c r="BC292" s="153" t="n">
        <v>0</v>
      </c>
      <c r="BD292" s="153" t="n">
        <v>0</v>
      </c>
      <c r="BE292" s="153" t="n">
        <v>0</v>
      </c>
      <c r="BF292" s="153" t="n">
        <v>0</v>
      </c>
      <c r="BG292" s="153" t="n">
        <v>0</v>
      </c>
      <c r="BH292" s="153" t="n">
        <v>0</v>
      </c>
      <c r="BI292" s="153" t="n">
        <v>-0.2</v>
      </c>
      <c r="BJ292" s="153" t="n">
        <v>0</v>
      </c>
      <c r="BK292" s="153" t="n">
        <v>0</v>
      </c>
      <c r="BL292" s="153" t="n">
        <v>0</v>
      </c>
      <c r="BM292" s="153" t="n">
        <v>0</v>
      </c>
      <c r="BN292" s="153" t="n">
        <v>0.079976639</v>
      </c>
      <c r="BO292" s="153" t="n">
        <v>0</v>
      </c>
      <c r="BP292" s="153" t="n">
        <v>0</v>
      </c>
      <c r="BQ292" s="153" t="n">
        <v>0</v>
      </c>
      <c r="BR292" s="153" t="n">
        <v>0</v>
      </c>
      <c r="BS292" s="153" t="n">
        <v>0</v>
      </c>
      <c r="BT292" s="153" t="n">
        <v>0</v>
      </c>
      <c r="BU292" s="153" t="n">
        <v>0</v>
      </c>
    </row>
    <row r="293" customFormat="false" ht="12.75" hidden="false" customHeight="false" outlineLevel="0" collapsed="false">
      <c r="E293" s="0" t="n">
        <v>4.494</v>
      </c>
      <c r="F293" s="154" t="n">
        <f aca="false">EOMONTH(F292,0)+1</f>
        <v>45413</v>
      </c>
      <c r="G293" s="156" t="n">
        <v>4.549</v>
      </c>
      <c r="I293" s="156" t="n">
        <v>0.074930933363876</v>
      </c>
      <c r="J293" s="156" t="n">
        <v>0</v>
      </c>
      <c r="K293" s="156" t="n">
        <v>0</v>
      </c>
      <c r="L293" s="156" t="n">
        <v>0</v>
      </c>
      <c r="M293" s="156" t="n">
        <v>0</v>
      </c>
      <c r="N293" s="156" t="n">
        <v>0</v>
      </c>
      <c r="O293" s="156" t="n">
        <v>0</v>
      </c>
      <c r="P293" s="156" t="n">
        <v>0</v>
      </c>
      <c r="Q293" s="156" t="n">
        <v>0</v>
      </c>
      <c r="R293" s="153" t="n">
        <v>0</v>
      </c>
      <c r="S293" s="153" t="n">
        <v>0</v>
      </c>
      <c r="T293" s="153" t="n">
        <v>0</v>
      </c>
      <c r="U293" s="153" t="n">
        <v>0</v>
      </c>
      <c r="V293" s="153" t="n">
        <v>0</v>
      </c>
      <c r="W293" s="153" t="n">
        <v>0</v>
      </c>
      <c r="X293" s="153" t="n">
        <v>0</v>
      </c>
      <c r="Y293" s="192" t="n">
        <v>0</v>
      </c>
      <c r="Z293" s="153" t="n">
        <v>0.1625</v>
      </c>
      <c r="AA293" s="153" t="n">
        <v>0.1725</v>
      </c>
      <c r="AB293" s="153" t="n">
        <v>0</v>
      </c>
      <c r="AC293" s="153" t="n">
        <v>0</v>
      </c>
      <c r="AD293" s="153" t="n">
        <v>0</v>
      </c>
      <c r="AE293" s="153" t="n">
        <v>0</v>
      </c>
      <c r="AF293" s="153" t="n">
        <v>0</v>
      </c>
      <c r="AG293" s="153" t="n">
        <v>0</v>
      </c>
      <c r="AH293" s="153" t="n">
        <v>0</v>
      </c>
      <c r="AI293" s="153" t="n">
        <v>0</v>
      </c>
      <c r="AJ293" s="153" t="n">
        <v>0</v>
      </c>
      <c r="AK293" s="153" t="n">
        <v>0</v>
      </c>
      <c r="AL293" s="153" t="n">
        <v>0</v>
      </c>
      <c r="AM293" s="153" t="n">
        <v>0</v>
      </c>
      <c r="AN293" s="153" t="n">
        <v>0</v>
      </c>
      <c r="AO293" s="153" t="n">
        <v>0</v>
      </c>
      <c r="AP293" s="153" t="n">
        <v>0.405</v>
      </c>
      <c r="AQ293" s="153" t="n">
        <v>0.079968124</v>
      </c>
      <c r="AR293" s="153" t="n">
        <v>0</v>
      </c>
      <c r="AS293" s="153" t="n">
        <v>0</v>
      </c>
      <c r="AT293" s="153" t="n">
        <v>0</v>
      </c>
      <c r="AV293" s="153" t="n">
        <v>0</v>
      </c>
      <c r="AW293" s="153" t="n">
        <v>0</v>
      </c>
      <c r="AX293" s="153" t="n">
        <v>0</v>
      </c>
      <c r="AY293" s="153" t="n">
        <v>0</v>
      </c>
      <c r="AZ293" s="153" t="n">
        <v>0</v>
      </c>
      <c r="BA293" s="153" t="n">
        <v>0.079968124</v>
      </c>
      <c r="BB293" s="153" t="n">
        <v>0</v>
      </c>
      <c r="BC293" s="153" t="n">
        <v>0</v>
      </c>
      <c r="BD293" s="153" t="n">
        <v>0</v>
      </c>
      <c r="BE293" s="153" t="n">
        <v>0</v>
      </c>
      <c r="BF293" s="153" t="n">
        <v>0</v>
      </c>
      <c r="BG293" s="153" t="n">
        <v>0</v>
      </c>
      <c r="BH293" s="153" t="n">
        <v>0</v>
      </c>
      <c r="BI293" s="153" t="n">
        <v>-0.2</v>
      </c>
      <c r="BJ293" s="153" t="n">
        <v>0</v>
      </c>
      <c r="BK293" s="153" t="n">
        <v>0</v>
      </c>
      <c r="BL293" s="153" t="n">
        <v>0</v>
      </c>
      <c r="BM293" s="153" t="n">
        <v>0</v>
      </c>
      <c r="BN293" s="153" t="n">
        <v>0.079968124</v>
      </c>
      <c r="BO293" s="153" t="n">
        <v>0</v>
      </c>
      <c r="BP293" s="153" t="n">
        <v>0</v>
      </c>
      <c r="BQ293" s="153" t="n">
        <v>0</v>
      </c>
      <c r="BR293" s="153" t="n">
        <v>0</v>
      </c>
      <c r="BS293" s="153" t="n">
        <v>0</v>
      </c>
      <c r="BT293" s="153" t="n">
        <v>0</v>
      </c>
      <c r="BU293" s="153" t="n">
        <v>0</v>
      </c>
    </row>
    <row r="294" customFormat="false" ht="12.75" hidden="false" customHeight="false" outlineLevel="0" collapsed="false">
      <c r="E294" s="0" t="n">
        <v>4.51</v>
      </c>
      <c r="F294" s="154" t="n">
        <f aca="false">EOMONTH(F293,0)+1</f>
        <v>45444</v>
      </c>
      <c r="I294" s="156" t="n">
        <v>0.074928685324286</v>
      </c>
      <c r="J294" s="156" t="n">
        <v>0</v>
      </c>
      <c r="K294" s="156" t="n">
        <v>0</v>
      </c>
      <c r="L294" s="156" t="n">
        <v>0</v>
      </c>
      <c r="M294" s="156" t="n">
        <v>0</v>
      </c>
      <c r="N294" s="156" t="n">
        <v>0</v>
      </c>
      <c r="O294" s="156" t="n">
        <v>0</v>
      </c>
      <c r="P294" s="156" t="n">
        <v>0</v>
      </c>
      <c r="Q294" s="156" t="n">
        <v>0</v>
      </c>
      <c r="R294" s="156" t="n">
        <v>0</v>
      </c>
      <c r="S294" s="153" t="n">
        <v>0</v>
      </c>
      <c r="T294" s="153" t="n">
        <v>0</v>
      </c>
      <c r="U294" s="153" t="n">
        <v>0</v>
      </c>
      <c r="V294" s="153" t="n">
        <v>0</v>
      </c>
      <c r="W294" s="153" t="n">
        <v>0</v>
      </c>
      <c r="X294" s="153" t="n">
        <v>0</v>
      </c>
      <c r="Y294" s="153" t="n">
        <v>0</v>
      </c>
      <c r="Z294" s="192" t="n">
        <v>0.1625</v>
      </c>
      <c r="AA294" s="153" t="n">
        <v>0.1725</v>
      </c>
      <c r="AB294" s="153" t="n">
        <v>0</v>
      </c>
      <c r="AC294" s="153" t="n">
        <v>0</v>
      </c>
      <c r="AD294" s="153" t="n">
        <v>0</v>
      </c>
      <c r="AE294" s="153" t="n">
        <v>0</v>
      </c>
      <c r="AF294" s="153" t="n">
        <v>0</v>
      </c>
      <c r="AG294" s="153" t="n">
        <v>0</v>
      </c>
      <c r="AH294" s="153" t="n">
        <v>0</v>
      </c>
      <c r="AI294" s="153" t="n">
        <v>0</v>
      </c>
      <c r="AJ294" s="153" t="n">
        <v>0</v>
      </c>
      <c r="AK294" s="153" t="n">
        <v>0</v>
      </c>
      <c r="AL294" s="153" t="n">
        <v>0</v>
      </c>
      <c r="AM294" s="153" t="n">
        <v>0</v>
      </c>
      <c r="AN294" s="153" t="n">
        <v>0</v>
      </c>
      <c r="AO294" s="153" t="n">
        <v>0</v>
      </c>
      <c r="AP294" s="153" t="n">
        <v>0.415</v>
      </c>
      <c r="AQ294" s="153" t="n">
        <v>0.079968124</v>
      </c>
      <c r="AR294" s="153" t="n">
        <v>0</v>
      </c>
      <c r="AS294" s="153" t="n">
        <v>0</v>
      </c>
      <c r="AT294" s="153" t="n">
        <v>0</v>
      </c>
      <c r="AV294" s="153" t="n">
        <v>0</v>
      </c>
      <c r="AW294" s="153" t="n">
        <v>0</v>
      </c>
      <c r="AX294" s="153" t="n">
        <v>0</v>
      </c>
      <c r="AY294" s="153" t="n">
        <v>0</v>
      </c>
      <c r="AZ294" s="153" t="n">
        <v>0</v>
      </c>
      <c r="BA294" s="153" t="n">
        <v>0.079968124</v>
      </c>
      <c r="BB294" s="153" t="n">
        <v>0</v>
      </c>
      <c r="BC294" s="153" t="n">
        <v>0</v>
      </c>
      <c r="BD294" s="153" t="n">
        <v>0</v>
      </c>
      <c r="BE294" s="153" t="n">
        <v>0</v>
      </c>
      <c r="BF294" s="153" t="n">
        <v>0</v>
      </c>
      <c r="BG294" s="153" t="n">
        <v>0</v>
      </c>
      <c r="BH294" s="153" t="n">
        <v>0</v>
      </c>
      <c r="BI294" s="153" t="n">
        <v>-0.2</v>
      </c>
      <c r="BJ294" s="153" t="n">
        <v>0</v>
      </c>
      <c r="BK294" s="153" t="n">
        <v>0</v>
      </c>
      <c r="BL294" s="153" t="n">
        <v>0</v>
      </c>
      <c r="BM294" s="153" t="n">
        <v>0</v>
      </c>
      <c r="BN294" s="153" t="n">
        <v>0.079968124</v>
      </c>
      <c r="BO294" s="153" t="n">
        <v>0</v>
      </c>
      <c r="BP294" s="153" t="n">
        <v>0</v>
      </c>
      <c r="BQ294" s="153" t="n">
        <v>0</v>
      </c>
      <c r="BR294" s="153" t="n">
        <v>0</v>
      </c>
      <c r="BS294" s="153" t="n">
        <v>0</v>
      </c>
      <c r="BT294" s="153" t="n">
        <v>0</v>
      </c>
      <c r="BU294" s="153" t="n">
        <v>0</v>
      </c>
    </row>
    <row r="295" customFormat="false" ht="12.75" hidden="false" customHeight="false" outlineLevel="0" collapsed="false">
      <c r="E295" s="0" t="n">
        <v>4.557</v>
      </c>
      <c r="F295" s="154" t="n">
        <f aca="false">EOMONTH(F294,0)+1</f>
        <v>45474</v>
      </c>
      <c r="I295" s="156" t="n">
        <v>0.0719663674026</v>
      </c>
      <c r="J295" s="156" t="n">
        <v>0</v>
      </c>
      <c r="K295" s="156" t="n">
        <v>0</v>
      </c>
      <c r="L295" s="156" t="n">
        <v>0</v>
      </c>
      <c r="M295" s="156" t="n">
        <v>0</v>
      </c>
      <c r="N295" s="156" t="n">
        <v>0</v>
      </c>
      <c r="O295" s="156" t="n">
        <v>0</v>
      </c>
      <c r="P295" s="156" t="n">
        <v>0</v>
      </c>
      <c r="Q295" s="156" t="n">
        <v>0</v>
      </c>
      <c r="R295" s="156" t="n">
        <v>0</v>
      </c>
      <c r="S295" s="153" t="n">
        <v>0</v>
      </c>
      <c r="T295" s="153" t="n">
        <v>0</v>
      </c>
      <c r="U295" s="153" t="n">
        <v>0</v>
      </c>
      <c r="V295" s="153" t="n">
        <v>0</v>
      </c>
      <c r="W295" s="153" t="n">
        <v>0</v>
      </c>
      <c r="X295" s="153" t="n">
        <v>0</v>
      </c>
      <c r="Y295" s="153" t="n">
        <v>0</v>
      </c>
      <c r="Z295" s="192" t="n">
        <v>0.155</v>
      </c>
      <c r="AA295" s="153" t="n">
        <v>0.185</v>
      </c>
      <c r="AB295" s="153" t="n">
        <v>0</v>
      </c>
      <c r="AC295" s="153" t="n">
        <v>0</v>
      </c>
      <c r="AD295" s="153" t="n">
        <v>0</v>
      </c>
      <c r="AE295" s="153" t="n">
        <v>0</v>
      </c>
      <c r="AF295" s="153" t="n">
        <v>0</v>
      </c>
      <c r="AG295" s="153" t="n">
        <v>0</v>
      </c>
      <c r="AH295" s="153" t="n">
        <v>0</v>
      </c>
      <c r="AI295" s="153" t="n">
        <v>0</v>
      </c>
      <c r="AJ295" s="153" t="n">
        <v>0</v>
      </c>
      <c r="AK295" s="153" t="n">
        <v>0</v>
      </c>
      <c r="AL295" s="153" t="n">
        <v>0</v>
      </c>
      <c r="AM295" s="153" t="n">
        <v>0</v>
      </c>
      <c r="AN295" s="153" t="n">
        <v>0</v>
      </c>
      <c r="AO295" s="153" t="n">
        <v>0</v>
      </c>
      <c r="AP295" s="153" t="n">
        <v>0.2575</v>
      </c>
      <c r="AQ295" s="153" t="n">
        <v>0.079968124</v>
      </c>
      <c r="AR295" s="153" t="n">
        <v>0</v>
      </c>
      <c r="AS295" s="153" t="n">
        <v>0</v>
      </c>
      <c r="AT295" s="153" t="n">
        <v>0</v>
      </c>
      <c r="AV295" s="153" t="n">
        <v>0</v>
      </c>
      <c r="AW295" s="153" t="n">
        <v>0</v>
      </c>
      <c r="AX295" s="153" t="n">
        <v>0</v>
      </c>
      <c r="AY295" s="153" t="n">
        <v>0</v>
      </c>
      <c r="AZ295" s="153" t="n">
        <v>0</v>
      </c>
      <c r="BA295" s="153" t="n">
        <v>0.079968124</v>
      </c>
      <c r="BB295" s="153" t="n">
        <v>0</v>
      </c>
      <c r="BC295" s="153" t="n">
        <v>0</v>
      </c>
      <c r="BD295" s="153" t="n">
        <v>0</v>
      </c>
      <c r="BE295" s="153" t="n">
        <v>0</v>
      </c>
      <c r="BF295" s="153" t="n">
        <v>0</v>
      </c>
      <c r="BG295" s="153" t="n">
        <v>0</v>
      </c>
      <c r="BH295" s="153" t="n">
        <v>0</v>
      </c>
      <c r="BJ295" s="153" t="n">
        <v>0</v>
      </c>
      <c r="BK295" s="153" t="n">
        <v>0</v>
      </c>
      <c r="BL295" s="153" t="n">
        <v>0</v>
      </c>
      <c r="BM295" s="153" t="n">
        <v>0</v>
      </c>
      <c r="BN295" s="153" t="n">
        <v>0.079968124</v>
      </c>
      <c r="BO295" s="153" t="n">
        <v>0</v>
      </c>
      <c r="BP295" s="153" t="n">
        <v>0</v>
      </c>
      <c r="BQ295" s="153" t="n">
        <v>0</v>
      </c>
      <c r="BR295" s="153" t="n">
        <v>0</v>
      </c>
      <c r="BS295" s="153" t="n">
        <v>0</v>
      </c>
      <c r="BT295" s="153" t="n">
        <v>0</v>
      </c>
      <c r="BU295" s="153" t="n">
        <v>0</v>
      </c>
    </row>
    <row r="296" customFormat="false" ht="12.75" hidden="false" customHeight="false" outlineLevel="0" collapsed="false">
      <c r="E296" s="0" t="n">
        <v>4.552</v>
      </c>
      <c r="F296" s="154" t="n">
        <f aca="false">EOMONTH(F295,0)+1</f>
        <v>45505</v>
      </c>
      <c r="I296" s="156" t="n">
        <v>0.071966877321925</v>
      </c>
      <c r="J296" s="156" t="n">
        <v>0</v>
      </c>
      <c r="K296" s="156" t="n">
        <v>0</v>
      </c>
      <c r="L296" s="156" t="n">
        <v>0</v>
      </c>
      <c r="M296" s="156" t="n">
        <v>0</v>
      </c>
      <c r="N296" s="156" t="n">
        <v>0</v>
      </c>
      <c r="O296" s="156" t="n">
        <v>0</v>
      </c>
      <c r="P296" s="156" t="n">
        <v>0</v>
      </c>
      <c r="Q296" s="156" t="n">
        <v>0</v>
      </c>
      <c r="R296" s="156" t="n">
        <v>0</v>
      </c>
      <c r="S296" s="153" t="n">
        <v>0</v>
      </c>
      <c r="T296" s="153" t="n">
        <v>0</v>
      </c>
      <c r="U296" s="153" t="n">
        <v>0</v>
      </c>
      <c r="V296" s="153" t="n">
        <v>0</v>
      </c>
      <c r="W296" s="153" t="n">
        <v>0</v>
      </c>
      <c r="X296" s="153" t="n">
        <v>0</v>
      </c>
      <c r="Y296" s="153" t="n">
        <v>0</v>
      </c>
      <c r="Z296" s="192" t="n">
        <v>0.155</v>
      </c>
      <c r="AA296" s="153" t="n">
        <v>0.185</v>
      </c>
      <c r="AB296" s="153" t="n">
        <v>0</v>
      </c>
      <c r="AC296" s="153" t="n">
        <v>0</v>
      </c>
      <c r="AD296" s="153" t="n">
        <v>0</v>
      </c>
      <c r="AE296" s="153" t="n">
        <v>0</v>
      </c>
      <c r="AF296" s="153" t="n">
        <v>0</v>
      </c>
      <c r="AG296" s="153" t="n">
        <v>0</v>
      </c>
      <c r="AH296" s="153" t="n">
        <v>0</v>
      </c>
      <c r="AI296" s="153" t="n">
        <v>0</v>
      </c>
      <c r="AJ296" s="153" t="n">
        <v>0</v>
      </c>
      <c r="AK296" s="153" t="n">
        <v>0</v>
      </c>
      <c r="AL296" s="153" t="n">
        <v>0</v>
      </c>
      <c r="AM296" s="153" t="n">
        <v>0</v>
      </c>
      <c r="AN296" s="153" t="n">
        <v>0</v>
      </c>
      <c r="AO296" s="153" t="n">
        <v>0</v>
      </c>
      <c r="AP296" s="153" t="n">
        <v>0.2575</v>
      </c>
      <c r="AQ296" s="153" t="n">
        <v>0.079968124</v>
      </c>
      <c r="AR296" s="153" t="n">
        <v>0</v>
      </c>
      <c r="AS296" s="153" t="n">
        <v>0</v>
      </c>
      <c r="AT296" s="153" t="n">
        <v>0</v>
      </c>
      <c r="AV296" s="153" t="n">
        <v>0</v>
      </c>
      <c r="AW296" s="153" t="n">
        <v>0</v>
      </c>
      <c r="AX296" s="153" t="n">
        <v>0</v>
      </c>
      <c r="AY296" s="153" t="n">
        <v>0</v>
      </c>
      <c r="AZ296" s="153" t="n">
        <v>0</v>
      </c>
      <c r="BA296" s="153" t="n">
        <v>0.079968124</v>
      </c>
      <c r="BB296" s="153" t="n">
        <v>0</v>
      </c>
      <c r="BC296" s="153" t="n">
        <v>0</v>
      </c>
      <c r="BD296" s="153" t="n">
        <v>0</v>
      </c>
      <c r="BE296" s="153" t="n">
        <v>0</v>
      </c>
      <c r="BF296" s="153" t="n">
        <v>0</v>
      </c>
      <c r="BG296" s="153" t="n">
        <v>0</v>
      </c>
      <c r="BH296" s="153" t="n">
        <v>0</v>
      </c>
      <c r="BJ296" s="153" t="n">
        <v>0</v>
      </c>
      <c r="BK296" s="153" t="n">
        <v>0</v>
      </c>
      <c r="BL296" s="153" t="n">
        <v>0</v>
      </c>
      <c r="BM296" s="153" t="n">
        <v>0</v>
      </c>
      <c r="BN296" s="153" t="n">
        <v>0.079968124</v>
      </c>
      <c r="BO296" s="153" t="n">
        <v>0</v>
      </c>
      <c r="BP296" s="153" t="n">
        <v>0</v>
      </c>
      <c r="BQ296" s="153" t="n">
        <v>0</v>
      </c>
      <c r="BR296" s="153" t="n">
        <v>0</v>
      </c>
      <c r="BS296" s="153" t="n">
        <v>0</v>
      </c>
      <c r="BT296" s="153" t="n">
        <v>0</v>
      </c>
      <c r="BU296" s="153" t="n">
        <v>0</v>
      </c>
    </row>
    <row r="297" customFormat="false" ht="12.75" hidden="false" customHeight="false" outlineLevel="0" collapsed="false">
      <c r="E297" s="0" t="n">
        <v>4.87600000000001</v>
      </c>
      <c r="F297" s="154" t="n">
        <f aca="false">EOMONTH(F296,0)+1</f>
        <v>45536</v>
      </c>
      <c r="I297" s="156" t="n">
        <v>0.071967387241251</v>
      </c>
      <c r="J297" s="156" t="n">
        <v>0</v>
      </c>
      <c r="K297" s="156" t="n">
        <v>0</v>
      </c>
      <c r="L297" s="156" t="n">
        <v>0</v>
      </c>
      <c r="M297" s="156" t="n">
        <v>0</v>
      </c>
      <c r="N297" s="156" t="n">
        <v>0</v>
      </c>
      <c r="O297" s="156" t="n">
        <v>0</v>
      </c>
      <c r="P297" s="156" t="n">
        <v>0</v>
      </c>
      <c r="Q297" s="156" t="n">
        <v>0</v>
      </c>
      <c r="R297" s="156" t="n">
        <v>0</v>
      </c>
      <c r="S297" s="153" t="n">
        <v>0</v>
      </c>
      <c r="T297" s="153" t="n">
        <v>0</v>
      </c>
      <c r="U297" s="153" t="n">
        <v>0</v>
      </c>
      <c r="V297" s="153" t="n">
        <v>0</v>
      </c>
      <c r="W297" s="153" t="n">
        <v>0</v>
      </c>
      <c r="X297" s="153" t="n">
        <v>0</v>
      </c>
      <c r="Y297" s="153" t="n">
        <v>0</v>
      </c>
      <c r="Z297" s="192" t="n">
        <v>0.155</v>
      </c>
      <c r="AA297" s="153" t="n">
        <v>0.1625</v>
      </c>
      <c r="AB297" s="153" t="n">
        <v>0</v>
      </c>
      <c r="AC297" s="153" t="n">
        <v>0</v>
      </c>
      <c r="AD297" s="153" t="n">
        <v>0</v>
      </c>
      <c r="AE297" s="153" t="n">
        <v>0</v>
      </c>
      <c r="AF297" s="153" t="n">
        <v>0</v>
      </c>
      <c r="AG297" s="153" t="n">
        <v>0</v>
      </c>
      <c r="AH297" s="153" t="n">
        <v>0</v>
      </c>
      <c r="AI297" s="153" t="n">
        <v>0</v>
      </c>
      <c r="AJ297" s="153" t="n">
        <v>0</v>
      </c>
      <c r="AK297" s="153" t="n">
        <v>0</v>
      </c>
      <c r="AL297" s="153" t="n">
        <v>0</v>
      </c>
      <c r="AM297" s="153" t="n">
        <v>0</v>
      </c>
      <c r="AN297" s="153" t="n">
        <v>0</v>
      </c>
      <c r="AO297" s="153" t="n">
        <v>0</v>
      </c>
      <c r="AP297" s="153" t="n">
        <v>0.2525</v>
      </c>
      <c r="AQ297" s="153" t="n">
        <v>0.079968124</v>
      </c>
      <c r="AR297" s="153" t="n">
        <v>0</v>
      </c>
      <c r="AS297" s="153" t="n">
        <v>0</v>
      </c>
      <c r="AT297" s="153" t="n">
        <v>0</v>
      </c>
      <c r="AV297" s="153" t="n">
        <v>0</v>
      </c>
      <c r="AW297" s="153" t="n">
        <v>0</v>
      </c>
      <c r="AX297" s="153" t="n">
        <v>0</v>
      </c>
      <c r="AY297" s="153" t="n">
        <v>0</v>
      </c>
      <c r="AZ297" s="153" t="n">
        <v>0</v>
      </c>
      <c r="BA297" s="153" t="n">
        <v>0.079968124</v>
      </c>
      <c r="BB297" s="153" t="n">
        <v>0</v>
      </c>
      <c r="BC297" s="153" t="n">
        <v>0</v>
      </c>
      <c r="BD297" s="153" t="n">
        <v>0</v>
      </c>
      <c r="BE297" s="153" t="n">
        <v>0</v>
      </c>
      <c r="BF297" s="153" t="n">
        <v>0</v>
      </c>
      <c r="BG297" s="153" t="n">
        <v>0</v>
      </c>
      <c r="BH297" s="153" t="n">
        <v>0</v>
      </c>
      <c r="BJ297" s="153" t="n">
        <v>0</v>
      </c>
      <c r="BK297" s="153" t="n">
        <v>0</v>
      </c>
      <c r="BL297" s="153" t="n">
        <v>0</v>
      </c>
      <c r="BM297" s="153" t="n">
        <v>0</v>
      </c>
      <c r="BN297" s="153" t="n">
        <v>0.079968124</v>
      </c>
      <c r="BO297" s="153" t="n">
        <v>0</v>
      </c>
      <c r="BP297" s="153" t="n">
        <v>0</v>
      </c>
      <c r="BQ297" s="153" t="n">
        <v>0</v>
      </c>
      <c r="BR297" s="153" t="n">
        <v>0</v>
      </c>
      <c r="BS297" s="153" t="n">
        <v>0</v>
      </c>
      <c r="BT297" s="153" t="n">
        <v>0</v>
      </c>
      <c r="BU297" s="153" t="n">
        <v>0</v>
      </c>
    </row>
    <row r="298" customFormat="false" ht="12.75" hidden="false" customHeight="false" outlineLevel="0" collapsed="false">
      <c r="E298" s="0" t="n">
        <v>4.873</v>
      </c>
      <c r="F298" s="154" t="n">
        <f aca="false">EOMONTH(F297,0)+1</f>
        <v>45566</v>
      </c>
      <c r="I298" s="156" t="n">
        <v>0.071967880711567</v>
      </c>
      <c r="J298" s="156" t="n">
        <v>0</v>
      </c>
      <c r="K298" s="156" t="n">
        <v>0</v>
      </c>
      <c r="L298" s="156" t="n">
        <v>0</v>
      </c>
      <c r="M298" s="156" t="n">
        <v>0</v>
      </c>
      <c r="N298" s="156" t="n">
        <v>0</v>
      </c>
      <c r="O298" s="156" t="n">
        <v>0</v>
      </c>
      <c r="P298" s="156" t="n">
        <v>0</v>
      </c>
      <c r="Q298" s="156" t="n">
        <v>0</v>
      </c>
      <c r="R298" s="156" t="n">
        <v>0</v>
      </c>
      <c r="S298" s="153" t="n">
        <v>0</v>
      </c>
      <c r="T298" s="153" t="n">
        <v>0</v>
      </c>
      <c r="U298" s="153" t="n">
        <v>0</v>
      </c>
      <c r="V298" s="153" t="n">
        <v>0</v>
      </c>
      <c r="W298" s="153" t="n">
        <v>0</v>
      </c>
      <c r="X298" s="153" t="n">
        <v>0</v>
      </c>
      <c r="Y298" s="153" t="n">
        <v>0</v>
      </c>
      <c r="Z298" s="192" t="n">
        <v>0.1575</v>
      </c>
      <c r="AA298" s="153" t="n">
        <v>0.185</v>
      </c>
      <c r="AB298" s="153" t="n">
        <v>0</v>
      </c>
      <c r="AC298" s="153" t="n">
        <v>0</v>
      </c>
      <c r="AD298" s="153" t="n">
        <v>0</v>
      </c>
      <c r="AE298" s="153" t="n">
        <v>0</v>
      </c>
      <c r="AF298" s="153" t="n">
        <v>0</v>
      </c>
      <c r="AG298" s="153" t="n">
        <v>0</v>
      </c>
      <c r="AH298" s="153" t="n">
        <v>0</v>
      </c>
      <c r="AI298" s="153" t="n">
        <v>0</v>
      </c>
      <c r="AJ298" s="153" t="n">
        <v>0</v>
      </c>
      <c r="AK298" s="153" t="n">
        <v>0</v>
      </c>
      <c r="AL298" s="153" t="n">
        <v>0</v>
      </c>
      <c r="AM298" s="153" t="n">
        <v>0</v>
      </c>
      <c r="AN298" s="153" t="n">
        <v>0</v>
      </c>
      <c r="AO298" s="153" t="n">
        <v>0</v>
      </c>
      <c r="AP298" s="153" t="n">
        <v>0.255</v>
      </c>
      <c r="AQ298" s="153" t="n">
        <v>0.079968124</v>
      </c>
      <c r="AR298" s="153" t="n">
        <v>0</v>
      </c>
      <c r="AS298" s="153" t="n">
        <v>0</v>
      </c>
      <c r="AT298" s="153" t="n">
        <v>0</v>
      </c>
      <c r="AV298" s="153" t="n">
        <v>0</v>
      </c>
      <c r="AW298" s="153" t="n">
        <v>0</v>
      </c>
      <c r="AX298" s="153" t="n">
        <v>0</v>
      </c>
      <c r="AY298" s="153" t="n">
        <v>0</v>
      </c>
      <c r="AZ298" s="153" t="n">
        <v>0</v>
      </c>
      <c r="BA298" s="153" t="n">
        <v>0.079968124</v>
      </c>
      <c r="BB298" s="153" t="n">
        <v>0</v>
      </c>
      <c r="BC298" s="153" t="n">
        <v>0</v>
      </c>
      <c r="BD298" s="153" t="n">
        <v>0</v>
      </c>
      <c r="BE298" s="153" t="n">
        <v>0</v>
      </c>
      <c r="BF298" s="153" t="n">
        <v>0</v>
      </c>
      <c r="BG298" s="153" t="n">
        <v>0</v>
      </c>
      <c r="BH298" s="153" t="n">
        <v>0</v>
      </c>
      <c r="BJ298" s="153" t="n">
        <v>0</v>
      </c>
      <c r="BK298" s="153" t="n">
        <v>0</v>
      </c>
      <c r="BL298" s="153" t="n">
        <v>0</v>
      </c>
      <c r="BM298" s="153" t="n">
        <v>0</v>
      </c>
      <c r="BN298" s="153" t="n">
        <v>0.079968124</v>
      </c>
      <c r="BO298" s="153" t="n">
        <v>0</v>
      </c>
      <c r="BP298" s="153" t="n">
        <v>0</v>
      </c>
      <c r="BQ298" s="153" t="n">
        <v>0</v>
      </c>
      <c r="BR298" s="153" t="n">
        <v>0</v>
      </c>
      <c r="BS298" s="153" t="n">
        <v>0</v>
      </c>
      <c r="BT298" s="153" t="n">
        <v>0</v>
      </c>
      <c r="BU298" s="153" t="n">
        <v>0</v>
      </c>
    </row>
    <row r="299" customFormat="false" ht="12.75" hidden="false" customHeight="false" outlineLevel="0" collapsed="false">
      <c r="E299" s="0" t="n">
        <v>4.868</v>
      </c>
      <c r="F299" s="154" t="n">
        <f aca="false">EOMONTH(F298,0)+1</f>
        <v>45597</v>
      </c>
      <c r="I299" s="156" t="n">
        <v>0.071968390630892</v>
      </c>
      <c r="J299" s="156" t="n">
        <v>0</v>
      </c>
      <c r="K299" s="156" t="n">
        <v>0</v>
      </c>
      <c r="L299" s="156" t="n">
        <v>0</v>
      </c>
      <c r="M299" s="156" t="n">
        <v>0</v>
      </c>
      <c r="N299" s="156" t="n">
        <v>0</v>
      </c>
      <c r="O299" s="156" t="n">
        <v>0</v>
      </c>
      <c r="P299" s="156" t="n">
        <v>0</v>
      </c>
      <c r="Q299" s="156" t="n">
        <v>0</v>
      </c>
      <c r="R299" s="156" t="n">
        <v>0</v>
      </c>
      <c r="S299" s="153" t="n">
        <v>0</v>
      </c>
      <c r="T299" s="153" t="n">
        <v>0</v>
      </c>
      <c r="U299" s="153" t="n">
        <v>0</v>
      </c>
      <c r="V299" s="153" t="n">
        <v>0</v>
      </c>
      <c r="W299" s="153" t="n">
        <v>0</v>
      </c>
      <c r="X299" s="153" t="n">
        <v>0</v>
      </c>
      <c r="Y299" s="153" t="n">
        <v>0</v>
      </c>
      <c r="Z299" s="192" t="n">
        <v>0.24</v>
      </c>
      <c r="AA299" s="153" t="n">
        <v>0.2875</v>
      </c>
      <c r="AB299" s="153" t="n">
        <v>0</v>
      </c>
      <c r="AC299" s="153" t="n">
        <v>0</v>
      </c>
      <c r="AD299" s="153" t="n">
        <v>0</v>
      </c>
      <c r="AE299" s="153" t="n">
        <v>0</v>
      </c>
      <c r="AF299" s="153" t="n">
        <v>0</v>
      </c>
      <c r="AG299" s="153" t="n">
        <v>0</v>
      </c>
      <c r="AH299" s="153" t="n">
        <v>0</v>
      </c>
      <c r="AI299" s="153" t="n">
        <v>0</v>
      </c>
      <c r="AJ299" s="153" t="n">
        <v>0</v>
      </c>
      <c r="AK299" s="153" t="n">
        <v>0</v>
      </c>
      <c r="AL299" s="153" t="n">
        <v>0</v>
      </c>
      <c r="AM299" s="153" t="n">
        <v>0</v>
      </c>
      <c r="AN299" s="153" t="n">
        <v>0</v>
      </c>
      <c r="AO299" s="153" t="n">
        <v>0</v>
      </c>
      <c r="AP299" s="153" t="n">
        <v>0.725</v>
      </c>
      <c r="AQ299" s="153" t="n">
        <v>1.1287E-005</v>
      </c>
      <c r="AR299" s="153" t="n">
        <v>0</v>
      </c>
      <c r="AS299" s="153" t="n">
        <v>0</v>
      </c>
      <c r="AT299" s="153" t="n">
        <v>0</v>
      </c>
      <c r="AV299" s="153" t="n">
        <v>0</v>
      </c>
      <c r="AW299" s="153" t="n">
        <v>0</v>
      </c>
      <c r="AX299" s="153" t="n">
        <v>0</v>
      </c>
      <c r="AY299" s="153" t="n">
        <v>0</v>
      </c>
      <c r="AZ299" s="153" t="n">
        <v>0</v>
      </c>
      <c r="BA299" s="153" t="n">
        <v>1.1287E-005</v>
      </c>
      <c r="BB299" s="153" t="n">
        <v>0</v>
      </c>
      <c r="BC299" s="153" t="n">
        <v>0</v>
      </c>
      <c r="BD299" s="153" t="n">
        <v>0</v>
      </c>
      <c r="BE299" s="153" t="n">
        <v>0</v>
      </c>
      <c r="BF299" s="153" t="n">
        <v>0</v>
      </c>
      <c r="BG299" s="153" t="n">
        <v>0</v>
      </c>
      <c r="BH299" s="153" t="n">
        <v>0</v>
      </c>
      <c r="BJ299" s="153" t="n">
        <v>0</v>
      </c>
      <c r="BK299" s="153" t="n">
        <v>0</v>
      </c>
      <c r="BL299" s="153" t="n">
        <v>0</v>
      </c>
      <c r="BM299" s="153" t="n">
        <v>0</v>
      </c>
      <c r="BN299" s="153" t="n">
        <v>1.1287E-005</v>
      </c>
      <c r="BO299" s="153" t="n">
        <v>0</v>
      </c>
      <c r="BP299" s="153" t="n">
        <v>0</v>
      </c>
      <c r="BQ299" s="153" t="n">
        <v>0</v>
      </c>
      <c r="BR299" s="153" t="n">
        <v>0</v>
      </c>
      <c r="BS299" s="153" t="n">
        <v>0</v>
      </c>
      <c r="BT299" s="153" t="n">
        <v>0</v>
      </c>
      <c r="BU299" s="153" t="n">
        <v>0</v>
      </c>
    </row>
    <row r="300" customFormat="false" ht="12.75" hidden="false" customHeight="false" outlineLevel="0" collapsed="false">
      <c r="E300" s="0" t="n">
        <v>4.905</v>
      </c>
      <c r="F300" s="154" t="n">
        <f aca="false">EOMONTH(F299,0)+1</f>
        <v>45627</v>
      </c>
      <c r="I300" s="156" t="n">
        <v>0.071968884101208</v>
      </c>
      <c r="J300" s="156" t="n">
        <v>0</v>
      </c>
      <c r="K300" s="156" t="n">
        <v>0</v>
      </c>
      <c r="L300" s="156" t="n">
        <v>0</v>
      </c>
      <c r="M300" s="156" t="n">
        <v>0</v>
      </c>
      <c r="N300" s="156" t="n">
        <v>0</v>
      </c>
      <c r="O300" s="156" t="n">
        <v>0</v>
      </c>
      <c r="P300" s="156" t="n">
        <v>0</v>
      </c>
      <c r="Q300" s="156" t="n">
        <v>0</v>
      </c>
      <c r="R300" s="156" t="n">
        <v>0</v>
      </c>
      <c r="S300" s="153" t="n">
        <v>0</v>
      </c>
      <c r="T300" s="153" t="n">
        <v>0</v>
      </c>
      <c r="U300" s="153" t="n">
        <v>0</v>
      </c>
      <c r="V300" s="153" t="n">
        <v>0</v>
      </c>
      <c r="W300" s="153" t="n">
        <v>0</v>
      </c>
      <c r="X300" s="153" t="n">
        <v>0</v>
      </c>
      <c r="Y300" s="153" t="n">
        <v>0</v>
      </c>
      <c r="Z300" s="192" t="n">
        <v>0.295</v>
      </c>
      <c r="AA300" s="153" t="n">
        <v>0.3375</v>
      </c>
      <c r="AB300" s="153" t="n">
        <v>0</v>
      </c>
      <c r="AC300" s="153" t="n">
        <v>0</v>
      </c>
      <c r="AD300" s="153" t="n">
        <v>0</v>
      </c>
      <c r="AE300" s="153" t="n">
        <v>0</v>
      </c>
      <c r="AF300" s="153" t="n">
        <v>0</v>
      </c>
      <c r="AG300" s="153" t="n">
        <v>0</v>
      </c>
      <c r="AH300" s="153" t="n">
        <v>0</v>
      </c>
      <c r="AI300" s="153" t="n">
        <v>0</v>
      </c>
      <c r="AJ300" s="153" t="n">
        <v>0</v>
      </c>
      <c r="AK300" s="153" t="n">
        <v>0</v>
      </c>
      <c r="AL300" s="153" t="n">
        <v>0</v>
      </c>
      <c r="AM300" s="153" t="n">
        <v>0</v>
      </c>
      <c r="AN300" s="153" t="n">
        <v>0</v>
      </c>
      <c r="AO300" s="153" t="n">
        <v>0</v>
      </c>
      <c r="AP300" s="153" t="n">
        <v>1.045</v>
      </c>
      <c r="AQ300" s="153" t="n">
        <v>-0.014951938</v>
      </c>
      <c r="AR300" s="153" t="n">
        <v>0</v>
      </c>
      <c r="AS300" s="153" t="n">
        <v>0</v>
      </c>
      <c r="AT300" s="153" t="n">
        <v>0</v>
      </c>
      <c r="AV300" s="153" t="n">
        <v>0</v>
      </c>
      <c r="AW300" s="153" t="n">
        <v>0</v>
      </c>
      <c r="AX300" s="153" t="n">
        <v>0</v>
      </c>
      <c r="AY300" s="153" t="n">
        <v>0</v>
      </c>
      <c r="AZ300" s="153" t="n">
        <v>0</v>
      </c>
      <c r="BA300" s="153" t="n">
        <v>-0.014951938</v>
      </c>
      <c r="BB300" s="153" t="n">
        <v>0</v>
      </c>
      <c r="BC300" s="153" t="n">
        <v>0</v>
      </c>
      <c r="BD300" s="153" t="n">
        <v>0</v>
      </c>
      <c r="BE300" s="153" t="n">
        <v>0</v>
      </c>
      <c r="BF300" s="153" t="n">
        <v>0</v>
      </c>
      <c r="BG300" s="153" t="n">
        <v>0</v>
      </c>
      <c r="BH300" s="153" t="n">
        <v>0</v>
      </c>
      <c r="BJ300" s="153" t="n">
        <v>0</v>
      </c>
      <c r="BK300" s="153" t="n">
        <v>0</v>
      </c>
      <c r="BL300" s="153" t="n">
        <v>0</v>
      </c>
      <c r="BM300" s="153" t="n">
        <v>0</v>
      </c>
      <c r="BN300" s="153" t="n">
        <v>-0.014951938</v>
      </c>
      <c r="BO300" s="153" t="n">
        <v>0</v>
      </c>
      <c r="BP300" s="153" t="n">
        <v>0</v>
      </c>
      <c r="BQ300" s="153" t="n">
        <v>0</v>
      </c>
      <c r="BR300" s="153" t="n">
        <v>0</v>
      </c>
      <c r="BS300" s="153" t="n">
        <v>0</v>
      </c>
      <c r="BT300" s="153" t="n">
        <v>0</v>
      </c>
      <c r="BU300" s="153" t="n">
        <v>0</v>
      </c>
    </row>
    <row r="301" customFormat="false" ht="12.75" hidden="false" customHeight="false" outlineLevel="0" collapsed="false">
      <c r="E301" s="0" t="n">
        <v>5.15500000000001</v>
      </c>
      <c r="F301" s="154" t="n">
        <f aca="false">EOMONTH(F300,0)+1</f>
        <v>45658</v>
      </c>
      <c r="I301" s="156" t="n">
        <v>0.071969394020534</v>
      </c>
      <c r="J301" s="156" t="n">
        <v>0</v>
      </c>
      <c r="K301" s="156" t="n">
        <v>0</v>
      </c>
      <c r="L301" s="156" t="n">
        <v>0</v>
      </c>
      <c r="M301" s="156" t="n">
        <v>0</v>
      </c>
      <c r="N301" s="156" t="n">
        <v>0</v>
      </c>
      <c r="O301" s="156" t="n">
        <v>0</v>
      </c>
      <c r="P301" s="156" t="n">
        <v>0</v>
      </c>
      <c r="Q301" s="156" t="n">
        <v>0</v>
      </c>
      <c r="R301" s="156" t="n">
        <v>0</v>
      </c>
      <c r="S301" s="153" t="n">
        <v>0</v>
      </c>
      <c r="T301" s="153" t="n">
        <v>0</v>
      </c>
      <c r="U301" s="153" t="n">
        <v>0</v>
      </c>
      <c r="V301" s="153" t="n">
        <v>0</v>
      </c>
      <c r="W301" s="153" t="n">
        <v>0</v>
      </c>
      <c r="X301" s="153" t="n">
        <v>0</v>
      </c>
      <c r="Y301" s="153" t="n">
        <v>0</v>
      </c>
      <c r="Z301" s="192" t="n">
        <v>0.3425</v>
      </c>
      <c r="AA301" s="153" t="n">
        <v>0.4375</v>
      </c>
      <c r="AB301" s="153" t="n">
        <v>0</v>
      </c>
      <c r="AC301" s="153" t="n">
        <v>0</v>
      </c>
      <c r="AD301" s="153" t="n">
        <v>0</v>
      </c>
      <c r="AE301" s="153" t="n">
        <v>0</v>
      </c>
      <c r="AF301" s="153" t="n">
        <v>0</v>
      </c>
      <c r="AG301" s="153" t="n">
        <v>0</v>
      </c>
      <c r="AH301" s="153" t="n">
        <v>0</v>
      </c>
      <c r="AI301" s="153" t="n">
        <v>0</v>
      </c>
      <c r="AJ301" s="153" t="n">
        <v>0</v>
      </c>
      <c r="AK301" s="153" t="n">
        <v>0</v>
      </c>
      <c r="AL301" s="153" t="n">
        <v>0</v>
      </c>
      <c r="AM301" s="153" t="n">
        <v>0</v>
      </c>
      <c r="AN301" s="153" t="n">
        <v>0</v>
      </c>
      <c r="AO301" s="153" t="n">
        <v>0</v>
      </c>
      <c r="AP301" s="153" t="n">
        <v>1.52</v>
      </c>
      <c r="AQ301" s="153" t="n">
        <v>-0.009955184</v>
      </c>
      <c r="AR301" s="153" t="n">
        <v>0</v>
      </c>
      <c r="AS301" s="153" t="n">
        <v>0</v>
      </c>
      <c r="AT301" s="153" t="n">
        <v>0</v>
      </c>
      <c r="AV301" s="153" t="n">
        <v>0</v>
      </c>
      <c r="AW301" s="153" t="n">
        <v>0</v>
      </c>
      <c r="AX301" s="153" t="n">
        <v>0</v>
      </c>
      <c r="AY301" s="153" t="n">
        <v>0</v>
      </c>
      <c r="AZ301" s="153" t="n">
        <v>0</v>
      </c>
      <c r="BA301" s="153" t="n">
        <v>-0.009955184</v>
      </c>
      <c r="BB301" s="153" t="n">
        <v>0</v>
      </c>
      <c r="BC301" s="153" t="n">
        <v>0</v>
      </c>
      <c r="BD301" s="153" t="n">
        <v>0</v>
      </c>
      <c r="BE301" s="153" t="n">
        <v>0</v>
      </c>
      <c r="BF301" s="153" t="n">
        <v>0</v>
      </c>
      <c r="BG301" s="153" t="n">
        <v>0</v>
      </c>
      <c r="BH301" s="153" t="n">
        <v>0</v>
      </c>
      <c r="BJ301" s="153" t="n">
        <v>0</v>
      </c>
      <c r="BK301" s="153" t="n">
        <v>0</v>
      </c>
      <c r="BL301" s="153" t="n">
        <v>0</v>
      </c>
      <c r="BM301" s="153" t="n">
        <v>0</v>
      </c>
      <c r="BN301" s="153" t="n">
        <v>-0.009955184</v>
      </c>
      <c r="BO301" s="153" t="n">
        <v>0</v>
      </c>
      <c r="BP301" s="153" t="n">
        <v>0</v>
      </c>
      <c r="BQ301" s="153" t="n">
        <v>0</v>
      </c>
      <c r="BR301" s="153" t="n">
        <v>0</v>
      </c>
      <c r="BS301" s="153" t="n">
        <v>0</v>
      </c>
      <c r="BT301" s="153" t="n">
        <v>0</v>
      </c>
      <c r="BU301" s="153" t="n">
        <v>0</v>
      </c>
    </row>
    <row r="302" customFormat="false" ht="12.75" hidden="false" customHeight="false" outlineLevel="0" collapsed="false">
      <c r="E302" s="0" t="n">
        <v>5.10100000000001</v>
      </c>
      <c r="F302" s="154" t="n">
        <f aca="false">EOMONTH(F301,0)+1</f>
        <v>45689</v>
      </c>
      <c r="I302" s="156" t="n">
        <v>0.07196990393986</v>
      </c>
      <c r="J302" s="156" t="n">
        <v>0</v>
      </c>
      <c r="K302" s="156" t="n">
        <v>0</v>
      </c>
      <c r="L302" s="156" t="n">
        <v>0</v>
      </c>
      <c r="M302" s="156" t="n">
        <v>0</v>
      </c>
      <c r="N302" s="156" t="n">
        <v>0</v>
      </c>
      <c r="O302" s="156" t="n">
        <v>0</v>
      </c>
      <c r="P302" s="156" t="n">
        <v>0</v>
      </c>
      <c r="Q302" s="156" t="n">
        <v>0</v>
      </c>
      <c r="R302" s="156" t="n">
        <v>0</v>
      </c>
      <c r="S302" s="153" t="n">
        <v>0</v>
      </c>
      <c r="T302" s="153" t="n">
        <v>0</v>
      </c>
      <c r="U302" s="153" t="n">
        <v>0</v>
      </c>
      <c r="V302" s="153" t="n">
        <v>0</v>
      </c>
      <c r="W302" s="153" t="n">
        <v>0</v>
      </c>
      <c r="X302" s="153" t="n">
        <v>0</v>
      </c>
      <c r="Y302" s="153" t="n">
        <v>0</v>
      </c>
      <c r="Z302" s="192" t="n">
        <v>0.3375</v>
      </c>
      <c r="AA302" s="153" t="n">
        <v>0.435</v>
      </c>
      <c r="AB302" s="153" t="n">
        <v>0</v>
      </c>
      <c r="AC302" s="153" t="n">
        <v>0</v>
      </c>
      <c r="AD302" s="153" t="n">
        <v>0</v>
      </c>
      <c r="AE302" s="153" t="n">
        <v>0</v>
      </c>
      <c r="AF302" s="153" t="n">
        <v>0</v>
      </c>
      <c r="AG302" s="153" t="n">
        <v>0</v>
      </c>
      <c r="AH302" s="153" t="n">
        <v>0</v>
      </c>
      <c r="AI302" s="153" t="n">
        <v>0</v>
      </c>
      <c r="AJ302" s="153" t="n">
        <v>0</v>
      </c>
      <c r="AK302" s="153" t="n">
        <v>0</v>
      </c>
      <c r="AL302" s="153" t="n">
        <v>0</v>
      </c>
      <c r="AM302" s="153" t="n">
        <v>0</v>
      </c>
      <c r="AN302" s="153" t="n">
        <v>0</v>
      </c>
      <c r="AO302" s="153" t="n">
        <v>0</v>
      </c>
      <c r="AP302" s="153" t="n">
        <v>1.4</v>
      </c>
      <c r="AQ302" s="153" t="n">
        <v>0.015042577</v>
      </c>
      <c r="AR302" s="153" t="n">
        <v>0</v>
      </c>
      <c r="AS302" s="153" t="n">
        <v>0</v>
      </c>
      <c r="AT302" s="153" t="n">
        <v>0</v>
      </c>
      <c r="AV302" s="153" t="n">
        <v>0</v>
      </c>
      <c r="AW302" s="153" t="n">
        <v>0</v>
      </c>
      <c r="AX302" s="153" t="n">
        <v>0</v>
      </c>
      <c r="AY302" s="153" t="n">
        <v>0</v>
      </c>
      <c r="AZ302" s="153" t="n">
        <v>0</v>
      </c>
      <c r="BA302" s="153" t="n">
        <v>0.015042577</v>
      </c>
      <c r="BB302" s="153" t="n">
        <v>0</v>
      </c>
      <c r="BC302" s="153" t="n">
        <v>0</v>
      </c>
      <c r="BD302" s="153" t="n">
        <v>0</v>
      </c>
      <c r="BE302" s="153" t="n">
        <v>0</v>
      </c>
      <c r="BF302" s="153" t="n">
        <v>0</v>
      </c>
      <c r="BG302" s="153" t="n">
        <v>0</v>
      </c>
      <c r="BH302" s="153" t="n">
        <v>0</v>
      </c>
      <c r="BJ302" s="153" t="n">
        <v>0</v>
      </c>
      <c r="BK302" s="153" t="n">
        <v>0</v>
      </c>
      <c r="BL302" s="153" t="n">
        <v>0</v>
      </c>
      <c r="BM302" s="153" t="n">
        <v>0</v>
      </c>
      <c r="BN302" s="153" t="n">
        <v>0.015042577</v>
      </c>
      <c r="BO302" s="153" t="n">
        <v>0</v>
      </c>
      <c r="BP302" s="153" t="n">
        <v>0</v>
      </c>
      <c r="BQ302" s="153" t="n">
        <v>0</v>
      </c>
      <c r="BR302" s="153" t="n">
        <v>0</v>
      </c>
      <c r="BS302" s="153" t="n">
        <v>0</v>
      </c>
      <c r="BT302" s="153" t="n">
        <v>0</v>
      </c>
      <c r="BU302" s="153" t="n">
        <v>0</v>
      </c>
    </row>
    <row r="303" customFormat="false" ht="12.75" hidden="false" customHeight="false" outlineLevel="0" collapsed="false">
      <c r="E303" s="0" t="n">
        <v>5.017</v>
      </c>
      <c r="F303" s="154" t="n">
        <f aca="false">EOMONTH(F302,0)+1</f>
        <v>45717</v>
      </c>
      <c r="I303" s="156" t="n">
        <v>0.071970364512154</v>
      </c>
      <c r="J303" s="156" t="n">
        <v>0</v>
      </c>
      <c r="K303" s="156" t="n">
        <v>0</v>
      </c>
      <c r="L303" s="156" t="n">
        <v>0</v>
      </c>
      <c r="M303" s="156" t="n">
        <v>0</v>
      </c>
      <c r="N303" s="156" t="n">
        <v>0</v>
      </c>
      <c r="O303" s="156" t="n">
        <v>0</v>
      </c>
      <c r="P303" s="156" t="n">
        <v>0</v>
      </c>
      <c r="Q303" s="156" t="n">
        <v>0</v>
      </c>
      <c r="R303" s="156" t="n">
        <v>0</v>
      </c>
      <c r="S303" s="153" t="n">
        <v>0</v>
      </c>
      <c r="T303" s="153" t="n">
        <v>0</v>
      </c>
      <c r="U303" s="153" t="n">
        <v>0</v>
      </c>
      <c r="V303" s="153" t="n">
        <v>0</v>
      </c>
      <c r="W303" s="153" t="n">
        <v>0</v>
      </c>
      <c r="X303" s="153" t="n">
        <v>0</v>
      </c>
      <c r="Y303" s="153" t="n">
        <v>0</v>
      </c>
      <c r="Z303" s="192" t="n">
        <v>0.26</v>
      </c>
      <c r="AA303" s="153" t="n">
        <v>0.3025</v>
      </c>
      <c r="AB303" s="153" t="n">
        <v>0</v>
      </c>
      <c r="AC303" s="153" t="n">
        <v>0</v>
      </c>
      <c r="AD303" s="153" t="n">
        <v>0</v>
      </c>
      <c r="AE303" s="153" t="n">
        <v>0</v>
      </c>
      <c r="AF303" s="153" t="n">
        <v>0</v>
      </c>
      <c r="AG303" s="153" t="n">
        <v>0</v>
      </c>
      <c r="AH303" s="153" t="n">
        <v>0</v>
      </c>
      <c r="AI303" s="153" t="n">
        <v>0</v>
      </c>
      <c r="AJ303" s="153" t="n">
        <v>0</v>
      </c>
      <c r="AK303" s="153" t="n">
        <v>0</v>
      </c>
      <c r="AL303" s="153" t="n">
        <v>0</v>
      </c>
      <c r="AM303" s="153" t="n">
        <v>0</v>
      </c>
      <c r="AN303" s="153" t="n">
        <v>0</v>
      </c>
      <c r="AO303" s="153" t="n">
        <v>0</v>
      </c>
      <c r="AP303" s="153" t="n">
        <v>0.88</v>
      </c>
      <c r="AQ303" s="153" t="n">
        <v>0.025042577</v>
      </c>
      <c r="AR303" s="153" t="n">
        <v>0</v>
      </c>
      <c r="AS303" s="153" t="n">
        <v>0</v>
      </c>
      <c r="AT303" s="153" t="n">
        <v>0</v>
      </c>
      <c r="AV303" s="153" t="n">
        <v>0</v>
      </c>
      <c r="AW303" s="153" t="n">
        <v>0</v>
      </c>
      <c r="AX303" s="153" t="n">
        <v>0</v>
      </c>
      <c r="AY303" s="153" t="n">
        <v>0</v>
      </c>
      <c r="AZ303" s="153" t="n">
        <v>0</v>
      </c>
      <c r="BA303" s="153" t="n">
        <v>0.025042577</v>
      </c>
      <c r="BB303" s="153" t="n">
        <v>0</v>
      </c>
      <c r="BC303" s="153" t="n">
        <v>0</v>
      </c>
      <c r="BD303" s="153" t="n">
        <v>0</v>
      </c>
      <c r="BE303" s="153" t="n">
        <v>0</v>
      </c>
      <c r="BF303" s="153" t="n">
        <v>0</v>
      </c>
      <c r="BG303" s="153" t="n">
        <v>0</v>
      </c>
      <c r="BH303" s="153" t="n">
        <v>0</v>
      </c>
      <c r="BJ303" s="153" t="n">
        <v>0</v>
      </c>
      <c r="BK303" s="153" t="n">
        <v>0</v>
      </c>
      <c r="BL303" s="153" t="n">
        <v>0</v>
      </c>
      <c r="BM303" s="153" t="n">
        <v>0</v>
      </c>
      <c r="BN303" s="153" t="n">
        <v>0.025042577</v>
      </c>
      <c r="BO303" s="153" t="n">
        <v>0</v>
      </c>
      <c r="BP303" s="153" t="n">
        <v>0</v>
      </c>
      <c r="BQ303" s="153" t="n">
        <v>0</v>
      </c>
      <c r="BR303" s="153" t="n">
        <v>0</v>
      </c>
      <c r="BS303" s="153" t="n">
        <v>0</v>
      </c>
      <c r="BT303" s="153" t="n">
        <v>0</v>
      </c>
      <c r="BU303" s="153" t="n">
        <v>0</v>
      </c>
    </row>
    <row r="304" customFormat="false" ht="12.75" hidden="false" customHeight="false" outlineLevel="0" collapsed="false">
      <c r="E304" s="0" t="n">
        <v>4.935</v>
      </c>
      <c r="F304" s="154" t="n">
        <f aca="false">EOMONTH(F303,0)+1</f>
        <v>45748</v>
      </c>
      <c r="I304" s="156" t="n">
        <v>0.071970874431481</v>
      </c>
      <c r="J304" s="156" t="n">
        <v>0</v>
      </c>
      <c r="K304" s="156" t="n">
        <v>0</v>
      </c>
      <c r="L304" s="156" t="n">
        <v>0</v>
      </c>
      <c r="M304" s="156" t="n">
        <v>0</v>
      </c>
      <c r="N304" s="156" t="n">
        <v>0</v>
      </c>
      <c r="O304" s="156" t="n">
        <v>0</v>
      </c>
      <c r="P304" s="156" t="n">
        <v>0</v>
      </c>
      <c r="Q304" s="156" t="n">
        <v>0</v>
      </c>
      <c r="R304" s="156" t="n">
        <v>0</v>
      </c>
      <c r="S304" s="153" t="n">
        <v>0</v>
      </c>
      <c r="T304" s="153" t="n">
        <v>0</v>
      </c>
      <c r="U304" s="153" t="n">
        <v>0</v>
      </c>
      <c r="V304" s="153" t="n">
        <v>0</v>
      </c>
      <c r="W304" s="153" t="n">
        <v>0</v>
      </c>
      <c r="X304" s="153" t="n">
        <v>0</v>
      </c>
      <c r="Y304" s="153" t="n">
        <v>0</v>
      </c>
      <c r="Z304" s="192" t="n">
        <v>0.17</v>
      </c>
      <c r="AA304" s="153" t="n">
        <v>0.1975</v>
      </c>
      <c r="AB304" s="153" t="n">
        <v>0</v>
      </c>
      <c r="AC304" s="153" t="n">
        <v>0</v>
      </c>
      <c r="AD304" s="153" t="n">
        <v>0</v>
      </c>
      <c r="AE304" s="153" t="n">
        <v>0</v>
      </c>
      <c r="AF304" s="153" t="n">
        <v>0</v>
      </c>
      <c r="AG304" s="153" t="n">
        <v>0</v>
      </c>
      <c r="AH304" s="153" t="n">
        <v>0</v>
      </c>
      <c r="AI304" s="153" t="n">
        <v>0</v>
      </c>
      <c r="AJ304" s="153" t="n">
        <v>0</v>
      </c>
      <c r="AK304" s="153" t="n">
        <v>0</v>
      </c>
      <c r="AL304" s="153" t="n">
        <v>0</v>
      </c>
      <c r="AM304" s="153" t="n">
        <v>0</v>
      </c>
      <c r="AN304" s="153" t="n">
        <v>0</v>
      </c>
      <c r="AO304" s="153" t="n">
        <v>0</v>
      </c>
      <c r="AP304" s="153" t="n">
        <v>0.37</v>
      </c>
      <c r="AQ304" s="153" t="n">
        <v>0.084976639</v>
      </c>
      <c r="AR304" s="153" t="n">
        <v>0</v>
      </c>
      <c r="AS304" s="153" t="n">
        <v>0</v>
      </c>
      <c r="AT304" s="153" t="n">
        <v>0</v>
      </c>
      <c r="AV304" s="153" t="n">
        <v>0</v>
      </c>
      <c r="AW304" s="153" t="n">
        <v>0</v>
      </c>
      <c r="AX304" s="153" t="n">
        <v>0</v>
      </c>
      <c r="AY304" s="153" t="n">
        <v>0</v>
      </c>
      <c r="AZ304" s="153" t="n">
        <v>0</v>
      </c>
      <c r="BA304" s="153" t="n">
        <v>0.084976639</v>
      </c>
      <c r="BB304" s="153" t="n">
        <v>0</v>
      </c>
      <c r="BC304" s="153" t="n">
        <v>0</v>
      </c>
      <c r="BD304" s="153" t="n">
        <v>0</v>
      </c>
      <c r="BE304" s="153" t="n">
        <v>0</v>
      </c>
      <c r="BF304" s="153" t="n">
        <v>0</v>
      </c>
      <c r="BG304" s="153" t="n">
        <v>0</v>
      </c>
      <c r="BH304" s="153" t="n">
        <v>0</v>
      </c>
      <c r="BJ304" s="153" t="n">
        <v>0</v>
      </c>
      <c r="BK304" s="153" t="n">
        <v>0</v>
      </c>
      <c r="BL304" s="153" t="n">
        <v>0</v>
      </c>
      <c r="BM304" s="153" t="n">
        <v>0</v>
      </c>
      <c r="BN304" s="153" t="n">
        <v>0.084976639</v>
      </c>
      <c r="BO304" s="153" t="n">
        <v>0</v>
      </c>
      <c r="BP304" s="153" t="n">
        <v>0</v>
      </c>
      <c r="BQ304" s="153" t="n">
        <v>0</v>
      </c>
      <c r="BR304" s="153" t="n">
        <v>0</v>
      </c>
      <c r="BS304" s="153" t="n">
        <v>0</v>
      </c>
      <c r="BT304" s="153" t="n">
        <v>0</v>
      </c>
      <c r="BU304" s="153" t="n">
        <v>0</v>
      </c>
    </row>
    <row r="305" customFormat="false" ht="12.75" hidden="false" customHeight="false" outlineLevel="0" collapsed="false">
      <c r="E305" s="0" t="n">
        <v>4.93200000000001</v>
      </c>
      <c r="F305" s="154" t="n">
        <f aca="false">EOMONTH(F304,0)+1</f>
        <v>45778</v>
      </c>
      <c r="I305" s="156" t="n">
        <v>0.071971367901797</v>
      </c>
      <c r="J305" s="156" t="n">
        <v>0</v>
      </c>
      <c r="K305" s="156" t="n">
        <v>0</v>
      </c>
      <c r="L305" s="156" t="n">
        <v>0</v>
      </c>
      <c r="M305" s="156" t="n">
        <v>0</v>
      </c>
      <c r="N305" s="156" t="n">
        <v>0</v>
      </c>
      <c r="O305" s="156" t="n">
        <v>0</v>
      </c>
      <c r="P305" s="156" t="n">
        <v>0</v>
      </c>
      <c r="Q305" s="156" t="n">
        <v>0</v>
      </c>
      <c r="R305" s="156" t="n">
        <v>0</v>
      </c>
      <c r="S305" s="153" t="n">
        <v>0</v>
      </c>
      <c r="T305" s="153" t="n">
        <v>0</v>
      </c>
      <c r="U305" s="153" t="n">
        <v>0</v>
      </c>
      <c r="V305" s="153" t="n">
        <v>0</v>
      </c>
      <c r="W305" s="153" t="n">
        <v>0</v>
      </c>
      <c r="X305" s="153" t="n">
        <v>0</v>
      </c>
      <c r="Y305" s="153" t="n">
        <v>0</v>
      </c>
      <c r="Z305" s="192" t="n">
        <v>0.155</v>
      </c>
      <c r="AA305" s="153" t="n">
        <v>0.1725</v>
      </c>
      <c r="AB305" s="153" t="n">
        <v>0</v>
      </c>
      <c r="AC305" s="153" t="n">
        <v>0</v>
      </c>
      <c r="AD305" s="153" t="n">
        <v>0</v>
      </c>
      <c r="AE305" s="153" t="n">
        <v>0</v>
      </c>
      <c r="AF305" s="153" t="n">
        <v>0</v>
      </c>
      <c r="AG305" s="153" t="n">
        <v>0</v>
      </c>
      <c r="AH305" s="153" t="n">
        <v>0</v>
      </c>
      <c r="AI305" s="153" t="n">
        <v>0</v>
      </c>
      <c r="AJ305" s="153" t="n">
        <v>0</v>
      </c>
      <c r="AK305" s="153" t="n">
        <v>0</v>
      </c>
      <c r="AL305" s="153" t="n">
        <v>0</v>
      </c>
      <c r="AM305" s="153" t="n">
        <v>0</v>
      </c>
      <c r="AN305" s="153" t="n">
        <v>0</v>
      </c>
      <c r="AO305" s="153" t="n">
        <v>0</v>
      </c>
      <c r="AP305" s="153" t="n">
        <v>0.2525</v>
      </c>
      <c r="AQ305" s="153" t="n">
        <v>0.084968124</v>
      </c>
      <c r="AR305" s="153" t="n">
        <v>0</v>
      </c>
      <c r="AS305" s="153" t="n">
        <v>0</v>
      </c>
      <c r="AT305" s="153" t="n">
        <v>0</v>
      </c>
      <c r="AV305" s="153" t="n">
        <v>0</v>
      </c>
      <c r="AW305" s="153" t="n">
        <v>0</v>
      </c>
      <c r="AX305" s="153" t="n">
        <v>0</v>
      </c>
      <c r="AY305" s="153" t="n">
        <v>0</v>
      </c>
      <c r="AZ305" s="153" t="n">
        <v>0</v>
      </c>
      <c r="BA305" s="153" t="n">
        <v>0.084968124</v>
      </c>
      <c r="BB305" s="153" t="n">
        <v>0</v>
      </c>
      <c r="BC305" s="153" t="n">
        <v>0</v>
      </c>
      <c r="BD305" s="153" t="n">
        <v>0</v>
      </c>
      <c r="BE305" s="153" t="n">
        <v>0</v>
      </c>
      <c r="BF305" s="153" t="n">
        <v>0</v>
      </c>
      <c r="BG305" s="153" t="n">
        <v>0</v>
      </c>
      <c r="BH305" s="153" t="n">
        <v>0</v>
      </c>
      <c r="BJ305" s="153" t="n">
        <v>0</v>
      </c>
      <c r="BK305" s="153" t="n">
        <v>0</v>
      </c>
      <c r="BL305" s="153" t="n">
        <v>0</v>
      </c>
      <c r="BM305" s="153" t="n">
        <v>0</v>
      </c>
      <c r="BN305" s="153" t="n">
        <v>0.084968124</v>
      </c>
      <c r="BO305" s="153" t="n">
        <v>0</v>
      </c>
      <c r="BP305" s="153" t="n">
        <v>0</v>
      </c>
      <c r="BQ305" s="153" t="n">
        <v>0</v>
      </c>
      <c r="BR305" s="153" t="n">
        <v>0</v>
      </c>
      <c r="BS305" s="153" t="n">
        <v>0</v>
      </c>
      <c r="BT305" s="153" t="n">
        <v>0</v>
      </c>
      <c r="BU305" s="153" t="n">
        <v>0</v>
      </c>
    </row>
    <row r="306" customFormat="false" ht="12.75" hidden="false" customHeight="false" outlineLevel="0" collapsed="false">
      <c r="E306" s="0" t="n">
        <v>4.949</v>
      </c>
      <c r="F306" s="154" t="n">
        <f aca="false">EOMONTH(F305,0)+1</f>
        <v>45809</v>
      </c>
      <c r="I306" s="156" t="n">
        <v>0.071971877821123</v>
      </c>
      <c r="J306" s="156" t="n">
        <v>0</v>
      </c>
      <c r="K306" s="156" t="n">
        <v>0</v>
      </c>
      <c r="L306" s="156" t="n">
        <v>0</v>
      </c>
      <c r="M306" s="156" t="n">
        <v>0</v>
      </c>
      <c r="N306" s="156" t="n">
        <v>0</v>
      </c>
      <c r="O306" s="156" t="n">
        <v>0</v>
      </c>
      <c r="P306" s="156" t="n">
        <v>0</v>
      </c>
      <c r="Q306" s="156" t="n">
        <v>0</v>
      </c>
      <c r="R306" s="156" t="n">
        <v>0</v>
      </c>
      <c r="S306" s="153" t="n">
        <v>0</v>
      </c>
      <c r="T306" s="153" t="n">
        <v>0</v>
      </c>
      <c r="U306" s="153" t="n">
        <v>0</v>
      </c>
      <c r="V306" s="153" t="n">
        <v>0</v>
      </c>
      <c r="W306" s="153" t="n">
        <v>0</v>
      </c>
      <c r="X306" s="153" t="n">
        <v>0</v>
      </c>
      <c r="Y306" s="153" t="n">
        <v>0</v>
      </c>
      <c r="Z306" s="192" t="n">
        <v>0.155</v>
      </c>
      <c r="AA306" s="153" t="n">
        <v>0.1725</v>
      </c>
      <c r="AB306" s="153" t="n">
        <v>0</v>
      </c>
      <c r="AC306" s="153" t="n">
        <v>0</v>
      </c>
      <c r="AD306" s="153" t="n">
        <v>0</v>
      </c>
      <c r="AE306" s="153" t="n">
        <v>0</v>
      </c>
      <c r="AF306" s="153" t="n">
        <v>0</v>
      </c>
      <c r="AG306" s="153" t="n">
        <v>0</v>
      </c>
      <c r="AH306" s="153" t="n">
        <v>0</v>
      </c>
      <c r="AI306" s="153" t="n">
        <v>0</v>
      </c>
      <c r="AJ306" s="153" t="n">
        <v>0</v>
      </c>
      <c r="AK306" s="153" t="n">
        <v>0</v>
      </c>
      <c r="AL306" s="153" t="n">
        <v>0</v>
      </c>
      <c r="AM306" s="153" t="n">
        <v>0</v>
      </c>
      <c r="AN306" s="153" t="n">
        <v>0</v>
      </c>
      <c r="AO306" s="153" t="n">
        <v>0</v>
      </c>
      <c r="AP306" s="153" t="n">
        <v>0.2525</v>
      </c>
      <c r="AQ306" s="153" t="n">
        <v>0.084968124</v>
      </c>
      <c r="AR306" s="153" t="n">
        <v>0</v>
      </c>
      <c r="AS306" s="153" t="n">
        <v>0</v>
      </c>
      <c r="AT306" s="153" t="n">
        <v>0</v>
      </c>
      <c r="AV306" s="153" t="n">
        <v>0</v>
      </c>
      <c r="AW306" s="153" t="n">
        <v>0</v>
      </c>
      <c r="AX306" s="153" t="n">
        <v>0</v>
      </c>
      <c r="AY306" s="153" t="n">
        <v>0</v>
      </c>
      <c r="AZ306" s="153" t="n">
        <v>0</v>
      </c>
      <c r="BA306" s="153" t="n">
        <v>0.084968124</v>
      </c>
      <c r="BB306" s="153" t="n">
        <v>0</v>
      </c>
      <c r="BC306" s="153" t="n">
        <v>0</v>
      </c>
      <c r="BD306" s="153" t="n">
        <v>0</v>
      </c>
      <c r="BE306" s="153" t="n">
        <v>0</v>
      </c>
      <c r="BF306" s="153" t="n">
        <v>0</v>
      </c>
      <c r="BG306" s="153" t="n">
        <v>0</v>
      </c>
      <c r="BH306" s="153" t="n">
        <v>0</v>
      </c>
      <c r="BJ306" s="153" t="n">
        <v>0</v>
      </c>
      <c r="BK306" s="153" t="n">
        <v>0</v>
      </c>
      <c r="BL306" s="153" t="n">
        <v>0</v>
      </c>
      <c r="BM306" s="153" t="n">
        <v>0</v>
      </c>
      <c r="BN306" s="153" t="n">
        <v>0.084968124</v>
      </c>
      <c r="BO306" s="153" t="n">
        <v>0</v>
      </c>
      <c r="BP306" s="153" t="n">
        <v>0</v>
      </c>
      <c r="BQ306" s="153" t="n">
        <v>0</v>
      </c>
      <c r="BR306" s="153" t="n">
        <v>0</v>
      </c>
      <c r="BS306" s="153" t="n">
        <v>0</v>
      </c>
      <c r="BT306" s="153" t="n">
        <v>0</v>
      </c>
      <c r="BU306" s="153" t="n">
        <v>0</v>
      </c>
    </row>
    <row r="307" customFormat="false" ht="12.75" hidden="false" customHeight="false" outlineLevel="0" collapsed="false">
      <c r="F307" s="154" t="n">
        <f aca="false">EOMONTH(F306,0)+1</f>
        <v>45839</v>
      </c>
      <c r="I307" s="156" t="n">
        <v>0.071972371291439</v>
      </c>
      <c r="J307" s="156" t="n">
        <v>0</v>
      </c>
      <c r="K307" s="156" t="n">
        <v>0</v>
      </c>
      <c r="L307" s="156" t="n">
        <v>0</v>
      </c>
      <c r="M307" s="156" t="n">
        <v>0</v>
      </c>
      <c r="N307" s="156" t="n">
        <v>0</v>
      </c>
      <c r="O307" s="156" t="n">
        <v>0</v>
      </c>
      <c r="P307" s="156" t="n">
        <v>0</v>
      </c>
      <c r="Q307" s="156" t="n">
        <v>0</v>
      </c>
      <c r="R307" s="156" t="n">
        <v>0</v>
      </c>
      <c r="S307" s="153" t="n">
        <v>0</v>
      </c>
      <c r="T307" s="153" t="n">
        <v>0</v>
      </c>
      <c r="U307" s="153" t="n">
        <v>0</v>
      </c>
      <c r="V307" s="153" t="n">
        <v>0</v>
      </c>
      <c r="W307" s="153" t="n">
        <v>0</v>
      </c>
      <c r="X307" s="153" t="n">
        <v>0</v>
      </c>
      <c r="Y307" s="153" t="n">
        <v>0</v>
      </c>
      <c r="Z307" s="192" t="n">
        <v>0.155</v>
      </c>
      <c r="AA307" s="153" t="n">
        <v>0.185</v>
      </c>
      <c r="AB307" s="153" t="n">
        <v>0</v>
      </c>
      <c r="AC307" s="153" t="n">
        <v>0</v>
      </c>
      <c r="AD307" s="153" t="n">
        <v>0</v>
      </c>
      <c r="AE307" s="153" t="n">
        <v>0</v>
      </c>
      <c r="AF307" s="153" t="n">
        <v>0</v>
      </c>
      <c r="AG307" s="153" t="n">
        <v>0</v>
      </c>
      <c r="AH307" s="153" t="n">
        <v>0</v>
      </c>
      <c r="AI307" s="153" t="n">
        <v>0</v>
      </c>
      <c r="AJ307" s="153" t="n">
        <v>0</v>
      </c>
      <c r="AK307" s="153" t="n">
        <v>0</v>
      </c>
      <c r="AL307" s="153" t="n">
        <v>0</v>
      </c>
      <c r="AM307" s="153" t="n">
        <v>0</v>
      </c>
      <c r="AN307" s="153" t="n">
        <v>0</v>
      </c>
      <c r="AO307" s="153" t="n">
        <v>0</v>
      </c>
      <c r="AP307" s="153" t="n">
        <v>0.2575</v>
      </c>
      <c r="AQ307" s="153" t="n">
        <v>0.084968124</v>
      </c>
      <c r="AR307" s="153" t="n">
        <v>0</v>
      </c>
      <c r="AS307" s="153" t="n">
        <v>0</v>
      </c>
      <c r="AT307" s="153" t="n">
        <v>0</v>
      </c>
      <c r="AV307" s="153" t="n">
        <v>0</v>
      </c>
      <c r="AW307" s="153" t="n">
        <v>0</v>
      </c>
      <c r="AX307" s="153" t="n">
        <v>0</v>
      </c>
      <c r="AY307" s="153" t="n">
        <v>0</v>
      </c>
      <c r="AZ307" s="153" t="n">
        <v>0</v>
      </c>
      <c r="BA307" s="153" t="n">
        <v>0.084968124</v>
      </c>
      <c r="BB307" s="153" t="n">
        <v>0</v>
      </c>
      <c r="BC307" s="153" t="n">
        <v>0</v>
      </c>
      <c r="BD307" s="153" t="n">
        <v>0</v>
      </c>
      <c r="BE307" s="153" t="n">
        <v>0</v>
      </c>
      <c r="BF307" s="153" t="n">
        <v>0</v>
      </c>
      <c r="BG307" s="153" t="n">
        <v>0</v>
      </c>
      <c r="BH307" s="153" t="n">
        <v>0</v>
      </c>
      <c r="BJ307" s="153" t="n">
        <v>0</v>
      </c>
      <c r="BK307" s="153" t="n">
        <v>0</v>
      </c>
      <c r="BL307" s="153" t="n">
        <v>0</v>
      </c>
      <c r="BM307" s="153" t="n">
        <v>0</v>
      </c>
      <c r="BN307" s="153" t="n">
        <v>0.084968124</v>
      </c>
      <c r="BO307" s="153" t="n">
        <v>0</v>
      </c>
      <c r="BP307" s="153" t="n">
        <v>0</v>
      </c>
      <c r="BQ307" s="153" t="n">
        <v>0</v>
      </c>
      <c r="BR307" s="153" t="n">
        <v>0</v>
      </c>
      <c r="BS307" s="153" t="n">
        <v>0</v>
      </c>
      <c r="BT307" s="153" t="n">
        <v>0</v>
      </c>
      <c r="BU307" s="153" t="n">
        <v>0</v>
      </c>
    </row>
    <row r="308" customFormat="false" ht="12.75" hidden="false" customHeight="false" outlineLevel="0" collapsed="false">
      <c r="F308" s="154" t="n">
        <f aca="false">EOMONTH(F307,0)+1</f>
        <v>45870</v>
      </c>
      <c r="I308" s="156" t="n">
        <v>0.071972881210766</v>
      </c>
      <c r="J308" s="156" t="n">
        <v>0</v>
      </c>
      <c r="K308" s="156" t="n">
        <v>0</v>
      </c>
      <c r="L308" s="156" t="n">
        <v>0</v>
      </c>
      <c r="M308" s="156" t="n">
        <v>0</v>
      </c>
      <c r="N308" s="156" t="n">
        <v>0</v>
      </c>
      <c r="O308" s="156" t="n">
        <v>0</v>
      </c>
      <c r="P308" s="156" t="n">
        <v>0</v>
      </c>
      <c r="Q308" s="156" t="n">
        <v>0</v>
      </c>
      <c r="R308" s="156" t="n">
        <v>0</v>
      </c>
      <c r="S308" s="153" t="n">
        <v>0</v>
      </c>
      <c r="T308" s="153" t="n">
        <v>0</v>
      </c>
      <c r="U308" s="153" t="n">
        <v>0</v>
      </c>
      <c r="V308" s="153" t="n">
        <v>0</v>
      </c>
      <c r="W308" s="153" t="n">
        <v>0</v>
      </c>
      <c r="X308" s="153" t="n">
        <v>0</v>
      </c>
      <c r="Y308" s="153" t="n">
        <v>0</v>
      </c>
      <c r="Z308" s="192" t="n">
        <v>0.155</v>
      </c>
      <c r="AA308" s="153" t="n">
        <v>0.185</v>
      </c>
      <c r="AB308" s="153" t="n">
        <v>0</v>
      </c>
      <c r="AC308" s="153" t="n">
        <v>0</v>
      </c>
      <c r="AD308" s="153" t="n">
        <v>0</v>
      </c>
      <c r="AE308" s="153" t="n">
        <v>0</v>
      </c>
      <c r="AF308" s="153" t="n">
        <v>0</v>
      </c>
      <c r="AG308" s="153" t="n">
        <v>0</v>
      </c>
      <c r="AH308" s="153" t="n">
        <v>0</v>
      </c>
      <c r="AI308" s="153" t="n">
        <v>0</v>
      </c>
      <c r="AJ308" s="153" t="n">
        <v>0</v>
      </c>
      <c r="AK308" s="153" t="n">
        <v>0</v>
      </c>
      <c r="AL308" s="153" t="n">
        <v>0</v>
      </c>
      <c r="AM308" s="153" t="n">
        <v>0</v>
      </c>
      <c r="AN308" s="153" t="n">
        <v>0</v>
      </c>
      <c r="AO308" s="153" t="n">
        <v>0</v>
      </c>
      <c r="AP308" s="153" t="n">
        <v>0.2575</v>
      </c>
      <c r="AQ308" s="153" t="n">
        <v>0.084968124</v>
      </c>
      <c r="AR308" s="153" t="n">
        <v>0</v>
      </c>
      <c r="AS308" s="153" t="n">
        <v>0</v>
      </c>
      <c r="AT308" s="153" t="n">
        <v>0</v>
      </c>
      <c r="AV308" s="153" t="n">
        <v>0</v>
      </c>
      <c r="AW308" s="153" t="n">
        <v>0</v>
      </c>
      <c r="AX308" s="153" t="n">
        <v>0</v>
      </c>
      <c r="AY308" s="153" t="n">
        <v>0</v>
      </c>
      <c r="AZ308" s="153" t="n">
        <v>0</v>
      </c>
      <c r="BA308" s="153" t="n">
        <v>0.084968124</v>
      </c>
      <c r="BB308" s="153" t="n">
        <v>0</v>
      </c>
      <c r="BC308" s="153" t="n">
        <v>0</v>
      </c>
      <c r="BD308" s="153" t="n">
        <v>0</v>
      </c>
      <c r="BE308" s="153" t="n">
        <v>0</v>
      </c>
      <c r="BF308" s="153" t="n">
        <v>0</v>
      </c>
      <c r="BG308" s="153" t="n">
        <v>0</v>
      </c>
      <c r="BH308" s="153" t="n">
        <v>0</v>
      </c>
      <c r="BJ308" s="153" t="n">
        <v>0</v>
      </c>
      <c r="BK308" s="153" t="n">
        <v>0</v>
      </c>
      <c r="BL308" s="153" t="n">
        <v>0</v>
      </c>
      <c r="BM308" s="153" t="n">
        <v>0</v>
      </c>
      <c r="BN308" s="153" t="n">
        <v>0.084968124</v>
      </c>
      <c r="BO308" s="153" t="n">
        <v>0</v>
      </c>
      <c r="BP308" s="153" t="n">
        <v>0</v>
      </c>
      <c r="BQ308" s="153" t="n">
        <v>0</v>
      </c>
      <c r="BR308" s="153" t="n">
        <v>0</v>
      </c>
      <c r="BS308" s="153" t="n">
        <v>0</v>
      </c>
      <c r="BT308" s="153" t="n">
        <v>0</v>
      </c>
      <c r="BU308" s="153" t="n">
        <v>0</v>
      </c>
    </row>
    <row r="309" customFormat="false" ht="12.75" hidden="false" customHeight="false" outlineLevel="0" collapsed="false">
      <c r="F309" s="154" t="n">
        <f aca="false">EOMONTH(F308,0)+1</f>
        <v>45901</v>
      </c>
      <c r="I309" s="156" t="n">
        <v>0.071973391130093</v>
      </c>
      <c r="J309" s="156" t="n">
        <v>0</v>
      </c>
      <c r="K309" s="156" t="n">
        <v>0</v>
      </c>
      <c r="L309" s="156" t="n">
        <v>0</v>
      </c>
      <c r="M309" s="156" t="n">
        <v>0</v>
      </c>
      <c r="N309" s="156" t="n">
        <v>0</v>
      </c>
      <c r="O309" s="156" t="n">
        <v>0</v>
      </c>
      <c r="P309" s="156" t="n">
        <v>0</v>
      </c>
      <c r="Q309" s="156" t="n">
        <v>0</v>
      </c>
      <c r="R309" s="156" t="n">
        <v>0</v>
      </c>
      <c r="S309" s="153" t="n">
        <v>0</v>
      </c>
      <c r="T309" s="153" t="n">
        <v>0</v>
      </c>
      <c r="U309" s="153" t="n">
        <v>0</v>
      </c>
      <c r="V309" s="153" t="n">
        <v>0</v>
      </c>
      <c r="W309" s="153" t="n">
        <v>0</v>
      </c>
      <c r="X309" s="153" t="n">
        <v>0</v>
      </c>
      <c r="Y309" s="153" t="n">
        <v>0</v>
      </c>
      <c r="Z309" s="192" t="n">
        <v>0.155</v>
      </c>
      <c r="AA309" s="153" t="n">
        <v>0.1625</v>
      </c>
      <c r="AB309" s="153" t="n">
        <v>0</v>
      </c>
      <c r="AC309" s="153" t="n">
        <v>0</v>
      </c>
      <c r="AD309" s="153" t="n">
        <v>0</v>
      </c>
      <c r="AE309" s="153" t="n">
        <v>0</v>
      </c>
      <c r="AF309" s="153" t="n">
        <v>0</v>
      </c>
      <c r="AG309" s="153" t="n">
        <v>0</v>
      </c>
      <c r="AH309" s="153" t="n">
        <v>0</v>
      </c>
      <c r="AI309" s="153" t="n">
        <v>0</v>
      </c>
      <c r="AJ309" s="153" t="n">
        <v>0</v>
      </c>
      <c r="AK309" s="153" t="n">
        <v>0</v>
      </c>
      <c r="AL309" s="153" t="n">
        <v>0</v>
      </c>
      <c r="AM309" s="153" t="n">
        <v>0</v>
      </c>
      <c r="AN309" s="153" t="n">
        <v>0</v>
      </c>
      <c r="AO309" s="153" t="n">
        <v>0</v>
      </c>
      <c r="AP309" s="153" t="n">
        <v>0.2525</v>
      </c>
      <c r="AQ309" s="153" t="n">
        <v>0.084968124</v>
      </c>
      <c r="AR309" s="153" t="n">
        <v>0</v>
      </c>
      <c r="AS309" s="153" t="n">
        <v>0</v>
      </c>
      <c r="AT309" s="153" t="n">
        <v>0</v>
      </c>
      <c r="AV309" s="153" t="n">
        <v>0</v>
      </c>
      <c r="AW309" s="153" t="n">
        <v>0</v>
      </c>
      <c r="AX309" s="153" t="n">
        <v>0</v>
      </c>
      <c r="AY309" s="153" t="n">
        <v>0</v>
      </c>
      <c r="AZ309" s="153" t="n">
        <v>0</v>
      </c>
      <c r="BA309" s="153" t="n">
        <v>0.084968124</v>
      </c>
      <c r="BB309" s="153" t="n">
        <v>0</v>
      </c>
      <c r="BC309" s="153" t="n">
        <v>0</v>
      </c>
      <c r="BD309" s="153" t="n">
        <v>0</v>
      </c>
      <c r="BE309" s="153" t="n">
        <v>0</v>
      </c>
      <c r="BF309" s="153" t="n">
        <v>0</v>
      </c>
      <c r="BG309" s="153" t="n">
        <v>0</v>
      </c>
      <c r="BH309" s="153" t="n">
        <v>0</v>
      </c>
      <c r="BJ309" s="153" t="n">
        <v>0</v>
      </c>
      <c r="BK309" s="153" t="n">
        <v>0</v>
      </c>
      <c r="BL309" s="153" t="n">
        <v>0</v>
      </c>
      <c r="BM309" s="153" t="n">
        <v>0</v>
      </c>
      <c r="BN309" s="153" t="n">
        <v>0.084968124</v>
      </c>
      <c r="BO309" s="153" t="n">
        <v>0</v>
      </c>
      <c r="BP309" s="153" t="n">
        <v>0</v>
      </c>
      <c r="BQ309" s="153" t="n">
        <v>0</v>
      </c>
      <c r="BR309" s="153" t="n">
        <v>0</v>
      </c>
      <c r="BS309" s="153" t="n">
        <v>0</v>
      </c>
      <c r="BT309" s="153" t="n">
        <v>0</v>
      </c>
      <c r="BU309" s="153" t="n">
        <v>0</v>
      </c>
    </row>
    <row r="310" customFormat="false" ht="12.75" hidden="false" customHeight="false" outlineLevel="0" collapsed="false">
      <c r="F310" s="154" t="n">
        <f aca="false">EOMONTH(F309,0)+1</f>
        <v>45931</v>
      </c>
      <c r="I310" s="156" t="n">
        <v>0.071973884600409</v>
      </c>
      <c r="J310" s="156" t="n">
        <v>0</v>
      </c>
      <c r="K310" s="156" t="n">
        <v>0</v>
      </c>
      <c r="L310" s="156" t="n">
        <v>0</v>
      </c>
      <c r="M310" s="156" t="n">
        <v>0</v>
      </c>
      <c r="N310" s="156" t="n">
        <v>0</v>
      </c>
      <c r="O310" s="156" t="n">
        <v>0</v>
      </c>
      <c r="P310" s="156" t="n">
        <v>0</v>
      </c>
      <c r="Q310" s="156" t="n">
        <v>0</v>
      </c>
      <c r="R310" s="156" t="n">
        <v>0</v>
      </c>
      <c r="S310" s="153" t="n">
        <v>0</v>
      </c>
      <c r="T310" s="153" t="n">
        <v>0</v>
      </c>
      <c r="U310" s="153" t="n">
        <v>0</v>
      </c>
      <c r="V310" s="153" t="n">
        <v>0</v>
      </c>
      <c r="W310" s="153" t="n">
        <v>0</v>
      </c>
      <c r="X310" s="153" t="n">
        <v>0</v>
      </c>
      <c r="Y310" s="153" t="n">
        <v>0</v>
      </c>
      <c r="Z310" s="192" t="n">
        <v>0.1575</v>
      </c>
      <c r="AA310" s="153" t="n">
        <v>0.185</v>
      </c>
      <c r="AB310" s="153" t="n">
        <v>0</v>
      </c>
      <c r="AC310" s="153" t="n">
        <v>0</v>
      </c>
      <c r="AD310" s="153" t="n">
        <v>0</v>
      </c>
      <c r="AE310" s="153" t="n">
        <v>0</v>
      </c>
      <c r="AF310" s="153" t="n">
        <v>0</v>
      </c>
      <c r="AG310" s="153" t="n">
        <v>0</v>
      </c>
      <c r="AH310" s="153" t="n">
        <v>0</v>
      </c>
      <c r="AI310" s="153" t="n">
        <v>0</v>
      </c>
      <c r="AJ310" s="153" t="n">
        <v>0</v>
      </c>
      <c r="AK310" s="153" t="n">
        <v>0</v>
      </c>
      <c r="AL310" s="153" t="n">
        <v>0</v>
      </c>
      <c r="AM310" s="153" t="n">
        <v>0</v>
      </c>
      <c r="AN310" s="153" t="n">
        <v>0</v>
      </c>
      <c r="AO310" s="153" t="n">
        <v>0</v>
      </c>
      <c r="AP310" s="153" t="n">
        <v>0.255</v>
      </c>
      <c r="AQ310" s="153" t="n">
        <v>0.084968124</v>
      </c>
      <c r="AR310" s="153" t="n">
        <v>0</v>
      </c>
      <c r="AS310" s="153" t="n">
        <v>0</v>
      </c>
      <c r="AT310" s="153" t="n">
        <v>0</v>
      </c>
      <c r="AV310" s="153" t="n">
        <v>0</v>
      </c>
      <c r="AW310" s="153" t="n">
        <v>0</v>
      </c>
      <c r="AX310" s="153" t="n">
        <v>0</v>
      </c>
      <c r="AY310" s="153" t="n">
        <v>0</v>
      </c>
      <c r="AZ310" s="153" t="n">
        <v>0</v>
      </c>
      <c r="BA310" s="153" t="n">
        <v>0.084968124</v>
      </c>
      <c r="BB310" s="153" t="n">
        <v>0</v>
      </c>
      <c r="BC310" s="153" t="n">
        <v>0</v>
      </c>
      <c r="BD310" s="153" t="n">
        <v>0</v>
      </c>
      <c r="BE310" s="153" t="n">
        <v>0</v>
      </c>
      <c r="BF310" s="153" t="n">
        <v>0</v>
      </c>
      <c r="BG310" s="153" t="n">
        <v>0</v>
      </c>
      <c r="BH310" s="153" t="n">
        <v>0</v>
      </c>
      <c r="BJ310" s="153" t="n">
        <v>0</v>
      </c>
      <c r="BK310" s="153" t="n">
        <v>0</v>
      </c>
      <c r="BL310" s="153" t="n">
        <v>0</v>
      </c>
      <c r="BM310" s="153" t="n">
        <v>0</v>
      </c>
      <c r="BN310" s="153" t="n">
        <v>0.084968124</v>
      </c>
      <c r="BO310" s="153" t="n">
        <v>0</v>
      </c>
      <c r="BP310" s="153" t="n">
        <v>0</v>
      </c>
      <c r="BQ310" s="153" t="n">
        <v>0</v>
      </c>
      <c r="BR310" s="153" t="n">
        <v>0</v>
      </c>
      <c r="BS310" s="153" t="n">
        <v>0</v>
      </c>
      <c r="BT310" s="153" t="n">
        <v>0</v>
      </c>
      <c r="BU310" s="153" t="n">
        <v>0</v>
      </c>
    </row>
    <row r="311" customFormat="false" ht="12.75" hidden="false" customHeight="false" outlineLevel="0" collapsed="false">
      <c r="F311" s="154" t="n">
        <f aca="false">EOMONTH(F310,0)+1</f>
        <v>45962</v>
      </c>
      <c r="I311" s="156" t="n">
        <v>0.071974394519736</v>
      </c>
      <c r="J311" s="156" t="n">
        <v>0</v>
      </c>
      <c r="K311" s="156" t="n">
        <v>0</v>
      </c>
      <c r="L311" s="156" t="n">
        <v>0</v>
      </c>
      <c r="M311" s="156" t="n">
        <v>0</v>
      </c>
      <c r="N311" s="156" t="n">
        <v>0</v>
      </c>
      <c r="O311" s="156" t="n">
        <v>0</v>
      </c>
      <c r="P311" s="156" t="n">
        <v>0</v>
      </c>
      <c r="Q311" s="156" t="n">
        <v>0</v>
      </c>
      <c r="R311" s="156" t="n">
        <v>0</v>
      </c>
      <c r="S311" s="153" t="n">
        <v>0</v>
      </c>
      <c r="T311" s="153" t="n">
        <v>0</v>
      </c>
      <c r="U311" s="153" t="n">
        <v>0</v>
      </c>
      <c r="V311" s="153" t="n">
        <v>0</v>
      </c>
      <c r="W311" s="153" t="n">
        <v>0</v>
      </c>
      <c r="X311" s="153" t="n">
        <v>0</v>
      </c>
      <c r="Y311" s="153" t="n">
        <v>0</v>
      </c>
      <c r="Z311" s="192" t="n">
        <v>0.24</v>
      </c>
      <c r="AA311" s="153" t="n">
        <v>0.2875</v>
      </c>
      <c r="AB311" s="153" t="n">
        <v>0</v>
      </c>
      <c r="AC311" s="153" t="n">
        <v>0</v>
      </c>
      <c r="AD311" s="153" t="n">
        <v>0</v>
      </c>
      <c r="AE311" s="153" t="n">
        <v>0</v>
      </c>
      <c r="AF311" s="153" t="n">
        <v>0</v>
      </c>
      <c r="AG311" s="153" t="n">
        <v>0</v>
      </c>
      <c r="AH311" s="153" t="n">
        <v>0</v>
      </c>
      <c r="AI311" s="153" t="n">
        <v>0</v>
      </c>
      <c r="AJ311" s="153" t="n">
        <v>0</v>
      </c>
      <c r="AK311" s="153" t="n">
        <v>0</v>
      </c>
      <c r="AL311" s="153" t="n">
        <v>0</v>
      </c>
      <c r="AM311" s="153" t="n">
        <v>0</v>
      </c>
      <c r="AN311" s="153" t="n">
        <v>0</v>
      </c>
      <c r="AO311" s="153" t="n">
        <v>0</v>
      </c>
      <c r="AP311" s="153" t="n">
        <v>0.725</v>
      </c>
      <c r="AQ311" s="153" t="n">
        <v>0.005011287</v>
      </c>
      <c r="AR311" s="153" t="n">
        <v>0</v>
      </c>
      <c r="AS311" s="153" t="n">
        <v>0</v>
      </c>
      <c r="AT311" s="153" t="n">
        <v>0</v>
      </c>
      <c r="AV311" s="153" t="n">
        <v>0</v>
      </c>
      <c r="AW311" s="153" t="n">
        <v>0</v>
      </c>
      <c r="AX311" s="153" t="n">
        <v>0</v>
      </c>
      <c r="AY311" s="153" t="n">
        <v>0</v>
      </c>
      <c r="AZ311" s="153" t="n">
        <v>0</v>
      </c>
      <c r="BA311" s="153" t="n">
        <v>0.005011287</v>
      </c>
      <c r="BB311" s="153" t="n">
        <v>0</v>
      </c>
      <c r="BC311" s="153" t="n">
        <v>0</v>
      </c>
      <c r="BD311" s="153" t="n">
        <v>0</v>
      </c>
      <c r="BE311" s="153" t="n">
        <v>0</v>
      </c>
      <c r="BF311" s="153" t="n">
        <v>0</v>
      </c>
      <c r="BG311" s="153" t="n">
        <v>0</v>
      </c>
      <c r="BH311" s="153" t="n">
        <v>0</v>
      </c>
      <c r="BJ311" s="153" t="n">
        <v>0</v>
      </c>
      <c r="BK311" s="153" t="n">
        <v>0</v>
      </c>
      <c r="BL311" s="153" t="n">
        <v>0</v>
      </c>
      <c r="BM311" s="153" t="n">
        <v>0</v>
      </c>
      <c r="BN311" s="153" t="n">
        <v>0.005011287</v>
      </c>
      <c r="BO311" s="153" t="n">
        <v>0</v>
      </c>
      <c r="BP311" s="153" t="n">
        <v>0</v>
      </c>
      <c r="BQ311" s="153" t="n">
        <v>0</v>
      </c>
      <c r="BR311" s="153" t="n">
        <v>0</v>
      </c>
      <c r="BS311" s="153" t="n">
        <v>0</v>
      </c>
      <c r="BT311" s="153" t="n">
        <v>0</v>
      </c>
      <c r="BU311" s="153" t="n">
        <v>0</v>
      </c>
    </row>
    <row r="312" customFormat="false" ht="12.75" hidden="false" customHeight="false" outlineLevel="0" collapsed="false">
      <c r="F312" s="154" t="n">
        <f aca="false">EOMONTH(F311,0)+1</f>
        <v>45992</v>
      </c>
      <c r="I312" s="156" t="n">
        <v>0.071974887990052</v>
      </c>
      <c r="J312" s="156" t="n">
        <v>0</v>
      </c>
      <c r="K312" s="156" t="n">
        <v>0</v>
      </c>
      <c r="L312" s="156" t="n">
        <v>0</v>
      </c>
      <c r="M312" s="156" t="n">
        <v>0</v>
      </c>
      <c r="N312" s="156" t="n">
        <v>0</v>
      </c>
      <c r="O312" s="156" t="n">
        <v>0</v>
      </c>
      <c r="P312" s="156" t="n">
        <v>0</v>
      </c>
      <c r="Q312" s="156" t="n">
        <v>0</v>
      </c>
      <c r="R312" s="156" t="n">
        <v>0</v>
      </c>
      <c r="S312" s="153" t="n">
        <v>0</v>
      </c>
      <c r="T312" s="153" t="n">
        <v>0</v>
      </c>
      <c r="U312" s="153" t="n">
        <v>0</v>
      </c>
      <c r="V312" s="153" t="n">
        <v>0</v>
      </c>
      <c r="W312" s="153" t="n">
        <v>0</v>
      </c>
      <c r="X312" s="153" t="n">
        <v>0</v>
      </c>
      <c r="Y312" s="153" t="n">
        <v>0</v>
      </c>
      <c r="Z312" s="192" t="n">
        <v>0.295</v>
      </c>
      <c r="AA312" s="153" t="n">
        <v>0.3375</v>
      </c>
      <c r="AB312" s="153" t="n">
        <v>0</v>
      </c>
      <c r="AC312" s="153" t="n">
        <v>0</v>
      </c>
      <c r="AD312" s="153" t="n">
        <v>0</v>
      </c>
      <c r="AE312" s="153" t="n">
        <v>0</v>
      </c>
      <c r="AF312" s="153" t="n">
        <v>0</v>
      </c>
      <c r="AG312" s="153" t="n">
        <v>0</v>
      </c>
      <c r="AH312" s="153" t="n">
        <v>0</v>
      </c>
      <c r="AI312" s="153" t="n">
        <v>0</v>
      </c>
      <c r="AJ312" s="153" t="n">
        <v>0</v>
      </c>
      <c r="AK312" s="153" t="n">
        <v>0</v>
      </c>
      <c r="AL312" s="153" t="n">
        <v>0</v>
      </c>
      <c r="AM312" s="153" t="n">
        <v>0</v>
      </c>
      <c r="AN312" s="153" t="n">
        <v>0</v>
      </c>
      <c r="AO312" s="153" t="n">
        <v>0</v>
      </c>
      <c r="AP312" s="153" t="n">
        <v>1.045</v>
      </c>
      <c r="AQ312" s="153" t="n">
        <v>-0.009951938</v>
      </c>
      <c r="AR312" s="153" t="n">
        <v>0</v>
      </c>
      <c r="AS312" s="153" t="n">
        <v>0</v>
      </c>
      <c r="AT312" s="153" t="n">
        <v>0</v>
      </c>
      <c r="AV312" s="153" t="n">
        <v>0</v>
      </c>
      <c r="AW312" s="153" t="n">
        <v>0</v>
      </c>
      <c r="AX312" s="153" t="n">
        <v>0</v>
      </c>
      <c r="AY312" s="153" t="n">
        <v>0</v>
      </c>
      <c r="AZ312" s="153" t="n">
        <v>0</v>
      </c>
      <c r="BA312" s="153" t="n">
        <v>-0.009951938</v>
      </c>
      <c r="BB312" s="153" t="n">
        <v>0</v>
      </c>
      <c r="BC312" s="153" t="n">
        <v>0</v>
      </c>
      <c r="BD312" s="153" t="n">
        <v>0</v>
      </c>
      <c r="BE312" s="153" t="n">
        <v>0</v>
      </c>
      <c r="BF312" s="153" t="n">
        <v>0</v>
      </c>
      <c r="BG312" s="153" t="n">
        <v>0</v>
      </c>
      <c r="BH312" s="153" t="n">
        <v>0</v>
      </c>
      <c r="BJ312" s="153" t="n">
        <v>0</v>
      </c>
      <c r="BK312" s="153" t="n">
        <v>0</v>
      </c>
      <c r="BL312" s="153" t="n">
        <v>0</v>
      </c>
      <c r="BM312" s="153" t="n">
        <v>0</v>
      </c>
      <c r="BN312" s="153" t="n">
        <v>-0.009951938</v>
      </c>
      <c r="BO312" s="153" t="n">
        <v>0</v>
      </c>
      <c r="BP312" s="153" t="n">
        <v>0</v>
      </c>
      <c r="BQ312" s="153" t="n">
        <v>0</v>
      </c>
      <c r="BR312" s="153" t="n">
        <v>0</v>
      </c>
      <c r="BS312" s="153" t="n">
        <v>0</v>
      </c>
      <c r="BT312" s="153" t="n">
        <v>0</v>
      </c>
      <c r="BU312" s="153" t="n">
        <v>0</v>
      </c>
    </row>
    <row r="313" customFormat="false" ht="12.75" hidden="false" customHeight="false" outlineLevel="0" collapsed="false">
      <c r="F313" s="154" t="n">
        <f aca="false">EOMONTH(F312,0)+1</f>
        <v>46023</v>
      </c>
      <c r="I313" s="156" t="n">
        <v>0.071975397909379</v>
      </c>
      <c r="J313" s="156" t="n">
        <v>0</v>
      </c>
      <c r="K313" s="156" t="n">
        <v>0</v>
      </c>
      <c r="L313" s="156" t="n">
        <v>0</v>
      </c>
      <c r="M313" s="156" t="n">
        <v>0</v>
      </c>
      <c r="N313" s="156" t="n">
        <v>0</v>
      </c>
      <c r="O313" s="156" t="n">
        <v>0</v>
      </c>
      <c r="P313" s="156" t="n">
        <v>0</v>
      </c>
      <c r="Q313" s="156" t="n">
        <v>0</v>
      </c>
      <c r="R313" s="156" t="n">
        <v>0</v>
      </c>
      <c r="S313" s="153" t="n">
        <v>0</v>
      </c>
      <c r="T313" s="153" t="n">
        <v>0</v>
      </c>
      <c r="U313" s="153" t="n">
        <v>0</v>
      </c>
      <c r="V313" s="153" t="n">
        <v>0</v>
      </c>
      <c r="W313" s="153" t="n">
        <v>0</v>
      </c>
      <c r="X313" s="153" t="n">
        <v>0</v>
      </c>
      <c r="Y313" s="153" t="n">
        <v>0</v>
      </c>
      <c r="Z313" s="192" t="n">
        <v>0.3425</v>
      </c>
      <c r="AA313" s="153" t="n">
        <v>0.4375</v>
      </c>
      <c r="AB313" s="153" t="n">
        <v>0</v>
      </c>
      <c r="AC313" s="153" t="n">
        <v>0</v>
      </c>
      <c r="AD313" s="153" t="n">
        <v>0</v>
      </c>
      <c r="AE313" s="153" t="n">
        <v>0</v>
      </c>
      <c r="AF313" s="153" t="n">
        <v>0</v>
      </c>
      <c r="AG313" s="153" t="n">
        <v>0</v>
      </c>
      <c r="AH313" s="153" t="n">
        <v>0</v>
      </c>
      <c r="AI313" s="153" t="n">
        <v>0</v>
      </c>
      <c r="AJ313" s="153" t="n">
        <v>0</v>
      </c>
      <c r="AK313" s="153" t="n">
        <v>0</v>
      </c>
      <c r="AL313" s="153" t="n">
        <v>0</v>
      </c>
      <c r="AM313" s="153" t="n">
        <v>0</v>
      </c>
      <c r="AN313" s="153" t="n">
        <v>0</v>
      </c>
      <c r="AO313" s="153" t="n">
        <v>0</v>
      </c>
      <c r="AP313" s="153" t="n">
        <v>1.52</v>
      </c>
      <c r="AQ313" s="153" t="n">
        <v>-0.004955184</v>
      </c>
      <c r="AR313" s="153" t="n">
        <v>0</v>
      </c>
      <c r="AS313" s="153" t="n">
        <v>0</v>
      </c>
      <c r="AT313" s="153" t="n">
        <v>0</v>
      </c>
      <c r="AV313" s="153" t="n">
        <v>0</v>
      </c>
      <c r="AW313" s="153" t="n">
        <v>0</v>
      </c>
      <c r="AX313" s="153" t="n">
        <v>0</v>
      </c>
      <c r="AY313" s="153" t="n">
        <v>0</v>
      </c>
      <c r="AZ313" s="153" t="n">
        <v>0</v>
      </c>
      <c r="BA313" s="153" t="n">
        <v>-0.004955184</v>
      </c>
      <c r="BB313" s="153" t="n">
        <v>0</v>
      </c>
      <c r="BC313" s="153" t="n">
        <v>0</v>
      </c>
      <c r="BD313" s="153" t="n">
        <v>0</v>
      </c>
      <c r="BE313" s="153" t="n">
        <v>0</v>
      </c>
      <c r="BF313" s="153" t="n">
        <v>0</v>
      </c>
      <c r="BG313" s="153" t="n">
        <v>0</v>
      </c>
      <c r="BH313" s="153" t="n">
        <v>0</v>
      </c>
      <c r="BJ313" s="153" t="n">
        <v>0</v>
      </c>
      <c r="BK313" s="153" t="n">
        <v>0</v>
      </c>
      <c r="BL313" s="153" t="n">
        <v>0</v>
      </c>
      <c r="BM313" s="153" t="n">
        <v>0</v>
      </c>
      <c r="BN313" s="153" t="n">
        <v>-0.004955184</v>
      </c>
      <c r="BO313" s="153" t="n">
        <v>0</v>
      </c>
      <c r="BP313" s="153" t="n">
        <v>0</v>
      </c>
      <c r="BQ313" s="153" t="n">
        <v>0</v>
      </c>
      <c r="BR313" s="153" t="n">
        <v>0</v>
      </c>
      <c r="BS313" s="153" t="n">
        <v>0</v>
      </c>
      <c r="BT313" s="153" t="n">
        <v>0</v>
      </c>
      <c r="BU313" s="153" t="n">
        <v>0</v>
      </c>
    </row>
    <row r="314" customFormat="false" ht="12.75" hidden="false" customHeight="false" outlineLevel="0" collapsed="false">
      <c r="F314" s="154" t="n">
        <f aca="false">EOMONTH(F313,0)+1</f>
        <v>46054</v>
      </c>
      <c r="I314" s="156" t="n">
        <v>0.071975907828706</v>
      </c>
      <c r="J314" s="156" t="n">
        <v>0</v>
      </c>
      <c r="K314" s="156" t="n">
        <v>0</v>
      </c>
      <c r="L314" s="156" t="n">
        <v>0</v>
      </c>
      <c r="M314" s="156" t="n">
        <v>0</v>
      </c>
      <c r="N314" s="156" t="n">
        <v>0</v>
      </c>
      <c r="O314" s="156" t="n">
        <v>0</v>
      </c>
      <c r="P314" s="156" t="n">
        <v>0</v>
      </c>
      <c r="Q314" s="156" t="n">
        <v>0</v>
      </c>
      <c r="R314" s="156" t="n">
        <v>0</v>
      </c>
      <c r="S314" s="153" t="n">
        <v>0</v>
      </c>
      <c r="T314" s="153" t="n">
        <v>0</v>
      </c>
      <c r="U314" s="153" t="n">
        <v>0</v>
      </c>
      <c r="V314" s="153" t="n">
        <v>0</v>
      </c>
      <c r="W314" s="153" t="n">
        <v>0</v>
      </c>
      <c r="X314" s="153" t="n">
        <v>0</v>
      </c>
      <c r="Y314" s="153" t="n">
        <v>0</v>
      </c>
      <c r="Z314" s="192" t="n">
        <v>0.3375</v>
      </c>
      <c r="AA314" s="153" t="n">
        <v>0.435</v>
      </c>
      <c r="AB314" s="153" t="n">
        <v>0</v>
      </c>
      <c r="AC314" s="153" t="n">
        <v>0</v>
      </c>
      <c r="AD314" s="153" t="n">
        <v>0</v>
      </c>
      <c r="AE314" s="153" t="n">
        <v>0</v>
      </c>
      <c r="AF314" s="153" t="n">
        <v>0</v>
      </c>
      <c r="AG314" s="153" t="n">
        <v>0</v>
      </c>
      <c r="AH314" s="153" t="n">
        <v>0</v>
      </c>
      <c r="AI314" s="153" t="n">
        <v>0</v>
      </c>
      <c r="AJ314" s="153" t="n">
        <v>0</v>
      </c>
      <c r="AK314" s="153" t="n">
        <v>0</v>
      </c>
      <c r="AL314" s="153" t="n">
        <v>0</v>
      </c>
      <c r="AM314" s="153" t="n">
        <v>0</v>
      </c>
      <c r="AN314" s="153" t="n">
        <v>0</v>
      </c>
      <c r="AO314" s="153" t="n">
        <v>0</v>
      </c>
      <c r="AP314" s="153" t="n">
        <v>1.4</v>
      </c>
      <c r="AQ314" s="153" t="n">
        <v>0.020042577</v>
      </c>
      <c r="AR314" s="153" t="n">
        <v>0</v>
      </c>
      <c r="AS314" s="153" t="n">
        <v>0</v>
      </c>
      <c r="AT314" s="153" t="n">
        <v>0</v>
      </c>
      <c r="AV314" s="153" t="n">
        <v>0</v>
      </c>
      <c r="AW314" s="153" t="n">
        <v>0</v>
      </c>
      <c r="AX314" s="153" t="n">
        <v>0</v>
      </c>
      <c r="AY314" s="153" t="n">
        <v>0</v>
      </c>
      <c r="AZ314" s="153" t="n">
        <v>0</v>
      </c>
      <c r="BA314" s="153" t="n">
        <v>0.020042577</v>
      </c>
      <c r="BB314" s="153" t="n">
        <v>0</v>
      </c>
      <c r="BC314" s="153" t="n">
        <v>0</v>
      </c>
      <c r="BD314" s="153" t="n">
        <v>0</v>
      </c>
      <c r="BE314" s="153" t="n">
        <v>0</v>
      </c>
      <c r="BF314" s="153" t="n">
        <v>0</v>
      </c>
      <c r="BG314" s="153" t="n">
        <v>0</v>
      </c>
      <c r="BH314" s="153" t="n">
        <v>0</v>
      </c>
      <c r="BJ314" s="153" t="n">
        <v>0</v>
      </c>
      <c r="BK314" s="153" t="n">
        <v>0</v>
      </c>
      <c r="BL314" s="153" t="n">
        <v>0</v>
      </c>
      <c r="BM314" s="153" t="n">
        <v>0</v>
      </c>
      <c r="BN314" s="153" t="n">
        <v>0.020042577</v>
      </c>
      <c r="BO314" s="153" t="n">
        <v>0</v>
      </c>
      <c r="BP314" s="153" t="n">
        <v>0</v>
      </c>
      <c r="BQ314" s="153" t="n">
        <v>0</v>
      </c>
      <c r="BR314" s="153" t="n">
        <v>0</v>
      </c>
      <c r="BS314" s="153" t="n">
        <v>0</v>
      </c>
      <c r="BT314" s="153" t="n">
        <v>0</v>
      </c>
      <c r="BU314" s="153" t="n">
        <v>0</v>
      </c>
    </row>
    <row r="315" customFormat="false" ht="12.75" hidden="false" customHeight="false" outlineLevel="0" collapsed="false">
      <c r="F315" s="154" t="n">
        <f aca="false">EOMONTH(F314,0)+1</f>
        <v>46082</v>
      </c>
      <c r="I315" s="156" t="n">
        <v>0.071976368401002</v>
      </c>
      <c r="J315" s="156" t="n">
        <v>0</v>
      </c>
      <c r="K315" s="156" t="n">
        <v>0</v>
      </c>
      <c r="L315" s="156" t="n">
        <v>0</v>
      </c>
      <c r="M315" s="156" t="n">
        <v>0</v>
      </c>
      <c r="N315" s="156" t="n">
        <v>0</v>
      </c>
      <c r="O315" s="156" t="n">
        <v>0</v>
      </c>
      <c r="P315" s="156" t="n">
        <v>0</v>
      </c>
      <c r="Q315" s="156" t="n">
        <v>0</v>
      </c>
      <c r="R315" s="156" t="n">
        <v>0</v>
      </c>
      <c r="S315" s="153" t="n">
        <v>0</v>
      </c>
      <c r="T315" s="153" t="n">
        <v>0</v>
      </c>
      <c r="U315" s="153" t="n">
        <v>0</v>
      </c>
      <c r="V315" s="153" t="n">
        <v>0</v>
      </c>
      <c r="W315" s="153" t="n">
        <v>0</v>
      </c>
      <c r="X315" s="153" t="n">
        <v>0</v>
      </c>
      <c r="Y315" s="153" t="n">
        <v>0</v>
      </c>
      <c r="Z315" s="192" t="n">
        <v>0.26</v>
      </c>
      <c r="AA315" s="153" t="n">
        <v>0.3025</v>
      </c>
      <c r="AB315" s="153" t="n">
        <v>0</v>
      </c>
      <c r="AC315" s="153" t="n">
        <v>0</v>
      </c>
      <c r="AD315" s="153" t="n">
        <v>0</v>
      </c>
      <c r="AE315" s="153" t="n">
        <v>0</v>
      </c>
      <c r="AF315" s="153" t="n">
        <v>0</v>
      </c>
      <c r="AG315" s="153" t="n">
        <v>0</v>
      </c>
      <c r="AH315" s="153" t="n">
        <v>0</v>
      </c>
      <c r="AI315" s="153" t="n">
        <v>0</v>
      </c>
      <c r="AJ315" s="153" t="n">
        <v>0</v>
      </c>
      <c r="AK315" s="153" t="n">
        <v>0</v>
      </c>
      <c r="AL315" s="153" t="n">
        <v>0</v>
      </c>
      <c r="AM315" s="153" t="n">
        <v>0</v>
      </c>
      <c r="AN315" s="153" t="n">
        <v>0</v>
      </c>
      <c r="AO315" s="153" t="n">
        <v>0</v>
      </c>
      <c r="AP315" s="153" t="n">
        <v>0.88</v>
      </c>
      <c r="AQ315" s="153" t="n">
        <v>0.030042577</v>
      </c>
      <c r="AR315" s="153" t="n">
        <v>0</v>
      </c>
      <c r="AS315" s="153" t="n">
        <v>0</v>
      </c>
      <c r="AT315" s="153" t="n">
        <v>0</v>
      </c>
      <c r="AV315" s="153" t="n">
        <v>0</v>
      </c>
      <c r="AW315" s="153" t="n">
        <v>0</v>
      </c>
      <c r="AX315" s="153" t="n">
        <v>0</v>
      </c>
      <c r="AY315" s="153" t="n">
        <v>0</v>
      </c>
      <c r="AZ315" s="153" t="n">
        <v>0</v>
      </c>
      <c r="BA315" s="153" t="n">
        <v>0.030042577</v>
      </c>
      <c r="BB315" s="153" t="n">
        <v>0</v>
      </c>
      <c r="BC315" s="153" t="n">
        <v>0</v>
      </c>
      <c r="BD315" s="153" t="n">
        <v>0</v>
      </c>
      <c r="BE315" s="153" t="n">
        <v>0</v>
      </c>
      <c r="BF315" s="153" t="n">
        <v>0</v>
      </c>
      <c r="BG315" s="153" t="n">
        <v>0</v>
      </c>
      <c r="BH315" s="153" t="n">
        <v>0</v>
      </c>
      <c r="BJ315" s="153" t="n">
        <v>0</v>
      </c>
      <c r="BK315" s="153" t="n">
        <v>0</v>
      </c>
      <c r="BL315" s="153" t="n">
        <v>0</v>
      </c>
      <c r="BM315" s="153" t="n">
        <v>0</v>
      </c>
      <c r="BN315" s="153" t="n">
        <v>0.030042577</v>
      </c>
      <c r="BO315" s="153" t="n">
        <v>0</v>
      </c>
      <c r="BP315" s="153" t="n">
        <v>0</v>
      </c>
      <c r="BQ315" s="153" t="n">
        <v>0</v>
      </c>
      <c r="BR315" s="153" t="n">
        <v>0</v>
      </c>
      <c r="BS315" s="153" t="n">
        <v>0</v>
      </c>
      <c r="BT315" s="153" t="n">
        <v>0</v>
      </c>
      <c r="BU315" s="153" t="n">
        <v>0</v>
      </c>
    </row>
    <row r="316" customFormat="false" ht="12.75" hidden="false" customHeight="false" outlineLevel="0" collapsed="false">
      <c r="F316" s="154" t="n">
        <f aca="false">EOMONTH(F315,0)+1</f>
        <v>46113</v>
      </c>
      <c r="I316" s="156" t="n">
        <v>0.071976878320329</v>
      </c>
      <c r="J316" s="156" t="n">
        <v>0</v>
      </c>
      <c r="K316" s="156" t="n">
        <v>0</v>
      </c>
      <c r="L316" s="156" t="n">
        <v>0</v>
      </c>
      <c r="M316" s="156" t="n">
        <v>0</v>
      </c>
      <c r="N316" s="156" t="n">
        <v>0</v>
      </c>
      <c r="O316" s="156" t="n">
        <v>0</v>
      </c>
      <c r="P316" s="156" t="n">
        <v>0</v>
      </c>
      <c r="Q316" s="156" t="n">
        <v>0</v>
      </c>
      <c r="R316" s="156" t="n">
        <v>0</v>
      </c>
      <c r="S316" s="153" t="n">
        <v>0</v>
      </c>
      <c r="T316" s="153" t="n">
        <v>0</v>
      </c>
      <c r="U316" s="153" t="n">
        <v>0</v>
      </c>
      <c r="V316" s="153" t="n">
        <v>0</v>
      </c>
      <c r="W316" s="153" t="n">
        <v>0</v>
      </c>
      <c r="X316" s="153" t="n">
        <v>0</v>
      </c>
      <c r="Y316" s="153" t="n">
        <v>0</v>
      </c>
      <c r="Z316" s="192" t="n">
        <v>0.17</v>
      </c>
      <c r="AA316" s="153" t="n">
        <v>0.1975</v>
      </c>
      <c r="AB316" s="153" t="n">
        <v>0</v>
      </c>
      <c r="AC316" s="153" t="n">
        <v>0</v>
      </c>
      <c r="AD316" s="153" t="n">
        <v>0</v>
      </c>
      <c r="AE316" s="153" t="n">
        <v>0</v>
      </c>
      <c r="AF316" s="153" t="n">
        <v>0</v>
      </c>
      <c r="AG316" s="153" t="n">
        <v>0</v>
      </c>
      <c r="AH316" s="153" t="n">
        <v>0</v>
      </c>
      <c r="AI316" s="153" t="n">
        <v>0</v>
      </c>
      <c r="AJ316" s="153" t="n">
        <v>0</v>
      </c>
      <c r="AK316" s="153" t="n">
        <v>0</v>
      </c>
      <c r="AL316" s="153" t="n">
        <v>0</v>
      </c>
      <c r="AM316" s="153" t="n">
        <v>0</v>
      </c>
      <c r="AN316" s="153" t="n">
        <v>0</v>
      </c>
      <c r="AO316" s="153" t="n">
        <v>0</v>
      </c>
      <c r="AP316" s="153" t="n">
        <v>0.37</v>
      </c>
      <c r="AQ316" s="153" t="n">
        <v>0.089976639</v>
      </c>
      <c r="AR316" s="153" t="n">
        <v>0</v>
      </c>
      <c r="AS316" s="153" t="n">
        <v>0</v>
      </c>
      <c r="AT316" s="153" t="n">
        <v>0</v>
      </c>
      <c r="AV316" s="153" t="n">
        <v>0</v>
      </c>
      <c r="AW316" s="153" t="n">
        <v>0</v>
      </c>
      <c r="AX316" s="153" t="n">
        <v>0</v>
      </c>
      <c r="AY316" s="153" t="n">
        <v>0</v>
      </c>
      <c r="AZ316" s="153" t="n">
        <v>0</v>
      </c>
      <c r="BA316" s="153" t="n">
        <v>0.089976639</v>
      </c>
      <c r="BB316" s="153" t="n">
        <v>0</v>
      </c>
      <c r="BC316" s="153" t="n">
        <v>0</v>
      </c>
      <c r="BD316" s="153" t="n">
        <v>0</v>
      </c>
      <c r="BE316" s="153" t="n">
        <v>0</v>
      </c>
      <c r="BF316" s="153" t="n">
        <v>0</v>
      </c>
      <c r="BG316" s="153" t="n">
        <v>0</v>
      </c>
      <c r="BH316" s="153" t="n">
        <v>0</v>
      </c>
      <c r="BJ316" s="153" t="n">
        <v>0</v>
      </c>
      <c r="BK316" s="153" t="n">
        <v>0</v>
      </c>
      <c r="BL316" s="153" t="n">
        <v>0</v>
      </c>
      <c r="BM316" s="153" t="n">
        <v>0</v>
      </c>
      <c r="BN316" s="153" t="n">
        <v>0.089976639</v>
      </c>
      <c r="BO316" s="153" t="n">
        <v>0</v>
      </c>
      <c r="BP316" s="153" t="n">
        <v>0</v>
      </c>
      <c r="BQ316" s="153" t="n">
        <v>0</v>
      </c>
      <c r="BR316" s="153" t="n">
        <v>0</v>
      </c>
      <c r="BS316" s="153" t="n">
        <v>0</v>
      </c>
      <c r="BT316" s="153" t="n">
        <v>0</v>
      </c>
      <c r="BU316" s="153" t="n">
        <v>0</v>
      </c>
    </row>
    <row r="317" customFormat="false" ht="12.75" hidden="false" customHeight="false" outlineLevel="0" collapsed="false">
      <c r="F317" s="154" t="n">
        <f aca="false">EOMONTH(F316,0)+1</f>
        <v>46143</v>
      </c>
      <c r="I317" s="156" t="n">
        <v>0.071977371790646</v>
      </c>
      <c r="J317" s="156" t="n">
        <v>0</v>
      </c>
      <c r="K317" s="156" t="n">
        <v>0</v>
      </c>
      <c r="L317" s="156" t="n">
        <v>0</v>
      </c>
      <c r="M317" s="156" t="n">
        <v>0</v>
      </c>
      <c r="N317" s="156" t="n">
        <v>0</v>
      </c>
      <c r="O317" s="156" t="n">
        <v>0</v>
      </c>
      <c r="P317" s="156" t="n">
        <v>0</v>
      </c>
      <c r="Q317" s="156" t="n">
        <v>0</v>
      </c>
      <c r="R317" s="156" t="n">
        <v>0</v>
      </c>
      <c r="S317" s="153" t="n">
        <v>0</v>
      </c>
      <c r="T317" s="153" t="n">
        <v>0</v>
      </c>
      <c r="U317" s="153" t="n">
        <v>0</v>
      </c>
      <c r="V317" s="153" t="n">
        <v>0</v>
      </c>
      <c r="W317" s="153" t="n">
        <v>0</v>
      </c>
      <c r="X317" s="153" t="n">
        <v>0</v>
      </c>
      <c r="Y317" s="153" t="n">
        <v>0</v>
      </c>
      <c r="Z317" s="192" t="n">
        <v>0.155</v>
      </c>
      <c r="AA317" s="153" t="n">
        <v>0.1725</v>
      </c>
      <c r="AB317" s="153" t="n">
        <v>0</v>
      </c>
      <c r="AC317" s="153" t="n">
        <v>0</v>
      </c>
      <c r="AD317" s="153" t="n">
        <v>0</v>
      </c>
      <c r="AE317" s="153" t="n">
        <v>0</v>
      </c>
      <c r="AF317" s="153" t="n">
        <v>0</v>
      </c>
      <c r="AG317" s="153" t="n">
        <v>0</v>
      </c>
      <c r="AH317" s="153" t="n">
        <v>0</v>
      </c>
      <c r="AI317" s="153" t="n">
        <v>0</v>
      </c>
      <c r="AJ317" s="153" t="n">
        <v>0</v>
      </c>
      <c r="AK317" s="153" t="n">
        <v>0</v>
      </c>
      <c r="AL317" s="153" t="n">
        <v>0</v>
      </c>
      <c r="AM317" s="153" t="n">
        <v>0</v>
      </c>
      <c r="AN317" s="153" t="n">
        <v>0</v>
      </c>
      <c r="AO317" s="153" t="n">
        <v>0</v>
      </c>
      <c r="AP317" s="153" t="n">
        <v>0.2525</v>
      </c>
      <c r="AQ317" s="153" t="n">
        <v>0.089968124</v>
      </c>
      <c r="AR317" s="153" t="n">
        <v>0</v>
      </c>
      <c r="AS317" s="153" t="n">
        <v>0</v>
      </c>
      <c r="AT317" s="153" t="n">
        <v>0</v>
      </c>
      <c r="AV317" s="153" t="n">
        <v>0</v>
      </c>
      <c r="AW317" s="153" t="n">
        <v>0</v>
      </c>
      <c r="AX317" s="153" t="n">
        <v>0</v>
      </c>
      <c r="AY317" s="153" t="n">
        <v>0</v>
      </c>
      <c r="AZ317" s="153" t="n">
        <v>0</v>
      </c>
      <c r="BA317" s="153" t="n">
        <v>0.089968124</v>
      </c>
      <c r="BB317" s="153" t="n">
        <v>0</v>
      </c>
      <c r="BC317" s="153" t="n">
        <v>0</v>
      </c>
      <c r="BD317" s="153" t="n">
        <v>0</v>
      </c>
      <c r="BE317" s="153" t="n">
        <v>0</v>
      </c>
      <c r="BF317" s="153" t="n">
        <v>0</v>
      </c>
      <c r="BG317" s="153" t="n">
        <v>0</v>
      </c>
      <c r="BH317" s="153" t="n">
        <v>0</v>
      </c>
      <c r="BJ317" s="153" t="n">
        <v>0</v>
      </c>
      <c r="BK317" s="153" t="n">
        <v>0</v>
      </c>
      <c r="BL317" s="153" t="n">
        <v>0</v>
      </c>
      <c r="BM317" s="153" t="n">
        <v>0</v>
      </c>
      <c r="BN317" s="153" t="n">
        <v>0.089968124</v>
      </c>
      <c r="BO317" s="153" t="n">
        <v>0</v>
      </c>
      <c r="BP317" s="153" t="n">
        <v>0</v>
      </c>
      <c r="BQ317" s="153" t="n">
        <v>0</v>
      </c>
      <c r="BR317" s="153" t="n">
        <v>0</v>
      </c>
      <c r="BS317" s="153" t="n">
        <v>0</v>
      </c>
      <c r="BT317" s="153" t="n">
        <v>0</v>
      </c>
      <c r="BU317" s="153" t="n">
        <v>0</v>
      </c>
    </row>
    <row r="318" customFormat="false" ht="12.75" hidden="false" customHeight="false" outlineLevel="0" collapsed="false">
      <c r="F318" s="154" t="n">
        <f aca="false">EOMONTH(F317,0)+1</f>
        <v>46174</v>
      </c>
      <c r="I318" s="156" t="n">
        <v>0.071977881709973</v>
      </c>
      <c r="J318" s="156" t="n">
        <v>0</v>
      </c>
      <c r="K318" s="156" t="n">
        <v>0</v>
      </c>
      <c r="L318" s="156" t="n">
        <v>0</v>
      </c>
      <c r="M318" s="156" t="n">
        <v>0</v>
      </c>
      <c r="N318" s="156" t="n">
        <v>0</v>
      </c>
      <c r="O318" s="156" t="n">
        <v>0</v>
      </c>
      <c r="P318" s="156" t="n">
        <v>0</v>
      </c>
      <c r="Q318" s="156" t="n">
        <v>0</v>
      </c>
      <c r="R318" s="156" t="n">
        <v>0</v>
      </c>
      <c r="S318" s="153" t="n">
        <v>0</v>
      </c>
      <c r="T318" s="153" t="n">
        <v>0</v>
      </c>
      <c r="U318" s="153" t="n">
        <v>0</v>
      </c>
      <c r="V318" s="153" t="n">
        <v>0</v>
      </c>
      <c r="W318" s="153" t="n">
        <v>0</v>
      </c>
      <c r="X318" s="153" t="n">
        <v>0</v>
      </c>
      <c r="Y318" s="153" t="n">
        <v>0</v>
      </c>
      <c r="Z318" s="192" t="n">
        <v>0.155</v>
      </c>
      <c r="AA318" s="153" t="n">
        <v>0.1725</v>
      </c>
      <c r="AB318" s="153" t="n">
        <v>0</v>
      </c>
      <c r="AC318" s="153" t="n">
        <v>0</v>
      </c>
      <c r="AD318" s="153" t="n">
        <v>0</v>
      </c>
      <c r="AE318" s="153" t="n">
        <v>0</v>
      </c>
      <c r="AF318" s="153" t="n">
        <v>0</v>
      </c>
      <c r="AG318" s="153" t="n">
        <v>0</v>
      </c>
      <c r="AH318" s="153" t="n">
        <v>0</v>
      </c>
      <c r="AI318" s="153" t="n">
        <v>0</v>
      </c>
      <c r="AJ318" s="153" t="n">
        <v>0</v>
      </c>
      <c r="AK318" s="153" t="n">
        <v>0</v>
      </c>
      <c r="AL318" s="153" t="n">
        <v>0</v>
      </c>
      <c r="AM318" s="153" t="n">
        <v>0</v>
      </c>
      <c r="AN318" s="153" t="n">
        <v>0</v>
      </c>
      <c r="AO318" s="153" t="n">
        <v>0</v>
      </c>
      <c r="AP318" s="153" t="n">
        <v>0.2525</v>
      </c>
      <c r="AQ318" s="153" t="n">
        <v>0.089968124</v>
      </c>
      <c r="AR318" s="153" t="n">
        <v>0</v>
      </c>
      <c r="AS318" s="153" t="n">
        <v>0</v>
      </c>
      <c r="AT318" s="153" t="n">
        <v>0</v>
      </c>
      <c r="AV318" s="153" t="n">
        <v>0</v>
      </c>
      <c r="AW318" s="153" t="n">
        <v>0</v>
      </c>
      <c r="AX318" s="153" t="n">
        <v>0</v>
      </c>
      <c r="AY318" s="153" t="n">
        <v>0</v>
      </c>
      <c r="AZ318" s="153" t="n">
        <v>0</v>
      </c>
      <c r="BA318" s="153" t="n">
        <v>0.089968124</v>
      </c>
      <c r="BB318" s="153" t="n">
        <v>0</v>
      </c>
      <c r="BC318" s="153" t="n">
        <v>0</v>
      </c>
      <c r="BD318" s="153" t="n">
        <v>0</v>
      </c>
      <c r="BE318" s="153" t="n">
        <v>0</v>
      </c>
      <c r="BF318" s="153" t="n">
        <v>0</v>
      </c>
      <c r="BG318" s="153" t="n">
        <v>0</v>
      </c>
      <c r="BH318" s="153" t="n">
        <v>0</v>
      </c>
      <c r="BJ318" s="153" t="n">
        <v>0</v>
      </c>
      <c r="BK318" s="153" t="n">
        <v>0</v>
      </c>
      <c r="BL318" s="153" t="n">
        <v>0</v>
      </c>
      <c r="BM318" s="153" t="n">
        <v>0</v>
      </c>
      <c r="BN318" s="153" t="n">
        <v>0.089968124</v>
      </c>
      <c r="BO318" s="153" t="n">
        <v>0</v>
      </c>
      <c r="BP318" s="153" t="n">
        <v>0</v>
      </c>
      <c r="BQ318" s="153" t="n">
        <v>0</v>
      </c>
      <c r="BR318" s="153" t="n">
        <v>0</v>
      </c>
      <c r="BS318" s="153" t="n">
        <v>0</v>
      </c>
      <c r="BT318" s="153" t="n">
        <v>0</v>
      </c>
      <c r="BU318" s="153" t="n">
        <v>0</v>
      </c>
    </row>
    <row r="319" customFormat="false" ht="12.75" hidden="false" customHeight="false" outlineLevel="0" collapsed="false">
      <c r="F319" s="154" t="n">
        <f aca="false">EOMONTH(F318,0)+1</f>
        <v>46204</v>
      </c>
      <c r="I319" s="156" t="n">
        <v>0.07197837518029</v>
      </c>
      <c r="J319" s="156" t="n">
        <v>0</v>
      </c>
      <c r="K319" s="156" t="n">
        <v>0</v>
      </c>
      <c r="L319" s="156" t="n">
        <v>0</v>
      </c>
      <c r="M319" s="156" t="n">
        <v>0</v>
      </c>
      <c r="N319" s="156" t="n">
        <v>0</v>
      </c>
      <c r="O319" s="156" t="n">
        <v>0</v>
      </c>
      <c r="P319" s="156" t="n">
        <v>0</v>
      </c>
      <c r="Q319" s="156" t="n">
        <v>0</v>
      </c>
      <c r="R319" s="156" t="n">
        <v>0</v>
      </c>
      <c r="S319" s="153" t="n">
        <v>0</v>
      </c>
      <c r="T319" s="153" t="n">
        <v>0</v>
      </c>
      <c r="U319" s="153" t="n">
        <v>0</v>
      </c>
      <c r="V319" s="153" t="n">
        <v>0</v>
      </c>
      <c r="W319" s="153" t="n">
        <v>0</v>
      </c>
      <c r="X319" s="153" t="n">
        <v>0</v>
      </c>
      <c r="Y319" s="153" t="n">
        <v>0</v>
      </c>
      <c r="Z319" s="192" t="n">
        <v>0.155</v>
      </c>
      <c r="AA319" s="153" t="n">
        <v>0.185</v>
      </c>
      <c r="AB319" s="153" t="n">
        <v>0</v>
      </c>
      <c r="AC319" s="153" t="n">
        <v>0</v>
      </c>
      <c r="AD319" s="153" t="n">
        <v>0</v>
      </c>
      <c r="AE319" s="153" t="n">
        <v>0</v>
      </c>
      <c r="AF319" s="153" t="n">
        <v>0</v>
      </c>
      <c r="AG319" s="153" t="n">
        <v>0</v>
      </c>
      <c r="AH319" s="153" t="n">
        <v>0</v>
      </c>
      <c r="AI319" s="153" t="n">
        <v>0</v>
      </c>
      <c r="AJ319" s="153" t="n">
        <v>0</v>
      </c>
      <c r="AK319" s="153" t="n">
        <v>0</v>
      </c>
      <c r="AL319" s="153" t="n">
        <v>0</v>
      </c>
      <c r="AM319" s="153" t="n">
        <v>0</v>
      </c>
      <c r="AN319" s="153" t="n">
        <v>0</v>
      </c>
      <c r="AO319" s="153" t="n">
        <v>0</v>
      </c>
      <c r="AP319" s="153" t="n">
        <v>0.2575</v>
      </c>
      <c r="AQ319" s="153" t="n">
        <v>0.089968124</v>
      </c>
      <c r="AR319" s="153" t="n">
        <v>0</v>
      </c>
      <c r="AS319" s="153" t="n">
        <v>0</v>
      </c>
      <c r="AT319" s="153" t="n">
        <v>0</v>
      </c>
      <c r="AV319" s="153" t="n">
        <v>0</v>
      </c>
      <c r="AW319" s="153" t="n">
        <v>0</v>
      </c>
      <c r="AX319" s="153" t="n">
        <v>0</v>
      </c>
      <c r="AY319" s="153" t="n">
        <v>0</v>
      </c>
      <c r="AZ319" s="153" t="n">
        <v>0</v>
      </c>
      <c r="BA319" s="153" t="n">
        <v>0.089968124</v>
      </c>
      <c r="BB319" s="153" t="n">
        <v>0</v>
      </c>
      <c r="BC319" s="153" t="n">
        <v>0</v>
      </c>
      <c r="BD319" s="153" t="n">
        <v>0</v>
      </c>
      <c r="BE319" s="153" t="n">
        <v>0</v>
      </c>
      <c r="BF319" s="153" t="n">
        <v>0</v>
      </c>
      <c r="BG319" s="153" t="n">
        <v>0</v>
      </c>
      <c r="BH319" s="153" t="n">
        <v>0</v>
      </c>
      <c r="BJ319" s="153" t="n">
        <v>0</v>
      </c>
      <c r="BK319" s="153" t="n">
        <v>0</v>
      </c>
      <c r="BL319" s="153" t="n">
        <v>0</v>
      </c>
      <c r="BM319" s="153" t="n">
        <v>0</v>
      </c>
      <c r="BN319" s="153" t="n">
        <v>0.089968124</v>
      </c>
      <c r="BO319" s="153" t="n">
        <v>0</v>
      </c>
      <c r="BP319" s="153" t="n">
        <v>0</v>
      </c>
      <c r="BQ319" s="153" t="n">
        <v>0</v>
      </c>
      <c r="BR319" s="153" t="n">
        <v>0</v>
      </c>
      <c r="BS319" s="153" t="n">
        <v>0</v>
      </c>
      <c r="BT319" s="153" t="n">
        <v>0</v>
      </c>
      <c r="BU319" s="153" t="n">
        <v>0</v>
      </c>
    </row>
    <row r="320" customFormat="false" ht="12.75" hidden="false" customHeight="false" outlineLevel="0" collapsed="false">
      <c r="F320" s="154" t="n">
        <f aca="false">EOMONTH(F319,0)+1</f>
        <v>46235</v>
      </c>
      <c r="I320" s="156" t="n">
        <v>0.071978885099618</v>
      </c>
      <c r="J320" s="156" t="n">
        <v>0</v>
      </c>
      <c r="K320" s="156" t="n">
        <v>0</v>
      </c>
      <c r="L320" s="156" t="n">
        <v>0</v>
      </c>
      <c r="M320" s="156" t="n">
        <v>0</v>
      </c>
      <c r="N320" s="156" t="n">
        <v>0</v>
      </c>
      <c r="O320" s="156" t="n">
        <v>0</v>
      </c>
      <c r="P320" s="156" t="n">
        <v>0</v>
      </c>
      <c r="Q320" s="156" t="n">
        <v>0</v>
      </c>
      <c r="R320" s="156" t="n">
        <v>0</v>
      </c>
      <c r="S320" s="153" t="n">
        <v>0</v>
      </c>
      <c r="T320" s="153" t="n">
        <v>0</v>
      </c>
      <c r="U320" s="153" t="n">
        <v>0</v>
      </c>
      <c r="V320" s="153" t="n">
        <v>0</v>
      </c>
      <c r="W320" s="153" t="n">
        <v>0</v>
      </c>
      <c r="X320" s="153" t="n">
        <v>0</v>
      </c>
      <c r="Y320" s="153" t="n">
        <v>0</v>
      </c>
      <c r="Z320" s="192" t="n">
        <v>0.155</v>
      </c>
      <c r="AA320" s="153" t="n">
        <v>0.185</v>
      </c>
      <c r="AB320" s="153" t="n">
        <v>0</v>
      </c>
      <c r="AC320" s="153" t="n">
        <v>0</v>
      </c>
      <c r="AD320" s="153" t="n">
        <v>0</v>
      </c>
      <c r="AE320" s="153" t="n">
        <v>0</v>
      </c>
      <c r="AF320" s="153" t="n">
        <v>0</v>
      </c>
      <c r="AG320" s="153" t="n">
        <v>0</v>
      </c>
      <c r="AH320" s="153" t="n">
        <v>0</v>
      </c>
      <c r="AI320" s="153" t="n">
        <v>0</v>
      </c>
      <c r="AJ320" s="153" t="n">
        <v>0</v>
      </c>
      <c r="AK320" s="153" t="n">
        <v>0</v>
      </c>
      <c r="AL320" s="153" t="n">
        <v>0</v>
      </c>
      <c r="AM320" s="153" t="n">
        <v>0</v>
      </c>
      <c r="AN320" s="153" t="n">
        <v>0</v>
      </c>
      <c r="AO320" s="153" t="n">
        <v>0</v>
      </c>
      <c r="AP320" s="153" t="n">
        <v>0.2575</v>
      </c>
      <c r="AQ320" s="153" t="n">
        <v>0.089968124</v>
      </c>
      <c r="AR320" s="153" t="n">
        <v>0</v>
      </c>
      <c r="AS320" s="153" t="n">
        <v>0</v>
      </c>
      <c r="AT320" s="153" t="n">
        <v>0</v>
      </c>
      <c r="AV320" s="153" t="n">
        <v>0</v>
      </c>
      <c r="AW320" s="153" t="n">
        <v>0</v>
      </c>
      <c r="AX320" s="153" t="n">
        <v>0</v>
      </c>
      <c r="AY320" s="153" t="n">
        <v>0</v>
      </c>
      <c r="AZ320" s="153" t="n">
        <v>0</v>
      </c>
      <c r="BA320" s="153" t="n">
        <v>0.089968124</v>
      </c>
      <c r="BB320" s="153" t="n">
        <v>0</v>
      </c>
      <c r="BC320" s="153" t="n">
        <v>0</v>
      </c>
      <c r="BD320" s="153" t="n">
        <v>0</v>
      </c>
      <c r="BE320" s="153" t="n">
        <v>0</v>
      </c>
      <c r="BF320" s="153" t="n">
        <v>0</v>
      </c>
      <c r="BG320" s="153" t="n">
        <v>0</v>
      </c>
      <c r="BH320" s="153" t="n">
        <v>0</v>
      </c>
      <c r="BJ320" s="153" t="n">
        <v>0</v>
      </c>
      <c r="BK320" s="153" t="n">
        <v>0</v>
      </c>
      <c r="BL320" s="153" t="n">
        <v>0</v>
      </c>
      <c r="BM320" s="153" t="n">
        <v>0</v>
      </c>
      <c r="BN320" s="153" t="n">
        <v>0.089968124</v>
      </c>
      <c r="BO320" s="153" t="n">
        <v>0</v>
      </c>
      <c r="BP320" s="153" t="n">
        <v>0</v>
      </c>
      <c r="BQ320" s="153" t="n">
        <v>0</v>
      </c>
      <c r="BR320" s="153" t="n">
        <v>0</v>
      </c>
      <c r="BS320" s="153" t="n">
        <v>0</v>
      </c>
      <c r="BT320" s="153" t="n">
        <v>0</v>
      </c>
      <c r="BU320" s="153" t="n">
        <v>0</v>
      </c>
    </row>
    <row r="321" customFormat="false" ht="12.75" hidden="false" customHeight="false" outlineLevel="0" collapsed="false">
      <c r="F321" s="154" t="n">
        <f aca="false">EOMONTH(F320,0)+1</f>
        <v>46266</v>
      </c>
      <c r="I321" s="156" t="n">
        <v>0.071979395018946</v>
      </c>
      <c r="J321" s="156" t="n">
        <v>0</v>
      </c>
      <c r="K321" s="156" t="n">
        <v>0</v>
      </c>
      <c r="L321" s="156" t="n">
        <v>0</v>
      </c>
      <c r="M321" s="156" t="n">
        <v>0</v>
      </c>
      <c r="N321" s="156" t="n">
        <v>0</v>
      </c>
      <c r="O321" s="156" t="n">
        <v>0</v>
      </c>
      <c r="P321" s="156" t="n">
        <v>0</v>
      </c>
      <c r="Q321" s="156" t="n">
        <v>0</v>
      </c>
      <c r="R321" s="156" t="n">
        <v>0</v>
      </c>
      <c r="S321" s="153" t="n">
        <v>0</v>
      </c>
      <c r="T321" s="153" t="n">
        <v>0</v>
      </c>
      <c r="U321" s="153" t="n">
        <v>0</v>
      </c>
      <c r="V321" s="153" t="n">
        <v>0</v>
      </c>
      <c r="W321" s="153" t="n">
        <v>0</v>
      </c>
      <c r="X321" s="153" t="n">
        <v>0</v>
      </c>
      <c r="Y321" s="153" t="n">
        <v>0</v>
      </c>
      <c r="Z321" s="192" t="n">
        <v>0.155</v>
      </c>
      <c r="AA321" s="153" t="n">
        <v>0.1625</v>
      </c>
      <c r="AB321" s="153" t="n">
        <v>0</v>
      </c>
      <c r="AC321" s="153" t="n">
        <v>0</v>
      </c>
      <c r="AD321" s="153" t="n">
        <v>0</v>
      </c>
      <c r="AE321" s="153" t="n">
        <v>0</v>
      </c>
      <c r="AF321" s="153" t="n">
        <v>0</v>
      </c>
      <c r="AG321" s="153" t="n">
        <v>0</v>
      </c>
      <c r="AH321" s="153" t="n">
        <v>0</v>
      </c>
      <c r="AI321" s="153" t="n">
        <v>0</v>
      </c>
      <c r="AJ321" s="153" t="n">
        <v>0</v>
      </c>
      <c r="AK321" s="153" t="n">
        <v>0</v>
      </c>
      <c r="AL321" s="153" t="n">
        <v>0</v>
      </c>
      <c r="AM321" s="153" t="n">
        <v>0</v>
      </c>
      <c r="AN321" s="153" t="n">
        <v>0</v>
      </c>
      <c r="AO321" s="153" t="n">
        <v>0</v>
      </c>
      <c r="AP321" s="153" t="n">
        <v>0.2525</v>
      </c>
      <c r="AQ321" s="153" t="n">
        <v>0.089968124</v>
      </c>
      <c r="AR321" s="153" t="n">
        <v>0</v>
      </c>
      <c r="AS321" s="153" t="n">
        <v>0</v>
      </c>
      <c r="AT321" s="153" t="n">
        <v>0</v>
      </c>
      <c r="AV321" s="153" t="n">
        <v>0</v>
      </c>
      <c r="AW321" s="153" t="n">
        <v>0</v>
      </c>
      <c r="AX321" s="153" t="n">
        <v>0</v>
      </c>
      <c r="AY321" s="153" t="n">
        <v>0</v>
      </c>
      <c r="AZ321" s="153" t="n">
        <v>0</v>
      </c>
      <c r="BA321" s="153" t="n">
        <v>0.089968124</v>
      </c>
      <c r="BB321" s="153" t="n">
        <v>0</v>
      </c>
      <c r="BC321" s="153" t="n">
        <v>0</v>
      </c>
      <c r="BD321" s="153" t="n">
        <v>0</v>
      </c>
      <c r="BE321" s="153" t="n">
        <v>0</v>
      </c>
      <c r="BF321" s="153" t="n">
        <v>0</v>
      </c>
      <c r="BG321" s="153" t="n">
        <v>0</v>
      </c>
      <c r="BH321" s="153" t="n">
        <v>0</v>
      </c>
      <c r="BJ321" s="153" t="n">
        <v>0</v>
      </c>
      <c r="BK321" s="153" t="n">
        <v>0</v>
      </c>
      <c r="BL321" s="153" t="n">
        <v>0</v>
      </c>
      <c r="BM321" s="153" t="n">
        <v>0</v>
      </c>
      <c r="BN321" s="153" t="n">
        <v>0.089968124</v>
      </c>
      <c r="BO321" s="153" t="n">
        <v>0</v>
      </c>
      <c r="BP321" s="153" t="n">
        <v>0</v>
      </c>
      <c r="BQ321" s="153" t="n">
        <v>0</v>
      </c>
      <c r="BR321" s="153" t="n">
        <v>0</v>
      </c>
      <c r="BS321" s="153" t="n">
        <v>0</v>
      </c>
      <c r="BT321" s="153" t="n">
        <v>0</v>
      </c>
      <c r="BU321" s="153" t="n">
        <v>0</v>
      </c>
    </row>
    <row r="322" customFormat="false" ht="12.75" hidden="false" customHeight="false" outlineLevel="0" collapsed="false">
      <c r="F322" s="154" t="n">
        <f aca="false">EOMONTH(F321,0)+1</f>
        <v>46296</v>
      </c>
      <c r="I322" s="156" t="n">
        <v>0.071979888489263</v>
      </c>
      <c r="J322" s="156" t="n">
        <v>0</v>
      </c>
      <c r="K322" s="156" t="n">
        <v>0</v>
      </c>
      <c r="L322" s="156" t="n">
        <v>0</v>
      </c>
      <c r="M322" s="156" t="n">
        <v>0</v>
      </c>
      <c r="N322" s="156" t="n">
        <v>0</v>
      </c>
      <c r="O322" s="156" t="n">
        <v>0</v>
      </c>
      <c r="P322" s="156" t="n">
        <v>0</v>
      </c>
      <c r="Q322" s="156" t="n">
        <v>0</v>
      </c>
      <c r="R322" s="156" t="n">
        <v>0</v>
      </c>
      <c r="S322" s="153" t="n">
        <v>0</v>
      </c>
      <c r="T322" s="153" t="n">
        <v>0</v>
      </c>
      <c r="U322" s="153" t="n">
        <v>0</v>
      </c>
      <c r="V322" s="153" t="n">
        <v>0</v>
      </c>
      <c r="W322" s="153" t="n">
        <v>0</v>
      </c>
      <c r="X322" s="153" t="n">
        <v>0</v>
      </c>
      <c r="Y322" s="153" t="n">
        <v>0</v>
      </c>
      <c r="Z322" s="192" t="n">
        <v>0.1575</v>
      </c>
      <c r="AA322" s="153" t="n">
        <v>0.185</v>
      </c>
      <c r="AB322" s="153" t="n">
        <v>0</v>
      </c>
      <c r="AC322" s="153" t="n">
        <v>0</v>
      </c>
      <c r="AD322" s="153" t="n">
        <v>0</v>
      </c>
      <c r="AE322" s="153" t="n">
        <v>0</v>
      </c>
      <c r="AF322" s="153" t="n">
        <v>0</v>
      </c>
      <c r="AG322" s="153" t="n">
        <v>0</v>
      </c>
      <c r="AH322" s="153" t="n">
        <v>0</v>
      </c>
      <c r="AI322" s="153" t="n">
        <v>0</v>
      </c>
      <c r="AJ322" s="153" t="n">
        <v>0</v>
      </c>
      <c r="AK322" s="153" t="n">
        <v>0</v>
      </c>
      <c r="AL322" s="153" t="n">
        <v>0</v>
      </c>
      <c r="AM322" s="153" t="n">
        <v>0</v>
      </c>
      <c r="AN322" s="153" t="n">
        <v>0</v>
      </c>
      <c r="AO322" s="153" t="n">
        <v>0</v>
      </c>
      <c r="AP322" s="153" t="n">
        <v>0.255</v>
      </c>
      <c r="AQ322" s="153" t="n">
        <v>0.089968124</v>
      </c>
      <c r="AR322" s="153" t="n">
        <v>0</v>
      </c>
      <c r="AS322" s="153" t="n">
        <v>0</v>
      </c>
      <c r="AT322" s="153" t="n">
        <v>0</v>
      </c>
      <c r="AV322" s="153" t="n">
        <v>0</v>
      </c>
      <c r="AW322" s="153" t="n">
        <v>0</v>
      </c>
      <c r="AX322" s="153" t="n">
        <v>0</v>
      </c>
      <c r="AY322" s="153" t="n">
        <v>0</v>
      </c>
      <c r="AZ322" s="153" t="n">
        <v>0</v>
      </c>
      <c r="BA322" s="153" t="n">
        <v>0.089968124</v>
      </c>
      <c r="BB322" s="153" t="n">
        <v>0</v>
      </c>
      <c r="BC322" s="153" t="n">
        <v>0</v>
      </c>
      <c r="BD322" s="153" t="n">
        <v>0</v>
      </c>
      <c r="BE322" s="153" t="n">
        <v>0</v>
      </c>
      <c r="BF322" s="153" t="n">
        <v>0</v>
      </c>
      <c r="BG322" s="153" t="n">
        <v>0</v>
      </c>
      <c r="BH322" s="153" t="n">
        <v>0</v>
      </c>
      <c r="BJ322" s="153" t="n">
        <v>0</v>
      </c>
      <c r="BK322" s="153" t="n">
        <v>0</v>
      </c>
      <c r="BL322" s="153" t="n">
        <v>0</v>
      </c>
      <c r="BM322" s="153" t="n">
        <v>0</v>
      </c>
      <c r="BN322" s="153" t="n">
        <v>0.089968124</v>
      </c>
      <c r="BO322" s="153" t="n">
        <v>0</v>
      </c>
      <c r="BP322" s="153" t="n">
        <v>0</v>
      </c>
      <c r="BQ322" s="153" t="n">
        <v>0</v>
      </c>
      <c r="BR322" s="153" t="n">
        <v>0</v>
      </c>
      <c r="BS322" s="153" t="n">
        <v>0</v>
      </c>
      <c r="BT322" s="153" t="n">
        <v>0</v>
      </c>
      <c r="BU322" s="153" t="n">
        <v>0</v>
      </c>
    </row>
    <row r="323" customFormat="false" ht="12.75" hidden="false" customHeight="false" outlineLevel="0" collapsed="false">
      <c r="F323" s="154" t="n">
        <f aca="false">EOMONTH(F322,0)+1</f>
        <v>46327</v>
      </c>
      <c r="I323" s="156" t="n">
        <v>0.071980398408591</v>
      </c>
      <c r="J323" s="156" t="n">
        <v>0</v>
      </c>
      <c r="K323" s="156" t="n">
        <v>0</v>
      </c>
      <c r="L323" s="156" t="n">
        <v>0</v>
      </c>
      <c r="M323" s="156" t="n">
        <v>0</v>
      </c>
      <c r="N323" s="156" t="n">
        <v>0</v>
      </c>
      <c r="O323" s="156" t="n">
        <v>0</v>
      </c>
      <c r="P323" s="156" t="n">
        <v>0</v>
      </c>
      <c r="Q323" s="156" t="n">
        <v>0</v>
      </c>
      <c r="R323" s="156" t="n">
        <v>0</v>
      </c>
      <c r="S323" s="153" t="n">
        <v>0</v>
      </c>
      <c r="T323" s="153" t="n">
        <v>0</v>
      </c>
      <c r="U323" s="153" t="n">
        <v>0</v>
      </c>
      <c r="V323" s="153" t="n">
        <v>0</v>
      </c>
      <c r="W323" s="153" t="n">
        <v>0</v>
      </c>
      <c r="X323" s="153" t="n">
        <v>0</v>
      </c>
      <c r="Y323" s="153" t="n">
        <v>0</v>
      </c>
      <c r="Z323" s="192" t="n">
        <v>0.24</v>
      </c>
      <c r="AA323" s="153" t="n">
        <v>0.2875</v>
      </c>
      <c r="AB323" s="153" t="n">
        <v>0</v>
      </c>
      <c r="AC323" s="153" t="n">
        <v>0</v>
      </c>
      <c r="AD323" s="153" t="n">
        <v>0</v>
      </c>
      <c r="AE323" s="153" t="n">
        <v>0</v>
      </c>
      <c r="AF323" s="153" t="n">
        <v>0</v>
      </c>
      <c r="AG323" s="153" t="n">
        <v>0</v>
      </c>
      <c r="AH323" s="153" t="n">
        <v>0</v>
      </c>
      <c r="AI323" s="153" t="n">
        <v>0</v>
      </c>
      <c r="AJ323" s="153" t="n">
        <v>0</v>
      </c>
      <c r="AK323" s="153" t="n">
        <v>0</v>
      </c>
      <c r="AL323" s="153" t="n">
        <v>0</v>
      </c>
      <c r="AM323" s="153" t="n">
        <v>0</v>
      </c>
      <c r="AN323" s="153" t="n">
        <v>0</v>
      </c>
      <c r="AO323" s="153" t="n">
        <v>0</v>
      </c>
      <c r="AP323" s="153" t="n">
        <v>0.725</v>
      </c>
      <c r="AQ323" s="153" t="n">
        <v>0.010011287</v>
      </c>
      <c r="AR323" s="153" t="n">
        <v>0</v>
      </c>
      <c r="AS323" s="153" t="n">
        <v>0</v>
      </c>
      <c r="AT323" s="153" t="n">
        <v>0</v>
      </c>
      <c r="AV323" s="153" t="n">
        <v>0</v>
      </c>
      <c r="AW323" s="153" t="n">
        <v>0</v>
      </c>
      <c r="AX323" s="153" t="n">
        <v>0</v>
      </c>
      <c r="AY323" s="153" t="n">
        <v>0</v>
      </c>
      <c r="AZ323" s="153" t="n">
        <v>0</v>
      </c>
      <c r="BA323" s="153" t="n">
        <v>0.010011287</v>
      </c>
      <c r="BB323" s="153" t="n">
        <v>0</v>
      </c>
      <c r="BC323" s="153" t="n">
        <v>0</v>
      </c>
      <c r="BD323" s="153" t="n">
        <v>0</v>
      </c>
      <c r="BE323" s="153" t="n">
        <v>0</v>
      </c>
      <c r="BF323" s="153" t="n">
        <v>0</v>
      </c>
      <c r="BG323" s="153" t="n">
        <v>0</v>
      </c>
      <c r="BH323" s="153" t="n">
        <v>0</v>
      </c>
      <c r="BJ323" s="153" t="n">
        <v>0</v>
      </c>
      <c r="BK323" s="153" t="n">
        <v>0</v>
      </c>
      <c r="BL323" s="153" t="n">
        <v>0</v>
      </c>
      <c r="BM323" s="153" t="n">
        <v>0</v>
      </c>
      <c r="BN323" s="153" t="n">
        <v>0.010011287</v>
      </c>
      <c r="BO323" s="153" t="n">
        <v>0</v>
      </c>
      <c r="BP323" s="153" t="n">
        <v>0</v>
      </c>
      <c r="BQ323" s="153" t="n">
        <v>0</v>
      </c>
      <c r="BR323" s="153" t="n">
        <v>0</v>
      </c>
      <c r="BS323" s="153" t="n">
        <v>0</v>
      </c>
      <c r="BT323" s="153" t="n">
        <v>0</v>
      </c>
      <c r="BU323" s="153" t="n">
        <v>0</v>
      </c>
    </row>
    <row r="324" customFormat="false" ht="12.75" hidden="false" customHeight="false" outlineLevel="0" collapsed="false">
      <c r="F324" s="154" t="n">
        <f aca="false">EOMONTH(F323,0)+1</f>
        <v>46357</v>
      </c>
      <c r="I324" s="156" t="n">
        <v>0.071980891878908</v>
      </c>
      <c r="J324" s="156" t="n">
        <v>0</v>
      </c>
      <c r="K324" s="156" t="n">
        <v>0</v>
      </c>
      <c r="L324" s="156" t="n">
        <v>0</v>
      </c>
      <c r="M324" s="156" t="n">
        <v>0</v>
      </c>
      <c r="N324" s="156" t="n">
        <v>0</v>
      </c>
      <c r="O324" s="156" t="n">
        <v>0</v>
      </c>
      <c r="P324" s="156" t="n">
        <v>0</v>
      </c>
      <c r="Q324" s="156" t="n">
        <v>0</v>
      </c>
      <c r="R324" s="156" t="n">
        <v>0</v>
      </c>
      <c r="S324" s="153" t="n">
        <v>0</v>
      </c>
      <c r="T324" s="153" t="n">
        <v>0</v>
      </c>
      <c r="U324" s="153" t="n">
        <v>0</v>
      </c>
      <c r="V324" s="153" t="n">
        <v>0</v>
      </c>
      <c r="W324" s="153" t="n">
        <v>0</v>
      </c>
      <c r="X324" s="153" t="n">
        <v>0</v>
      </c>
      <c r="Y324" s="153" t="n">
        <v>0</v>
      </c>
      <c r="Z324" s="192" t="n">
        <v>0.295</v>
      </c>
      <c r="AA324" s="153" t="n">
        <v>0.3375</v>
      </c>
      <c r="AB324" s="153" t="n">
        <v>0</v>
      </c>
      <c r="AC324" s="153" t="n">
        <v>0</v>
      </c>
      <c r="AD324" s="153" t="n">
        <v>0</v>
      </c>
      <c r="AE324" s="153" t="n">
        <v>0</v>
      </c>
      <c r="AF324" s="153" t="n">
        <v>0</v>
      </c>
      <c r="AG324" s="153" t="n">
        <v>0</v>
      </c>
      <c r="AH324" s="153" t="n">
        <v>0</v>
      </c>
      <c r="AI324" s="153" t="n">
        <v>0</v>
      </c>
      <c r="AJ324" s="153" t="n">
        <v>0</v>
      </c>
      <c r="AK324" s="153" t="n">
        <v>0</v>
      </c>
      <c r="AL324" s="153" t="n">
        <v>0</v>
      </c>
      <c r="AM324" s="153" t="n">
        <v>0</v>
      </c>
      <c r="AN324" s="153" t="n">
        <v>0</v>
      </c>
      <c r="AO324" s="153" t="n">
        <v>0</v>
      </c>
      <c r="AP324" s="153" t="n">
        <v>1.045</v>
      </c>
      <c r="AQ324" s="153" t="n">
        <v>-0.004951938</v>
      </c>
      <c r="AR324" s="153" t="n">
        <v>0</v>
      </c>
      <c r="AS324" s="153" t="n">
        <v>0</v>
      </c>
      <c r="AT324" s="153" t="n">
        <v>0</v>
      </c>
      <c r="AV324" s="153" t="n">
        <v>0</v>
      </c>
      <c r="AW324" s="153" t="n">
        <v>0</v>
      </c>
      <c r="AX324" s="153" t="n">
        <v>0</v>
      </c>
      <c r="AY324" s="153" t="n">
        <v>0</v>
      </c>
      <c r="AZ324" s="153" t="n">
        <v>0</v>
      </c>
      <c r="BA324" s="153" t="n">
        <v>-0.004951938</v>
      </c>
      <c r="BB324" s="153" t="n">
        <v>0</v>
      </c>
      <c r="BC324" s="153" t="n">
        <v>0</v>
      </c>
      <c r="BD324" s="153" t="n">
        <v>0</v>
      </c>
      <c r="BE324" s="153" t="n">
        <v>0</v>
      </c>
      <c r="BF324" s="153" t="n">
        <v>0</v>
      </c>
      <c r="BG324" s="153" t="n">
        <v>0</v>
      </c>
      <c r="BH324" s="153" t="n">
        <v>0</v>
      </c>
      <c r="BJ324" s="153" t="n">
        <v>0</v>
      </c>
      <c r="BK324" s="153" t="n">
        <v>0</v>
      </c>
      <c r="BL324" s="153" t="n">
        <v>0</v>
      </c>
      <c r="BM324" s="153" t="n">
        <v>0</v>
      </c>
      <c r="BN324" s="153" t="n">
        <v>-0.004951938</v>
      </c>
      <c r="BO324" s="153" t="n">
        <v>0</v>
      </c>
      <c r="BP324" s="153" t="n">
        <v>0</v>
      </c>
      <c r="BQ324" s="153" t="n">
        <v>0</v>
      </c>
      <c r="BR324" s="153" t="n">
        <v>0</v>
      </c>
      <c r="BS324" s="153" t="n">
        <v>0</v>
      </c>
      <c r="BT324" s="153" t="n">
        <v>0</v>
      </c>
      <c r="BU324" s="153" t="n">
        <v>0</v>
      </c>
    </row>
    <row r="325" customFormat="false" ht="12.75" hidden="false" customHeight="false" outlineLevel="0" collapsed="false">
      <c r="F325" s="154" t="n">
        <f aca="false">EOMONTH(F324,0)+1</f>
        <v>46388</v>
      </c>
      <c r="I325" s="156" t="n">
        <v>0.071981401798236</v>
      </c>
      <c r="J325" s="156" t="n">
        <v>0</v>
      </c>
      <c r="K325" s="156" t="n">
        <v>0</v>
      </c>
      <c r="L325" s="156" t="n">
        <v>0</v>
      </c>
      <c r="M325" s="156" t="n">
        <v>0</v>
      </c>
      <c r="N325" s="156" t="n">
        <v>0</v>
      </c>
      <c r="O325" s="156" t="n">
        <v>0</v>
      </c>
      <c r="P325" s="156" t="n">
        <v>0</v>
      </c>
      <c r="Q325" s="156" t="n">
        <v>0</v>
      </c>
      <c r="R325" s="156" t="n">
        <v>0</v>
      </c>
      <c r="S325" s="153" t="n">
        <v>0</v>
      </c>
      <c r="T325" s="153" t="n">
        <v>0</v>
      </c>
      <c r="U325" s="153" t="n">
        <v>0</v>
      </c>
      <c r="V325" s="153" t="n">
        <v>0</v>
      </c>
      <c r="W325" s="153" t="n">
        <v>0</v>
      </c>
      <c r="X325" s="153" t="n">
        <v>0</v>
      </c>
      <c r="Y325" s="153" t="n">
        <v>0</v>
      </c>
      <c r="Z325" s="192" t="n">
        <v>0.3425</v>
      </c>
      <c r="AA325" s="153" t="n">
        <v>0.4375</v>
      </c>
      <c r="AB325" s="153" t="n">
        <v>0</v>
      </c>
      <c r="AC325" s="153" t="n">
        <v>0</v>
      </c>
      <c r="AD325" s="153" t="n">
        <v>0</v>
      </c>
      <c r="AE325" s="153" t="n">
        <v>0</v>
      </c>
      <c r="AF325" s="153" t="n">
        <v>0</v>
      </c>
      <c r="AG325" s="153" t="n">
        <v>0</v>
      </c>
      <c r="AH325" s="153" t="n">
        <v>0</v>
      </c>
      <c r="AI325" s="153" t="n">
        <v>0</v>
      </c>
      <c r="AJ325" s="153" t="n">
        <v>0</v>
      </c>
      <c r="AK325" s="153" t="n">
        <v>0</v>
      </c>
      <c r="AL325" s="153" t="n">
        <v>0</v>
      </c>
      <c r="AM325" s="153" t="n">
        <v>0</v>
      </c>
      <c r="AN325" s="153" t="n">
        <v>0</v>
      </c>
      <c r="AO325" s="153" t="n">
        <v>0</v>
      </c>
      <c r="AP325" s="153" t="n">
        <v>1.52</v>
      </c>
      <c r="AQ325" s="153" t="n">
        <v>4.4816E-005</v>
      </c>
      <c r="AR325" s="153" t="n">
        <v>0</v>
      </c>
      <c r="AS325" s="153" t="n">
        <v>0</v>
      </c>
      <c r="AT325" s="153" t="n">
        <v>0</v>
      </c>
      <c r="AV325" s="153" t="n">
        <v>0</v>
      </c>
      <c r="AW325" s="153" t="n">
        <v>0</v>
      </c>
      <c r="AX325" s="153" t="n">
        <v>0</v>
      </c>
      <c r="AY325" s="153" t="n">
        <v>0</v>
      </c>
      <c r="AZ325" s="153" t="n">
        <v>0</v>
      </c>
      <c r="BA325" s="153" t="n">
        <v>0.005044816</v>
      </c>
      <c r="BB325" s="153" t="n">
        <v>0</v>
      </c>
      <c r="BC325" s="153" t="n">
        <v>0</v>
      </c>
      <c r="BD325" s="153" t="n">
        <v>0</v>
      </c>
      <c r="BE325" s="153" t="n">
        <v>0</v>
      </c>
      <c r="BF325" s="153" t="n">
        <v>0</v>
      </c>
      <c r="BG325" s="153" t="n">
        <v>0</v>
      </c>
      <c r="BH325" s="153" t="n">
        <v>0</v>
      </c>
      <c r="BJ325" s="153" t="n">
        <v>0</v>
      </c>
      <c r="BK325" s="153" t="n">
        <v>0</v>
      </c>
      <c r="BL325" s="153" t="n">
        <v>0</v>
      </c>
      <c r="BM325" s="153" t="n">
        <v>0</v>
      </c>
      <c r="BN325" s="153" t="n">
        <v>0.005044816</v>
      </c>
      <c r="BO325" s="153" t="n">
        <v>0</v>
      </c>
      <c r="BP325" s="153" t="n">
        <v>0</v>
      </c>
      <c r="BQ325" s="153" t="n">
        <v>0</v>
      </c>
      <c r="BR325" s="153" t="n">
        <v>0</v>
      </c>
      <c r="BS325" s="153" t="n">
        <v>0</v>
      </c>
      <c r="BT325" s="153" t="n">
        <v>0</v>
      </c>
      <c r="BU325" s="153" t="n">
        <v>0</v>
      </c>
    </row>
    <row r="326" customFormat="false" ht="12.75" hidden="false" customHeight="false" outlineLevel="0" collapsed="false">
      <c r="F326" s="154" t="n">
        <f aca="false">EOMONTH(F325,0)+1</f>
        <v>46419</v>
      </c>
      <c r="I326" s="156" t="n">
        <v>0.071981911717565</v>
      </c>
      <c r="J326" s="156" t="n">
        <v>0</v>
      </c>
      <c r="K326" s="156" t="n">
        <v>0</v>
      </c>
      <c r="L326" s="156" t="n">
        <v>0</v>
      </c>
      <c r="M326" s="156" t="n">
        <v>0</v>
      </c>
      <c r="N326" s="156" t="n">
        <v>0</v>
      </c>
      <c r="O326" s="156" t="n">
        <v>0</v>
      </c>
      <c r="P326" s="156" t="n">
        <v>0</v>
      </c>
      <c r="Q326" s="156" t="n">
        <v>0</v>
      </c>
      <c r="R326" s="156" t="n">
        <v>0</v>
      </c>
      <c r="S326" s="153" t="n">
        <v>0</v>
      </c>
      <c r="T326" s="153" t="n">
        <v>0</v>
      </c>
      <c r="U326" s="153" t="n">
        <v>0</v>
      </c>
      <c r="V326" s="153" t="n">
        <v>0</v>
      </c>
      <c r="W326" s="153" t="n">
        <v>0</v>
      </c>
      <c r="X326" s="153" t="n">
        <v>0</v>
      </c>
      <c r="Y326" s="153" t="n">
        <v>0</v>
      </c>
      <c r="Z326" s="192" t="n">
        <v>0.3375</v>
      </c>
      <c r="AA326" s="153" t="n">
        <v>0.435</v>
      </c>
      <c r="AB326" s="153" t="n">
        <v>0</v>
      </c>
      <c r="AC326" s="153" t="n">
        <v>0</v>
      </c>
      <c r="AD326" s="153" t="n">
        <v>0</v>
      </c>
      <c r="AE326" s="153" t="n">
        <v>0</v>
      </c>
      <c r="AF326" s="153" t="n">
        <v>0</v>
      </c>
      <c r="AG326" s="153" t="n">
        <v>0</v>
      </c>
      <c r="AH326" s="153" t="n">
        <v>0</v>
      </c>
      <c r="AI326" s="153" t="n">
        <v>0</v>
      </c>
      <c r="AJ326" s="153" t="n">
        <v>0</v>
      </c>
      <c r="AK326" s="153" t="n">
        <v>0</v>
      </c>
      <c r="AL326" s="153" t="n">
        <v>0</v>
      </c>
      <c r="AM326" s="153" t="n">
        <v>0</v>
      </c>
      <c r="AN326" s="153" t="n">
        <v>0</v>
      </c>
      <c r="AO326" s="153" t="n">
        <v>0</v>
      </c>
      <c r="AP326" s="153" t="n">
        <v>1.4</v>
      </c>
      <c r="AQ326" s="153" t="n">
        <v>0.025042577</v>
      </c>
      <c r="AR326" s="153" t="n">
        <v>0</v>
      </c>
      <c r="AS326" s="153" t="n">
        <v>0</v>
      </c>
      <c r="AT326" s="153" t="n">
        <v>0</v>
      </c>
      <c r="AV326" s="153" t="n">
        <v>0</v>
      </c>
      <c r="AW326" s="153" t="n">
        <v>0</v>
      </c>
      <c r="AX326" s="153" t="n">
        <v>0</v>
      </c>
      <c r="AY326" s="153" t="n">
        <v>0</v>
      </c>
      <c r="AZ326" s="153" t="n">
        <v>0</v>
      </c>
      <c r="BA326" s="153" t="n">
        <v>0.030042577</v>
      </c>
      <c r="BB326" s="153" t="n">
        <v>0</v>
      </c>
      <c r="BC326" s="153" t="n">
        <v>0</v>
      </c>
      <c r="BD326" s="153" t="n">
        <v>0</v>
      </c>
      <c r="BE326" s="153" t="n">
        <v>0</v>
      </c>
      <c r="BF326" s="153" t="n">
        <v>0</v>
      </c>
      <c r="BG326" s="153" t="n">
        <v>0</v>
      </c>
      <c r="BH326" s="153" t="n">
        <v>0</v>
      </c>
      <c r="BJ326" s="153" t="n">
        <v>0</v>
      </c>
      <c r="BK326" s="153" t="n">
        <v>0</v>
      </c>
      <c r="BL326" s="153" t="n">
        <v>0</v>
      </c>
      <c r="BM326" s="153" t="n">
        <v>0</v>
      </c>
      <c r="BN326" s="153" t="n">
        <v>0.030042577</v>
      </c>
      <c r="BO326" s="153" t="n">
        <v>0</v>
      </c>
      <c r="BP326" s="153" t="n">
        <v>0</v>
      </c>
      <c r="BQ326" s="153" t="n">
        <v>0</v>
      </c>
      <c r="BR326" s="153" t="n">
        <v>0</v>
      </c>
      <c r="BS326" s="153" t="n">
        <v>0</v>
      </c>
      <c r="BT326" s="153" t="n">
        <v>0</v>
      </c>
      <c r="BU326" s="153" t="n">
        <v>0</v>
      </c>
    </row>
    <row r="327" customFormat="false" ht="12.75" hidden="false" customHeight="false" outlineLevel="0" collapsed="false">
      <c r="F327" s="154" t="n">
        <f aca="false">EOMONTH(F326,0)+1</f>
        <v>46447</v>
      </c>
      <c r="I327" s="156" t="n">
        <v>0.071982372289861</v>
      </c>
      <c r="J327" s="156" t="n">
        <v>0</v>
      </c>
      <c r="K327" s="156" t="n">
        <v>0</v>
      </c>
      <c r="L327" s="156" t="n">
        <v>0</v>
      </c>
      <c r="M327" s="156" t="n">
        <v>0</v>
      </c>
      <c r="N327" s="156" t="n">
        <v>0</v>
      </c>
      <c r="O327" s="156" t="n">
        <v>0</v>
      </c>
      <c r="P327" s="156" t="n">
        <v>0</v>
      </c>
      <c r="Q327" s="156" t="n">
        <v>0</v>
      </c>
      <c r="R327" s="156" t="n">
        <v>0</v>
      </c>
      <c r="S327" s="153" t="n">
        <v>0</v>
      </c>
      <c r="T327" s="153" t="n">
        <v>0</v>
      </c>
      <c r="U327" s="153" t="n">
        <v>0</v>
      </c>
      <c r="V327" s="153" t="n">
        <v>0</v>
      </c>
      <c r="W327" s="153" t="n">
        <v>0</v>
      </c>
      <c r="X327" s="153" t="n">
        <v>0</v>
      </c>
      <c r="Y327" s="153" t="n">
        <v>0</v>
      </c>
      <c r="Z327" s="192" t="n">
        <v>0.26</v>
      </c>
      <c r="AA327" s="153" t="n">
        <v>0.3025</v>
      </c>
      <c r="AB327" s="153" t="n">
        <v>0</v>
      </c>
      <c r="AC327" s="153" t="n">
        <v>0</v>
      </c>
      <c r="AD327" s="153" t="n">
        <v>0</v>
      </c>
      <c r="AE327" s="153" t="n">
        <v>0</v>
      </c>
      <c r="AF327" s="153" t="n">
        <v>0</v>
      </c>
      <c r="AG327" s="153" t="n">
        <v>0</v>
      </c>
      <c r="AH327" s="153" t="n">
        <v>0</v>
      </c>
      <c r="AI327" s="153" t="n">
        <v>0</v>
      </c>
      <c r="AJ327" s="153" t="n">
        <v>0</v>
      </c>
      <c r="AK327" s="153" t="n">
        <v>0</v>
      </c>
      <c r="AL327" s="153" t="n">
        <v>0</v>
      </c>
      <c r="AM327" s="153" t="n">
        <v>0</v>
      </c>
      <c r="AN327" s="153" t="n">
        <v>0</v>
      </c>
      <c r="AO327" s="153" t="n">
        <v>0</v>
      </c>
      <c r="AP327" s="153" t="n">
        <v>0.88</v>
      </c>
      <c r="AQ327" s="153" t="n">
        <v>0.035042577</v>
      </c>
      <c r="AR327" s="153" t="n">
        <v>0</v>
      </c>
      <c r="AS327" s="153" t="n">
        <v>0</v>
      </c>
      <c r="AT327" s="153" t="n">
        <v>0</v>
      </c>
      <c r="AV327" s="153" t="n">
        <v>0</v>
      </c>
      <c r="AW327" s="153" t="n">
        <v>0</v>
      </c>
      <c r="AX327" s="153" t="n">
        <v>0</v>
      </c>
      <c r="AY327" s="153" t="n">
        <v>0</v>
      </c>
      <c r="AZ327" s="153" t="n">
        <v>0</v>
      </c>
      <c r="BA327" s="153" t="n">
        <v>0.040042577</v>
      </c>
      <c r="BB327" s="153" t="n">
        <v>0</v>
      </c>
      <c r="BC327" s="153" t="n">
        <v>0</v>
      </c>
      <c r="BD327" s="153" t="n">
        <v>0</v>
      </c>
      <c r="BE327" s="153" t="n">
        <v>0</v>
      </c>
      <c r="BF327" s="153" t="n">
        <v>0</v>
      </c>
      <c r="BG327" s="153" t="n">
        <v>0</v>
      </c>
      <c r="BH327" s="153" t="n">
        <v>0</v>
      </c>
      <c r="BJ327" s="153" t="n">
        <v>0</v>
      </c>
      <c r="BK327" s="153" t="n">
        <v>0</v>
      </c>
      <c r="BL327" s="153" t="n">
        <v>0</v>
      </c>
      <c r="BM327" s="153" t="n">
        <v>0</v>
      </c>
      <c r="BN327" s="153" t="n">
        <v>0.040042577</v>
      </c>
      <c r="BO327" s="153" t="n">
        <v>0</v>
      </c>
      <c r="BP327" s="153" t="n">
        <v>0</v>
      </c>
      <c r="BQ327" s="153" t="n">
        <v>0</v>
      </c>
      <c r="BR327" s="153" t="n">
        <v>0</v>
      </c>
      <c r="BS327" s="153" t="n">
        <v>0</v>
      </c>
      <c r="BT327" s="153" t="n">
        <v>0</v>
      </c>
      <c r="BU327" s="153" t="n">
        <v>0</v>
      </c>
    </row>
    <row r="328" customFormat="false" ht="12.75" hidden="false" customHeight="false" outlineLevel="0" collapsed="false">
      <c r="F328" s="154" t="n">
        <f aca="false">EOMONTH(F327,0)+1</f>
        <v>46478</v>
      </c>
      <c r="I328" s="156" t="n">
        <v>0.071982882209189</v>
      </c>
      <c r="J328" s="156" t="n">
        <v>0</v>
      </c>
      <c r="K328" s="156" t="n">
        <v>0</v>
      </c>
      <c r="L328" s="156" t="n">
        <v>0</v>
      </c>
      <c r="M328" s="156" t="n">
        <v>0</v>
      </c>
      <c r="N328" s="156" t="n">
        <v>0</v>
      </c>
      <c r="O328" s="156" t="n">
        <v>0</v>
      </c>
      <c r="P328" s="156" t="n">
        <v>0</v>
      </c>
      <c r="Q328" s="156" t="n">
        <v>0</v>
      </c>
      <c r="R328" s="156" t="n">
        <v>0</v>
      </c>
      <c r="S328" s="153" t="n">
        <v>0</v>
      </c>
      <c r="T328" s="153" t="n">
        <v>0</v>
      </c>
      <c r="U328" s="153" t="n">
        <v>0</v>
      </c>
      <c r="V328" s="153" t="n">
        <v>0</v>
      </c>
      <c r="W328" s="153" t="n">
        <v>0</v>
      </c>
      <c r="X328" s="153" t="n">
        <v>0</v>
      </c>
      <c r="Y328" s="153" t="n">
        <v>0</v>
      </c>
      <c r="Z328" s="192" t="n">
        <v>0</v>
      </c>
      <c r="AB328" s="153" t="n">
        <v>0</v>
      </c>
      <c r="AC328" s="153" t="n">
        <v>0</v>
      </c>
      <c r="AD328" s="153" t="n">
        <v>0</v>
      </c>
      <c r="AE328" s="153" t="n">
        <v>0</v>
      </c>
      <c r="AF328" s="153" t="n">
        <v>0</v>
      </c>
      <c r="AG328" s="153" t="n">
        <v>0</v>
      </c>
      <c r="AH328" s="153" t="n">
        <v>0</v>
      </c>
      <c r="AI328" s="153" t="n">
        <v>0</v>
      </c>
      <c r="AJ328" s="153" t="n">
        <v>0</v>
      </c>
      <c r="AK328" s="153" t="n">
        <v>0</v>
      </c>
      <c r="AL328" s="153" t="n">
        <v>0</v>
      </c>
      <c r="AM328" s="153" t="n">
        <v>0</v>
      </c>
      <c r="AN328" s="153" t="n">
        <v>0</v>
      </c>
      <c r="AO328" s="153" t="n">
        <v>0</v>
      </c>
      <c r="AP328" s="153" t="n">
        <v>0.37</v>
      </c>
      <c r="AQ328" s="153" t="n">
        <v>0.094976639</v>
      </c>
      <c r="AR328" s="153" t="n">
        <v>0</v>
      </c>
      <c r="AS328" s="153" t="n">
        <v>0</v>
      </c>
      <c r="AT328" s="153" t="n">
        <v>0</v>
      </c>
      <c r="AV328" s="153" t="n">
        <v>0</v>
      </c>
      <c r="AW328" s="153" t="n">
        <v>0</v>
      </c>
      <c r="AX328" s="153" t="n">
        <v>0</v>
      </c>
      <c r="AY328" s="153" t="n">
        <v>0</v>
      </c>
      <c r="AZ328" s="153" t="n">
        <v>0</v>
      </c>
      <c r="BA328" s="153" t="n">
        <v>0.099976639</v>
      </c>
      <c r="BB328" s="153" t="n">
        <v>0</v>
      </c>
      <c r="BC328" s="153" t="n">
        <v>0</v>
      </c>
      <c r="BD328" s="153" t="n">
        <v>0</v>
      </c>
      <c r="BE328" s="153" t="n">
        <v>0</v>
      </c>
      <c r="BF328" s="153" t="n">
        <v>0</v>
      </c>
      <c r="BG328" s="153" t="n">
        <v>0</v>
      </c>
      <c r="BH328" s="153" t="n">
        <v>0</v>
      </c>
      <c r="BJ328" s="153" t="n">
        <v>0</v>
      </c>
      <c r="BK328" s="153" t="n">
        <v>0</v>
      </c>
      <c r="BL328" s="153" t="n">
        <v>0</v>
      </c>
      <c r="BM328" s="153" t="n">
        <v>0</v>
      </c>
      <c r="BN328" s="153" t="n">
        <v>0.099976639</v>
      </c>
      <c r="BO328" s="153" t="n">
        <v>0</v>
      </c>
      <c r="BP328" s="153" t="n">
        <v>0</v>
      </c>
      <c r="BQ328" s="153" t="n">
        <v>0</v>
      </c>
      <c r="BR328" s="153" t="n">
        <v>0</v>
      </c>
      <c r="BS328" s="153" t="n">
        <v>0</v>
      </c>
      <c r="BT328" s="153" t="n">
        <v>0</v>
      </c>
      <c r="BU328" s="153" t="n">
        <v>0</v>
      </c>
    </row>
    <row r="329" customFormat="false" ht="12.75" hidden="false" customHeight="false" outlineLevel="0" collapsed="false">
      <c r="F329" s="154" t="n">
        <f aca="false">EOMONTH(F328,0)+1</f>
        <v>46508</v>
      </c>
      <c r="I329" s="156" t="n">
        <v>0.071983375679507</v>
      </c>
      <c r="J329" s="156" t="n">
        <v>0</v>
      </c>
      <c r="K329" s="156" t="n">
        <v>0</v>
      </c>
      <c r="L329" s="156" t="n">
        <v>0</v>
      </c>
      <c r="M329" s="156" t="n">
        <v>0</v>
      </c>
      <c r="N329" s="156" t="n">
        <v>0</v>
      </c>
      <c r="O329" s="156" t="n">
        <v>0</v>
      </c>
      <c r="P329" s="156" t="n">
        <v>0</v>
      </c>
      <c r="Q329" s="156" t="n">
        <v>0</v>
      </c>
      <c r="R329" s="156" t="n">
        <v>0</v>
      </c>
      <c r="S329" s="153" t="n">
        <v>0</v>
      </c>
      <c r="T329" s="153" t="n">
        <v>0</v>
      </c>
      <c r="U329" s="153" t="n">
        <v>0</v>
      </c>
      <c r="V329" s="153" t="n">
        <v>0</v>
      </c>
      <c r="W329" s="153" t="n">
        <v>0</v>
      </c>
      <c r="X329" s="153" t="n">
        <v>0</v>
      </c>
      <c r="Y329" s="153" t="n">
        <v>0</v>
      </c>
      <c r="Z329" s="192" t="n">
        <v>0</v>
      </c>
      <c r="AB329" s="153" t="n">
        <v>0</v>
      </c>
      <c r="AC329" s="153" t="n">
        <v>0</v>
      </c>
      <c r="AD329" s="153" t="n">
        <v>0</v>
      </c>
      <c r="AE329" s="153" t="n">
        <v>0</v>
      </c>
      <c r="AF329" s="153" t="n">
        <v>0</v>
      </c>
      <c r="AG329" s="153" t="n">
        <v>0</v>
      </c>
      <c r="AH329" s="153" t="n">
        <v>0</v>
      </c>
      <c r="AI329" s="153" t="n">
        <v>0</v>
      </c>
      <c r="AJ329" s="153" t="n">
        <v>0</v>
      </c>
      <c r="AK329" s="153" t="n">
        <v>0</v>
      </c>
      <c r="AL329" s="153" t="n">
        <v>0</v>
      </c>
      <c r="AM329" s="153" t="n">
        <v>0</v>
      </c>
      <c r="AN329" s="153" t="n">
        <v>0</v>
      </c>
      <c r="AO329" s="153" t="n">
        <v>0</v>
      </c>
      <c r="AP329" s="153" t="n">
        <v>0.2525</v>
      </c>
      <c r="AQ329" s="153" t="n">
        <v>0.094968124</v>
      </c>
      <c r="AR329" s="153" t="n">
        <v>0</v>
      </c>
      <c r="AS329" s="153" t="n">
        <v>0</v>
      </c>
      <c r="AT329" s="153" t="n">
        <v>0</v>
      </c>
      <c r="AV329" s="153" t="n">
        <v>0</v>
      </c>
      <c r="AW329" s="153" t="n">
        <v>0</v>
      </c>
      <c r="AX329" s="153" t="n">
        <v>0</v>
      </c>
      <c r="AY329" s="153" t="n">
        <v>0</v>
      </c>
      <c r="AZ329" s="153" t="n">
        <v>0</v>
      </c>
      <c r="BA329" s="153" t="n">
        <v>0.099968124</v>
      </c>
      <c r="BB329" s="153" t="n">
        <v>0</v>
      </c>
      <c r="BC329" s="153" t="n">
        <v>0</v>
      </c>
      <c r="BD329" s="153" t="n">
        <v>0</v>
      </c>
      <c r="BE329" s="153" t="n">
        <v>0</v>
      </c>
      <c r="BF329" s="153" t="n">
        <v>0</v>
      </c>
      <c r="BG329" s="153" t="n">
        <v>0</v>
      </c>
      <c r="BH329" s="153" t="n">
        <v>0</v>
      </c>
      <c r="BJ329" s="153" t="n">
        <v>0</v>
      </c>
      <c r="BK329" s="153" t="n">
        <v>0</v>
      </c>
      <c r="BL329" s="153" t="n">
        <v>0</v>
      </c>
      <c r="BM329" s="153" t="n">
        <v>0</v>
      </c>
      <c r="BN329" s="153" t="n">
        <v>0.099968124</v>
      </c>
      <c r="BO329" s="153" t="n">
        <v>0</v>
      </c>
      <c r="BP329" s="153" t="n">
        <v>0</v>
      </c>
      <c r="BQ329" s="153" t="n">
        <v>0</v>
      </c>
      <c r="BR329" s="153" t="n">
        <v>0</v>
      </c>
      <c r="BS329" s="153" t="n">
        <v>0</v>
      </c>
      <c r="BT329" s="153" t="n">
        <v>0</v>
      </c>
      <c r="BU329" s="153" t="n">
        <v>0</v>
      </c>
    </row>
    <row r="330" customFormat="false" ht="12.75" hidden="false" customHeight="false" outlineLevel="0" collapsed="false">
      <c r="F330" s="154" t="n">
        <f aca="false">EOMONTH(F329,0)+1</f>
        <v>46539</v>
      </c>
      <c r="I330" s="156" t="n">
        <v>0.071983885598836</v>
      </c>
      <c r="J330" s="156" t="n">
        <v>0</v>
      </c>
      <c r="K330" s="156" t="n">
        <v>0</v>
      </c>
      <c r="L330" s="156" t="n">
        <v>0</v>
      </c>
      <c r="M330" s="156" t="n">
        <v>0</v>
      </c>
      <c r="N330" s="156" t="n">
        <v>0</v>
      </c>
      <c r="O330" s="156" t="n">
        <v>0</v>
      </c>
      <c r="P330" s="156" t="n">
        <v>0</v>
      </c>
      <c r="Q330" s="156" t="n">
        <v>0</v>
      </c>
      <c r="R330" s="156" t="n">
        <v>0</v>
      </c>
      <c r="S330" s="153" t="n">
        <v>0</v>
      </c>
      <c r="T330" s="153" t="n">
        <v>0</v>
      </c>
      <c r="U330" s="153" t="n">
        <v>0</v>
      </c>
      <c r="V330" s="153" t="n">
        <v>0</v>
      </c>
      <c r="W330" s="153" t="n">
        <v>0</v>
      </c>
      <c r="X330" s="153" t="n">
        <v>0</v>
      </c>
      <c r="Y330" s="153" t="n">
        <v>0</v>
      </c>
      <c r="Z330" s="192" t="n">
        <v>0</v>
      </c>
      <c r="AB330" s="153" t="n">
        <v>0</v>
      </c>
      <c r="AC330" s="153" t="n">
        <v>0</v>
      </c>
      <c r="AD330" s="153" t="n">
        <v>0</v>
      </c>
      <c r="AE330" s="153" t="n">
        <v>0</v>
      </c>
      <c r="AF330" s="153" t="n">
        <v>0</v>
      </c>
      <c r="AG330" s="153" t="n">
        <v>0</v>
      </c>
      <c r="AH330" s="153" t="n">
        <v>0</v>
      </c>
      <c r="AI330" s="153" t="n">
        <v>0</v>
      </c>
      <c r="AJ330" s="153" t="n">
        <v>0</v>
      </c>
      <c r="AK330" s="153" t="n">
        <v>0</v>
      </c>
      <c r="AL330" s="153" t="n">
        <v>0</v>
      </c>
      <c r="AM330" s="153" t="n">
        <v>0</v>
      </c>
      <c r="AN330" s="153" t="n">
        <v>0</v>
      </c>
      <c r="AO330" s="153" t="n">
        <v>0</v>
      </c>
      <c r="AP330" s="153" t="n">
        <v>0.2525</v>
      </c>
      <c r="AQ330" s="153" t="n">
        <v>0.094968124</v>
      </c>
      <c r="AR330" s="153" t="n">
        <v>0</v>
      </c>
      <c r="AS330" s="153" t="n">
        <v>0</v>
      </c>
      <c r="AT330" s="153" t="n">
        <v>0</v>
      </c>
      <c r="AV330" s="153" t="n">
        <v>0</v>
      </c>
      <c r="AW330" s="153" t="n">
        <v>0</v>
      </c>
      <c r="AX330" s="153" t="n">
        <v>0</v>
      </c>
      <c r="AY330" s="153" t="n">
        <v>0</v>
      </c>
      <c r="AZ330" s="153" t="n">
        <v>0</v>
      </c>
      <c r="BA330" s="153" t="n">
        <v>0.099968124</v>
      </c>
      <c r="BB330" s="153" t="n">
        <v>0</v>
      </c>
      <c r="BC330" s="153" t="n">
        <v>0</v>
      </c>
      <c r="BD330" s="153" t="n">
        <v>0</v>
      </c>
      <c r="BE330" s="153" t="n">
        <v>0</v>
      </c>
      <c r="BF330" s="153" t="n">
        <v>0</v>
      </c>
      <c r="BG330" s="153" t="n">
        <v>0</v>
      </c>
      <c r="BH330" s="153" t="n">
        <v>0</v>
      </c>
      <c r="BJ330" s="153" t="n">
        <v>0</v>
      </c>
      <c r="BK330" s="153" t="n">
        <v>0</v>
      </c>
      <c r="BL330" s="153" t="n">
        <v>0</v>
      </c>
      <c r="BM330" s="153" t="n">
        <v>0</v>
      </c>
      <c r="BN330" s="153" t="n">
        <v>0.099968124</v>
      </c>
      <c r="BO330" s="153" t="n">
        <v>0</v>
      </c>
      <c r="BP330" s="153" t="n">
        <v>0</v>
      </c>
      <c r="BQ330" s="153" t="n">
        <v>0</v>
      </c>
      <c r="BR330" s="153" t="n">
        <v>0</v>
      </c>
      <c r="BS330" s="153" t="n">
        <v>0</v>
      </c>
      <c r="BT330" s="153" t="n">
        <v>0</v>
      </c>
      <c r="BU330" s="153" t="n">
        <v>0</v>
      </c>
    </row>
    <row r="331" customFormat="false" ht="12.75" hidden="false" customHeight="false" outlineLevel="0" collapsed="false">
      <c r="F331" s="154" t="n">
        <f aca="false">EOMONTH(F330,0)+1</f>
        <v>46569</v>
      </c>
      <c r="I331" s="156" t="n">
        <v>0.071984379069153</v>
      </c>
      <c r="J331" s="156" t="n">
        <v>0</v>
      </c>
      <c r="K331" s="156" t="n">
        <v>0</v>
      </c>
      <c r="L331" s="156" t="n">
        <v>0</v>
      </c>
      <c r="M331" s="156" t="n">
        <v>0</v>
      </c>
      <c r="N331" s="156" t="n">
        <v>0</v>
      </c>
      <c r="O331" s="156" t="n">
        <v>0</v>
      </c>
      <c r="P331" s="156" t="n">
        <v>0</v>
      </c>
      <c r="Q331" s="156" t="n">
        <v>0</v>
      </c>
      <c r="R331" s="156" t="n">
        <v>0</v>
      </c>
      <c r="S331" s="153" t="n">
        <v>0</v>
      </c>
      <c r="T331" s="153" t="n">
        <v>0</v>
      </c>
      <c r="U331" s="153" t="n">
        <v>0</v>
      </c>
      <c r="V331" s="153" t="n">
        <v>0</v>
      </c>
      <c r="W331" s="153" t="n">
        <v>0</v>
      </c>
      <c r="X331" s="153" t="n">
        <v>0</v>
      </c>
      <c r="Y331" s="153" t="n">
        <v>0</v>
      </c>
      <c r="Z331" s="192" t="n">
        <v>0</v>
      </c>
      <c r="AB331" s="153" t="n">
        <v>0</v>
      </c>
      <c r="AC331" s="153" t="n">
        <v>0</v>
      </c>
      <c r="AD331" s="153" t="n">
        <v>0</v>
      </c>
      <c r="AE331" s="153" t="n">
        <v>0</v>
      </c>
      <c r="AF331" s="153" t="n">
        <v>0</v>
      </c>
      <c r="AG331" s="153" t="n">
        <v>0</v>
      </c>
      <c r="AH331" s="153" t="n">
        <v>0</v>
      </c>
      <c r="AI331" s="153" t="n">
        <v>0</v>
      </c>
      <c r="AJ331" s="153" t="n">
        <v>0</v>
      </c>
      <c r="AK331" s="153" t="n">
        <v>0</v>
      </c>
      <c r="AL331" s="153" t="n">
        <v>0</v>
      </c>
      <c r="AM331" s="153" t="n">
        <v>0</v>
      </c>
      <c r="AN331" s="153" t="n">
        <v>0</v>
      </c>
      <c r="AO331" s="153" t="n">
        <v>0</v>
      </c>
      <c r="AP331" s="153" t="n">
        <v>0.2575</v>
      </c>
      <c r="AQ331" s="153" t="n">
        <v>0.094968124</v>
      </c>
      <c r="AR331" s="153" t="n">
        <v>0</v>
      </c>
      <c r="AS331" s="153" t="n">
        <v>0</v>
      </c>
      <c r="AT331" s="153" t="n">
        <v>0</v>
      </c>
      <c r="AV331" s="153" t="n">
        <v>0</v>
      </c>
      <c r="AW331" s="153" t="n">
        <v>0</v>
      </c>
      <c r="AX331" s="153" t="n">
        <v>0</v>
      </c>
      <c r="AY331" s="153" t="n">
        <v>0</v>
      </c>
      <c r="AZ331" s="153" t="n">
        <v>0</v>
      </c>
      <c r="BA331" s="153" t="n">
        <v>0.099968124</v>
      </c>
      <c r="BB331" s="153" t="n">
        <v>0</v>
      </c>
      <c r="BC331" s="153" t="n">
        <v>0</v>
      </c>
      <c r="BD331" s="153" t="n">
        <v>0</v>
      </c>
      <c r="BE331" s="153" t="n">
        <v>0</v>
      </c>
      <c r="BF331" s="153" t="n">
        <v>0</v>
      </c>
      <c r="BG331" s="153" t="n">
        <v>0</v>
      </c>
      <c r="BH331" s="153" t="n">
        <v>0</v>
      </c>
      <c r="BJ331" s="153" t="n">
        <v>0</v>
      </c>
      <c r="BK331" s="153" t="n">
        <v>0</v>
      </c>
      <c r="BL331" s="153" t="n">
        <v>0</v>
      </c>
      <c r="BM331" s="153" t="n">
        <v>0</v>
      </c>
      <c r="BN331" s="153" t="n">
        <v>0.099968124</v>
      </c>
      <c r="BO331" s="153" t="n">
        <v>0</v>
      </c>
      <c r="BP331" s="153" t="n">
        <v>0</v>
      </c>
      <c r="BQ331" s="153" t="n">
        <v>0</v>
      </c>
      <c r="BR331" s="153" t="n">
        <v>0</v>
      </c>
      <c r="BS331" s="153" t="n">
        <v>0</v>
      </c>
      <c r="BT331" s="153" t="n">
        <v>0</v>
      </c>
      <c r="BU331" s="153" t="n">
        <v>0</v>
      </c>
    </row>
    <row r="332" customFormat="false" ht="12.75" hidden="false" customHeight="false" outlineLevel="0" collapsed="false">
      <c r="F332" s="154" t="n">
        <f aca="false">EOMONTH(F331,0)+1</f>
        <v>46600</v>
      </c>
      <c r="I332" s="156" t="n">
        <v>0.071984888988482</v>
      </c>
      <c r="J332" s="156" t="n">
        <v>0</v>
      </c>
      <c r="K332" s="156" t="n">
        <v>0</v>
      </c>
      <c r="L332" s="156" t="n">
        <v>0</v>
      </c>
      <c r="M332" s="156" t="n">
        <v>0</v>
      </c>
      <c r="N332" s="156" t="n">
        <v>0</v>
      </c>
      <c r="O332" s="156" t="n">
        <v>0</v>
      </c>
      <c r="P332" s="156" t="n">
        <v>0</v>
      </c>
      <c r="Q332" s="156" t="n">
        <v>0</v>
      </c>
      <c r="R332" s="156" t="n">
        <v>0</v>
      </c>
      <c r="S332" s="153" t="n">
        <v>0</v>
      </c>
      <c r="T332" s="153" t="n">
        <v>0</v>
      </c>
      <c r="U332" s="153" t="n">
        <v>0</v>
      </c>
      <c r="V332" s="153" t="n">
        <v>0</v>
      </c>
      <c r="W332" s="153" t="n">
        <v>0</v>
      </c>
      <c r="X332" s="153" t="n">
        <v>0</v>
      </c>
      <c r="Y332" s="153" t="n">
        <v>0</v>
      </c>
      <c r="Z332" s="192" t="n">
        <v>0</v>
      </c>
      <c r="AB332" s="153" t="n">
        <v>0</v>
      </c>
      <c r="AC332" s="153" t="n">
        <v>0</v>
      </c>
      <c r="AD332" s="153" t="n">
        <v>0</v>
      </c>
      <c r="AE332" s="153" t="n">
        <v>0</v>
      </c>
      <c r="AF332" s="153" t="n">
        <v>0</v>
      </c>
      <c r="AG332" s="153" t="n">
        <v>0</v>
      </c>
      <c r="AH332" s="153" t="n">
        <v>0</v>
      </c>
      <c r="AI332" s="153" t="n">
        <v>0</v>
      </c>
      <c r="AJ332" s="153" t="n">
        <v>0</v>
      </c>
      <c r="AK332" s="153" t="n">
        <v>0</v>
      </c>
      <c r="AL332" s="153" t="n">
        <v>0</v>
      </c>
      <c r="AM332" s="153" t="n">
        <v>0</v>
      </c>
      <c r="AN332" s="153" t="n">
        <v>0</v>
      </c>
      <c r="AO332" s="153" t="n">
        <v>0</v>
      </c>
      <c r="AP332" s="153" t="n">
        <v>0.2575</v>
      </c>
      <c r="AQ332" s="153" t="n">
        <v>0.094968124</v>
      </c>
      <c r="AR332" s="153" t="n">
        <v>0</v>
      </c>
      <c r="AS332" s="153" t="n">
        <v>0</v>
      </c>
      <c r="AT332" s="153" t="n">
        <v>0</v>
      </c>
      <c r="AV332" s="153" t="n">
        <v>0</v>
      </c>
      <c r="AW332" s="153" t="n">
        <v>0</v>
      </c>
      <c r="AX332" s="153" t="n">
        <v>0</v>
      </c>
      <c r="AY332" s="153" t="n">
        <v>0</v>
      </c>
      <c r="AZ332" s="153" t="n">
        <v>0</v>
      </c>
      <c r="BA332" s="153" t="n">
        <v>0.099968124</v>
      </c>
      <c r="BB332" s="153" t="n">
        <v>0</v>
      </c>
      <c r="BC332" s="153" t="n">
        <v>0</v>
      </c>
      <c r="BD332" s="153" t="n">
        <v>0</v>
      </c>
      <c r="BE332" s="153" t="n">
        <v>0</v>
      </c>
      <c r="BF332" s="153" t="n">
        <v>0</v>
      </c>
      <c r="BG332" s="153" t="n">
        <v>0</v>
      </c>
      <c r="BH332" s="153" t="n">
        <v>0</v>
      </c>
      <c r="BJ332" s="153" t="n">
        <v>0</v>
      </c>
      <c r="BK332" s="153" t="n">
        <v>0</v>
      </c>
      <c r="BL332" s="153" t="n">
        <v>0</v>
      </c>
      <c r="BM332" s="153" t="n">
        <v>0</v>
      </c>
      <c r="BN332" s="153" t="n">
        <v>0.099968124</v>
      </c>
      <c r="BO332" s="153" t="n">
        <v>0</v>
      </c>
      <c r="BP332" s="153" t="n">
        <v>0</v>
      </c>
      <c r="BQ332" s="153" t="n">
        <v>0</v>
      </c>
      <c r="BR332" s="153" t="n">
        <v>0</v>
      </c>
      <c r="BS332" s="153" t="n">
        <v>0</v>
      </c>
      <c r="BT332" s="153" t="n">
        <v>0</v>
      </c>
      <c r="BU332" s="153" t="n">
        <v>0</v>
      </c>
    </row>
    <row r="333" customFormat="false" ht="12.75" hidden="false" customHeight="false" outlineLevel="0" collapsed="false">
      <c r="F333" s="154" t="n">
        <f aca="false">EOMONTH(F332,0)+1</f>
        <v>46631</v>
      </c>
      <c r="I333" s="156" t="n">
        <v>0.071985398907811</v>
      </c>
      <c r="J333" s="156" t="n">
        <v>0</v>
      </c>
      <c r="K333" s="156" t="n">
        <v>0</v>
      </c>
      <c r="L333" s="156" t="n">
        <v>0</v>
      </c>
      <c r="M333" s="156" t="n">
        <v>0</v>
      </c>
      <c r="N333" s="156" t="n">
        <v>0</v>
      </c>
      <c r="O333" s="156" t="n">
        <v>0</v>
      </c>
      <c r="P333" s="156" t="n">
        <v>0</v>
      </c>
      <c r="Q333" s="156" t="n">
        <v>0</v>
      </c>
      <c r="R333" s="156" t="n">
        <v>0</v>
      </c>
      <c r="S333" s="153" t="n">
        <v>0</v>
      </c>
      <c r="T333" s="153" t="n">
        <v>0</v>
      </c>
      <c r="U333" s="153" t="n">
        <v>0</v>
      </c>
      <c r="V333" s="153" t="n">
        <v>0</v>
      </c>
      <c r="W333" s="153" t="n">
        <v>0</v>
      </c>
      <c r="X333" s="153" t="n">
        <v>0</v>
      </c>
      <c r="Y333" s="153" t="n">
        <v>0</v>
      </c>
      <c r="Z333" s="192" t="n">
        <v>0</v>
      </c>
      <c r="AB333" s="153" t="n">
        <v>0</v>
      </c>
      <c r="AC333" s="153" t="n">
        <v>0</v>
      </c>
      <c r="AD333" s="153" t="n">
        <v>0</v>
      </c>
      <c r="AE333" s="153" t="n">
        <v>0</v>
      </c>
      <c r="AF333" s="153" t="n">
        <v>0</v>
      </c>
      <c r="AG333" s="153" t="n">
        <v>0</v>
      </c>
      <c r="AH333" s="153" t="n">
        <v>0</v>
      </c>
      <c r="AI333" s="153" t="n">
        <v>0</v>
      </c>
      <c r="AJ333" s="153" t="n">
        <v>0</v>
      </c>
      <c r="AK333" s="153" t="n">
        <v>0</v>
      </c>
      <c r="AL333" s="153" t="n">
        <v>0</v>
      </c>
      <c r="AM333" s="153" t="n">
        <v>0</v>
      </c>
      <c r="AN333" s="153" t="n">
        <v>0</v>
      </c>
      <c r="AO333" s="153" t="n">
        <v>0</v>
      </c>
      <c r="AP333" s="153" t="n">
        <v>0.2525</v>
      </c>
      <c r="AQ333" s="153" t="n">
        <v>0.094968124</v>
      </c>
      <c r="AR333" s="153" t="n">
        <v>0</v>
      </c>
      <c r="AS333" s="153" t="n">
        <v>0</v>
      </c>
      <c r="AT333" s="153" t="n">
        <v>0</v>
      </c>
      <c r="AV333" s="153" t="n">
        <v>0</v>
      </c>
      <c r="AW333" s="153" t="n">
        <v>0</v>
      </c>
      <c r="AX333" s="153" t="n">
        <v>0</v>
      </c>
      <c r="AY333" s="153" t="n">
        <v>0</v>
      </c>
      <c r="AZ333" s="153" t="n">
        <v>0</v>
      </c>
      <c r="BA333" s="153" t="n">
        <v>0.099968124</v>
      </c>
      <c r="BB333" s="153" t="n">
        <v>0</v>
      </c>
      <c r="BC333" s="153" t="n">
        <v>0</v>
      </c>
      <c r="BD333" s="153" t="n">
        <v>0</v>
      </c>
      <c r="BE333" s="153" t="n">
        <v>0</v>
      </c>
      <c r="BF333" s="153" t="n">
        <v>0</v>
      </c>
      <c r="BG333" s="153" t="n">
        <v>0</v>
      </c>
      <c r="BH333" s="153" t="n">
        <v>0</v>
      </c>
      <c r="BJ333" s="153" t="n">
        <v>0</v>
      </c>
      <c r="BK333" s="153" t="n">
        <v>0</v>
      </c>
      <c r="BL333" s="153" t="n">
        <v>0</v>
      </c>
      <c r="BM333" s="153" t="n">
        <v>0</v>
      </c>
      <c r="BN333" s="153" t="n">
        <v>0.099968124</v>
      </c>
      <c r="BO333" s="153" t="n">
        <v>0</v>
      </c>
      <c r="BP333" s="153" t="n">
        <v>0</v>
      </c>
      <c r="BQ333" s="153" t="n">
        <v>0</v>
      </c>
      <c r="BR333" s="153" t="n">
        <v>0</v>
      </c>
      <c r="BS333" s="153" t="n">
        <v>0</v>
      </c>
      <c r="BT333" s="153" t="n">
        <v>0</v>
      </c>
      <c r="BU333" s="153" t="n">
        <v>0</v>
      </c>
    </row>
    <row r="334" customFormat="false" ht="12.75" hidden="false" customHeight="false" outlineLevel="0" collapsed="false">
      <c r="F334" s="154" t="n">
        <f aca="false">EOMONTH(F333,0)+1</f>
        <v>46661</v>
      </c>
      <c r="I334" s="156" t="n">
        <v>0.071985892378129</v>
      </c>
      <c r="J334" s="156" t="n">
        <v>0</v>
      </c>
      <c r="K334" s="156" t="n">
        <v>0</v>
      </c>
      <c r="L334" s="156" t="n">
        <v>0</v>
      </c>
      <c r="M334" s="156" t="n">
        <v>0</v>
      </c>
      <c r="N334" s="156" t="n">
        <v>0</v>
      </c>
      <c r="O334" s="156" t="n">
        <v>0</v>
      </c>
      <c r="P334" s="156" t="n">
        <v>0</v>
      </c>
      <c r="Q334" s="156" t="n">
        <v>0</v>
      </c>
      <c r="R334" s="156" t="n">
        <v>0</v>
      </c>
      <c r="S334" s="153" t="n">
        <v>0</v>
      </c>
      <c r="T334" s="153" t="n">
        <v>0</v>
      </c>
      <c r="U334" s="153" t="n">
        <v>0</v>
      </c>
      <c r="V334" s="153" t="n">
        <v>0</v>
      </c>
      <c r="W334" s="153" t="n">
        <v>0</v>
      </c>
      <c r="X334" s="153" t="n">
        <v>0</v>
      </c>
      <c r="Y334" s="153" t="n">
        <v>0</v>
      </c>
      <c r="Z334" s="192" t="n">
        <v>0</v>
      </c>
      <c r="AB334" s="153" t="n">
        <v>0</v>
      </c>
      <c r="AC334" s="153" t="n">
        <v>0</v>
      </c>
      <c r="AD334" s="153" t="n">
        <v>0</v>
      </c>
      <c r="AE334" s="153" t="n">
        <v>0</v>
      </c>
      <c r="AF334" s="153" t="n">
        <v>0</v>
      </c>
      <c r="AG334" s="153" t="n">
        <v>0</v>
      </c>
      <c r="AH334" s="153" t="n">
        <v>0</v>
      </c>
      <c r="AI334" s="153" t="n">
        <v>0</v>
      </c>
      <c r="AJ334" s="153" t="n">
        <v>0</v>
      </c>
      <c r="AK334" s="153" t="n">
        <v>0</v>
      </c>
      <c r="AL334" s="153" t="n">
        <v>0</v>
      </c>
      <c r="AM334" s="153" t="n">
        <v>0</v>
      </c>
      <c r="AN334" s="153" t="n">
        <v>0</v>
      </c>
      <c r="AO334" s="153" t="n">
        <v>0</v>
      </c>
      <c r="AP334" s="153" t="n">
        <v>0.255</v>
      </c>
      <c r="AQ334" s="153" t="n">
        <v>0.094968124</v>
      </c>
      <c r="AR334" s="153" t="n">
        <v>0</v>
      </c>
      <c r="AS334" s="153" t="n">
        <v>0</v>
      </c>
      <c r="AT334" s="153" t="n">
        <v>0</v>
      </c>
      <c r="AV334" s="153" t="n">
        <v>0</v>
      </c>
      <c r="AW334" s="153" t="n">
        <v>0</v>
      </c>
      <c r="AX334" s="153" t="n">
        <v>0</v>
      </c>
      <c r="AY334" s="153" t="n">
        <v>0</v>
      </c>
      <c r="AZ334" s="153" t="n">
        <v>0</v>
      </c>
      <c r="BA334" s="153" t="n">
        <v>0.099968124</v>
      </c>
      <c r="BB334" s="153" t="n">
        <v>0</v>
      </c>
      <c r="BC334" s="153" t="n">
        <v>0</v>
      </c>
      <c r="BD334" s="153" t="n">
        <v>0</v>
      </c>
      <c r="BE334" s="153" t="n">
        <v>0</v>
      </c>
      <c r="BF334" s="153" t="n">
        <v>0</v>
      </c>
      <c r="BG334" s="153" t="n">
        <v>0</v>
      </c>
      <c r="BH334" s="153" t="n">
        <v>0</v>
      </c>
      <c r="BJ334" s="153" t="n">
        <v>0</v>
      </c>
      <c r="BK334" s="153" t="n">
        <v>0</v>
      </c>
      <c r="BL334" s="153" t="n">
        <v>0</v>
      </c>
      <c r="BM334" s="153" t="n">
        <v>0</v>
      </c>
      <c r="BN334" s="153" t="n">
        <v>0.099968124</v>
      </c>
      <c r="BO334" s="153" t="n">
        <v>0</v>
      </c>
      <c r="BP334" s="153" t="n">
        <v>0</v>
      </c>
      <c r="BQ334" s="153" t="n">
        <v>0</v>
      </c>
      <c r="BR334" s="153" t="n">
        <v>0</v>
      </c>
      <c r="BS334" s="153" t="n">
        <v>0</v>
      </c>
      <c r="BT334" s="153" t="n">
        <v>0</v>
      </c>
      <c r="BU334" s="153" t="n">
        <v>0</v>
      </c>
    </row>
    <row r="335" customFormat="false" ht="12.75" hidden="false" customHeight="false" outlineLevel="0" collapsed="false">
      <c r="F335" s="154" t="n">
        <f aca="false">EOMONTH(F334,0)+1</f>
        <v>46692</v>
      </c>
      <c r="I335" s="156" t="n">
        <v>0.071986402297458</v>
      </c>
      <c r="J335" s="156" t="n">
        <v>0</v>
      </c>
      <c r="K335" s="156" t="n">
        <v>0</v>
      </c>
      <c r="L335" s="156" t="n">
        <v>0</v>
      </c>
      <c r="M335" s="156" t="n">
        <v>0</v>
      </c>
      <c r="N335" s="156" t="n">
        <v>0</v>
      </c>
      <c r="O335" s="156" t="n">
        <v>0</v>
      </c>
      <c r="P335" s="156" t="n">
        <v>0</v>
      </c>
      <c r="Q335" s="156" t="n">
        <v>0</v>
      </c>
      <c r="R335" s="156" t="n">
        <v>0</v>
      </c>
      <c r="S335" s="153" t="n">
        <v>0</v>
      </c>
      <c r="T335" s="153" t="n">
        <v>0</v>
      </c>
      <c r="U335" s="153" t="n">
        <v>0</v>
      </c>
      <c r="V335" s="153" t="n">
        <v>0</v>
      </c>
      <c r="W335" s="153" t="n">
        <v>0</v>
      </c>
      <c r="X335" s="153" t="n">
        <v>0</v>
      </c>
      <c r="Y335" s="153" t="n">
        <v>0</v>
      </c>
      <c r="Z335" s="192" t="n">
        <v>0</v>
      </c>
      <c r="AB335" s="153" t="n">
        <v>0</v>
      </c>
      <c r="AC335" s="153" t="n">
        <v>0</v>
      </c>
      <c r="AD335" s="153" t="n">
        <v>0</v>
      </c>
      <c r="AE335" s="153" t="n">
        <v>0</v>
      </c>
      <c r="AF335" s="153" t="n">
        <v>0</v>
      </c>
      <c r="AG335" s="153" t="n">
        <v>0</v>
      </c>
      <c r="AH335" s="153" t="n">
        <v>0</v>
      </c>
      <c r="AI335" s="153" t="n">
        <v>0</v>
      </c>
      <c r="AJ335" s="153" t="n">
        <v>0</v>
      </c>
      <c r="AK335" s="153" t="n">
        <v>0</v>
      </c>
      <c r="AL335" s="153" t="n">
        <v>0</v>
      </c>
      <c r="AM335" s="153" t="n">
        <v>0</v>
      </c>
      <c r="AN335" s="153" t="n">
        <v>0</v>
      </c>
      <c r="AO335" s="153" t="n">
        <v>0</v>
      </c>
      <c r="AP335" s="153" t="n">
        <v>0.725</v>
      </c>
      <c r="AQ335" s="153" t="n">
        <v>0.015011287</v>
      </c>
      <c r="AR335" s="153" t="n">
        <v>0</v>
      </c>
      <c r="AS335" s="153" t="n">
        <v>0</v>
      </c>
      <c r="AT335" s="153" t="n">
        <v>0</v>
      </c>
      <c r="AV335" s="153" t="n">
        <v>0</v>
      </c>
      <c r="AW335" s="153" t="n">
        <v>0</v>
      </c>
      <c r="AX335" s="153" t="n">
        <v>0</v>
      </c>
      <c r="AY335" s="153" t="n">
        <v>0</v>
      </c>
      <c r="AZ335" s="153" t="n">
        <v>0</v>
      </c>
      <c r="BA335" s="153" t="n">
        <v>0.015011287</v>
      </c>
      <c r="BB335" s="153" t="n">
        <v>0</v>
      </c>
      <c r="BC335" s="153" t="n">
        <v>0</v>
      </c>
      <c r="BD335" s="153" t="n">
        <v>0</v>
      </c>
      <c r="BE335" s="153" t="n">
        <v>0</v>
      </c>
      <c r="BF335" s="153" t="n">
        <v>0</v>
      </c>
      <c r="BG335" s="153" t="n">
        <v>0</v>
      </c>
      <c r="BH335" s="153" t="n">
        <v>0</v>
      </c>
      <c r="BJ335" s="153" t="n">
        <v>0</v>
      </c>
      <c r="BK335" s="153" t="n">
        <v>0</v>
      </c>
      <c r="BL335" s="153" t="n">
        <v>0</v>
      </c>
      <c r="BM335" s="153" t="n">
        <v>0</v>
      </c>
      <c r="BN335" s="153" t="n">
        <v>0.015011287</v>
      </c>
      <c r="BO335" s="153" t="n">
        <v>0</v>
      </c>
      <c r="BP335" s="153" t="n">
        <v>0</v>
      </c>
      <c r="BQ335" s="153" t="n">
        <v>0</v>
      </c>
      <c r="BR335" s="153" t="n">
        <v>0</v>
      </c>
      <c r="BS335" s="153" t="n">
        <v>0</v>
      </c>
      <c r="BT335" s="153" t="n">
        <v>0</v>
      </c>
      <c r="BU335" s="153" t="n">
        <v>0</v>
      </c>
    </row>
    <row r="336" customFormat="false" ht="12.75" hidden="false" customHeight="false" outlineLevel="0" collapsed="false">
      <c r="F336" s="154" t="n">
        <f aca="false">EOMONTH(F335,0)+1</f>
        <v>46722</v>
      </c>
      <c r="I336" s="156" t="n">
        <v>0.071986895767776</v>
      </c>
      <c r="J336" s="156" t="n">
        <v>0</v>
      </c>
      <c r="K336" s="156" t="n">
        <v>0</v>
      </c>
      <c r="L336" s="156" t="n">
        <v>0</v>
      </c>
      <c r="M336" s="156" t="n">
        <v>0</v>
      </c>
      <c r="N336" s="156" t="n">
        <v>0</v>
      </c>
      <c r="O336" s="156" t="n">
        <v>0</v>
      </c>
      <c r="P336" s="156" t="n">
        <v>0</v>
      </c>
      <c r="Q336" s="156" t="n">
        <v>0</v>
      </c>
      <c r="R336" s="156" t="n">
        <v>0</v>
      </c>
      <c r="S336" s="153" t="n">
        <v>0</v>
      </c>
      <c r="T336" s="153" t="n">
        <v>0</v>
      </c>
      <c r="U336" s="153" t="n">
        <v>0</v>
      </c>
      <c r="V336" s="153" t="n">
        <v>0</v>
      </c>
      <c r="W336" s="153" t="n">
        <v>0</v>
      </c>
      <c r="X336" s="153" t="n">
        <v>0</v>
      </c>
      <c r="Y336" s="153" t="n">
        <v>0</v>
      </c>
      <c r="Z336" s="192" t="n">
        <v>0</v>
      </c>
      <c r="AB336" s="153" t="n">
        <v>0</v>
      </c>
      <c r="AC336" s="153" t="n">
        <v>0</v>
      </c>
      <c r="AD336" s="153" t="n">
        <v>0</v>
      </c>
      <c r="AE336" s="153" t="n">
        <v>0</v>
      </c>
      <c r="AF336" s="153" t="n">
        <v>0</v>
      </c>
      <c r="AG336" s="153" t="n">
        <v>0</v>
      </c>
      <c r="AH336" s="153" t="n">
        <v>0</v>
      </c>
      <c r="AI336" s="153" t="n">
        <v>0</v>
      </c>
      <c r="AJ336" s="153" t="n">
        <v>0</v>
      </c>
      <c r="AK336" s="153" t="n">
        <v>0</v>
      </c>
      <c r="AL336" s="153" t="n">
        <v>0</v>
      </c>
      <c r="AM336" s="153" t="n">
        <v>0</v>
      </c>
      <c r="AN336" s="153" t="n">
        <v>0</v>
      </c>
      <c r="AO336" s="153" t="n">
        <v>0</v>
      </c>
      <c r="AP336" s="153" t="n">
        <v>1.045</v>
      </c>
      <c r="AQ336" s="153" t="n">
        <v>4.8062E-005</v>
      </c>
      <c r="AR336" s="153" t="n">
        <v>0</v>
      </c>
      <c r="AS336" s="153" t="n">
        <v>0</v>
      </c>
      <c r="AT336" s="153" t="n">
        <v>0</v>
      </c>
      <c r="AV336" s="153" t="n">
        <v>0</v>
      </c>
      <c r="AW336" s="153" t="n">
        <v>0</v>
      </c>
      <c r="AX336" s="153" t="n">
        <v>0</v>
      </c>
      <c r="AY336" s="153" t="n">
        <v>0</v>
      </c>
      <c r="AZ336" s="153" t="n">
        <v>0</v>
      </c>
      <c r="BA336" s="153" t="n">
        <v>4.8062E-005</v>
      </c>
      <c r="BB336" s="153" t="n">
        <v>0</v>
      </c>
      <c r="BC336" s="153" t="n">
        <v>0</v>
      </c>
      <c r="BD336" s="153" t="n">
        <v>0</v>
      </c>
      <c r="BE336" s="153" t="n">
        <v>0</v>
      </c>
      <c r="BF336" s="153" t="n">
        <v>0</v>
      </c>
      <c r="BG336" s="153" t="n">
        <v>0</v>
      </c>
      <c r="BH336" s="153" t="n">
        <v>0</v>
      </c>
      <c r="BJ336" s="153" t="n">
        <v>0</v>
      </c>
      <c r="BK336" s="153" t="n">
        <v>0</v>
      </c>
      <c r="BL336" s="153" t="n">
        <v>0</v>
      </c>
      <c r="BM336" s="153" t="n">
        <v>0</v>
      </c>
      <c r="BN336" s="153" t="n">
        <v>4.8062E-005</v>
      </c>
      <c r="BO336" s="153" t="n">
        <v>0</v>
      </c>
      <c r="BP336" s="153" t="n">
        <v>0</v>
      </c>
      <c r="BQ336" s="153" t="n">
        <v>0</v>
      </c>
      <c r="BR336" s="153" t="n">
        <v>0</v>
      </c>
      <c r="BS336" s="153" t="n">
        <v>0</v>
      </c>
      <c r="BT336" s="153" t="n">
        <v>0</v>
      </c>
      <c r="BU336" s="153" t="n">
        <v>0</v>
      </c>
    </row>
    <row r="337" customFormat="false" ht="12.75" hidden="false" customHeight="false" outlineLevel="0" collapsed="false">
      <c r="F337" s="154" t="n">
        <f aca="false">EOMONTH(F336,0)+1</f>
        <v>46753</v>
      </c>
      <c r="I337" s="156" t="n">
        <v>0.071987405687105</v>
      </c>
      <c r="J337" s="156" t="n">
        <v>0</v>
      </c>
      <c r="K337" s="156" t="n">
        <v>0</v>
      </c>
      <c r="L337" s="156" t="n">
        <v>0</v>
      </c>
      <c r="M337" s="156" t="n">
        <v>0</v>
      </c>
      <c r="N337" s="156" t="n">
        <v>0</v>
      </c>
      <c r="O337" s="156" t="n">
        <v>0</v>
      </c>
      <c r="P337" s="156" t="n">
        <v>0</v>
      </c>
      <c r="Q337" s="156" t="n">
        <v>0</v>
      </c>
      <c r="R337" s="156" t="n">
        <v>0</v>
      </c>
      <c r="S337" s="153" t="n">
        <v>0</v>
      </c>
      <c r="T337" s="153" t="n">
        <v>0</v>
      </c>
      <c r="U337" s="153" t="n">
        <v>0</v>
      </c>
      <c r="V337" s="153" t="n">
        <v>0</v>
      </c>
      <c r="W337" s="153" t="n">
        <v>0</v>
      </c>
      <c r="X337" s="153" t="n">
        <v>0</v>
      </c>
      <c r="Y337" s="153" t="n">
        <v>0</v>
      </c>
      <c r="Z337" s="192" t="n">
        <v>0</v>
      </c>
      <c r="AB337" s="153" t="n">
        <v>0</v>
      </c>
      <c r="AC337" s="153" t="n">
        <v>0</v>
      </c>
      <c r="AD337" s="153" t="n">
        <v>0</v>
      </c>
      <c r="AE337" s="153" t="n">
        <v>0</v>
      </c>
      <c r="AF337" s="153" t="n">
        <v>0</v>
      </c>
      <c r="AG337" s="153" t="n">
        <v>0</v>
      </c>
      <c r="AH337" s="153" t="n">
        <v>0</v>
      </c>
      <c r="AI337" s="153" t="n">
        <v>0</v>
      </c>
      <c r="AJ337" s="153" t="n">
        <v>0</v>
      </c>
      <c r="AK337" s="153" t="n">
        <v>0</v>
      </c>
      <c r="AL337" s="153" t="n">
        <v>0</v>
      </c>
      <c r="AM337" s="153" t="n">
        <v>0</v>
      </c>
      <c r="AN337" s="153" t="n">
        <v>0</v>
      </c>
      <c r="AO337" s="153" t="n">
        <v>0</v>
      </c>
      <c r="AP337" s="153" t="n">
        <v>1.52</v>
      </c>
      <c r="AQ337" s="153" t="n">
        <v>0.005044816</v>
      </c>
      <c r="AR337" s="153" t="n">
        <v>0</v>
      </c>
      <c r="AS337" s="153" t="n">
        <v>0</v>
      </c>
      <c r="AT337" s="153" t="n">
        <v>0</v>
      </c>
      <c r="AV337" s="153" t="n">
        <v>0</v>
      </c>
      <c r="AW337" s="153" t="n">
        <v>0</v>
      </c>
      <c r="AX337" s="153" t="n">
        <v>0</v>
      </c>
      <c r="AY337" s="153" t="n">
        <v>0</v>
      </c>
      <c r="AZ337" s="153" t="n">
        <v>0</v>
      </c>
      <c r="BA337" s="153" t="n">
        <v>0.005044816</v>
      </c>
      <c r="BB337" s="153" t="n">
        <v>0</v>
      </c>
      <c r="BC337" s="153" t="n">
        <v>0</v>
      </c>
      <c r="BD337" s="153" t="n">
        <v>0</v>
      </c>
      <c r="BE337" s="153" t="n">
        <v>0</v>
      </c>
      <c r="BF337" s="153" t="n">
        <v>0</v>
      </c>
      <c r="BG337" s="153" t="n">
        <v>0</v>
      </c>
      <c r="BH337" s="153" t="n">
        <v>0</v>
      </c>
      <c r="BJ337" s="153" t="n">
        <v>0</v>
      </c>
      <c r="BK337" s="153" t="n">
        <v>0</v>
      </c>
      <c r="BL337" s="153" t="n">
        <v>0</v>
      </c>
      <c r="BM337" s="153" t="n">
        <v>0</v>
      </c>
      <c r="BN337" s="153" t="n">
        <v>0.005044816</v>
      </c>
      <c r="BO337" s="153" t="n">
        <v>0</v>
      </c>
      <c r="BP337" s="153" t="n">
        <v>0</v>
      </c>
      <c r="BQ337" s="153" t="n">
        <v>0</v>
      </c>
      <c r="BR337" s="153" t="n">
        <v>0</v>
      </c>
      <c r="BS337" s="153" t="n">
        <v>0</v>
      </c>
      <c r="BT337" s="153" t="n">
        <v>0</v>
      </c>
      <c r="BU337" s="153" t="n">
        <v>0</v>
      </c>
    </row>
    <row r="338" customFormat="false" ht="12.75" hidden="false" customHeight="false" outlineLevel="0" collapsed="false">
      <c r="F338" s="154" t="n">
        <f aca="false">EOMONTH(F337,0)+1</f>
        <v>46784</v>
      </c>
      <c r="I338" s="156" t="n">
        <v>0.071987915606435</v>
      </c>
      <c r="J338" s="156" t="n">
        <v>0</v>
      </c>
      <c r="K338" s="156" t="n">
        <v>0</v>
      </c>
      <c r="L338" s="156" t="n">
        <v>0</v>
      </c>
      <c r="M338" s="156" t="n">
        <v>0</v>
      </c>
      <c r="N338" s="156" t="n">
        <v>0</v>
      </c>
      <c r="O338" s="156" t="n">
        <v>0</v>
      </c>
      <c r="P338" s="156" t="n">
        <v>0</v>
      </c>
      <c r="Q338" s="156" t="n">
        <v>0</v>
      </c>
      <c r="R338" s="156" t="n">
        <v>0</v>
      </c>
      <c r="S338" s="153" t="n">
        <v>0</v>
      </c>
      <c r="T338" s="153" t="n">
        <v>0</v>
      </c>
      <c r="U338" s="153" t="n">
        <v>0</v>
      </c>
      <c r="V338" s="153" t="n">
        <v>0</v>
      </c>
      <c r="W338" s="153" t="n">
        <v>0</v>
      </c>
      <c r="X338" s="153" t="n">
        <v>0</v>
      </c>
      <c r="Y338" s="153" t="n">
        <v>0</v>
      </c>
      <c r="Z338" s="192" t="n">
        <v>0</v>
      </c>
      <c r="AB338" s="153" t="n">
        <v>0</v>
      </c>
      <c r="AC338" s="153" t="n">
        <v>0</v>
      </c>
      <c r="AD338" s="153" t="n">
        <v>0</v>
      </c>
      <c r="AE338" s="153" t="n">
        <v>0</v>
      </c>
      <c r="AF338" s="153" t="n">
        <v>0</v>
      </c>
      <c r="AG338" s="153" t="n">
        <v>0</v>
      </c>
      <c r="AH338" s="153" t="n">
        <v>0</v>
      </c>
      <c r="AI338" s="153" t="n">
        <v>0</v>
      </c>
      <c r="AJ338" s="153" t="n">
        <v>0</v>
      </c>
      <c r="AK338" s="153" t="n">
        <v>0</v>
      </c>
      <c r="AL338" s="153" t="n">
        <v>0</v>
      </c>
      <c r="AM338" s="153" t="n">
        <v>0</v>
      </c>
      <c r="AN338" s="153" t="n">
        <v>0</v>
      </c>
      <c r="AO338" s="153" t="n">
        <v>0</v>
      </c>
      <c r="AP338" s="153" t="n">
        <v>1.4</v>
      </c>
      <c r="AQ338" s="153" t="n">
        <v>0.030042577</v>
      </c>
      <c r="AR338" s="153" t="n">
        <v>0</v>
      </c>
      <c r="AS338" s="153" t="n">
        <v>0</v>
      </c>
      <c r="AT338" s="153" t="n">
        <v>0</v>
      </c>
      <c r="AV338" s="153" t="n">
        <v>0</v>
      </c>
      <c r="AW338" s="153" t="n">
        <v>0</v>
      </c>
      <c r="AX338" s="153" t="n">
        <v>0</v>
      </c>
      <c r="AY338" s="153" t="n">
        <v>0</v>
      </c>
      <c r="AZ338" s="153" t="n">
        <v>0</v>
      </c>
      <c r="BA338" s="153" t="n">
        <v>0.030042577</v>
      </c>
      <c r="BB338" s="153" t="n">
        <v>0</v>
      </c>
      <c r="BC338" s="153" t="n">
        <v>0</v>
      </c>
      <c r="BD338" s="153" t="n">
        <v>0</v>
      </c>
      <c r="BE338" s="153" t="n">
        <v>0</v>
      </c>
      <c r="BF338" s="153" t="n">
        <v>0</v>
      </c>
      <c r="BG338" s="153" t="n">
        <v>0</v>
      </c>
      <c r="BH338" s="153" t="n">
        <v>0</v>
      </c>
      <c r="BJ338" s="153" t="n">
        <v>0</v>
      </c>
      <c r="BK338" s="153" t="n">
        <v>0</v>
      </c>
      <c r="BL338" s="153" t="n">
        <v>0</v>
      </c>
      <c r="BM338" s="153" t="n">
        <v>0</v>
      </c>
      <c r="BN338" s="153" t="n">
        <v>0.030042577</v>
      </c>
      <c r="BO338" s="153" t="n">
        <v>0</v>
      </c>
      <c r="BP338" s="153" t="n">
        <v>0</v>
      </c>
      <c r="BQ338" s="153" t="n">
        <v>0</v>
      </c>
      <c r="BR338" s="153" t="n">
        <v>0</v>
      </c>
      <c r="BS338" s="153" t="n">
        <v>0</v>
      </c>
      <c r="BT338" s="153" t="n">
        <v>0</v>
      </c>
      <c r="BU338" s="153" t="n">
        <v>0</v>
      </c>
    </row>
    <row r="339" customFormat="false" ht="12.75" hidden="false" customHeight="false" outlineLevel="0" collapsed="false">
      <c r="F339" s="154" t="n">
        <f aca="false">EOMONTH(F338,0)+1</f>
        <v>46813</v>
      </c>
      <c r="I339" s="156" t="n">
        <v>0.071988392627742</v>
      </c>
      <c r="J339" s="156" t="n">
        <v>0</v>
      </c>
      <c r="K339" s="156" t="n">
        <v>0</v>
      </c>
      <c r="L339" s="156" t="n">
        <v>0</v>
      </c>
      <c r="M339" s="156" t="n">
        <v>0</v>
      </c>
      <c r="N339" s="156" t="n">
        <v>0</v>
      </c>
      <c r="O339" s="156" t="n">
        <v>0</v>
      </c>
      <c r="P339" s="156" t="n">
        <v>0</v>
      </c>
      <c r="Q339" s="156" t="n">
        <v>0</v>
      </c>
      <c r="R339" s="156" t="n">
        <v>0</v>
      </c>
      <c r="S339" s="153" t="n">
        <v>0</v>
      </c>
      <c r="T339" s="153" t="n">
        <v>0</v>
      </c>
      <c r="U339" s="153" t="n">
        <v>0</v>
      </c>
      <c r="V339" s="153" t="n">
        <v>0</v>
      </c>
      <c r="W339" s="153" t="n">
        <v>0</v>
      </c>
      <c r="X339" s="153" t="n">
        <v>0</v>
      </c>
      <c r="Y339" s="153" t="n">
        <v>0</v>
      </c>
      <c r="Z339" s="192" t="n">
        <v>0</v>
      </c>
      <c r="AB339" s="153" t="n">
        <v>0</v>
      </c>
      <c r="AC339" s="153" t="n">
        <v>0</v>
      </c>
      <c r="AD339" s="153" t="n">
        <v>0</v>
      </c>
      <c r="AE339" s="153" t="n">
        <v>0</v>
      </c>
      <c r="AF339" s="153" t="n">
        <v>0</v>
      </c>
      <c r="AG339" s="153" t="n">
        <v>0</v>
      </c>
      <c r="AH339" s="153" t="n">
        <v>0</v>
      </c>
      <c r="AI339" s="153" t="n">
        <v>0</v>
      </c>
      <c r="AJ339" s="153" t="n">
        <v>0</v>
      </c>
      <c r="AK339" s="153" t="n">
        <v>0</v>
      </c>
      <c r="AL339" s="153" t="n">
        <v>0</v>
      </c>
      <c r="AM339" s="153" t="n">
        <v>0</v>
      </c>
      <c r="AN339" s="153" t="n">
        <v>0</v>
      </c>
      <c r="AO339" s="153" t="n">
        <v>0</v>
      </c>
      <c r="AP339" s="153" t="n">
        <v>0.88</v>
      </c>
      <c r="AQ339" s="153" t="n">
        <v>0.040042577</v>
      </c>
      <c r="AR339" s="153" t="n">
        <v>0</v>
      </c>
      <c r="AS339" s="153" t="n">
        <v>0</v>
      </c>
      <c r="AT339" s="153" t="n">
        <v>0</v>
      </c>
      <c r="AV339" s="153" t="n">
        <v>0</v>
      </c>
      <c r="AW339" s="153" t="n">
        <v>0</v>
      </c>
      <c r="AX339" s="153" t="n">
        <v>0</v>
      </c>
      <c r="AY339" s="153" t="n">
        <v>0</v>
      </c>
      <c r="AZ339" s="153" t="n">
        <v>0</v>
      </c>
      <c r="BA339" s="153" t="n">
        <v>0.040042577</v>
      </c>
      <c r="BB339" s="153" t="n">
        <v>0</v>
      </c>
      <c r="BC339" s="153" t="n">
        <v>0</v>
      </c>
      <c r="BD339" s="153" t="n">
        <v>0</v>
      </c>
      <c r="BE339" s="153" t="n">
        <v>0</v>
      </c>
      <c r="BF339" s="153" t="n">
        <v>0</v>
      </c>
      <c r="BG339" s="153" t="n">
        <v>0</v>
      </c>
      <c r="BH339" s="153" t="n">
        <v>0</v>
      </c>
      <c r="BJ339" s="153" t="n">
        <v>0</v>
      </c>
      <c r="BK339" s="153" t="n">
        <v>0</v>
      </c>
      <c r="BL339" s="153" t="n">
        <v>0</v>
      </c>
      <c r="BM339" s="153" t="n">
        <v>0</v>
      </c>
      <c r="BN339" s="153" t="n">
        <v>0.040042577</v>
      </c>
      <c r="BO339" s="153" t="n">
        <v>0</v>
      </c>
      <c r="BP339" s="153" t="n">
        <v>0</v>
      </c>
      <c r="BQ339" s="153" t="n">
        <v>0</v>
      </c>
      <c r="BR339" s="153" t="n">
        <v>0</v>
      </c>
      <c r="BS339" s="153" t="n">
        <v>0</v>
      </c>
      <c r="BT339" s="153" t="n">
        <v>0</v>
      </c>
      <c r="BU339" s="153" t="n">
        <v>0</v>
      </c>
    </row>
    <row r="340" customFormat="false" ht="12.75" hidden="false" customHeight="false" outlineLevel="0" collapsed="false">
      <c r="F340" s="154" t="n">
        <f aca="false">EOMONTH(F339,0)+1</f>
        <v>46844</v>
      </c>
      <c r="I340" s="156" t="n">
        <v>0.071988902547072</v>
      </c>
      <c r="J340" s="156" t="n">
        <v>0</v>
      </c>
      <c r="K340" s="156" t="n">
        <v>0</v>
      </c>
      <c r="L340" s="156" t="n">
        <v>0</v>
      </c>
      <c r="M340" s="156" t="n">
        <v>0</v>
      </c>
      <c r="N340" s="156" t="n">
        <v>0</v>
      </c>
      <c r="O340" s="156" t="n">
        <v>0</v>
      </c>
      <c r="P340" s="156" t="n">
        <v>0</v>
      </c>
      <c r="Q340" s="156" t="n">
        <v>0</v>
      </c>
      <c r="R340" s="156" t="n">
        <v>0</v>
      </c>
      <c r="S340" s="153" t="n">
        <v>0</v>
      </c>
      <c r="T340" s="153" t="n">
        <v>0</v>
      </c>
      <c r="U340" s="153" t="n">
        <v>0</v>
      </c>
      <c r="V340" s="153" t="n">
        <v>0</v>
      </c>
      <c r="W340" s="153" t="n">
        <v>0</v>
      </c>
      <c r="X340" s="153" t="n">
        <v>0</v>
      </c>
      <c r="Y340" s="153" t="n">
        <v>0</v>
      </c>
      <c r="Z340" s="192" t="n">
        <v>0</v>
      </c>
      <c r="AB340" s="153" t="n">
        <v>0</v>
      </c>
      <c r="AC340" s="153" t="n">
        <v>0</v>
      </c>
      <c r="AD340" s="153" t="n">
        <v>0</v>
      </c>
      <c r="AE340" s="153" t="n">
        <v>0</v>
      </c>
      <c r="AF340" s="153" t="n">
        <v>0</v>
      </c>
      <c r="AG340" s="153" t="n">
        <v>0</v>
      </c>
      <c r="AH340" s="153" t="n">
        <v>0</v>
      </c>
      <c r="AI340" s="153" t="n">
        <v>0</v>
      </c>
      <c r="AJ340" s="153" t="n">
        <v>0</v>
      </c>
      <c r="AK340" s="153" t="n">
        <v>0</v>
      </c>
      <c r="AL340" s="153" t="n">
        <v>0</v>
      </c>
      <c r="AM340" s="153" t="n">
        <v>0</v>
      </c>
      <c r="AN340" s="153" t="n">
        <v>0</v>
      </c>
      <c r="AO340" s="153" t="n">
        <v>0</v>
      </c>
      <c r="AP340" s="153" t="n">
        <v>0.37</v>
      </c>
      <c r="AQ340" s="153" t="n">
        <v>0.099976639</v>
      </c>
      <c r="AR340" s="153" t="n">
        <v>0</v>
      </c>
      <c r="AS340" s="153" t="n">
        <v>0</v>
      </c>
      <c r="AT340" s="153" t="n">
        <v>0</v>
      </c>
      <c r="AV340" s="153" t="n">
        <v>0</v>
      </c>
      <c r="AW340" s="153" t="n">
        <v>0</v>
      </c>
      <c r="AX340" s="153" t="n">
        <v>0</v>
      </c>
      <c r="AY340" s="153" t="n">
        <v>0</v>
      </c>
      <c r="AZ340" s="153" t="n">
        <v>0</v>
      </c>
      <c r="BA340" s="153" t="n">
        <v>0.099976639</v>
      </c>
      <c r="BB340" s="153" t="n">
        <v>0</v>
      </c>
      <c r="BC340" s="153" t="n">
        <v>0</v>
      </c>
      <c r="BD340" s="153" t="n">
        <v>0</v>
      </c>
      <c r="BE340" s="153" t="n">
        <v>0</v>
      </c>
      <c r="BF340" s="153" t="n">
        <v>0</v>
      </c>
      <c r="BG340" s="153" t="n">
        <v>0</v>
      </c>
      <c r="BH340" s="153" t="n">
        <v>0</v>
      </c>
      <c r="BJ340" s="153" t="n">
        <v>0</v>
      </c>
      <c r="BK340" s="153" t="n">
        <v>0</v>
      </c>
      <c r="BL340" s="153" t="n">
        <v>0</v>
      </c>
      <c r="BM340" s="153" t="n">
        <v>0</v>
      </c>
      <c r="BN340" s="153" t="n">
        <v>0.099976639</v>
      </c>
      <c r="BO340" s="153" t="n">
        <v>0</v>
      </c>
      <c r="BP340" s="153" t="n">
        <v>0</v>
      </c>
      <c r="BQ340" s="153" t="n">
        <v>0</v>
      </c>
      <c r="BR340" s="153" t="n">
        <v>0</v>
      </c>
      <c r="BS340" s="153" t="n">
        <v>0</v>
      </c>
      <c r="BT340" s="153" t="n">
        <v>0</v>
      </c>
      <c r="BU340" s="153" t="n">
        <v>0</v>
      </c>
    </row>
    <row r="341" customFormat="false" ht="12.75" hidden="false" customHeight="false" outlineLevel="0" collapsed="false">
      <c r="F341" s="154" t="n">
        <f aca="false">EOMONTH(F340,0)+1</f>
        <v>46874</v>
      </c>
      <c r="I341" s="156" t="n">
        <v>0.071989396017391</v>
      </c>
      <c r="J341" s="156" t="n">
        <v>0</v>
      </c>
      <c r="K341" s="156" t="n">
        <v>0</v>
      </c>
      <c r="L341" s="156" t="n">
        <v>0</v>
      </c>
      <c r="M341" s="156" t="n">
        <v>0</v>
      </c>
      <c r="N341" s="156" t="n">
        <v>0</v>
      </c>
      <c r="O341" s="156" t="n">
        <v>0</v>
      </c>
      <c r="P341" s="156" t="n">
        <v>0</v>
      </c>
      <c r="Q341" s="156" t="n">
        <v>0</v>
      </c>
      <c r="R341" s="156" t="n">
        <v>0</v>
      </c>
      <c r="S341" s="153" t="n">
        <v>0</v>
      </c>
      <c r="T341" s="153" t="n">
        <v>0</v>
      </c>
      <c r="U341" s="153" t="n">
        <v>0</v>
      </c>
      <c r="V341" s="153" t="n">
        <v>0</v>
      </c>
      <c r="W341" s="153" t="n">
        <v>0</v>
      </c>
      <c r="X341" s="153" t="n">
        <v>0</v>
      </c>
      <c r="Y341" s="153" t="n">
        <v>0</v>
      </c>
      <c r="Z341" s="192" t="n">
        <v>0</v>
      </c>
      <c r="AB341" s="153" t="n">
        <v>0</v>
      </c>
      <c r="AC341" s="153" t="n">
        <v>0</v>
      </c>
      <c r="AD341" s="153" t="n">
        <v>0</v>
      </c>
      <c r="AE341" s="153" t="n">
        <v>0</v>
      </c>
      <c r="AF341" s="153" t="n">
        <v>0</v>
      </c>
      <c r="AG341" s="153" t="n">
        <v>0</v>
      </c>
      <c r="AH341" s="153" t="n">
        <v>0</v>
      </c>
      <c r="AI341" s="153" t="n">
        <v>0</v>
      </c>
      <c r="AJ341" s="153" t="n">
        <v>0</v>
      </c>
      <c r="AK341" s="153" t="n">
        <v>0</v>
      </c>
      <c r="AL341" s="153" t="n">
        <v>0</v>
      </c>
      <c r="AM341" s="153" t="n">
        <v>0</v>
      </c>
      <c r="AN341" s="153" t="n">
        <v>0</v>
      </c>
      <c r="AO341" s="153" t="n">
        <v>0</v>
      </c>
      <c r="AP341" s="153" t="n">
        <v>0.2525</v>
      </c>
      <c r="AQ341" s="153" t="n">
        <v>0.099968124</v>
      </c>
      <c r="AR341" s="153" t="n">
        <v>0</v>
      </c>
      <c r="AS341" s="153" t="n">
        <v>0</v>
      </c>
      <c r="AT341" s="153" t="n">
        <v>0</v>
      </c>
      <c r="AV341" s="153" t="n">
        <v>0</v>
      </c>
      <c r="AW341" s="153" t="n">
        <v>0</v>
      </c>
      <c r="AX341" s="153" t="n">
        <v>0</v>
      </c>
      <c r="AY341" s="153" t="n">
        <v>0</v>
      </c>
      <c r="AZ341" s="153" t="n">
        <v>0</v>
      </c>
      <c r="BA341" s="153" t="n">
        <v>0.099968124</v>
      </c>
      <c r="BB341" s="153" t="n">
        <v>0</v>
      </c>
      <c r="BC341" s="153" t="n">
        <v>0</v>
      </c>
      <c r="BD341" s="153" t="n">
        <v>0</v>
      </c>
      <c r="BE341" s="153" t="n">
        <v>0</v>
      </c>
      <c r="BF341" s="153" t="n">
        <v>0</v>
      </c>
      <c r="BG341" s="153" t="n">
        <v>0</v>
      </c>
      <c r="BH341" s="153" t="n">
        <v>0</v>
      </c>
      <c r="BJ341" s="153" t="n">
        <v>0</v>
      </c>
      <c r="BK341" s="153" t="n">
        <v>0</v>
      </c>
      <c r="BL341" s="153" t="n">
        <v>0</v>
      </c>
      <c r="BM341" s="153" t="n">
        <v>0</v>
      </c>
      <c r="BN341" s="153" t="n">
        <v>0.099968124</v>
      </c>
      <c r="BO341" s="153" t="n">
        <v>0</v>
      </c>
      <c r="BP341" s="153" t="n">
        <v>0</v>
      </c>
      <c r="BQ341" s="153" t="n">
        <v>0</v>
      </c>
      <c r="BR341" s="153" t="n">
        <v>0</v>
      </c>
      <c r="BS341" s="153" t="n">
        <v>0</v>
      </c>
      <c r="BT341" s="153" t="n">
        <v>0</v>
      </c>
      <c r="BU341" s="153" t="n">
        <v>0</v>
      </c>
    </row>
    <row r="342" customFormat="false" ht="12.75" hidden="false" customHeight="false" outlineLevel="0" collapsed="false">
      <c r="F342" s="154" t="n">
        <f aca="false">EOMONTH(F341,0)+1</f>
        <v>46905</v>
      </c>
      <c r="I342" s="156" t="n">
        <v>0.07198990593672</v>
      </c>
      <c r="J342" s="156" t="n">
        <v>0</v>
      </c>
      <c r="K342" s="156" t="n">
        <v>0</v>
      </c>
      <c r="L342" s="156" t="n">
        <v>0</v>
      </c>
      <c r="M342" s="156" t="n">
        <v>0</v>
      </c>
      <c r="N342" s="156" t="n">
        <v>0</v>
      </c>
      <c r="O342" s="156" t="n">
        <v>0</v>
      </c>
      <c r="P342" s="156" t="n">
        <v>0</v>
      </c>
      <c r="Q342" s="156" t="n">
        <v>0</v>
      </c>
      <c r="R342" s="156" t="n">
        <v>0</v>
      </c>
      <c r="S342" s="153" t="n">
        <v>0</v>
      </c>
      <c r="T342" s="153" t="n">
        <v>0</v>
      </c>
      <c r="U342" s="153" t="n">
        <v>0</v>
      </c>
      <c r="V342" s="153" t="n">
        <v>0</v>
      </c>
      <c r="W342" s="153" t="n">
        <v>0</v>
      </c>
      <c r="X342" s="153" t="n">
        <v>0</v>
      </c>
      <c r="Y342" s="153" t="n">
        <v>0</v>
      </c>
      <c r="Z342" s="192" t="n">
        <v>0</v>
      </c>
      <c r="AB342" s="153" t="n">
        <v>0</v>
      </c>
      <c r="AC342" s="153" t="n">
        <v>0</v>
      </c>
      <c r="AD342" s="153" t="n">
        <v>0</v>
      </c>
      <c r="AE342" s="153" t="n">
        <v>0</v>
      </c>
      <c r="AF342" s="153" t="n">
        <v>0</v>
      </c>
      <c r="AG342" s="153" t="n">
        <v>0</v>
      </c>
      <c r="AH342" s="153" t="n">
        <v>0</v>
      </c>
      <c r="AI342" s="153" t="n">
        <v>0</v>
      </c>
      <c r="AJ342" s="153" t="n">
        <v>0</v>
      </c>
      <c r="AK342" s="153" t="n">
        <v>0</v>
      </c>
      <c r="AL342" s="153" t="n">
        <v>0</v>
      </c>
      <c r="AM342" s="153" t="n">
        <v>0</v>
      </c>
      <c r="AN342" s="153" t="n">
        <v>0</v>
      </c>
      <c r="AO342" s="153" t="n">
        <v>0</v>
      </c>
      <c r="AP342" s="153" t="n">
        <v>0.2525</v>
      </c>
      <c r="AQ342" s="153" t="n">
        <v>0.099968124</v>
      </c>
      <c r="AR342" s="153" t="n">
        <v>0</v>
      </c>
      <c r="AS342" s="153" t="n">
        <v>0</v>
      </c>
      <c r="AT342" s="153" t="n">
        <v>0</v>
      </c>
      <c r="AV342" s="153" t="n">
        <v>0</v>
      </c>
      <c r="AW342" s="153" t="n">
        <v>0</v>
      </c>
      <c r="AX342" s="153" t="n">
        <v>0</v>
      </c>
      <c r="AY342" s="153" t="n">
        <v>0</v>
      </c>
      <c r="AZ342" s="153" t="n">
        <v>0</v>
      </c>
      <c r="BA342" s="153" t="n">
        <v>0.099968124</v>
      </c>
      <c r="BB342" s="153" t="n">
        <v>0</v>
      </c>
      <c r="BC342" s="153" t="n">
        <v>0</v>
      </c>
      <c r="BD342" s="153" t="n">
        <v>0</v>
      </c>
      <c r="BE342" s="153" t="n">
        <v>0</v>
      </c>
      <c r="BF342" s="153" t="n">
        <v>0</v>
      </c>
      <c r="BG342" s="153" t="n">
        <v>0</v>
      </c>
      <c r="BH342" s="153" t="n">
        <v>0</v>
      </c>
      <c r="BJ342" s="153" t="n">
        <v>0</v>
      </c>
      <c r="BK342" s="153" t="n">
        <v>0</v>
      </c>
      <c r="BL342" s="153" t="n">
        <v>0</v>
      </c>
      <c r="BM342" s="153" t="n">
        <v>0</v>
      </c>
      <c r="BN342" s="153" t="n">
        <v>0.099968124</v>
      </c>
      <c r="BO342" s="153" t="n">
        <v>0</v>
      </c>
      <c r="BP342" s="153" t="n">
        <v>0</v>
      </c>
      <c r="BQ342" s="153" t="n">
        <v>0</v>
      </c>
      <c r="BR342" s="153" t="n">
        <v>0</v>
      </c>
      <c r="BS342" s="153" t="n">
        <v>0</v>
      </c>
      <c r="BT342" s="153" t="n">
        <v>0</v>
      </c>
      <c r="BU342" s="153" t="n">
        <v>0</v>
      </c>
    </row>
    <row r="343" customFormat="false" ht="12.75" hidden="false" customHeight="false" outlineLevel="0" collapsed="false">
      <c r="F343" s="154" t="n">
        <f aca="false">EOMONTH(F342,0)+1</f>
        <v>46935</v>
      </c>
      <c r="I343" s="156" t="n">
        <v>0.071990399407039</v>
      </c>
      <c r="J343" s="156" t="n">
        <v>0</v>
      </c>
      <c r="K343" s="156" t="n">
        <v>0</v>
      </c>
      <c r="L343" s="156" t="n">
        <v>0</v>
      </c>
      <c r="M343" s="156" t="n">
        <v>0</v>
      </c>
      <c r="N343" s="156" t="n">
        <v>0</v>
      </c>
      <c r="O343" s="156" t="n">
        <v>0</v>
      </c>
      <c r="P343" s="156" t="n">
        <v>0</v>
      </c>
      <c r="Q343" s="156" t="n">
        <v>0</v>
      </c>
      <c r="R343" s="156" t="n">
        <v>0</v>
      </c>
      <c r="S343" s="153" t="n">
        <v>0</v>
      </c>
      <c r="T343" s="153" t="n">
        <v>0</v>
      </c>
      <c r="U343" s="153" t="n">
        <v>0</v>
      </c>
      <c r="V343" s="153" t="n">
        <v>0</v>
      </c>
      <c r="W343" s="153" t="n">
        <v>0</v>
      </c>
      <c r="X343" s="153" t="n">
        <v>0</v>
      </c>
      <c r="Y343" s="153" t="n">
        <v>0</v>
      </c>
      <c r="Z343" s="192" t="n">
        <v>0</v>
      </c>
      <c r="AB343" s="153" t="n">
        <v>0</v>
      </c>
      <c r="AC343" s="153" t="n">
        <v>0</v>
      </c>
      <c r="AD343" s="153" t="n">
        <v>0</v>
      </c>
      <c r="AE343" s="153" t="n">
        <v>0</v>
      </c>
      <c r="AF343" s="153" t="n">
        <v>0</v>
      </c>
      <c r="AG343" s="153" t="n">
        <v>0</v>
      </c>
      <c r="AH343" s="153" t="n">
        <v>0</v>
      </c>
      <c r="AI343" s="153" t="n">
        <v>0</v>
      </c>
      <c r="AJ343" s="153" t="n">
        <v>0</v>
      </c>
      <c r="AK343" s="153" t="n">
        <v>0</v>
      </c>
      <c r="AL343" s="153" t="n">
        <v>0</v>
      </c>
      <c r="AM343" s="153" t="n">
        <v>0</v>
      </c>
      <c r="AN343" s="153" t="n">
        <v>0</v>
      </c>
      <c r="AO343" s="153" t="n">
        <v>0</v>
      </c>
      <c r="AP343" s="153" t="n">
        <v>0.2575</v>
      </c>
      <c r="AQ343" s="153" t="n">
        <v>0.099968124</v>
      </c>
      <c r="AR343" s="153" t="n">
        <v>0</v>
      </c>
      <c r="AS343" s="153" t="n">
        <v>0</v>
      </c>
      <c r="AT343" s="153" t="n">
        <v>0</v>
      </c>
      <c r="AV343" s="153" t="n">
        <v>0</v>
      </c>
      <c r="AW343" s="153" t="n">
        <v>0</v>
      </c>
      <c r="AX343" s="153" t="n">
        <v>0</v>
      </c>
      <c r="AY343" s="153" t="n">
        <v>0</v>
      </c>
      <c r="AZ343" s="153" t="n">
        <v>0</v>
      </c>
      <c r="BA343" s="153" t="n">
        <v>0.099968124</v>
      </c>
      <c r="BB343" s="153" t="n">
        <v>0</v>
      </c>
      <c r="BC343" s="153" t="n">
        <v>0</v>
      </c>
      <c r="BD343" s="153" t="n">
        <v>0</v>
      </c>
      <c r="BE343" s="153" t="n">
        <v>0</v>
      </c>
      <c r="BF343" s="153" t="n">
        <v>0</v>
      </c>
      <c r="BG343" s="153" t="n">
        <v>0</v>
      </c>
      <c r="BH343" s="153" t="n">
        <v>0</v>
      </c>
      <c r="BJ343" s="153" t="n">
        <v>0</v>
      </c>
      <c r="BK343" s="153" t="n">
        <v>0</v>
      </c>
      <c r="BL343" s="153" t="n">
        <v>0</v>
      </c>
      <c r="BM343" s="153" t="n">
        <v>0</v>
      </c>
      <c r="BN343" s="153" t="n">
        <v>0.099968124</v>
      </c>
      <c r="BO343" s="153" t="n">
        <v>0</v>
      </c>
      <c r="BP343" s="153" t="n">
        <v>0</v>
      </c>
      <c r="BQ343" s="153" t="n">
        <v>0</v>
      </c>
      <c r="BR343" s="153" t="n">
        <v>0</v>
      </c>
      <c r="BS343" s="153" t="n">
        <v>0</v>
      </c>
      <c r="BT343" s="153" t="n">
        <v>0</v>
      </c>
      <c r="BU343" s="153" t="n">
        <v>0</v>
      </c>
    </row>
    <row r="344" customFormat="false" ht="12.75" hidden="false" customHeight="false" outlineLevel="0" collapsed="false">
      <c r="F344" s="154" t="n">
        <f aca="false">EOMONTH(F343,0)+1</f>
        <v>46966</v>
      </c>
      <c r="I344" s="156" t="n">
        <v>0.071990909326369</v>
      </c>
      <c r="J344" s="156" t="n">
        <v>0</v>
      </c>
      <c r="K344" s="156" t="n">
        <v>0</v>
      </c>
      <c r="L344" s="156" t="n">
        <v>0</v>
      </c>
      <c r="M344" s="156" t="n">
        <v>0</v>
      </c>
      <c r="N344" s="156" t="n">
        <v>0</v>
      </c>
      <c r="O344" s="156" t="n">
        <v>0</v>
      </c>
      <c r="P344" s="156" t="n">
        <v>0</v>
      </c>
      <c r="Q344" s="156" t="n">
        <v>0</v>
      </c>
      <c r="R344" s="156" t="n">
        <v>0</v>
      </c>
      <c r="S344" s="153" t="n">
        <v>0</v>
      </c>
      <c r="T344" s="153" t="n">
        <v>0</v>
      </c>
      <c r="U344" s="153" t="n">
        <v>0</v>
      </c>
      <c r="V344" s="153" t="n">
        <v>0</v>
      </c>
      <c r="W344" s="153" t="n">
        <v>0</v>
      </c>
      <c r="X344" s="153" t="n">
        <v>0</v>
      </c>
      <c r="Y344" s="153" t="n">
        <v>0</v>
      </c>
      <c r="Z344" s="192" t="n">
        <v>0</v>
      </c>
      <c r="AB344" s="153" t="n">
        <v>0</v>
      </c>
      <c r="AC344" s="153" t="n">
        <v>0</v>
      </c>
      <c r="AD344" s="153" t="n">
        <v>0</v>
      </c>
      <c r="AE344" s="153" t="n">
        <v>0</v>
      </c>
      <c r="AF344" s="153" t="n">
        <v>0</v>
      </c>
      <c r="AG344" s="153" t="n">
        <v>0</v>
      </c>
      <c r="AH344" s="153" t="n">
        <v>0</v>
      </c>
      <c r="AI344" s="153" t="n">
        <v>0</v>
      </c>
      <c r="AJ344" s="153" t="n">
        <v>0</v>
      </c>
      <c r="AK344" s="153" t="n">
        <v>0</v>
      </c>
      <c r="AL344" s="153" t="n">
        <v>0</v>
      </c>
      <c r="AM344" s="153" t="n">
        <v>0</v>
      </c>
      <c r="AN344" s="153" t="n">
        <v>0</v>
      </c>
      <c r="AO344" s="153" t="n">
        <v>0</v>
      </c>
      <c r="AP344" s="153" t="n">
        <v>0.2575</v>
      </c>
      <c r="AQ344" s="153" t="n">
        <v>0.099968124</v>
      </c>
      <c r="AR344" s="153" t="n">
        <v>0</v>
      </c>
      <c r="AS344" s="153" t="n">
        <v>0</v>
      </c>
      <c r="AT344" s="153" t="n">
        <v>0</v>
      </c>
      <c r="AV344" s="153" t="n">
        <v>0</v>
      </c>
      <c r="AW344" s="153" t="n">
        <v>0</v>
      </c>
      <c r="AX344" s="153" t="n">
        <v>0</v>
      </c>
      <c r="AY344" s="153" t="n">
        <v>0</v>
      </c>
      <c r="AZ344" s="153" t="n">
        <v>0</v>
      </c>
      <c r="BA344" s="153" t="n">
        <v>0.099968124</v>
      </c>
      <c r="BB344" s="153" t="n">
        <v>0</v>
      </c>
      <c r="BC344" s="153" t="n">
        <v>0</v>
      </c>
      <c r="BD344" s="153" t="n">
        <v>0</v>
      </c>
      <c r="BE344" s="153" t="n">
        <v>0</v>
      </c>
      <c r="BF344" s="153" t="n">
        <v>0</v>
      </c>
      <c r="BG344" s="153" t="n">
        <v>0</v>
      </c>
      <c r="BH344" s="153" t="n">
        <v>0</v>
      </c>
      <c r="BJ344" s="153" t="n">
        <v>0</v>
      </c>
      <c r="BK344" s="153" t="n">
        <v>0</v>
      </c>
      <c r="BL344" s="153" t="n">
        <v>0</v>
      </c>
      <c r="BM344" s="153" t="n">
        <v>0</v>
      </c>
      <c r="BN344" s="153" t="n">
        <v>0.099968124</v>
      </c>
      <c r="BO344" s="153" t="n">
        <v>0</v>
      </c>
      <c r="BP344" s="153" t="n">
        <v>0</v>
      </c>
      <c r="BQ344" s="153" t="n">
        <v>0</v>
      </c>
      <c r="BR344" s="153" t="n">
        <v>0</v>
      </c>
      <c r="BS344" s="153" t="n">
        <v>0</v>
      </c>
      <c r="BT344" s="153" t="n">
        <v>0</v>
      </c>
      <c r="BU344" s="153" t="n">
        <v>0</v>
      </c>
    </row>
    <row r="345" customFormat="false" ht="12.75" hidden="false" customHeight="false" outlineLevel="0" collapsed="false">
      <c r="F345" s="154" t="n">
        <f aca="false">EOMONTH(F344,0)+1</f>
        <v>46997</v>
      </c>
      <c r="I345" s="156" t="n">
        <v>0.071991419245698</v>
      </c>
      <c r="J345" s="156" t="n">
        <v>0</v>
      </c>
      <c r="K345" s="156" t="n">
        <v>0</v>
      </c>
      <c r="L345" s="156" t="n">
        <v>0</v>
      </c>
      <c r="M345" s="156" t="n">
        <v>0</v>
      </c>
      <c r="N345" s="156" t="n">
        <v>0</v>
      </c>
      <c r="O345" s="156" t="n">
        <v>0</v>
      </c>
      <c r="P345" s="156" t="n">
        <v>0</v>
      </c>
      <c r="Q345" s="156" t="n">
        <v>0</v>
      </c>
      <c r="R345" s="156" t="n">
        <v>0</v>
      </c>
      <c r="S345" s="153" t="n">
        <v>0</v>
      </c>
      <c r="T345" s="153" t="n">
        <v>0</v>
      </c>
      <c r="U345" s="153" t="n">
        <v>0</v>
      </c>
      <c r="V345" s="153" t="n">
        <v>0</v>
      </c>
      <c r="W345" s="153" t="n">
        <v>0</v>
      </c>
      <c r="X345" s="153" t="n">
        <v>0</v>
      </c>
      <c r="Y345" s="153" t="n">
        <v>0</v>
      </c>
      <c r="Z345" s="192" t="n">
        <v>0</v>
      </c>
      <c r="AB345" s="153" t="n">
        <v>0</v>
      </c>
      <c r="AC345" s="153" t="n">
        <v>0</v>
      </c>
      <c r="AD345" s="153" t="n">
        <v>0</v>
      </c>
      <c r="AE345" s="153" t="n">
        <v>0</v>
      </c>
      <c r="AF345" s="153" t="n">
        <v>0</v>
      </c>
      <c r="AG345" s="153" t="n">
        <v>0</v>
      </c>
      <c r="AH345" s="153" t="n">
        <v>0</v>
      </c>
      <c r="AI345" s="153" t="n">
        <v>0</v>
      </c>
      <c r="AJ345" s="153" t="n">
        <v>0</v>
      </c>
      <c r="AK345" s="153" t="n">
        <v>0</v>
      </c>
      <c r="AL345" s="153" t="n">
        <v>0</v>
      </c>
      <c r="AM345" s="153" t="n">
        <v>0</v>
      </c>
      <c r="AN345" s="153" t="n">
        <v>0</v>
      </c>
      <c r="AO345" s="153" t="n">
        <v>0</v>
      </c>
      <c r="AP345" s="153" t="n">
        <v>0.2525</v>
      </c>
      <c r="AQ345" s="153" t="n">
        <v>0.099968124</v>
      </c>
      <c r="AR345" s="153" t="n">
        <v>0</v>
      </c>
      <c r="AS345" s="153" t="n">
        <v>0</v>
      </c>
      <c r="AT345" s="153" t="n">
        <v>0</v>
      </c>
      <c r="AV345" s="153" t="n">
        <v>0</v>
      </c>
      <c r="AW345" s="153" t="n">
        <v>0</v>
      </c>
      <c r="AX345" s="153" t="n">
        <v>0</v>
      </c>
      <c r="AY345" s="153" t="n">
        <v>0</v>
      </c>
      <c r="AZ345" s="153" t="n">
        <v>0</v>
      </c>
      <c r="BA345" s="153" t="n">
        <v>0.099968124</v>
      </c>
      <c r="BB345" s="153" t="n">
        <v>0</v>
      </c>
      <c r="BC345" s="153" t="n">
        <v>0</v>
      </c>
      <c r="BD345" s="153" t="n">
        <v>0</v>
      </c>
      <c r="BE345" s="153" t="n">
        <v>0</v>
      </c>
      <c r="BF345" s="153" t="n">
        <v>0</v>
      </c>
      <c r="BG345" s="153" t="n">
        <v>0</v>
      </c>
      <c r="BH345" s="153" t="n">
        <v>0</v>
      </c>
      <c r="BJ345" s="153" t="n">
        <v>0</v>
      </c>
      <c r="BK345" s="153" t="n">
        <v>0</v>
      </c>
      <c r="BL345" s="153" t="n">
        <v>0</v>
      </c>
      <c r="BM345" s="153" t="n">
        <v>0</v>
      </c>
      <c r="BN345" s="153" t="n">
        <v>0.099968124</v>
      </c>
      <c r="BO345" s="153" t="n">
        <v>0</v>
      </c>
      <c r="BP345" s="153" t="n">
        <v>0</v>
      </c>
      <c r="BQ345" s="153" t="n">
        <v>0</v>
      </c>
      <c r="BR345" s="153" t="n">
        <v>0</v>
      </c>
      <c r="BS345" s="153" t="n">
        <v>0</v>
      </c>
      <c r="BT345" s="153" t="n">
        <v>0</v>
      </c>
      <c r="BU345" s="153" t="n">
        <v>0</v>
      </c>
    </row>
    <row r="346" customFormat="false" ht="12.75" hidden="false" customHeight="false" outlineLevel="0" collapsed="false">
      <c r="F346" s="154" t="n">
        <f aca="false">EOMONTH(F345,0)+1</f>
        <v>47027</v>
      </c>
      <c r="I346" s="156" t="n">
        <v>0.071991912716017</v>
      </c>
      <c r="J346" s="156" t="n">
        <v>0</v>
      </c>
      <c r="K346" s="156" t="n">
        <v>0</v>
      </c>
      <c r="L346" s="156" t="n">
        <v>0</v>
      </c>
      <c r="M346" s="156" t="n">
        <v>0</v>
      </c>
      <c r="N346" s="156" t="n">
        <v>0</v>
      </c>
      <c r="O346" s="156" t="n">
        <v>0</v>
      </c>
      <c r="P346" s="156" t="n">
        <v>0</v>
      </c>
      <c r="Q346" s="156" t="n">
        <v>0</v>
      </c>
      <c r="R346" s="156" t="n">
        <v>0</v>
      </c>
      <c r="S346" s="153" t="n">
        <v>0</v>
      </c>
      <c r="T346" s="153" t="n">
        <v>0</v>
      </c>
      <c r="U346" s="153" t="n">
        <v>0</v>
      </c>
      <c r="V346" s="153" t="n">
        <v>0</v>
      </c>
      <c r="W346" s="153" t="n">
        <v>0</v>
      </c>
      <c r="X346" s="153" t="n">
        <v>0</v>
      </c>
      <c r="Y346" s="153" t="n">
        <v>0</v>
      </c>
      <c r="Z346" s="192" t="n">
        <v>0</v>
      </c>
      <c r="AB346" s="153" t="n">
        <v>0</v>
      </c>
      <c r="AC346" s="153" t="n">
        <v>0</v>
      </c>
      <c r="AD346" s="153" t="n">
        <v>0</v>
      </c>
      <c r="AE346" s="153" t="n">
        <v>0</v>
      </c>
      <c r="AF346" s="153" t="n">
        <v>0</v>
      </c>
      <c r="AG346" s="153" t="n">
        <v>0</v>
      </c>
      <c r="AH346" s="153" t="n">
        <v>0</v>
      </c>
      <c r="AI346" s="153" t="n">
        <v>0</v>
      </c>
      <c r="AJ346" s="153" t="n">
        <v>0</v>
      </c>
      <c r="AK346" s="153" t="n">
        <v>0</v>
      </c>
      <c r="AL346" s="153" t="n">
        <v>0</v>
      </c>
      <c r="AM346" s="153" t="n">
        <v>0</v>
      </c>
      <c r="AN346" s="153" t="n">
        <v>0</v>
      </c>
      <c r="AO346" s="153" t="n">
        <v>0</v>
      </c>
      <c r="AP346" s="153" t="n">
        <v>0.255</v>
      </c>
      <c r="AQ346" s="153" t="n">
        <v>0.099968124</v>
      </c>
      <c r="AR346" s="153" t="n">
        <v>0</v>
      </c>
      <c r="AS346" s="153" t="n">
        <v>0</v>
      </c>
      <c r="AT346" s="153" t="n">
        <v>0</v>
      </c>
      <c r="AV346" s="153" t="n">
        <v>0</v>
      </c>
      <c r="AW346" s="153" t="n">
        <v>0</v>
      </c>
      <c r="AX346" s="153" t="n">
        <v>0</v>
      </c>
      <c r="AY346" s="153" t="n">
        <v>0</v>
      </c>
      <c r="AZ346" s="153" t="n">
        <v>0</v>
      </c>
      <c r="BA346" s="153" t="n">
        <v>0.099968124</v>
      </c>
      <c r="BB346" s="153" t="n">
        <v>0</v>
      </c>
      <c r="BC346" s="153" t="n">
        <v>0</v>
      </c>
      <c r="BD346" s="153" t="n">
        <v>0</v>
      </c>
      <c r="BE346" s="153" t="n">
        <v>0</v>
      </c>
      <c r="BF346" s="153" t="n">
        <v>0</v>
      </c>
      <c r="BG346" s="153" t="n">
        <v>0</v>
      </c>
      <c r="BH346" s="153" t="n">
        <v>0</v>
      </c>
      <c r="BJ346" s="153" t="n">
        <v>0</v>
      </c>
      <c r="BK346" s="153" t="n">
        <v>0</v>
      </c>
      <c r="BL346" s="153" t="n">
        <v>0</v>
      </c>
      <c r="BM346" s="153" t="n">
        <v>0</v>
      </c>
      <c r="BN346" s="153" t="n">
        <v>0.099968124</v>
      </c>
      <c r="BO346" s="153" t="n">
        <v>0</v>
      </c>
      <c r="BP346" s="153" t="n">
        <v>0</v>
      </c>
      <c r="BQ346" s="153" t="n">
        <v>0</v>
      </c>
      <c r="BR346" s="153" t="n">
        <v>0</v>
      </c>
      <c r="BS346" s="153" t="n">
        <v>0</v>
      </c>
      <c r="BT346" s="153" t="n">
        <v>0</v>
      </c>
      <c r="BU346" s="153" t="n">
        <v>0</v>
      </c>
    </row>
    <row r="347" customFormat="false" ht="12.75" hidden="false" customHeight="false" outlineLevel="0" collapsed="false">
      <c r="F347" s="154" t="n">
        <f aca="false">EOMONTH(F346,0)+1</f>
        <v>47058</v>
      </c>
      <c r="I347" s="156" t="n">
        <v>0.071992422635347</v>
      </c>
      <c r="J347" s="156" t="n">
        <v>0</v>
      </c>
      <c r="K347" s="156" t="n">
        <v>0</v>
      </c>
      <c r="L347" s="156" t="n">
        <v>0</v>
      </c>
      <c r="M347" s="156" t="n">
        <v>0</v>
      </c>
      <c r="N347" s="156" t="n">
        <v>0</v>
      </c>
      <c r="O347" s="156" t="n">
        <v>0</v>
      </c>
      <c r="P347" s="156" t="n">
        <v>0</v>
      </c>
      <c r="Q347" s="156" t="n">
        <v>0</v>
      </c>
      <c r="R347" s="156" t="n">
        <v>0</v>
      </c>
      <c r="S347" s="153" t="n">
        <v>0</v>
      </c>
      <c r="T347" s="153" t="n">
        <v>0</v>
      </c>
      <c r="U347" s="153" t="n">
        <v>0</v>
      </c>
      <c r="V347" s="153" t="n">
        <v>0</v>
      </c>
      <c r="W347" s="153" t="n">
        <v>0</v>
      </c>
      <c r="X347" s="153" t="n">
        <v>0</v>
      </c>
      <c r="Y347" s="153" t="n">
        <v>0</v>
      </c>
      <c r="Z347" s="192" t="n">
        <v>0</v>
      </c>
      <c r="AB347" s="153" t="n">
        <v>0</v>
      </c>
      <c r="AC347" s="153" t="n">
        <v>0</v>
      </c>
      <c r="AD347" s="153" t="n">
        <v>0</v>
      </c>
      <c r="AE347" s="153" t="n">
        <v>0</v>
      </c>
      <c r="AF347" s="153" t="n">
        <v>0</v>
      </c>
      <c r="AG347" s="153" t="n">
        <v>0</v>
      </c>
      <c r="AH347" s="153" t="n">
        <v>0</v>
      </c>
      <c r="AI347" s="153" t="n">
        <v>0</v>
      </c>
      <c r="AJ347" s="153" t="n">
        <v>0</v>
      </c>
      <c r="AK347" s="153" t="n">
        <v>0</v>
      </c>
      <c r="AL347" s="153" t="n">
        <v>0</v>
      </c>
      <c r="AM347" s="153" t="n">
        <v>0</v>
      </c>
      <c r="AN347" s="153" t="n">
        <v>0</v>
      </c>
      <c r="AO347" s="153" t="n">
        <v>0</v>
      </c>
      <c r="AP347" s="153" t="n">
        <v>0.725</v>
      </c>
      <c r="AQ347" s="153" t="n">
        <v>0.020011287</v>
      </c>
      <c r="AR347" s="153" t="n">
        <v>0</v>
      </c>
      <c r="AS347" s="153" t="n">
        <v>0</v>
      </c>
      <c r="AT347" s="153" t="n">
        <v>0</v>
      </c>
      <c r="AV347" s="153" t="n">
        <v>0</v>
      </c>
      <c r="AW347" s="153" t="n">
        <v>0</v>
      </c>
      <c r="AX347" s="153" t="n">
        <v>0</v>
      </c>
      <c r="AY347" s="153" t="n">
        <v>0</v>
      </c>
      <c r="AZ347" s="153" t="n">
        <v>0</v>
      </c>
      <c r="BA347" s="153" t="n">
        <v>0.020011287</v>
      </c>
      <c r="BB347" s="153" t="n">
        <v>0</v>
      </c>
      <c r="BC347" s="153" t="n">
        <v>0</v>
      </c>
      <c r="BD347" s="153" t="n">
        <v>0</v>
      </c>
      <c r="BE347" s="153" t="n">
        <v>0</v>
      </c>
      <c r="BF347" s="153" t="n">
        <v>0</v>
      </c>
      <c r="BG347" s="153" t="n">
        <v>0</v>
      </c>
      <c r="BH347" s="153" t="n">
        <v>0</v>
      </c>
      <c r="BJ347" s="153" t="n">
        <v>0</v>
      </c>
      <c r="BK347" s="153" t="n">
        <v>0</v>
      </c>
      <c r="BL347" s="153" t="n">
        <v>0</v>
      </c>
      <c r="BM347" s="153" t="n">
        <v>0</v>
      </c>
      <c r="BN347" s="153" t="n">
        <v>0.020011287</v>
      </c>
      <c r="BO347" s="153" t="n">
        <v>0</v>
      </c>
      <c r="BP347" s="153" t="n">
        <v>0</v>
      </c>
      <c r="BQ347" s="153" t="n">
        <v>0</v>
      </c>
      <c r="BR347" s="153" t="n">
        <v>0</v>
      </c>
      <c r="BS347" s="153" t="n">
        <v>0</v>
      </c>
      <c r="BT347" s="153" t="n">
        <v>0</v>
      </c>
      <c r="BU347" s="153" t="n">
        <v>0</v>
      </c>
    </row>
    <row r="348" customFormat="false" ht="12.75" hidden="false" customHeight="false" outlineLevel="0" collapsed="false">
      <c r="F348" s="154" t="n">
        <f aca="false">EOMONTH(F347,0)+1</f>
        <v>47088</v>
      </c>
      <c r="I348" s="156" t="n">
        <v>0.071992916105667</v>
      </c>
      <c r="J348" s="156" t="n">
        <v>0</v>
      </c>
      <c r="K348" s="156" t="n">
        <v>0</v>
      </c>
      <c r="L348" s="156" t="n">
        <v>0</v>
      </c>
      <c r="M348" s="156" t="n">
        <v>0</v>
      </c>
      <c r="N348" s="156" t="n">
        <v>0</v>
      </c>
      <c r="O348" s="156" t="n">
        <v>0</v>
      </c>
      <c r="P348" s="156" t="n">
        <v>0</v>
      </c>
      <c r="Q348" s="156" t="n">
        <v>0</v>
      </c>
      <c r="R348" s="156" t="n">
        <v>0</v>
      </c>
      <c r="S348" s="153" t="n">
        <v>0</v>
      </c>
      <c r="T348" s="153" t="n">
        <v>0</v>
      </c>
      <c r="U348" s="153" t="n">
        <v>0</v>
      </c>
      <c r="V348" s="153" t="n">
        <v>0</v>
      </c>
      <c r="W348" s="153" t="n">
        <v>0</v>
      </c>
      <c r="X348" s="153" t="n">
        <v>0</v>
      </c>
      <c r="Y348" s="153" t="n">
        <v>0</v>
      </c>
      <c r="Z348" s="192" t="n">
        <v>0</v>
      </c>
      <c r="AB348" s="153" t="n">
        <v>0</v>
      </c>
      <c r="AC348" s="153" t="n">
        <v>0</v>
      </c>
      <c r="AD348" s="153" t="n">
        <v>0</v>
      </c>
      <c r="AE348" s="153" t="n">
        <v>0</v>
      </c>
      <c r="AF348" s="153" t="n">
        <v>0</v>
      </c>
      <c r="AG348" s="153" t="n">
        <v>0</v>
      </c>
      <c r="AH348" s="153" t="n">
        <v>0</v>
      </c>
      <c r="AI348" s="153" t="n">
        <v>0</v>
      </c>
      <c r="AJ348" s="153" t="n">
        <v>0</v>
      </c>
      <c r="AK348" s="153" t="n">
        <v>0</v>
      </c>
      <c r="AL348" s="153" t="n">
        <v>0</v>
      </c>
      <c r="AM348" s="153" t="n">
        <v>0</v>
      </c>
      <c r="AN348" s="153" t="n">
        <v>0</v>
      </c>
      <c r="AO348" s="153" t="n">
        <v>0</v>
      </c>
      <c r="AP348" s="153" t="n">
        <v>1.045</v>
      </c>
      <c r="AQ348" s="153" t="n">
        <v>0.005048062</v>
      </c>
      <c r="AR348" s="153" t="n">
        <v>0</v>
      </c>
      <c r="AS348" s="153" t="n">
        <v>0</v>
      </c>
      <c r="AT348" s="153" t="n">
        <v>0</v>
      </c>
      <c r="AV348" s="153" t="n">
        <v>0</v>
      </c>
      <c r="AW348" s="153" t="n">
        <v>0</v>
      </c>
      <c r="AX348" s="153" t="n">
        <v>0</v>
      </c>
      <c r="AY348" s="153" t="n">
        <v>0</v>
      </c>
      <c r="AZ348" s="153" t="n">
        <v>0</v>
      </c>
      <c r="BA348" s="153" t="n">
        <v>0.005048062</v>
      </c>
      <c r="BB348" s="153" t="n">
        <v>0</v>
      </c>
      <c r="BC348" s="153" t="n">
        <v>0</v>
      </c>
      <c r="BD348" s="153" t="n">
        <v>0</v>
      </c>
      <c r="BE348" s="153" t="n">
        <v>0</v>
      </c>
      <c r="BF348" s="153" t="n">
        <v>0</v>
      </c>
      <c r="BG348" s="153" t="n">
        <v>0</v>
      </c>
      <c r="BH348" s="153" t="n">
        <v>0</v>
      </c>
      <c r="BJ348" s="153" t="n">
        <v>0</v>
      </c>
      <c r="BK348" s="153" t="n">
        <v>0</v>
      </c>
      <c r="BL348" s="153" t="n">
        <v>0</v>
      </c>
      <c r="BM348" s="153" t="n">
        <v>0</v>
      </c>
      <c r="BN348" s="153" t="n">
        <v>0.005048062</v>
      </c>
      <c r="BO348" s="153" t="n">
        <v>0</v>
      </c>
      <c r="BP348" s="153" t="n">
        <v>0</v>
      </c>
      <c r="BQ348" s="153" t="n">
        <v>0</v>
      </c>
      <c r="BR348" s="153" t="n">
        <v>0</v>
      </c>
      <c r="BS348" s="153" t="n">
        <v>0</v>
      </c>
      <c r="BT348" s="153" t="n">
        <v>0</v>
      </c>
      <c r="BU348" s="153" t="n">
        <v>0</v>
      </c>
    </row>
    <row r="349" customFormat="false" ht="12.75" hidden="false" customHeight="false" outlineLevel="0" collapsed="false">
      <c r="F349" s="154" t="n">
        <f aca="false">EOMONTH(F348,0)+1</f>
        <v>47119</v>
      </c>
      <c r="I349" s="156" t="n">
        <v>0.071993426025</v>
      </c>
      <c r="J349" s="156" t="n">
        <v>0</v>
      </c>
      <c r="K349" s="156" t="n">
        <v>0</v>
      </c>
      <c r="L349" s="156" t="n">
        <v>0</v>
      </c>
      <c r="M349" s="156" t="n">
        <v>0</v>
      </c>
      <c r="N349" s="156" t="n">
        <v>0</v>
      </c>
      <c r="O349" s="156" t="n">
        <v>0</v>
      </c>
      <c r="P349" s="156" t="n">
        <v>0</v>
      </c>
      <c r="Q349" s="156" t="n">
        <v>0</v>
      </c>
      <c r="R349" s="156" t="n">
        <v>0</v>
      </c>
      <c r="S349" s="153" t="n">
        <v>0</v>
      </c>
      <c r="T349" s="153" t="n">
        <v>0</v>
      </c>
      <c r="U349" s="153" t="n">
        <v>0</v>
      </c>
      <c r="V349" s="153" t="n">
        <v>0</v>
      </c>
      <c r="W349" s="153" t="n">
        <v>0</v>
      </c>
      <c r="X349" s="153" t="n">
        <v>0</v>
      </c>
      <c r="Y349" s="153" t="n">
        <v>0</v>
      </c>
      <c r="Z349" s="192" t="n">
        <v>0</v>
      </c>
      <c r="AB349" s="153" t="n">
        <v>0</v>
      </c>
      <c r="AC349" s="153" t="n">
        <v>0</v>
      </c>
      <c r="AD349" s="153" t="n">
        <v>0</v>
      </c>
      <c r="AE349" s="153" t="n">
        <v>0</v>
      </c>
      <c r="AF349" s="153" t="n">
        <v>0</v>
      </c>
      <c r="AG349" s="153" t="n">
        <v>0</v>
      </c>
      <c r="AH349" s="153" t="n">
        <v>0</v>
      </c>
      <c r="AI349" s="153" t="n">
        <v>0</v>
      </c>
      <c r="AJ349" s="153" t="n">
        <v>0</v>
      </c>
      <c r="AK349" s="153" t="n">
        <v>0</v>
      </c>
      <c r="AL349" s="153" t="n">
        <v>0</v>
      </c>
      <c r="AM349" s="153" t="n">
        <v>0</v>
      </c>
      <c r="AN349" s="153" t="n">
        <v>0</v>
      </c>
      <c r="AO349" s="153" t="n">
        <v>0</v>
      </c>
      <c r="AP349" s="153" t="n">
        <v>1.52</v>
      </c>
      <c r="AQ349" s="153" t="n">
        <v>0.010044816</v>
      </c>
      <c r="AR349" s="153" t="n">
        <v>0</v>
      </c>
      <c r="AS349" s="153" t="n">
        <v>0</v>
      </c>
      <c r="AT349" s="153" t="n">
        <v>0</v>
      </c>
      <c r="AV349" s="153" t="n">
        <v>0</v>
      </c>
      <c r="AW349" s="153" t="n">
        <v>0</v>
      </c>
      <c r="AX349" s="153" t="n">
        <v>0</v>
      </c>
      <c r="AY349" s="153" t="n">
        <v>0</v>
      </c>
      <c r="AZ349" s="153" t="n">
        <v>0</v>
      </c>
      <c r="BB349" s="153" t="n">
        <v>0</v>
      </c>
      <c r="BC349" s="153" t="n">
        <v>0</v>
      </c>
      <c r="BD349" s="153" t="n">
        <v>0</v>
      </c>
      <c r="BE349" s="153" t="n">
        <v>0</v>
      </c>
      <c r="BF349" s="153" t="n">
        <v>0</v>
      </c>
      <c r="BG349" s="153" t="n">
        <v>0</v>
      </c>
      <c r="BH349" s="153" t="n">
        <v>0</v>
      </c>
      <c r="BJ349" s="153" t="n">
        <v>0</v>
      </c>
      <c r="BK349" s="153" t="n">
        <v>0</v>
      </c>
      <c r="BL349" s="153" t="n">
        <v>0</v>
      </c>
      <c r="BM349" s="153" t="n">
        <v>0</v>
      </c>
      <c r="BO349" s="153" t="n">
        <v>0</v>
      </c>
      <c r="BP349" s="153" t="n">
        <v>0</v>
      </c>
      <c r="BQ349" s="153" t="n">
        <v>0</v>
      </c>
      <c r="BR349" s="153" t="n">
        <v>0</v>
      </c>
      <c r="BS349" s="153" t="n">
        <v>0</v>
      </c>
      <c r="BT349" s="153" t="n">
        <v>0</v>
      </c>
      <c r="BU349" s="153" t="n">
        <v>0</v>
      </c>
    </row>
    <row r="350" customFormat="false" ht="12.75" hidden="false" customHeight="false" outlineLevel="0" collapsed="false">
      <c r="F350" s="154" t="n">
        <f aca="false">EOMONTH(F349,0)+1</f>
        <v>47150</v>
      </c>
      <c r="I350" s="156" t="n">
        <v>0.071993935944327</v>
      </c>
      <c r="J350" s="156" t="n">
        <v>0</v>
      </c>
      <c r="K350" s="156" t="n">
        <v>0</v>
      </c>
      <c r="L350" s="156" t="n">
        <v>0</v>
      </c>
      <c r="M350" s="156" t="n">
        <v>0</v>
      </c>
      <c r="N350" s="156" t="n">
        <v>0</v>
      </c>
      <c r="O350" s="156" t="n">
        <v>0</v>
      </c>
      <c r="P350" s="156" t="n">
        <v>0</v>
      </c>
      <c r="Q350" s="156" t="n">
        <v>0</v>
      </c>
      <c r="R350" s="156" t="n">
        <v>0</v>
      </c>
      <c r="S350" s="153" t="n">
        <v>0</v>
      </c>
      <c r="T350" s="153" t="n">
        <v>0</v>
      </c>
      <c r="U350" s="153" t="n">
        <v>0</v>
      </c>
      <c r="V350" s="153" t="n">
        <v>0</v>
      </c>
      <c r="W350" s="153" t="n">
        <v>0</v>
      </c>
      <c r="X350" s="153" t="n">
        <v>0</v>
      </c>
      <c r="Y350" s="153" t="n">
        <v>0</v>
      </c>
      <c r="Z350" s="192" t="n">
        <v>0</v>
      </c>
      <c r="AB350" s="153" t="n">
        <v>0</v>
      </c>
      <c r="AC350" s="153" t="n">
        <v>0</v>
      </c>
      <c r="AD350" s="153" t="n">
        <v>0</v>
      </c>
      <c r="AE350" s="153" t="n">
        <v>0</v>
      </c>
      <c r="AF350" s="153" t="n">
        <v>0</v>
      </c>
      <c r="AG350" s="153" t="n">
        <v>0</v>
      </c>
      <c r="AH350" s="153" t="n">
        <v>0</v>
      </c>
      <c r="AI350" s="153" t="n">
        <v>0</v>
      </c>
      <c r="AJ350" s="153" t="n">
        <v>0</v>
      </c>
      <c r="AK350" s="153" t="n">
        <v>0</v>
      </c>
      <c r="AL350" s="153" t="n">
        <v>0</v>
      </c>
      <c r="AM350" s="153" t="n">
        <v>0</v>
      </c>
      <c r="AN350" s="153" t="n">
        <v>0</v>
      </c>
      <c r="AO350" s="153" t="n">
        <v>0</v>
      </c>
      <c r="AP350" s="153" t="n">
        <v>1.4</v>
      </c>
      <c r="AQ350" s="153" t="n">
        <v>0.035042577</v>
      </c>
      <c r="AR350" s="153" t="n">
        <v>0</v>
      </c>
      <c r="AS350" s="153" t="n">
        <v>0</v>
      </c>
      <c r="AT350" s="153" t="n">
        <v>0</v>
      </c>
      <c r="AV350" s="153" t="n">
        <v>0</v>
      </c>
      <c r="AW350" s="153" t="n">
        <v>0</v>
      </c>
      <c r="AX350" s="153" t="n">
        <v>0</v>
      </c>
      <c r="AY350" s="153" t="n">
        <v>0</v>
      </c>
      <c r="AZ350" s="153" t="n">
        <v>0</v>
      </c>
      <c r="BB350" s="153" t="n">
        <v>0</v>
      </c>
      <c r="BC350" s="153" t="n">
        <v>0</v>
      </c>
      <c r="BD350" s="153" t="n">
        <v>0</v>
      </c>
      <c r="BE350" s="153" t="n">
        <v>0</v>
      </c>
      <c r="BF350" s="153" t="n">
        <v>0</v>
      </c>
      <c r="BG350" s="153" t="n">
        <v>0</v>
      </c>
      <c r="BH350" s="153" t="n">
        <v>0</v>
      </c>
      <c r="BJ350" s="153" t="n">
        <v>0</v>
      </c>
      <c r="BK350" s="153" t="n">
        <v>0</v>
      </c>
      <c r="BL350" s="153" t="n">
        <v>0</v>
      </c>
      <c r="BM350" s="153" t="n">
        <v>0</v>
      </c>
      <c r="BO350" s="153" t="n">
        <v>0</v>
      </c>
      <c r="BP350" s="153" t="n">
        <v>0</v>
      </c>
      <c r="BQ350" s="153" t="n">
        <v>0</v>
      </c>
      <c r="BR350" s="153" t="n">
        <v>0</v>
      </c>
      <c r="BS350" s="153" t="n">
        <v>0</v>
      </c>
      <c r="BT350" s="153" t="n">
        <v>0</v>
      </c>
      <c r="BU350" s="153" t="n">
        <v>0</v>
      </c>
    </row>
    <row r="351" customFormat="false" ht="12.75" hidden="false" customHeight="false" outlineLevel="0" collapsed="false">
      <c r="F351" s="154" t="n">
        <f aca="false">EOMONTH(F350,0)+1</f>
        <v>47178</v>
      </c>
      <c r="I351" s="156" t="n">
        <v>0.071994396516625</v>
      </c>
      <c r="J351" s="156" t="n">
        <v>0</v>
      </c>
      <c r="K351" s="156" t="n">
        <v>0</v>
      </c>
      <c r="L351" s="156" t="n">
        <v>0</v>
      </c>
      <c r="M351" s="156" t="n">
        <v>0</v>
      </c>
      <c r="N351" s="156" t="n">
        <v>0</v>
      </c>
      <c r="O351" s="156" t="n">
        <v>0</v>
      </c>
      <c r="P351" s="156" t="n">
        <v>0</v>
      </c>
      <c r="Q351" s="156" t="n">
        <v>0</v>
      </c>
      <c r="R351" s="156" t="n">
        <v>0</v>
      </c>
      <c r="S351" s="153" t="n">
        <v>0</v>
      </c>
      <c r="T351" s="153" t="n">
        <v>0</v>
      </c>
      <c r="U351" s="153" t="n">
        <v>0</v>
      </c>
      <c r="V351" s="153" t="n">
        <v>0</v>
      </c>
      <c r="W351" s="153" t="n">
        <v>0</v>
      </c>
      <c r="X351" s="153" t="n">
        <v>0</v>
      </c>
      <c r="Y351" s="153" t="n">
        <v>0</v>
      </c>
      <c r="Z351" s="192" t="n">
        <v>0</v>
      </c>
      <c r="AB351" s="153" t="n">
        <v>0</v>
      </c>
      <c r="AC351" s="153" t="n">
        <v>0</v>
      </c>
      <c r="AD351" s="153" t="n">
        <v>0</v>
      </c>
      <c r="AE351" s="153" t="n">
        <v>0</v>
      </c>
      <c r="AF351" s="153" t="n">
        <v>0</v>
      </c>
      <c r="AG351" s="153" t="n">
        <v>0</v>
      </c>
      <c r="AH351" s="153" t="n">
        <v>0</v>
      </c>
      <c r="AI351" s="153" t="n">
        <v>0</v>
      </c>
      <c r="AJ351" s="153" t="n">
        <v>0</v>
      </c>
      <c r="AK351" s="153" t="n">
        <v>0</v>
      </c>
      <c r="AL351" s="153" t="n">
        <v>0</v>
      </c>
      <c r="AM351" s="153" t="n">
        <v>0</v>
      </c>
      <c r="AN351" s="153" t="n">
        <v>0</v>
      </c>
      <c r="AO351" s="153" t="n">
        <v>0</v>
      </c>
      <c r="AP351" s="153" t="n">
        <v>0.88</v>
      </c>
      <c r="AQ351" s="153" t="n">
        <v>0.045042577</v>
      </c>
      <c r="AR351" s="153" t="n">
        <v>0</v>
      </c>
      <c r="AS351" s="153" t="n">
        <v>0</v>
      </c>
      <c r="AT351" s="153" t="n">
        <v>0</v>
      </c>
      <c r="AV351" s="153" t="n">
        <v>0</v>
      </c>
      <c r="AW351" s="153" t="n">
        <v>0</v>
      </c>
      <c r="AX351" s="153" t="n">
        <v>0</v>
      </c>
      <c r="AY351" s="153" t="n">
        <v>0</v>
      </c>
      <c r="AZ351" s="153" t="n">
        <v>0</v>
      </c>
      <c r="BB351" s="153" t="n">
        <v>0</v>
      </c>
      <c r="BC351" s="153" t="n">
        <v>0</v>
      </c>
      <c r="BD351" s="153" t="n">
        <v>0</v>
      </c>
      <c r="BE351" s="153" t="n">
        <v>0</v>
      </c>
      <c r="BF351" s="153" t="n">
        <v>0</v>
      </c>
      <c r="BG351" s="153" t="n">
        <v>0</v>
      </c>
      <c r="BH351" s="153" t="n">
        <v>0</v>
      </c>
      <c r="BJ351" s="153" t="n">
        <v>0</v>
      </c>
      <c r="BK351" s="153" t="n">
        <v>0</v>
      </c>
      <c r="BL351" s="153" t="n">
        <v>0</v>
      </c>
      <c r="BM351" s="153" t="n">
        <v>0</v>
      </c>
      <c r="BO351" s="153" t="n">
        <v>0</v>
      </c>
      <c r="BP351" s="153" t="n">
        <v>0</v>
      </c>
      <c r="BQ351" s="153" t="n">
        <v>0</v>
      </c>
      <c r="BR351" s="153" t="n">
        <v>0</v>
      </c>
      <c r="BS351" s="153" t="n">
        <v>0</v>
      </c>
      <c r="BT351" s="153" t="n">
        <v>0</v>
      </c>
      <c r="BU351" s="153" t="n">
        <v>0</v>
      </c>
    </row>
    <row r="352" customFormat="false" ht="12.75" hidden="false" customHeight="false" outlineLevel="0" collapsed="false">
      <c r="I352" s="156" t="n">
        <v>0.071994906435956</v>
      </c>
      <c r="J352" s="156" t="n">
        <v>0</v>
      </c>
      <c r="K352" s="156" t="n">
        <v>0</v>
      </c>
      <c r="L352" s="156" t="n">
        <v>0</v>
      </c>
      <c r="M352" s="156" t="n">
        <v>0</v>
      </c>
      <c r="N352" s="156" t="n">
        <v>0</v>
      </c>
      <c r="O352" s="156" t="n">
        <v>0</v>
      </c>
      <c r="P352" s="156" t="n">
        <v>0</v>
      </c>
      <c r="Q352" s="156" t="n">
        <v>0</v>
      </c>
      <c r="R352" s="156" t="n">
        <v>0</v>
      </c>
      <c r="S352" s="153" t="n">
        <v>0</v>
      </c>
      <c r="T352" s="153" t="n">
        <v>0</v>
      </c>
      <c r="U352" s="153" t="n">
        <v>0</v>
      </c>
      <c r="V352" s="153" t="n">
        <v>0</v>
      </c>
      <c r="W352" s="153" t="n">
        <v>0</v>
      </c>
      <c r="X352" s="153" t="n">
        <v>0</v>
      </c>
      <c r="Y352" s="153" t="n">
        <v>0</v>
      </c>
      <c r="Z352" s="192"/>
      <c r="AB352" s="153" t="n">
        <v>0</v>
      </c>
      <c r="AC352" s="153" t="n">
        <v>0</v>
      </c>
      <c r="AD352" s="153" t="n">
        <v>0</v>
      </c>
      <c r="AE352" s="153" t="n">
        <v>0</v>
      </c>
      <c r="AF352" s="153" t="n">
        <v>0</v>
      </c>
      <c r="AG352" s="153" t="n">
        <v>0</v>
      </c>
      <c r="AH352" s="153" t="n">
        <v>0</v>
      </c>
      <c r="AI352" s="153" t="n">
        <v>0</v>
      </c>
      <c r="AJ352" s="153" t="n">
        <v>0</v>
      </c>
      <c r="AK352" s="153" t="n">
        <v>0</v>
      </c>
      <c r="AL352" s="153" t="n">
        <v>0</v>
      </c>
      <c r="AM352" s="153" t="n">
        <v>0</v>
      </c>
      <c r="AN352" s="153" t="n">
        <v>0</v>
      </c>
      <c r="AO352" s="153" t="n">
        <v>0</v>
      </c>
      <c r="AP352" s="153" t="n">
        <v>0.37</v>
      </c>
      <c r="AQ352" s="153" t="n">
        <v>0.104976639</v>
      </c>
      <c r="AR352" s="153" t="n">
        <v>0</v>
      </c>
      <c r="AS352" s="153" t="n">
        <v>0</v>
      </c>
      <c r="AT352" s="153" t="n">
        <v>0</v>
      </c>
      <c r="AV352" s="153" t="n">
        <v>0</v>
      </c>
      <c r="AW352" s="153" t="n">
        <v>0</v>
      </c>
      <c r="AX352" s="153" t="n">
        <v>0</v>
      </c>
      <c r="AY352" s="153" t="n">
        <v>0</v>
      </c>
      <c r="AZ352" s="153" t="n">
        <v>0</v>
      </c>
      <c r="BB352" s="153" t="n">
        <v>0</v>
      </c>
      <c r="BC352" s="153" t="n">
        <v>0</v>
      </c>
      <c r="BD352" s="153" t="n">
        <v>0</v>
      </c>
      <c r="BE352" s="153" t="n">
        <v>0</v>
      </c>
      <c r="BF352" s="153" t="n">
        <v>0</v>
      </c>
      <c r="BG352" s="153" t="n">
        <v>0</v>
      </c>
      <c r="BH352" s="153" t="n">
        <v>0</v>
      </c>
      <c r="BJ352" s="153" t="n">
        <v>0</v>
      </c>
      <c r="BK352" s="153" t="n">
        <v>0</v>
      </c>
      <c r="BL352" s="153" t="n">
        <v>0</v>
      </c>
      <c r="BM352" s="153" t="n">
        <v>0</v>
      </c>
      <c r="BO352" s="153" t="n">
        <v>0</v>
      </c>
      <c r="BP352" s="153" t="n">
        <v>0</v>
      </c>
      <c r="BQ352" s="153" t="n">
        <v>0</v>
      </c>
      <c r="BR352" s="153" t="n">
        <v>0</v>
      </c>
      <c r="BS352" s="153" t="n">
        <v>0</v>
      </c>
      <c r="BT352" s="153" t="n">
        <v>0</v>
      </c>
      <c r="BU352" s="153" t="n">
        <v>0</v>
      </c>
    </row>
    <row r="353" customFormat="false" ht="12.75" hidden="false" customHeight="false" outlineLevel="0" collapsed="false">
      <c r="I353" s="156" t="n">
        <v>0.071995399906275</v>
      </c>
      <c r="J353" s="156" t="n">
        <v>0</v>
      </c>
      <c r="K353" s="156" t="n">
        <v>0</v>
      </c>
      <c r="L353" s="156" t="n">
        <v>0</v>
      </c>
      <c r="M353" s="156" t="n">
        <v>0</v>
      </c>
      <c r="N353" s="156" t="n">
        <v>0</v>
      </c>
      <c r="O353" s="156" t="n">
        <v>0</v>
      </c>
      <c r="P353" s="156" t="n">
        <v>0</v>
      </c>
      <c r="Q353" s="156" t="n">
        <v>0</v>
      </c>
      <c r="R353" s="156" t="n">
        <v>0</v>
      </c>
      <c r="S353" s="153" t="n">
        <v>0</v>
      </c>
      <c r="T353" s="153" t="n">
        <v>0</v>
      </c>
      <c r="U353" s="153" t="n">
        <v>0</v>
      </c>
      <c r="V353" s="153" t="n">
        <v>0</v>
      </c>
      <c r="W353" s="153" t="n">
        <v>0</v>
      </c>
      <c r="X353" s="153" t="n">
        <v>0</v>
      </c>
      <c r="Y353" s="153" t="n">
        <v>0</v>
      </c>
      <c r="Z353" s="192"/>
      <c r="AB353" s="153" t="n">
        <v>0</v>
      </c>
      <c r="AC353" s="153" t="n">
        <v>0</v>
      </c>
      <c r="AD353" s="153" t="n">
        <v>0</v>
      </c>
      <c r="AE353" s="153" t="n">
        <v>0</v>
      </c>
      <c r="AF353" s="153" t="n">
        <v>0</v>
      </c>
      <c r="AG353" s="153" t="n">
        <v>0</v>
      </c>
      <c r="AH353" s="153" t="n">
        <v>0</v>
      </c>
      <c r="AI353" s="153" t="n">
        <v>0</v>
      </c>
      <c r="AJ353" s="153" t="n">
        <v>0</v>
      </c>
      <c r="AK353" s="153" t="n">
        <v>0</v>
      </c>
      <c r="AL353" s="153" t="n">
        <v>0</v>
      </c>
      <c r="AM353" s="153" t="n">
        <v>0</v>
      </c>
      <c r="AN353" s="153" t="n">
        <v>0</v>
      </c>
      <c r="AO353" s="153" t="n">
        <v>0</v>
      </c>
      <c r="AP353" s="153" t="n">
        <v>0.2525</v>
      </c>
      <c r="AQ353" s="153" t="n">
        <v>0.104968124</v>
      </c>
      <c r="AR353" s="153" t="n">
        <v>0</v>
      </c>
      <c r="AS353" s="153" t="n">
        <v>0</v>
      </c>
      <c r="AT353" s="153" t="n">
        <v>0</v>
      </c>
      <c r="AV353" s="153" t="n">
        <v>0</v>
      </c>
      <c r="AW353" s="153" t="n">
        <v>0</v>
      </c>
      <c r="AX353" s="153" t="n">
        <v>0</v>
      </c>
      <c r="AY353" s="153" t="n">
        <v>0</v>
      </c>
      <c r="AZ353" s="153" t="n">
        <v>0</v>
      </c>
      <c r="BB353" s="153" t="n">
        <v>0</v>
      </c>
      <c r="BC353" s="153" t="n">
        <v>0</v>
      </c>
      <c r="BD353" s="153" t="n">
        <v>0</v>
      </c>
      <c r="BE353" s="153" t="n">
        <v>0</v>
      </c>
      <c r="BF353" s="153" t="n">
        <v>0</v>
      </c>
      <c r="BG353" s="153" t="n">
        <v>0</v>
      </c>
      <c r="BH353" s="153" t="n">
        <v>0</v>
      </c>
      <c r="BJ353" s="153" t="n">
        <v>0</v>
      </c>
      <c r="BK353" s="153" t="n">
        <v>0</v>
      </c>
      <c r="BL353" s="153" t="n">
        <v>0</v>
      </c>
      <c r="BM353" s="153" t="n">
        <v>0</v>
      </c>
      <c r="BO353" s="153" t="n">
        <v>0</v>
      </c>
      <c r="BP353" s="153" t="n">
        <v>0</v>
      </c>
      <c r="BQ353" s="153" t="n">
        <v>0</v>
      </c>
      <c r="BR353" s="153" t="n">
        <v>0</v>
      </c>
      <c r="BS353" s="153" t="n">
        <v>0</v>
      </c>
      <c r="BT353" s="153" t="n">
        <v>0</v>
      </c>
      <c r="BU353" s="153" t="n">
        <v>0</v>
      </c>
    </row>
    <row r="354" customFormat="false" ht="12.75" hidden="false" customHeight="false" outlineLevel="0" collapsed="false">
      <c r="I354" s="156" t="n">
        <v>0.071995909825606</v>
      </c>
      <c r="J354" s="156" t="n">
        <v>0</v>
      </c>
      <c r="K354" s="156" t="n">
        <v>0</v>
      </c>
      <c r="L354" s="156" t="n">
        <v>0</v>
      </c>
      <c r="M354" s="156" t="n">
        <v>0</v>
      </c>
      <c r="N354" s="156" t="n">
        <v>0</v>
      </c>
      <c r="O354" s="156" t="n">
        <v>0</v>
      </c>
      <c r="P354" s="156" t="n">
        <v>0</v>
      </c>
      <c r="Q354" s="156" t="n">
        <v>0</v>
      </c>
      <c r="R354" s="156" t="n">
        <v>0</v>
      </c>
      <c r="S354" s="153" t="n">
        <v>0</v>
      </c>
      <c r="T354" s="153" t="n">
        <v>0</v>
      </c>
      <c r="U354" s="153" t="n">
        <v>0</v>
      </c>
      <c r="V354" s="153" t="n">
        <v>0</v>
      </c>
      <c r="W354" s="153" t="n">
        <v>0</v>
      </c>
      <c r="X354" s="153" t="n">
        <v>0</v>
      </c>
      <c r="Y354" s="153" t="n">
        <v>0</v>
      </c>
      <c r="Z354" s="192"/>
      <c r="AB354" s="153" t="n">
        <v>0</v>
      </c>
      <c r="AC354" s="153" t="n">
        <v>0</v>
      </c>
      <c r="AD354" s="153" t="n">
        <v>0</v>
      </c>
      <c r="AE354" s="153" t="n">
        <v>0</v>
      </c>
      <c r="AF354" s="153" t="n">
        <v>0</v>
      </c>
      <c r="AG354" s="153" t="n">
        <v>0</v>
      </c>
      <c r="AH354" s="153" t="n">
        <v>0</v>
      </c>
      <c r="AI354" s="153" t="n">
        <v>0</v>
      </c>
      <c r="AJ354" s="153" t="n">
        <v>0</v>
      </c>
      <c r="AK354" s="153" t="n">
        <v>0</v>
      </c>
      <c r="AL354" s="153" t="n">
        <v>0</v>
      </c>
      <c r="AM354" s="153" t="n">
        <v>0</v>
      </c>
      <c r="AN354" s="153" t="n">
        <v>0</v>
      </c>
      <c r="AO354" s="153" t="n">
        <v>0</v>
      </c>
      <c r="AP354" s="153" t="n">
        <v>0.2525</v>
      </c>
      <c r="AQ354" s="153" t="n">
        <v>0.104968124</v>
      </c>
      <c r="AR354" s="153" t="n">
        <v>0</v>
      </c>
      <c r="AS354" s="153" t="n">
        <v>0</v>
      </c>
      <c r="AT354" s="153" t="n">
        <v>0</v>
      </c>
      <c r="AV354" s="153" t="n">
        <v>0</v>
      </c>
      <c r="AW354" s="153" t="n">
        <v>0</v>
      </c>
      <c r="AX354" s="153" t="n">
        <v>0</v>
      </c>
      <c r="AY354" s="153" t="n">
        <v>0</v>
      </c>
      <c r="AZ354" s="153" t="n">
        <v>0</v>
      </c>
      <c r="BB354" s="153" t="n">
        <v>0</v>
      </c>
      <c r="BC354" s="153" t="n">
        <v>0</v>
      </c>
      <c r="BD354" s="153" t="n">
        <v>0</v>
      </c>
      <c r="BE354" s="153" t="n">
        <v>0</v>
      </c>
      <c r="BF354" s="153" t="n">
        <v>0</v>
      </c>
      <c r="BG354" s="153" t="n">
        <v>0</v>
      </c>
      <c r="BH354" s="153" t="n">
        <v>0</v>
      </c>
      <c r="BJ354" s="153" t="n">
        <v>0</v>
      </c>
      <c r="BK354" s="153" t="n">
        <v>0</v>
      </c>
      <c r="BL354" s="153" t="n">
        <v>0</v>
      </c>
      <c r="BM354" s="153" t="n">
        <v>0</v>
      </c>
      <c r="BO354" s="153" t="n">
        <v>0</v>
      </c>
      <c r="BP354" s="153" t="n">
        <v>0</v>
      </c>
      <c r="BQ354" s="153" t="n">
        <v>0</v>
      </c>
      <c r="BR354" s="153" t="n">
        <v>0</v>
      </c>
      <c r="BS354" s="153" t="n">
        <v>0</v>
      </c>
      <c r="BT354" s="153" t="n">
        <v>0</v>
      </c>
      <c r="BU354" s="153" t="n">
        <v>0</v>
      </c>
    </row>
    <row r="355" customFormat="false" ht="12.75" hidden="false" customHeight="false" outlineLevel="0" collapsed="false">
      <c r="I355" s="156" t="n">
        <v>0.071996403295926</v>
      </c>
      <c r="J355" s="156" t="n">
        <v>0</v>
      </c>
      <c r="K355" s="156" t="n">
        <v>0</v>
      </c>
      <c r="L355" s="156" t="n">
        <v>0</v>
      </c>
      <c r="M355" s="156" t="n">
        <v>0</v>
      </c>
      <c r="N355" s="156" t="n">
        <v>0</v>
      </c>
      <c r="O355" s="156" t="n">
        <v>0</v>
      </c>
      <c r="P355" s="156" t="n">
        <v>0</v>
      </c>
      <c r="Q355" s="156" t="n">
        <v>0</v>
      </c>
      <c r="R355" s="156" t="n">
        <v>0</v>
      </c>
      <c r="S355" s="153" t="n">
        <v>0</v>
      </c>
      <c r="T355" s="153" t="n">
        <v>0</v>
      </c>
      <c r="U355" s="153" t="n">
        <v>0</v>
      </c>
      <c r="V355" s="153" t="n">
        <v>0</v>
      </c>
      <c r="W355" s="153" t="n">
        <v>0</v>
      </c>
      <c r="X355" s="153" t="n">
        <v>0</v>
      </c>
      <c r="Y355" s="153" t="n">
        <v>0</v>
      </c>
      <c r="Z355" s="192"/>
      <c r="AB355" s="153" t="n">
        <v>0</v>
      </c>
      <c r="AC355" s="153" t="n">
        <v>0</v>
      </c>
      <c r="AD355" s="153" t="n">
        <v>0</v>
      </c>
      <c r="AE355" s="153" t="n">
        <v>0</v>
      </c>
      <c r="AF355" s="153" t="n">
        <v>0</v>
      </c>
      <c r="AG355" s="153" t="n">
        <v>0</v>
      </c>
      <c r="AH355" s="153" t="n">
        <v>0</v>
      </c>
      <c r="AI355" s="153" t="n">
        <v>0</v>
      </c>
      <c r="AJ355" s="153" t="n">
        <v>0</v>
      </c>
      <c r="AK355" s="153" t="n">
        <v>0</v>
      </c>
      <c r="AL355" s="153" t="n">
        <v>0</v>
      </c>
      <c r="AM355" s="153" t="n">
        <v>0</v>
      </c>
      <c r="AN355" s="153" t="n">
        <v>0</v>
      </c>
      <c r="AO355" s="153" t="n">
        <v>0</v>
      </c>
      <c r="AP355" s="153" t="n">
        <v>0.2575</v>
      </c>
      <c r="AQ355" s="153" t="n">
        <v>0.104968124</v>
      </c>
      <c r="AR355" s="153" t="n">
        <v>0</v>
      </c>
      <c r="AS355" s="153" t="n">
        <v>0</v>
      </c>
      <c r="AT355" s="153" t="n">
        <v>0</v>
      </c>
      <c r="AV355" s="153" t="n">
        <v>0</v>
      </c>
      <c r="AW355" s="153" t="n">
        <v>0</v>
      </c>
      <c r="AX355" s="153" t="n">
        <v>0</v>
      </c>
      <c r="AY355" s="153" t="n">
        <v>0</v>
      </c>
      <c r="AZ355" s="153" t="n">
        <v>0</v>
      </c>
      <c r="BB355" s="153" t="n">
        <v>0</v>
      </c>
      <c r="BC355" s="153" t="n">
        <v>0</v>
      </c>
      <c r="BD355" s="153" t="n">
        <v>0</v>
      </c>
      <c r="BE355" s="153" t="n">
        <v>0</v>
      </c>
      <c r="BF355" s="153" t="n">
        <v>0</v>
      </c>
      <c r="BG355" s="153" t="n">
        <v>0</v>
      </c>
      <c r="BH355" s="153" t="n">
        <v>0</v>
      </c>
      <c r="BJ355" s="153" t="n">
        <v>0</v>
      </c>
      <c r="BK355" s="153" t="n">
        <v>0</v>
      </c>
      <c r="BL355" s="153" t="n">
        <v>0</v>
      </c>
      <c r="BM355" s="153" t="n">
        <v>0</v>
      </c>
      <c r="BO355" s="153" t="n">
        <v>0</v>
      </c>
      <c r="BP355" s="153" t="n">
        <v>0</v>
      </c>
      <c r="BQ355" s="153" t="n">
        <v>0</v>
      </c>
      <c r="BR355" s="153" t="n">
        <v>0</v>
      </c>
      <c r="BS355" s="153" t="n">
        <v>0</v>
      </c>
      <c r="BT355" s="153" t="n">
        <v>0</v>
      </c>
      <c r="BU355" s="153" t="n">
        <v>0</v>
      </c>
    </row>
    <row r="356" customFormat="false" ht="12.75" hidden="false" customHeight="false" outlineLevel="0" collapsed="false">
      <c r="I356" s="156" t="n">
        <v>0.071996913215257</v>
      </c>
      <c r="J356" s="156" t="n">
        <v>0</v>
      </c>
      <c r="K356" s="156" t="n">
        <v>0</v>
      </c>
      <c r="L356" s="156" t="n">
        <v>0</v>
      </c>
      <c r="M356" s="156" t="n">
        <v>0</v>
      </c>
      <c r="N356" s="156" t="n">
        <v>0</v>
      </c>
      <c r="O356" s="156" t="n">
        <v>0</v>
      </c>
      <c r="P356" s="156" t="n">
        <v>0</v>
      </c>
      <c r="Q356" s="156" t="n">
        <v>0</v>
      </c>
      <c r="R356" s="156" t="n">
        <v>0</v>
      </c>
      <c r="S356" s="153" t="n">
        <v>0</v>
      </c>
      <c r="T356" s="153" t="n">
        <v>0</v>
      </c>
      <c r="U356" s="153" t="n">
        <v>0</v>
      </c>
      <c r="V356" s="153" t="n">
        <v>0</v>
      </c>
      <c r="W356" s="153" t="n">
        <v>0</v>
      </c>
      <c r="X356" s="153" t="n">
        <v>0</v>
      </c>
      <c r="Y356" s="153" t="n">
        <v>0</v>
      </c>
      <c r="Z356" s="192"/>
      <c r="AB356" s="153" t="n">
        <v>0</v>
      </c>
      <c r="AC356" s="153" t="n">
        <v>0</v>
      </c>
      <c r="AD356" s="153" t="n">
        <v>0</v>
      </c>
      <c r="AE356" s="153" t="n">
        <v>0</v>
      </c>
      <c r="AF356" s="153" t="n">
        <v>0</v>
      </c>
      <c r="AG356" s="153" t="n">
        <v>0</v>
      </c>
      <c r="AH356" s="153" t="n">
        <v>0</v>
      </c>
      <c r="AI356" s="153" t="n">
        <v>0</v>
      </c>
      <c r="AJ356" s="153" t="n">
        <v>0</v>
      </c>
      <c r="AK356" s="153" t="n">
        <v>0</v>
      </c>
      <c r="AL356" s="153" t="n">
        <v>0</v>
      </c>
      <c r="AM356" s="153" t="n">
        <v>0</v>
      </c>
      <c r="AN356" s="153" t="n">
        <v>0</v>
      </c>
      <c r="AO356" s="153" t="n">
        <v>0</v>
      </c>
      <c r="AP356" s="153" t="n">
        <v>0.2575</v>
      </c>
      <c r="AQ356" s="153" t="n">
        <v>0.104968124</v>
      </c>
      <c r="AR356" s="153" t="n">
        <v>0</v>
      </c>
      <c r="AS356" s="153" t="n">
        <v>0</v>
      </c>
      <c r="AT356" s="153" t="n">
        <v>0</v>
      </c>
      <c r="AV356" s="153" t="n">
        <v>0</v>
      </c>
      <c r="AW356" s="153" t="n">
        <v>0</v>
      </c>
      <c r="AX356" s="153" t="n">
        <v>0</v>
      </c>
      <c r="AY356" s="153" t="n">
        <v>0</v>
      </c>
      <c r="AZ356" s="153" t="n">
        <v>0</v>
      </c>
      <c r="BB356" s="153" t="n">
        <v>0</v>
      </c>
      <c r="BC356" s="153" t="n">
        <v>0</v>
      </c>
      <c r="BD356" s="153" t="n">
        <v>0</v>
      </c>
      <c r="BE356" s="153" t="n">
        <v>0</v>
      </c>
      <c r="BF356" s="153" t="n">
        <v>0</v>
      </c>
      <c r="BG356" s="153" t="n">
        <v>0</v>
      </c>
      <c r="BH356" s="153" t="n">
        <v>0</v>
      </c>
      <c r="BJ356" s="153" t="n">
        <v>0</v>
      </c>
      <c r="BK356" s="153" t="n">
        <v>0</v>
      </c>
      <c r="BL356" s="153" t="n">
        <v>0</v>
      </c>
      <c r="BM356" s="153" t="n">
        <v>0</v>
      </c>
      <c r="BO356" s="153" t="n">
        <v>0</v>
      </c>
      <c r="BP356" s="153" t="n">
        <v>0</v>
      </c>
      <c r="BQ356" s="153" t="n">
        <v>0</v>
      </c>
      <c r="BR356" s="153" t="n">
        <v>0</v>
      </c>
      <c r="BS356" s="153" t="n">
        <v>0</v>
      </c>
      <c r="BT356" s="153" t="n">
        <v>0</v>
      </c>
      <c r="BU356" s="153" t="n">
        <v>0</v>
      </c>
    </row>
    <row r="357" customFormat="false" ht="12.75" hidden="false" customHeight="false" outlineLevel="0" collapsed="false">
      <c r="I357" s="156" t="n">
        <v>0.071997423134587</v>
      </c>
      <c r="J357" s="156" t="n">
        <v>0</v>
      </c>
      <c r="K357" s="156" t="n">
        <v>0</v>
      </c>
      <c r="L357" s="156" t="n">
        <v>0</v>
      </c>
      <c r="M357" s="156" t="n">
        <v>0</v>
      </c>
      <c r="N357" s="156" t="n">
        <v>0</v>
      </c>
      <c r="O357" s="156" t="n">
        <v>0</v>
      </c>
      <c r="P357" s="156" t="n">
        <v>0</v>
      </c>
      <c r="Q357" s="156" t="n">
        <v>0</v>
      </c>
      <c r="R357" s="156" t="n">
        <v>0</v>
      </c>
      <c r="S357" s="153" t="n">
        <v>0</v>
      </c>
      <c r="T357" s="153" t="n">
        <v>0</v>
      </c>
      <c r="U357" s="153" t="n">
        <v>0</v>
      </c>
      <c r="V357" s="153" t="n">
        <v>0</v>
      </c>
      <c r="W357" s="153" t="n">
        <v>0</v>
      </c>
      <c r="X357" s="153" t="n">
        <v>0</v>
      </c>
      <c r="Y357" s="153" t="n">
        <v>0</v>
      </c>
      <c r="Z357" s="192"/>
      <c r="AB357" s="153" t="n">
        <v>0</v>
      </c>
      <c r="AC357" s="153" t="n">
        <v>0</v>
      </c>
      <c r="AD357" s="153" t="n">
        <v>0</v>
      </c>
      <c r="AE357" s="153" t="n">
        <v>0</v>
      </c>
      <c r="AF357" s="153" t="n">
        <v>0</v>
      </c>
      <c r="AG357" s="153" t="n">
        <v>0</v>
      </c>
      <c r="AH357" s="153" t="n">
        <v>0</v>
      </c>
      <c r="AI357" s="153" t="n">
        <v>0</v>
      </c>
      <c r="AJ357" s="153" t="n">
        <v>0</v>
      </c>
      <c r="AK357" s="153" t="n">
        <v>0</v>
      </c>
      <c r="AL357" s="153" t="n">
        <v>0</v>
      </c>
      <c r="AM357" s="153" t="n">
        <v>0</v>
      </c>
      <c r="AN357" s="153" t="n">
        <v>0</v>
      </c>
      <c r="AO357" s="153" t="n">
        <v>0</v>
      </c>
      <c r="AP357" s="153" t="n">
        <v>0.2525</v>
      </c>
      <c r="AQ357" s="153" t="n">
        <v>0.104968124</v>
      </c>
      <c r="AR357" s="153" t="n">
        <v>0</v>
      </c>
      <c r="AS357" s="153" t="n">
        <v>0</v>
      </c>
      <c r="AT357" s="153" t="n">
        <v>0</v>
      </c>
      <c r="AV357" s="153" t="n">
        <v>0</v>
      </c>
      <c r="AW357" s="153" t="n">
        <v>0</v>
      </c>
      <c r="AX357" s="153" t="n">
        <v>0</v>
      </c>
      <c r="AY357" s="153" t="n">
        <v>0</v>
      </c>
      <c r="AZ357" s="153" t="n">
        <v>0</v>
      </c>
      <c r="BB357" s="153" t="n">
        <v>0</v>
      </c>
      <c r="BC357" s="153" t="n">
        <v>0</v>
      </c>
      <c r="BD357" s="153" t="n">
        <v>0</v>
      </c>
      <c r="BE357" s="153" t="n">
        <v>0</v>
      </c>
      <c r="BF357" s="153" t="n">
        <v>0</v>
      </c>
      <c r="BG357" s="153" t="n">
        <v>0</v>
      </c>
      <c r="BH357" s="153" t="n">
        <v>0</v>
      </c>
      <c r="BJ357" s="153" t="n">
        <v>0</v>
      </c>
      <c r="BK357" s="153" t="n">
        <v>0</v>
      </c>
      <c r="BL357" s="153" t="n">
        <v>0</v>
      </c>
      <c r="BM357" s="153" t="n">
        <v>0</v>
      </c>
      <c r="BO357" s="153" t="n">
        <v>0</v>
      </c>
      <c r="BP357" s="153" t="n">
        <v>0</v>
      </c>
      <c r="BQ357" s="153" t="n">
        <v>0</v>
      </c>
      <c r="BR357" s="153" t="n">
        <v>0</v>
      </c>
      <c r="BS357" s="153" t="n">
        <v>0</v>
      </c>
      <c r="BT357" s="153" t="n">
        <v>0</v>
      </c>
      <c r="BU357" s="153" t="n">
        <v>0</v>
      </c>
    </row>
    <row r="358" customFormat="false" ht="12.75" hidden="false" customHeight="false" outlineLevel="0" collapsed="false">
      <c r="I358" s="156" t="n">
        <v>0.071997916604907</v>
      </c>
      <c r="J358" s="156" t="n">
        <v>0</v>
      </c>
      <c r="K358" s="156" t="n">
        <v>0</v>
      </c>
      <c r="L358" s="156" t="n">
        <v>0</v>
      </c>
      <c r="M358" s="156" t="n">
        <v>0</v>
      </c>
      <c r="N358" s="156" t="n">
        <v>0</v>
      </c>
      <c r="O358" s="156" t="n">
        <v>0</v>
      </c>
      <c r="P358" s="156" t="n">
        <v>0</v>
      </c>
      <c r="Q358" s="156" t="n">
        <v>0</v>
      </c>
      <c r="R358" s="156" t="n">
        <v>0</v>
      </c>
      <c r="S358" s="153" t="n">
        <v>0</v>
      </c>
      <c r="T358" s="153" t="n">
        <v>0</v>
      </c>
      <c r="U358" s="153" t="n">
        <v>0</v>
      </c>
      <c r="V358" s="153" t="n">
        <v>0</v>
      </c>
      <c r="W358" s="153" t="n">
        <v>0</v>
      </c>
      <c r="X358" s="153" t="n">
        <v>0</v>
      </c>
      <c r="Y358" s="153" t="n">
        <v>0</v>
      </c>
      <c r="Z358" s="192"/>
      <c r="AB358" s="153" t="n">
        <v>0</v>
      </c>
      <c r="AC358" s="153" t="n">
        <v>0</v>
      </c>
      <c r="AD358" s="153" t="n">
        <v>0</v>
      </c>
      <c r="AE358" s="153" t="n">
        <v>0</v>
      </c>
      <c r="AF358" s="153" t="n">
        <v>0</v>
      </c>
      <c r="AG358" s="153" t="n">
        <v>0</v>
      </c>
      <c r="AH358" s="153" t="n">
        <v>0</v>
      </c>
      <c r="AI358" s="153" t="n">
        <v>0</v>
      </c>
      <c r="AJ358" s="153" t="n">
        <v>0</v>
      </c>
      <c r="AK358" s="153" t="n">
        <v>0</v>
      </c>
      <c r="AL358" s="153" t="n">
        <v>0</v>
      </c>
      <c r="AM358" s="153" t="n">
        <v>0</v>
      </c>
      <c r="AN358" s="153" t="n">
        <v>0</v>
      </c>
      <c r="AO358" s="153" t="n">
        <v>0</v>
      </c>
      <c r="AP358" s="153" t="n">
        <v>0.255</v>
      </c>
      <c r="AQ358" s="153" t="n">
        <v>0.104968124</v>
      </c>
      <c r="AR358" s="153" t="n">
        <v>0</v>
      </c>
      <c r="AS358" s="153" t="n">
        <v>0</v>
      </c>
      <c r="AT358" s="153" t="n">
        <v>0</v>
      </c>
      <c r="AV358" s="153" t="n">
        <v>0</v>
      </c>
      <c r="AW358" s="153" t="n">
        <v>0</v>
      </c>
      <c r="AX358" s="153" t="n">
        <v>0</v>
      </c>
      <c r="AY358" s="153" t="n">
        <v>0</v>
      </c>
      <c r="AZ358" s="153" t="n">
        <v>0</v>
      </c>
      <c r="BB358" s="153" t="n">
        <v>0</v>
      </c>
      <c r="BC358" s="153" t="n">
        <v>0</v>
      </c>
      <c r="BD358" s="153" t="n">
        <v>0</v>
      </c>
      <c r="BE358" s="153" t="n">
        <v>0</v>
      </c>
      <c r="BF358" s="153" t="n">
        <v>0</v>
      </c>
      <c r="BG358" s="153" t="n">
        <v>0</v>
      </c>
      <c r="BH358" s="153" t="n">
        <v>0</v>
      </c>
      <c r="BJ358" s="153" t="n">
        <v>0</v>
      </c>
      <c r="BK358" s="153" t="n">
        <v>0</v>
      </c>
      <c r="BL358" s="153" t="n">
        <v>0</v>
      </c>
      <c r="BM358" s="153" t="n">
        <v>0</v>
      </c>
      <c r="BO358" s="153" t="n">
        <v>0</v>
      </c>
      <c r="BP358" s="153" t="n">
        <v>0</v>
      </c>
      <c r="BQ358" s="153" t="n">
        <v>0</v>
      </c>
      <c r="BR358" s="153" t="n">
        <v>0</v>
      </c>
      <c r="BS358" s="153" t="n">
        <v>0</v>
      </c>
      <c r="BT358" s="153" t="n">
        <v>0</v>
      </c>
      <c r="BU358" s="153" t="n">
        <v>0</v>
      </c>
    </row>
    <row r="359" customFormat="false" ht="12.75" hidden="false" customHeight="false" outlineLevel="0" collapsed="false">
      <c r="I359" s="156" t="n">
        <v>0.071998426524238</v>
      </c>
      <c r="J359" s="156" t="n">
        <v>0</v>
      </c>
      <c r="K359" s="156" t="n">
        <v>0</v>
      </c>
      <c r="L359" s="156" t="n">
        <v>0</v>
      </c>
      <c r="M359" s="156" t="n">
        <v>0</v>
      </c>
      <c r="N359" s="156" t="n">
        <v>0</v>
      </c>
      <c r="O359" s="156" t="n">
        <v>0</v>
      </c>
      <c r="P359" s="156" t="n">
        <v>0</v>
      </c>
      <c r="Q359" s="156" t="n">
        <v>0</v>
      </c>
      <c r="R359" s="156" t="n">
        <v>0</v>
      </c>
      <c r="S359" s="153" t="n">
        <v>0</v>
      </c>
      <c r="T359" s="153" t="n">
        <v>0</v>
      </c>
      <c r="U359" s="153" t="n">
        <v>0</v>
      </c>
      <c r="V359" s="153" t="n">
        <v>0</v>
      </c>
      <c r="W359" s="153" t="n">
        <v>0</v>
      </c>
      <c r="X359" s="153" t="n">
        <v>0</v>
      </c>
      <c r="Y359" s="153" t="n">
        <v>0</v>
      </c>
      <c r="Z359" s="192"/>
      <c r="AB359" s="153" t="n">
        <v>0</v>
      </c>
      <c r="AC359" s="153" t="n">
        <v>0</v>
      </c>
      <c r="AD359" s="153" t="n">
        <v>0</v>
      </c>
      <c r="AE359" s="153" t="n">
        <v>0</v>
      </c>
      <c r="AF359" s="153" t="n">
        <v>0</v>
      </c>
      <c r="AG359" s="153" t="n">
        <v>0</v>
      </c>
      <c r="AH359" s="153" t="n">
        <v>0</v>
      </c>
      <c r="AI359" s="153" t="n">
        <v>0</v>
      </c>
      <c r="AJ359" s="153" t="n">
        <v>0</v>
      </c>
      <c r="AK359" s="153" t="n">
        <v>0</v>
      </c>
      <c r="AL359" s="153" t="n">
        <v>0</v>
      </c>
      <c r="AM359" s="153" t="n">
        <v>0</v>
      </c>
      <c r="AN359" s="153" t="n">
        <v>0</v>
      </c>
      <c r="AO359" s="153" t="n">
        <v>0</v>
      </c>
      <c r="AP359" s="153" t="n">
        <v>0.725</v>
      </c>
      <c r="AQ359" s="153" t="n">
        <v>0.025011287</v>
      </c>
      <c r="AR359" s="153" t="n">
        <v>0</v>
      </c>
      <c r="AS359" s="153" t="n">
        <v>0</v>
      </c>
      <c r="AT359" s="153" t="n">
        <v>0</v>
      </c>
      <c r="AV359" s="153" t="n">
        <v>0</v>
      </c>
      <c r="AW359" s="153" t="n">
        <v>0</v>
      </c>
      <c r="AX359" s="153" t="n">
        <v>0</v>
      </c>
      <c r="AY359" s="153" t="n">
        <v>0</v>
      </c>
      <c r="AZ359" s="153" t="n">
        <v>0</v>
      </c>
      <c r="BB359" s="153" t="n">
        <v>0</v>
      </c>
      <c r="BC359" s="153" t="n">
        <v>0</v>
      </c>
      <c r="BD359" s="153" t="n">
        <v>0</v>
      </c>
      <c r="BE359" s="153" t="n">
        <v>0</v>
      </c>
      <c r="BF359" s="153" t="n">
        <v>0</v>
      </c>
      <c r="BG359" s="153" t="n">
        <v>0</v>
      </c>
      <c r="BH359" s="153" t="n">
        <v>0</v>
      </c>
      <c r="BJ359" s="153" t="n">
        <v>0</v>
      </c>
      <c r="BK359" s="153" t="n">
        <v>0</v>
      </c>
      <c r="BL359" s="153" t="n">
        <v>0</v>
      </c>
      <c r="BM359" s="153" t="n">
        <v>0</v>
      </c>
      <c r="BO359" s="153" t="n">
        <v>0</v>
      </c>
      <c r="BP359" s="153" t="n">
        <v>0</v>
      </c>
      <c r="BQ359" s="153" t="n">
        <v>0</v>
      </c>
      <c r="BR359" s="153" t="n">
        <v>0</v>
      </c>
      <c r="BS359" s="153" t="n">
        <v>0</v>
      </c>
      <c r="BT359" s="153" t="n">
        <v>0</v>
      </c>
      <c r="BU359" s="153" t="n">
        <v>0</v>
      </c>
    </row>
    <row r="360" customFormat="false" ht="12.75" hidden="false" customHeight="false" outlineLevel="0" collapsed="false">
      <c r="I360" s="156" t="n">
        <v>0.071998919994559</v>
      </c>
      <c r="J360" s="156" t="n">
        <v>0</v>
      </c>
      <c r="K360" s="156" t="n">
        <v>0</v>
      </c>
      <c r="L360" s="156" t="n">
        <v>0</v>
      </c>
      <c r="M360" s="156" t="n">
        <v>0</v>
      </c>
      <c r="N360" s="156" t="n">
        <v>0</v>
      </c>
      <c r="O360" s="156" t="n">
        <v>0</v>
      </c>
      <c r="P360" s="156" t="n">
        <v>0</v>
      </c>
      <c r="Q360" s="156" t="n">
        <v>0</v>
      </c>
      <c r="R360" s="156" t="n">
        <v>0</v>
      </c>
      <c r="S360" s="153" t="n">
        <v>0</v>
      </c>
      <c r="T360" s="153" t="n">
        <v>0</v>
      </c>
      <c r="U360" s="153" t="n">
        <v>0</v>
      </c>
      <c r="V360" s="153" t="n">
        <v>0</v>
      </c>
      <c r="W360" s="153" t="n">
        <v>0</v>
      </c>
      <c r="X360" s="153" t="n">
        <v>0</v>
      </c>
      <c r="Y360" s="153" t="n">
        <v>0</v>
      </c>
      <c r="Z360" s="192"/>
      <c r="AB360" s="153" t="n">
        <v>0</v>
      </c>
      <c r="AC360" s="153" t="n">
        <v>0</v>
      </c>
      <c r="AD360" s="153" t="n">
        <v>0</v>
      </c>
      <c r="AE360" s="153" t="n">
        <v>0</v>
      </c>
      <c r="AF360" s="153" t="n">
        <v>0</v>
      </c>
      <c r="AG360" s="153" t="n">
        <v>0</v>
      </c>
      <c r="AH360" s="153" t="n">
        <v>0</v>
      </c>
      <c r="AI360" s="153" t="n">
        <v>0</v>
      </c>
      <c r="AJ360" s="153" t="n">
        <v>0</v>
      </c>
      <c r="AK360" s="153" t="n">
        <v>0</v>
      </c>
      <c r="AL360" s="153" t="n">
        <v>0</v>
      </c>
      <c r="AM360" s="153" t="n">
        <v>0</v>
      </c>
      <c r="AN360" s="153" t="n">
        <v>0</v>
      </c>
      <c r="AO360" s="153" t="n">
        <v>0</v>
      </c>
      <c r="AP360" s="153" t="n">
        <v>1.045</v>
      </c>
      <c r="AQ360" s="153" t="n">
        <v>0.010048062</v>
      </c>
      <c r="AR360" s="153" t="n">
        <v>0</v>
      </c>
      <c r="AS360" s="153" t="n">
        <v>0</v>
      </c>
      <c r="AT360" s="153" t="n">
        <v>0</v>
      </c>
      <c r="AV360" s="153" t="n">
        <v>0</v>
      </c>
      <c r="AW360" s="153" t="n">
        <v>0</v>
      </c>
      <c r="AX360" s="153" t="n">
        <v>0</v>
      </c>
      <c r="AY360" s="153" t="n">
        <v>0</v>
      </c>
      <c r="AZ360" s="153" t="n">
        <v>0</v>
      </c>
      <c r="BB360" s="153" t="n">
        <v>0</v>
      </c>
      <c r="BC360" s="153" t="n">
        <v>0</v>
      </c>
      <c r="BD360" s="153" t="n">
        <v>0</v>
      </c>
      <c r="BE360" s="153" t="n">
        <v>0</v>
      </c>
      <c r="BF360" s="153" t="n">
        <v>0</v>
      </c>
      <c r="BG360" s="153" t="n">
        <v>0</v>
      </c>
      <c r="BH360" s="153" t="n">
        <v>0</v>
      </c>
      <c r="BJ360" s="153" t="n">
        <v>0</v>
      </c>
      <c r="BK360" s="153" t="n">
        <v>0</v>
      </c>
      <c r="BL360" s="153" t="n">
        <v>0</v>
      </c>
      <c r="BM360" s="153" t="n">
        <v>0</v>
      </c>
      <c r="BO360" s="153" t="n">
        <v>0</v>
      </c>
      <c r="BP360" s="153" t="n">
        <v>0</v>
      </c>
      <c r="BQ360" s="153" t="n">
        <v>0</v>
      </c>
      <c r="BR360" s="153" t="n">
        <v>0</v>
      </c>
      <c r="BS360" s="153" t="n">
        <v>0</v>
      </c>
      <c r="BT360" s="153" t="n">
        <v>0</v>
      </c>
      <c r="BU360" s="153" t="n">
        <v>0</v>
      </c>
    </row>
    <row r="361" customFormat="false" ht="12.75" hidden="false" customHeight="false" outlineLevel="0" collapsed="false">
      <c r="I361" s="156" t="n">
        <v>0.07199942991389</v>
      </c>
      <c r="Z361" s="192"/>
    </row>
    <row r="362" customFormat="false" ht="12.75" hidden="false" customHeight="false" outlineLevel="0" collapsed="false">
      <c r="I362" s="156" t="n">
        <v>0.071999939833221</v>
      </c>
    </row>
    <row r="363" customFormat="false" ht="12.75" hidden="false" customHeight="false" outlineLevel="0" collapsed="false">
      <c r="I363" s="156" t="n">
        <v>0.07200040040552</v>
      </c>
    </row>
    <row r="364" customFormat="false" ht="12.75" hidden="false" customHeight="false" outlineLevel="0" collapsed="false">
      <c r="I364" s="156" t="n">
        <v>0.072000910324851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M10" activeCellId="0" sqref="M10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6.7"/>
    <col collapsed="false" customWidth="true" hidden="false" outlineLevel="0" max="3" min="3" style="2" width="15.7"/>
    <col collapsed="false" customWidth="false" hidden="false" outlineLevel="0" max="82" min="4" style="1" width="9.14"/>
    <col collapsed="false" customWidth="false" hidden="false" outlineLevel="0" max="257" min="83" style="3" width="9.14"/>
  </cols>
  <sheetData>
    <row r="1" customFormat="false" ht="12" hidden="false" customHeight="false" outlineLevel="0" collapsed="false">
      <c r="AA1" s="4" t="s">
        <v>0</v>
      </c>
      <c r="AG1" s="4" t="s">
        <v>1</v>
      </c>
      <c r="AM1" s="4" t="s">
        <v>2</v>
      </c>
    </row>
    <row r="2" customFormat="false" ht="12" hidden="false" customHeight="false" outlineLevel="0" collapsed="false">
      <c r="M2" s="1" t="n">
        <v>1</v>
      </c>
      <c r="N2" s="1" t="n">
        <v>2</v>
      </c>
      <c r="O2" s="1" t="n">
        <v>3</v>
      </c>
      <c r="P2" s="1" t="n">
        <v>5</v>
      </c>
      <c r="Q2" s="1" t="n">
        <v>4</v>
      </c>
      <c r="AA2" s="5" t="s">
        <v>3</v>
      </c>
      <c r="AB2" s="5" t="s">
        <v>4</v>
      </c>
      <c r="AC2" s="5" t="s">
        <v>5</v>
      </c>
      <c r="AD2" s="5" t="s">
        <v>6</v>
      </c>
      <c r="AE2" s="5" t="s">
        <v>7</v>
      </c>
      <c r="AF2" s="5"/>
      <c r="AG2" s="5" t="s">
        <v>3</v>
      </c>
      <c r="AH2" s="5" t="s">
        <v>4</v>
      </c>
      <c r="AI2" s="5" t="s">
        <v>5</v>
      </c>
      <c r="AJ2" s="5" t="s">
        <v>6</v>
      </c>
      <c r="AK2" s="5" t="s">
        <v>7</v>
      </c>
      <c r="AL2" s="5"/>
      <c r="AM2" s="5" t="s">
        <v>3</v>
      </c>
      <c r="AN2" s="5" t="s">
        <v>4</v>
      </c>
      <c r="AO2" s="5" t="s">
        <v>5</v>
      </c>
      <c r="AP2" s="5" t="s">
        <v>6</v>
      </c>
      <c r="AQ2" s="5" t="s">
        <v>7</v>
      </c>
      <c r="AR2" s="5"/>
      <c r="AS2" s="5"/>
      <c r="AT2" s="5"/>
      <c r="AU2" s="5"/>
      <c r="AV2" s="5"/>
      <c r="AW2" s="5"/>
    </row>
    <row r="3" customFormat="false" ht="12" hidden="false" customHeight="false" outlineLevel="0" collapsed="false">
      <c r="A3" s="6" t="s">
        <v>8</v>
      </c>
      <c r="B3" s="6" t="s">
        <v>9</v>
      </c>
      <c r="C3" s="6" t="s">
        <v>10</v>
      </c>
      <c r="D3" s="6" t="s">
        <v>11</v>
      </c>
      <c r="E3" s="6" t="s">
        <v>12</v>
      </c>
      <c r="F3" s="6" t="s">
        <v>13</v>
      </c>
      <c r="G3" s="6" t="s">
        <v>14</v>
      </c>
      <c r="H3" s="6" t="s">
        <v>15</v>
      </c>
      <c r="I3" s="6" t="s">
        <v>16</v>
      </c>
      <c r="J3" s="6" t="s">
        <v>17</v>
      </c>
      <c r="K3" s="6" t="s">
        <v>18</v>
      </c>
      <c r="L3" s="6" t="s">
        <v>19</v>
      </c>
      <c r="M3" s="4" t="s">
        <v>20</v>
      </c>
      <c r="N3" s="4" t="s">
        <v>21</v>
      </c>
      <c r="O3" s="4" t="s">
        <v>22</v>
      </c>
      <c r="P3" s="4" t="s">
        <v>23</v>
      </c>
      <c r="Q3" s="4" t="s">
        <v>24</v>
      </c>
      <c r="R3" s="4"/>
      <c r="S3" s="4" t="s">
        <v>0</v>
      </c>
      <c r="T3" s="4" t="s">
        <v>1</v>
      </c>
      <c r="U3" s="4" t="s">
        <v>2</v>
      </c>
      <c r="V3" s="4" t="s">
        <v>25</v>
      </c>
      <c r="W3" s="7"/>
      <c r="X3" s="6" t="s">
        <v>26</v>
      </c>
      <c r="Y3" s="6" t="s">
        <v>27</v>
      </c>
      <c r="Z3" s="7"/>
      <c r="AA3" s="8" t="str">
        <f aca="false">CONCATENATE(AA2," ",AA1)</f>
        <v>NY NET DELTA</v>
      </c>
      <c r="AB3" s="8" t="str">
        <f aca="false">CONCATENATE(AB2," ",AA1)</f>
        <v>EAST NET DELTA</v>
      </c>
      <c r="AC3" s="8" t="str">
        <f aca="false">CONCATENATE(AC2," ",AA1)</f>
        <v>CENTRAL NET DELTA</v>
      </c>
      <c r="AD3" s="8" t="str">
        <f aca="false">CONCATENATE(AD2," ",AA1)</f>
        <v>WEST NET DELTA</v>
      </c>
      <c r="AE3" s="8" t="str">
        <f aca="false">CONCATENATE(AE2," ",AA1)</f>
        <v>TEXAS NET DELTA</v>
      </c>
      <c r="AF3" s="7"/>
      <c r="AG3" s="8" t="str">
        <f aca="false">CONCATENATE(AG2," ",AG1)</f>
        <v>NY NET GAMMA</v>
      </c>
      <c r="AH3" s="8" t="str">
        <f aca="false">CONCATENATE(AH2," ",AG1)</f>
        <v>EAST NET GAMMA</v>
      </c>
      <c r="AI3" s="8" t="str">
        <f aca="false">CONCATENATE(AI2," ",AG1)</f>
        <v>CENTRAL NET GAMMA</v>
      </c>
      <c r="AJ3" s="8" t="str">
        <f aca="false">CONCATENATE(AJ2," ",AG1)</f>
        <v>WEST NET GAMMA</v>
      </c>
      <c r="AK3" s="8" t="str">
        <f aca="false">CONCATENATE(AK2," ",AG1)</f>
        <v>TEXAS NET GAMMA</v>
      </c>
      <c r="AL3" s="7"/>
      <c r="AM3" s="8" t="str">
        <f aca="false">CONCATENATE(AM2," ",AM1)</f>
        <v>NY NET VEGA</v>
      </c>
      <c r="AN3" s="8" t="str">
        <f aca="false">CONCATENATE(AN2," ",AM1)</f>
        <v>EAST NET VEGA</v>
      </c>
      <c r="AO3" s="8" t="str">
        <f aca="false">CONCATENATE(AO2," ",AM1)</f>
        <v>CENTRAL NET VEGA</v>
      </c>
      <c r="AP3" s="8" t="str">
        <f aca="false">CONCATENATE(AP2," ",AM1)</f>
        <v>WEST NET VEGA</v>
      </c>
      <c r="AQ3" s="8" t="str">
        <f aca="false">CONCATENATE(AQ2," ",AM1)</f>
        <v>TEXAS NET VEGA</v>
      </c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</row>
    <row r="4" customFormat="false" ht="12" hidden="false" customHeight="false" outlineLevel="0" collapsed="false">
      <c r="A4" s="10" t="n">
        <v>36708</v>
      </c>
      <c r="D4" s="11"/>
      <c r="E4" s="12"/>
      <c r="F4" s="12"/>
      <c r="G4" s="13" t="n">
        <v>0</v>
      </c>
      <c r="H4" s="13" t="n">
        <v>1</v>
      </c>
      <c r="I4" s="14" t="n">
        <v>4.3</v>
      </c>
      <c r="J4" s="13" t="n">
        <f aca="false">VLOOKUP($A4,PARAMS,2,FALSE())+G4</f>
        <v>4.12</v>
      </c>
      <c r="K4" s="15" t="n">
        <v>0</v>
      </c>
      <c r="L4" s="15" t="n">
        <f aca="false">VLOOKUP($A4,PARAMS,3,FALSE())+K4</f>
        <v>0.58</v>
      </c>
      <c r="M4" s="16" t="n">
        <f aca="false">IF(ISNUMBER($F4),bsd(M$2,$H4,$J4,$I4,$Y4,$L4,$X4,0.2),0)</f>
        <v>0</v>
      </c>
      <c r="N4" s="16" t="n">
        <f aca="false">IF(ISNUMBER($F4),bsd(N$2,$H4,$J4,$I4,$Y4,$L4,$X4,0.2),0)</f>
        <v>0</v>
      </c>
      <c r="O4" s="16" t="n">
        <f aca="false">IF(ISNUMBER($F4),bsd(O$2,$H4,$J4,$I4,$Y4,$L4,$X4,0.2),0)</f>
        <v>0</v>
      </c>
      <c r="P4" s="16" t="n">
        <f aca="false">IF(ISNUMBER($F4),bsd(P$2,$H4,$J4,$I4,$Y4,$L4,$X4,0.2),0)</f>
        <v>0</v>
      </c>
      <c r="Q4" s="16" t="n">
        <f aca="false">IF(ISNUMBER($F4),bsd(Q$2,$H4,$J4,$I4,$Y4,$L4,$X4,0.2),0)</f>
        <v>0</v>
      </c>
      <c r="R4" s="17"/>
      <c r="S4" s="18" t="n">
        <f aca="false">IF(ISNUMBER($A4),$F4*N4,0)</f>
        <v>0</v>
      </c>
      <c r="T4" s="18" t="n">
        <f aca="false">IF(ISNUMBER($A4),$F4*O4,0)</f>
        <v>0</v>
      </c>
      <c r="U4" s="19" t="n">
        <f aca="false">IF(ISNUMBER($A4),$F4*P4*10000,0)</f>
        <v>0</v>
      </c>
      <c r="V4" s="19" t="n">
        <f aca="false">IF(ISNUMBER($A4),$F4*Q4*-10000,0)</f>
        <v>-0</v>
      </c>
      <c r="W4" s="20"/>
      <c r="X4" s="21" t="n">
        <f aca="false">VLOOKUP($A4,PARAMS,7,FALSE())</f>
        <v>0.068108005724551</v>
      </c>
      <c r="Y4" s="22" t="n">
        <f aca="true">VLOOKUP($A4,PARAMS,4,FALSE())-TODAY()</f>
        <v>-9222</v>
      </c>
      <c r="AA4" s="18" t="n">
        <f aca="false">IF($E4=AA$2,$S4,0)</f>
        <v>0</v>
      </c>
      <c r="AB4" s="18" t="n">
        <f aca="false">IF($E4=AB$2,$S4,0)</f>
        <v>0</v>
      </c>
      <c r="AC4" s="18" t="n">
        <f aca="false">IF($E4=AC$2,$S4,0)</f>
        <v>0</v>
      </c>
      <c r="AD4" s="18" t="n">
        <f aca="false">IF($E4=AD$2,$S4,0)</f>
        <v>0</v>
      </c>
      <c r="AE4" s="18" t="n">
        <f aca="false">IF($E4=AE$2,$S4,0)</f>
        <v>0</v>
      </c>
      <c r="AG4" s="18" t="n">
        <f aca="false">IF($E4=AG$2,$T4,0)</f>
        <v>0</v>
      </c>
      <c r="AH4" s="18" t="n">
        <f aca="false">IF($E4=AH$2,$T4,0)</f>
        <v>0</v>
      </c>
      <c r="AI4" s="18" t="n">
        <f aca="false">IF($E4=AI$2,$T4,0)</f>
        <v>0</v>
      </c>
      <c r="AJ4" s="18" t="n">
        <f aca="false">IF($E4=AJ$2,$T4,0)</f>
        <v>0</v>
      </c>
      <c r="AK4" s="18" t="n">
        <f aca="false">IF($E4=AK$2,$T4,0)</f>
        <v>0</v>
      </c>
      <c r="AM4" s="18" t="n">
        <f aca="false">IF($E4=AM$2,$U4,0)</f>
        <v>0</v>
      </c>
      <c r="AN4" s="18" t="n">
        <f aca="false">IF($E4=AN$2,$U4,0)</f>
        <v>0</v>
      </c>
      <c r="AO4" s="18" t="n">
        <f aca="false">IF($E4=AO$2,$U4,0)</f>
        <v>0</v>
      </c>
      <c r="AP4" s="18" t="n">
        <f aca="false">IF($E4=AP$2,$U4,0)</f>
        <v>0</v>
      </c>
      <c r="AQ4" s="18" t="n">
        <f aca="false">IF($E4=AQ$2,$U4,0)</f>
        <v>0</v>
      </c>
    </row>
    <row r="5" customFormat="false" ht="11.25" hidden="false" customHeight="false" outlineLevel="0" collapsed="false">
      <c r="A5" s="10" t="n">
        <v>36708</v>
      </c>
      <c r="D5" s="11"/>
      <c r="E5" s="12"/>
      <c r="F5" s="12"/>
      <c r="G5" s="13" t="n">
        <v>0</v>
      </c>
      <c r="H5" s="13" t="n">
        <v>3</v>
      </c>
      <c r="I5" s="14" t="n">
        <v>4.3</v>
      </c>
      <c r="J5" s="13" t="n">
        <f aca="false">VLOOKUP($A5,PARAMS,2,FALSE())+G5</f>
        <v>4.12</v>
      </c>
      <c r="K5" s="15" t="n">
        <v>0</v>
      </c>
      <c r="L5" s="15" t="n">
        <f aca="false">VLOOKUP($A5,PARAMS,3,FALSE())+K5</f>
        <v>0.58</v>
      </c>
      <c r="M5" s="16" t="n">
        <f aca="false">IF(ISNUMBER($F5),bsd(M$2,$H5,$J5,$I5,$Y5,$L5,$X5,0.2),0)</f>
        <v>0</v>
      </c>
      <c r="N5" s="16" t="n">
        <f aca="false">IF(ISNUMBER($F5),bsd(N$2,$H5,$J5,$I5,$Y5,$L5,$X5,0.2),0)</f>
        <v>0</v>
      </c>
      <c r="O5" s="16" t="n">
        <f aca="false">IF(ISNUMBER($F5),bsd(O$2,$H5,$J5,$I5,$Y5,$L5,$X5,0.2),0)</f>
        <v>0</v>
      </c>
      <c r="P5" s="16" t="n">
        <f aca="false">IF(ISNUMBER($F5),bsd(P$2,$H5,$J5,$I5,$Y5,$L5,$X5,0.2),0)</f>
        <v>0</v>
      </c>
      <c r="Q5" s="16" t="n">
        <f aca="false">IF(ISNUMBER($F5),bsd(Q$2,$H5,$J5,$I5,$Y5,$L5,$X5,0.2),0)</f>
        <v>0</v>
      </c>
      <c r="R5" s="17"/>
      <c r="S5" s="18" t="n">
        <f aca="false">IF(ISNUMBER($A5),$F5*N5,0)</f>
        <v>0</v>
      </c>
      <c r="T5" s="18" t="n">
        <f aca="false">IF(ISNUMBER($A5),$F5*O5,0)</f>
        <v>0</v>
      </c>
      <c r="U5" s="19" t="n">
        <f aca="false">IF(ISNUMBER($A5),$F5*P5*10000,0)</f>
        <v>0</v>
      </c>
      <c r="V5" s="19" t="n">
        <f aca="false">IF(ISNUMBER($A5),$F5*Q5*-10000,0)</f>
        <v>-0</v>
      </c>
      <c r="W5" s="20"/>
      <c r="X5" s="21" t="n">
        <f aca="false">VLOOKUP($A5,PARAMS,7,FALSE())</f>
        <v>0.068108005724551</v>
      </c>
      <c r="Y5" s="22" t="n">
        <f aca="true">VLOOKUP($A5,PARAMS,4,FALSE())-TODAY()</f>
        <v>-9222</v>
      </c>
      <c r="AA5" s="18" t="n">
        <f aca="false">IF($E5=AA$2,$S5,0)</f>
        <v>0</v>
      </c>
      <c r="AB5" s="18" t="n">
        <f aca="false">IF($E5=AB$2,$S5,0)</f>
        <v>0</v>
      </c>
      <c r="AC5" s="18" t="n">
        <f aca="false">IF($E5=AC$2,$S5,0)</f>
        <v>0</v>
      </c>
      <c r="AD5" s="18" t="n">
        <f aca="false">IF($E5=AD$2,$S5,0)</f>
        <v>0</v>
      </c>
      <c r="AE5" s="18" t="n">
        <f aca="false">IF($E5=AE$2,$S5,0)</f>
        <v>0</v>
      </c>
      <c r="AG5" s="18" t="n">
        <f aca="false">IF($E5=AG$2,$T5,0)</f>
        <v>0</v>
      </c>
      <c r="AH5" s="18" t="n">
        <f aca="false">IF($E5=AH$2,$T5,0)</f>
        <v>0</v>
      </c>
      <c r="AI5" s="18" t="n">
        <f aca="false">IF($E5=AI$2,$T5,0)</f>
        <v>0</v>
      </c>
      <c r="AJ5" s="18" t="n">
        <f aca="false">IF($E5=AJ$2,$T5,0)</f>
        <v>0</v>
      </c>
      <c r="AK5" s="18" t="n">
        <f aca="false">IF($E5=AK$2,$T5,0)</f>
        <v>0</v>
      </c>
      <c r="AM5" s="18" t="n">
        <f aca="false">IF($E5=AM$2,$U5,0)</f>
        <v>0</v>
      </c>
      <c r="AN5" s="18" t="n">
        <f aca="false">IF($E5=AN$2,$U5,0)</f>
        <v>0</v>
      </c>
      <c r="AO5" s="18" t="n">
        <f aca="false">IF($E5=AO$2,$U5,0)</f>
        <v>0</v>
      </c>
      <c r="AP5" s="18" t="n">
        <f aca="false">IF($E5=AP$2,$U5,0)</f>
        <v>0</v>
      </c>
      <c r="AQ5" s="18" t="n">
        <f aca="false">IF($E5=AQ$2,$U5,0)</f>
        <v>0</v>
      </c>
    </row>
    <row r="6" customFormat="false" ht="11.25" hidden="false" customHeight="false" outlineLevel="0" collapsed="false">
      <c r="A6" s="10" t="n">
        <v>36708</v>
      </c>
      <c r="C6" s="2" t="s">
        <v>28</v>
      </c>
      <c r="D6" s="11"/>
      <c r="E6" s="12"/>
      <c r="F6" s="12"/>
      <c r="G6" s="13" t="n">
        <v>0</v>
      </c>
      <c r="H6" s="13" t="n">
        <v>3</v>
      </c>
      <c r="I6" s="14" t="n">
        <v>4.35</v>
      </c>
      <c r="J6" s="13" t="n">
        <f aca="false">VLOOKUP($A6,PARAMS,2,FALSE())+G6</f>
        <v>4.12</v>
      </c>
      <c r="K6" s="15" t="n">
        <v>0</v>
      </c>
      <c r="L6" s="15" t="n">
        <f aca="false">VLOOKUP($A6,PARAMS,3,FALSE())+K6</f>
        <v>0.58</v>
      </c>
      <c r="M6" s="16" t="n">
        <f aca="false">IF(ISNUMBER($F6),bsd(M$2,$H6,$J6,$I6,$Y6,$L6,$X6,0.2),0)</f>
        <v>0</v>
      </c>
      <c r="N6" s="16" t="n">
        <f aca="false">IF(ISNUMBER($F6),bsd(N$2,$H6,$J6,$I6,$Y6,$L6,$X6,0.2),0)</f>
        <v>0</v>
      </c>
      <c r="O6" s="16" t="n">
        <f aca="false">IF(ISNUMBER($F6),bsd(O$2,$H6,$J6,$I6,$Y6,$L6,$X6,0.2),0)</f>
        <v>0</v>
      </c>
      <c r="P6" s="16" t="n">
        <f aca="false">IF(ISNUMBER($F6),bsd(P$2,$H6,$J6,$I6,$Y6,$L6,$X6,0.2),0)</f>
        <v>0</v>
      </c>
      <c r="Q6" s="16" t="n">
        <f aca="false">IF(ISNUMBER($F6),bsd(Q$2,$H6,$J6,$I6,$Y6,$L6,$X6,0.2),0)</f>
        <v>0</v>
      </c>
      <c r="R6" s="17"/>
      <c r="S6" s="18" t="n">
        <f aca="false">IF(ISNUMBER($A6),$F6*N6,0)</f>
        <v>0</v>
      </c>
      <c r="T6" s="18" t="n">
        <f aca="false">IF(ISNUMBER($A6),$F6*O6,0)</f>
        <v>0</v>
      </c>
      <c r="U6" s="19" t="n">
        <f aca="false">IF(ISNUMBER($A6),$F6*P6*10000,0)</f>
        <v>0</v>
      </c>
      <c r="V6" s="19" t="n">
        <f aca="false">IF(ISNUMBER($A6),$F6*Q6*-10000,0)</f>
        <v>-0</v>
      </c>
      <c r="W6" s="20"/>
      <c r="X6" s="21" t="n">
        <f aca="false">VLOOKUP($A6,PARAMS,7,FALSE())</f>
        <v>0.068108005724551</v>
      </c>
      <c r="Y6" s="22" t="n">
        <f aca="true">VLOOKUP($A6,PARAMS,4,FALSE())-TODAY()</f>
        <v>-9222</v>
      </c>
      <c r="AA6" s="18" t="n">
        <f aca="false">IF($E6=AA$2,$S6,0)</f>
        <v>0</v>
      </c>
      <c r="AB6" s="18" t="n">
        <f aca="false">IF($E6=AB$2,$S6,0)</f>
        <v>0</v>
      </c>
      <c r="AC6" s="18" t="n">
        <f aca="false">IF($E6=AC$2,$S6,0)</f>
        <v>0</v>
      </c>
      <c r="AD6" s="18" t="n">
        <f aca="false">IF($E6=AD$2,$S6,0)</f>
        <v>0</v>
      </c>
      <c r="AE6" s="18" t="n">
        <f aca="false">IF($E6=AE$2,$S6,0)</f>
        <v>0</v>
      </c>
      <c r="AG6" s="18" t="n">
        <f aca="false">IF($E6=AG$2,$T6,0)</f>
        <v>0</v>
      </c>
      <c r="AH6" s="18" t="n">
        <f aca="false">IF($E6=AH$2,$T6,0)</f>
        <v>0</v>
      </c>
      <c r="AI6" s="18" t="n">
        <f aca="false">IF($E6=AI$2,$T6,0)</f>
        <v>0</v>
      </c>
      <c r="AJ6" s="18" t="n">
        <f aca="false">IF($E6=AJ$2,$T6,0)</f>
        <v>0</v>
      </c>
      <c r="AK6" s="18" t="n">
        <f aca="false">IF($E6=AK$2,$T6,0)</f>
        <v>0</v>
      </c>
      <c r="AM6" s="18" t="n">
        <f aca="false">IF($E6=AM$2,$U6,0)</f>
        <v>0</v>
      </c>
      <c r="AN6" s="18" t="n">
        <f aca="false">IF($E6=AN$2,$U6,0)</f>
        <v>0</v>
      </c>
      <c r="AO6" s="18" t="n">
        <f aca="false">IF($E6=AO$2,$U6,0)</f>
        <v>0</v>
      </c>
      <c r="AP6" s="18" t="n">
        <f aca="false">IF($E6=AP$2,$U6,0)</f>
        <v>0</v>
      </c>
      <c r="AQ6" s="18" t="n">
        <f aca="false">IF($E6=AQ$2,$U6,0)</f>
        <v>0</v>
      </c>
    </row>
    <row r="7" customFormat="false" ht="11.25" hidden="false" customHeight="false" outlineLevel="0" collapsed="false">
      <c r="A7" s="11"/>
      <c r="F7" s="12"/>
      <c r="G7" s="13"/>
      <c r="H7" s="13"/>
      <c r="I7" s="14"/>
      <c r="J7" s="13"/>
      <c r="K7" s="15"/>
      <c r="L7" s="15"/>
      <c r="M7" s="16"/>
      <c r="N7" s="16"/>
      <c r="O7" s="16"/>
      <c r="P7" s="16"/>
      <c r="Q7" s="16"/>
      <c r="R7" s="17"/>
      <c r="S7" s="18"/>
      <c r="T7" s="18"/>
      <c r="U7" s="19"/>
      <c r="V7" s="19"/>
      <c r="W7" s="20"/>
      <c r="X7" s="21"/>
      <c r="Y7" s="22"/>
    </row>
    <row r="8" customFormat="false" ht="11.25" hidden="false" customHeight="false" outlineLevel="0" collapsed="false">
      <c r="A8" s="10" t="n">
        <v>36708</v>
      </c>
      <c r="D8" s="11"/>
      <c r="E8" s="12"/>
      <c r="F8" s="12"/>
      <c r="G8" s="13"/>
      <c r="H8" s="13"/>
      <c r="I8" s="14"/>
      <c r="J8" s="13" t="n">
        <f aca="false">VLOOKUP($A8,PARAMS,2,FALSE())+G8</f>
        <v>4.12</v>
      </c>
      <c r="K8" s="15" t="n">
        <v>0</v>
      </c>
      <c r="L8" s="15" t="n">
        <f aca="false">VLOOKUP($A8,PARAMS,3,FALSE())+K8</f>
        <v>0.58</v>
      </c>
      <c r="M8" s="16" t="n">
        <f aca="false">IF(ISNUMBER($F8),bsd(M$2,$H8,$J8,$I8,$Y8,$L8,$X8,0.2),0)</f>
        <v>0</v>
      </c>
      <c r="N8" s="16" t="n">
        <f aca="false">IF(ISNUMBER($F8),bsd(N$2,$H8,$J8,$I8,$Y8,$L8,$X8,0.2),0)</f>
        <v>0</v>
      </c>
      <c r="O8" s="16" t="n">
        <f aca="false">IF(ISNUMBER($F8),bsd(O$2,$H8,$J8,$I8,$Y8,$L8,$X8,0.2),0)</f>
        <v>0</v>
      </c>
      <c r="P8" s="16" t="n">
        <f aca="false">IF(ISNUMBER($F8),bsd(P$2,$H8,$J8,$I8,$Y8,$L8,$X8,0.2),0)</f>
        <v>0</v>
      </c>
      <c r="Q8" s="16" t="n">
        <f aca="false">IF(ISNUMBER($F8),bsd(Q$2,$H8,$J8,$I8,$Y8,$L8,$X8,0.2),0)</f>
        <v>0</v>
      </c>
      <c r="R8" s="17"/>
      <c r="S8" s="18" t="n">
        <f aca="false">IF(ISNUMBER($A8),$F8*N8,0)</f>
        <v>0</v>
      </c>
      <c r="T8" s="18" t="n">
        <f aca="false">IF(ISNUMBER($A8),$F8*O8,0)</f>
        <v>0</v>
      </c>
      <c r="U8" s="19" t="n">
        <f aca="false">IF(ISNUMBER($A8),$F8*P8*10000,0)</f>
        <v>0</v>
      </c>
      <c r="V8" s="19" t="n">
        <f aca="false">IF(ISNUMBER($A8),$F8*Q8*-10000,0)</f>
        <v>-0</v>
      </c>
      <c r="W8" s="20"/>
      <c r="X8" s="21" t="n">
        <f aca="false">VLOOKUP($A8,PARAMS,7,FALSE())</f>
        <v>0.068108005724551</v>
      </c>
      <c r="Y8" s="22" t="n">
        <f aca="true">VLOOKUP($A8,PARAMS,4,FALSE())-TODAY()</f>
        <v>-9222</v>
      </c>
      <c r="AA8" s="18" t="n">
        <f aca="false">IF($E8=AA$2,$S8,0)</f>
        <v>0</v>
      </c>
      <c r="AB8" s="18" t="n">
        <f aca="false">IF($E8=AB$2,$S8,0)</f>
        <v>0</v>
      </c>
      <c r="AC8" s="18" t="n">
        <f aca="false">IF($E8=AC$2,$S8,0)</f>
        <v>0</v>
      </c>
      <c r="AD8" s="18" t="n">
        <f aca="false">IF($E8=AD$2,$S8,0)</f>
        <v>0</v>
      </c>
      <c r="AE8" s="18" t="n">
        <f aca="false">IF($E8=AE$2,$S8,0)</f>
        <v>0</v>
      </c>
      <c r="AG8" s="18" t="n">
        <f aca="false">IF($E8=AG$2,$T8,0)</f>
        <v>0</v>
      </c>
      <c r="AH8" s="18" t="n">
        <f aca="false">IF($E8=AH$2,$T8,0)</f>
        <v>0</v>
      </c>
      <c r="AI8" s="18" t="n">
        <f aca="false">IF($E8=AI$2,$T8,0)</f>
        <v>0</v>
      </c>
      <c r="AJ8" s="18" t="n">
        <f aca="false">IF($E8=AJ$2,$T8,0)</f>
        <v>0</v>
      </c>
      <c r="AK8" s="18" t="n">
        <f aca="false">IF($E8=AK$2,$T8,0)</f>
        <v>0</v>
      </c>
      <c r="AM8" s="18" t="n">
        <f aca="false">IF($E8=AM$2,$U8,0)</f>
        <v>0</v>
      </c>
      <c r="AN8" s="18" t="n">
        <f aca="false">IF($E8=AN$2,$U8,0)</f>
        <v>0</v>
      </c>
      <c r="AO8" s="18" t="n">
        <f aca="false">IF($E8=AO$2,$U8,0)</f>
        <v>0</v>
      </c>
      <c r="AP8" s="18" t="n">
        <f aca="false">IF($E8=AP$2,$U8,0)</f>
        <v>0</v>
      </c>
      <c r="AQ8" s="18" t="n">
        <f aca="false">IF($E8=AQ$2,$U8,0)</f>
        <v>0</v>
      </c>
    </row>
    <row r="9" customFormat="false" ht="11.25" hidden="false" customHeight="false" outlineLevel="0" collapsed="false">
      <c r="A9" s="10" t="n">
        <v>36739</v>
      </c>
      <c r="D9" s="11"/>
      <c r="E9" s="12"/>
      <c r="F9" s="12" t="n">
        <v>300</v>
      </c>
      <c r="G9" s="13" t="n">
        <v>0</v>
      </c>
      <c r="H9" s="13" t="n">
        <v>1</v>
      </c>
      <c r="I9" s="14" t="n">
        <v>4.5</v>
      </c>
      <c r="J9" s="13" t="n">
        <f aca="false">VLOOKUP($A9,PARAMS,2,FALSE())+G9</f>
        <v>4.075</v>
      </c>
      <c r="K9" s="15" t="n">
        <v>0</v>
      </c>
      <c r="L9" s="15" t="n">
        <f aca="false">VLOOKUP($A9,PARAMS,3,FALSE())+K9</f>
        <v>0.58</v>
      </c>
      <c r="M9" s="16" t="e">
        <f aca="false">IF(ISNUMBER($F9),bsd(M$2,$H9,$J9,$I9,$Y9,$L9,$X9,0.2),0)</f>
        <v>#VALUE!</v>
      </c>
      <c r="N9" s="16" t="e">
        <f aca="false">IF(ISNUMBER($F9),bsd(N$2,$H9,$J9,$I9,$Y9,$L9,$X9,0.2),0)</f>
        <v>#VALUE!</v>
      </c>
      <c r="O9" s="16" t="e">
        <f aca="false">IF(ISNUMBER($F9),bsd(O$2,$H9,$J9,$I9,$Y9,$L9,$X9,0.2),0)</f>
        <v>#VALUE!</v>
      </c>
      <c r="P9" s="16" t="e">
        <f aca="false">IF(ISNUMBER($F9),bsd(P$2,$H9,$J9,$I9,$Y9,$L9,$X9,0.2),0)</f>
        <v>#VALUE!</v>
      </c>
      <c r="Q9" s="16" t="e">
        <f aca="false">IF(ISNUMBER($F9),bsd(Q$2,$H9,$J9,$I9,$Y9,$L9,$X9,0.2),0)</f>
        <v>#VALUE!</v>
      </c>
      <c r="R9" s="17"/>
      <c r="S9" s="18" t="e">
        <f aca="false">IF(ISNUMBER($A9),$F9*N9,0)</f>
        <v>#VALUE!</v>
      </c>
      <c r="T9" s="18" t="e">
        <f aca="false">IF(ISNUMBER($A9),$F9*O9,0)</f>
        <v>#VALUE!</v>
      </c>
      <c r="U9" s="19" t="e">
        <f aca="false">IF(ISNUMBER($A9),$F9*P9*10000,0)</f>
        <v>#VALUE!</v>
      </c>
      <c r="V9" s="19" t="e">
        <f aca="false">IF(ISNUMBER($A9),$F9*Q9*-10000,0)</f>
        <v>#VALUE!</v>
      </c>
      <c r="W9" s="20"/>
      <c r="X9" s="21" t="n">
        <f aca="false">VLOOKUP($A9,PARAMS,7,FALSE())</f>
        <v>0.069012418156786</v>
      </c>
      <c r="Y9" s="22" t="n">
        <f aca="true">VLOOKUP($A9,PARAMS,4,FALSE())-TODAY()</f>
        <v>-9193</v>
      </c>
      <c r="AA9" s="18" t="n">
        <f aca="false">IF($E9=AA$2,$S9,0)</f>
        <v>0</v>
      </c>
      <c r="AB9" s="18" t="n">
        <f aca="false">IF($E9=AB$2,$S9,0)</f>
        <v>0</v>
      </c>
      <c r="AC9" s="18" t="n">
        <f aca="false">IF($E9=AC$2,$S9,0)</f>
        <v>0</v>
      </c>
      <c r="AD9" s="18" t="n">
        <f aca="false">IF($E9=AD$2,$S9,0)</f>
        <v>0</v>
      </c>
      <c r="AE9" s="18" t="n">
        <f aca="false">IF($E9=AE$2,$S9,0)</f>
        <v>0</v>
      </c>
      <c r="AG9" s="18" t="n">
        <f aca="false">IF($E9=AG$2,$T9,0)</f>
        <v>0</v>
      </c>
      <c r="AH9" s="18" t="n">
        <f aca="false">IF($E9=AH$2,$T9,0)</f>
        <v>0</v>
      </c>
      <c r="AI9" s="18" t="n">
        <f aca="false">IF($E9=AI$2,$T9,0)</f>
        <v>0</v>
      </c>
      <c r="AJ9" s="18" t="n">
        <f aca="false">IF($E9=AJ$2,$T9,0)</f>
        <v>0</v>
      </c>
      <c r="AK9" s="18" t="n">
        <f aca="false">IF($E9=AK$2,$T9,0)</f>
        <v>0</v>
      </c>
      <c r="AM9" s="18" t="n">
        <f aca="false">IF($E9=AM$2,$U9,0)</f>
        <v>0</v>
      </c>
      <c r="AN9" s="18" t="n">
        <f aca="false">IF($E9=AN$2,$U9,0)</f>
        <v>0</v>
      </c>
      <c r="AO9" s="18" t="n">
        <f aca="false">IF($E9=AO$2,$U9,0)</f>
        <v>0</v>
      </c>
      <c r="AP9" s="18" t="n">
        <f aca="false">IF($E9=AP$2,$U9,0)</f>
        <v>0</v>
      </c>
      <c r="AQ9" s="18" t="n">
        <f aca="false">IF($E9=AQ$2,$U9,0)</f>
        <v>0</v>
      </c>
    </row>
    <row r="10" customFormat="false" ht="11.25" hidden="false" customHeight="true" outlineLevel="0" collapsed="false">
      <c r="A10" s="10" t="n">
        <v>36739</v>
      </c>
      <c r="B10" s="11"/>
      <c r="D10" s="11"/>
      <c r="E10" s="12"/>
      <c r="F10" s="12" t="n">
        <v>300</v>
      </c>
      <c r="G10" s="13" t="n">
        <v>0</v>
      </c>
      <c r="H10" s="13" t="n">
        <v>2</v>
      </c>
      <c r="I10" s="14" t="n">
        <v>3.6</v>
      </c>
      <c r="J10" s="13" t="n">
        <f aca="false">VLOOKUP($A10,PARAMS,2,FALSE())+G10</f>
        <v>4.075</v>
      </c>
      <c r="K10" s="15" t="n">
        <v>0</v>
      </c>
      <c r="L10" s="15" t="n">
        <f aca="false">VLOOKUP($A10,PARAMS,3,FALSE())+K10</f>
        <v>0.58</v>
      </c>
      <c r="M10" s="16" t="e">
        <f aca="false">IF(ISNUMBER($F10),bsd(M$2,$H10,$J10,$I10,$Y10,$L10,$X10,0.2),0)</f>
        <v>#VALUE!</v>
      </c>
      <c r="N10" s="16" t="e">
        <f aca="false">IF(ISNUMBER($F10),bsd(N$2,$H10,$J10,$I10,$Y10,$L10,$X10,0.2),0)</f>
        <v>#VALUE!</v>
      </c>
      <c r="O10" s="16" t="e">
        <f aca="false">IF(ISNUMBER($F10),bsd(O$2,$H10,$J10,$I10,$Y10,$L10,$X10,0.2),0)</f>
        <v>#VALUE!</v>
      </c>
      <c r="P10" s="16" t="e">
        <f aca="false">IF(ISNUMBER($F10),bsd(P$2,$H10,$J10,$I10,$Y10,$L10,$X10,0.2),0)</f>
        <v>#VALUE!</v>
      </c>
      <c r="Q10" s="16" t="e">
        <f aca="false">IF(ISNUMBER($F10),bsd(Q$2,$H10,$J10,$I10,$Y10,$L10,$X10,0.2),0)</f>
        <v>#VALUE!</v>
      </c>
      <c r="R10" s="17"/>
      <c r="S10" s="18" t="e">
        <f aca="false">IF(ISNUMBER($A10),$F10*N10,0)</f>
        <v>#VALUE!</v>
      </c>
      <c r="T10" s="18" t="e">
        <f aca="false">IF(ISNUMBER($A10),$F10*O10,0)</f>
        <v>#VALUE!</v>
      </c>
      <c r="U10" s="19" t="e">
        <f aca="false">IF(ISNUMBER($A10),$F10*P10*10000,0)</f>
        <v>#VALUE!</v>
      </c>
      <c r="V10" s="19" t="e">
        <f aca="false">IF(ISNUMBER($A10),$F10*Q10*-10000,0)</f>
        <v>#VALUE!</v>
      </c>
      <c r="W10" s="20"/>
      <c r="X10" s="21" t="n">
        <f aca="false">VLOOKUP($A10,PARAMS,7,FALSE())</f>
        <v>0.069012418156786</v>
      </c>
      <c r="Y10" s="22" t="n">
        <f aca="true">VLOOKUP($A10,PARAMS,4,FALSE())-TODAY()</f>
        <v>-9193</v>
      </c>
      <c r="AA10" s="18" t="n">
        <f aca="false">IF($E10=AA$2,$S10,0)</f>
        <v>0</v>
      </c>
      <c r="AB10" s="18" t="n">
        <f aca="false">IF($E10=AB$2,$S10,0)</f>
        <v>0</v>
      </c>
      <c r="AC10" s="18" t="n">
        <f aca="false">IF($E10=AC$2,$S10,0)</f>
        <v>0</v>
      </c>
      <c r="AD10" s="18" t="n">
        <f aca="false">IF($E10=AD$2,$S10,0)</f>
        <v>0</v>
      </c>
      <c r="AE10" s="18" t="n">
        <f aca="false">IF($E10=AE$2,$S10,0)</f>
        <v>0</v>
      </c>
      <c r="AG10" s="18" t="n">
        <f aca="false">IF($E10=AG$2,$T10,0)</f>
        <v>0</v>
      </c>
      <c r="AH10" s="18" t="n">
        <f aca="false">IF($E10=AH$2,$T10,0)</f>
        <v>0</v>
      </c>
      <c r="AI10" s="18" t="n">
        <f aca="false">IF($E10=AI$2,$T10,0)</f>
        <v>0</v>
      </c>
      <c r="AJ10" s="18" t="n">
        <f aca="false">IF($E10=AJ$2,$T10,0)</f>
        <v>0</v>
      </c>
      <c r="AK10" s="18" t="n">
        <f aca="false">IF($E10=AK$2,$T10,0)</f>
        <v>0</v>
      </c>
      <c r="AM10" s="18" t="n">
        <f aca="false">IF($E10=AM$2,$U10,0)</f>
        <v>0</v>
      </c>
      <c r="AN10" s="18" t="n">
        <f aca="false">IF($E10=AN$2,$U10,0)</f>
        <v>0</v>
      </c>
      <c r="AO10" s="18" t="n">
        <f aca="false">IF($E10=AO$2,$U10,0)</f>
        <v>0</v>
      </c>
      <c r="AP10" s="18" t="n">
        <f aca="false">IF($E10=AP$2,$U10,0)</f>
        <v>0</v>
      </c>
      <c r="AQ10" s="18" t="n">
        <f aca="false">IF($E10=AQ$2,$U10,0)</f>
        <v>0</v>
      </c>
    </row>
    <row r="11" customFormat="false" ht="11.25" hidden="false" customHeight="true" outlineLevel="0" collapsed="false">
      <c r="A11" s="10" t="n">
        <v>36800</v>
      </c>
      <c r="D11" s="11"/>
      <c r="E11" s="12"/>
      <c r="F11" s="12"/>
      <c r="G11" s="13"/>
      <c r="H11" s="13"/>
      <c r="I11" s="14"/>
      <c r="J11" s="13" t="n">
        <f aca="false">VLOOKUP($A11,PARAMS,2,FALSE())+G11</f>
        <v>4.082</v>
      </c>
      <c r="K11" s="15" t="n">
        <v>0</v>
      </c>
      <c r="L11" s="15" t="n">
        <f aca="false">VLOOKUP($A11,PARAMS,3,FALSE())+K11</f>
        <v>0.585</v>
      </c>
      <c r="M11" s="16" t="n">
        <f aca="false">IF(ISNUMBER($F11),bsd(M$2,$H11,$J11,$I11,$Y11,$L11,$X11,0.2),0)</f>
        <v>0</v>
      </c>
      <c r="N11" s="16" t="n">
        <f aca="false">IF(ISNUMBER($F11),bsd(N$2,$H11,$J11,$I11,$Y11,$L11,$X11,0.2),0)</f>
        <v>0</v>
      </c>
      <c r="O11" s="16" t="n">
        <f aca="false">IF(ISNUMBER($F11),bsd(O$2,$H11,$J11,$I11,$Y11,$L11,$X11,0.2),0)</f>
        <v>0</v>
      </c>
      <c r="P11" s="16" t="n">
        <f aca="false">IF(ISNUMBER($F11),bsd(P$2,$H11,$J11,$I11,$Y11,$L11,$X11,0.2),0)</f>
        <v>0</v>
      </c>
      <c r="Q11" s="16" t="n">
        <f aca="false">IF(ISNUMBER($F11),bsd(Q$2,$H11,$J11,$I11,$Y11,$L11,$X11,0.2),0)</f>
        <v>0</v>
      </c>
      <c r="R11" s="17"/>
      <c r="S11" s="18" t="n">
        <f aca="false">IF(ISNUMBER($A11),$F11*N11,0)</f>
        <v>0</v>
      </c>
      <c r="T11" s="18" t="n">
        <f aca="false">IF(ISNUMBER($A11),$F11*O11,0)</f>
        <v>0</v>
      </c>
      <c r="U11" s="19" t="n">
        <f aca="false">IF(ISNUMBER($A11),$F11*P11*10000,0)</f>
        <v>0</v>
      </c>
      <c r="V11" s="19" t="n">
        <f aca="false">IF(ISNUMBER($A11),$F11*Q11*-10000,0)</f>
        <v>-0</v>
      </c>
      <c r="W11" s="20"/>
      <c r="X11" s="21" t="n">
        <f aca="false">VLOOKUP($A11,PARAMS,7,FALSE())</f>
        <v>0.070364051970247</v>
      </c>
      <c r="Y11" s="22" t="n">
        <f aca="true">VLOOKUP($A11,PARAMS,4,FALSE())-TODAY()</f>
        <v>-9131</v>
      </c>
      <c r="AA11" s="18" t="n">
        <f aca="false">IF($E11=AA$2,$S11,0)</f>
        <v>0</v>
      </c>
      <c r="AB11" s="18" t="n">
        <f aca="false">IF($E11=AB$2,$S11,0)</f>
        <v>0</v>
      </c>
      <c r="AC11" s="18" t="n">
        <f aca="false">IF($E11=AC$2,$S11,0)</f>
        <v>0</v>
      </c>
      <c r="AD11" s="18" t="n">
        <f aca="false">IF($E11=AD$2,$S11,0)</f>
        <v>0</v>
      </c>
      <c r="AE11" s="18" t="n">
        <f aca="false">IF($E11=AE$2,$S11,0)</f>
        <v>0</v>
      </c>
      <c r="AG11" s="18" t="n">
        <f aca="false">IF($E11=AG$2,$T11,0)</f>
        <v>0</v>
      </c>
      <c r="AH11" s="18" t="n">
        <f aca="false">IF($E11=AH$2,$T11,0)</f>
        <v>0</v>
      </c>
      <c r="AI11" s="18" t="n">
        <f aca="false">IF($E11=AI$2,$T11,0)</f>
        <v>0</v>
      </c>
      <c r="AJ11" s="18" t="n">
        <f aca="false">IF($E11=AJ$2,$T11,0)</f>
        <v>0</v>
      </c>
      <c r="AK11" s="18" t="n">
        <f aca="false">IF($E11=AK$2,$T11,0)</f>
        <v>0</v>
      </c>
      <c r="AM11" s="18" t="n">
        <f aca="false">IF($E11=AM$2,$U11,0)</f>
        <v>0</v>
      </c>
      <c r="AN11" s="18" t="n">
        <f aca="false">IF($E11=AN$2,$U11,0)</f>
        <v>0</v>
      </c>
      <c r="AO11" s="18" t="n">
        <f aca="false">IF($E11=AO$2,$U11,0)</f>
        <v>0</v>
      </c>
      <c r="AP11" s="18" t="n">
        <f aca="false">IF($E11=AP$2,$U11,0)</f>
        <v>0</v>
      </c>
      <c r="AQ11" s="18" t="n">
        <f aca="false">IF($E11=AQ$2,$U11,0)</f>
        <v>0</v>
      </c>
    </row>
    <row r="12" customFormat="false" ht="11.25" hidden="false" customHeight="false" outlineLevel="0" collapsed="false">
      <c r="A12" s="10"/>
      <c r="D12" s="11"/>
      <c r="E12" s="12"/>
      <c r="F12" s="12"/>
      <c r="G12" s="13"/>
      <c r="H12" s="13"/>
      <c r="I12" s="14"/>
      <c r="J12" s="13"/>
      <c r="K12" s="15"/>
      <c r="L12" s="15"/>
      <c r="M12" s="16"/>
      <c r="N12" s="16"/>
      <c r="O12" s="16"/>
      <c r="P12" s="16"/>
      <c r="Q12" s="16"/>
      <c r="R12" s="17"/>
      <c r="S12" s="18"/>
      <c r="T12" s="18"/>
      <c r="U12" s="19"/>
      <c r="V12" s="19"/>
      <c r="W12" s="20"/>
      <c r="X12" s="21"/>
      <c r="Y12" s="22"/>
      <c r="AA12" s="18"/>
      <c r="AB12" s="18"/>
      <c r="AC12" s="18"/>
      <c r="AD12" s="18"/>
      <c r="AE12" s="18"/>
      <c r="AG12" s="18"/>
      <c r="AH12" s="18"/>
      <c r="AI12" s="18"/>
      <c r="AJ12" s="18"/>
      <c r="AK12" s="18"/>
      <c r="AM12" s="18"/>
      <c r="AN12" s="18"/>
      <c r="AO12" s="18"/>
      <c r="AP12" s="18"/>
      <c r="AQ12" s="18"/>
    </row>
    <row r="13" customFormat="false" ht="11.25" hidden="false" customHeight="false" outlineLevel="0" collapsed="false">
      <c r="A13" s="10" t="n">
        <v>36831</v>
      </c>
      <c r="D13" s="11"/>
      <c r="E13" s="12"/>
      <c r="F13" s="12"/>
      <c r="G13" s="13"/>
      <c r="H13" s="13" t="n">
        <v>3</v>
      </c>
      <c r="I13" s="14" t="n">
        <v>4.1</v>
      </c>
      <c r="J13" s="13" t="n">
        <f aca="false">VLOOKUP($A13,PARAMS,2,FALSE())+G13</f>
        <v>4.103</v>
      </c>
      <c r="K13" s="15" t="n">
        <v>0</v>
      </c>
      <c r="L13" s="15" t="n">
        <f aca="false">VLOOKUP($A13,PARAMS,3,FALSE())+K13</f>
        <v>0.5975</v>
      </c>
      <c r="M13" s="16" t="n">
        <f aca="false">IF(ISNUMBER($F13),bsd(M$2,$H13,$J13,$I13,$Y13,$L13,$X13,0.2),0)</f>
        <v>0</v>
      </c>
      <c r="N13" s="16" t="n">
        <f aca="false">IF(ISNUMBER($F13),bsd(N$2,$H13,$J13,$I13,$Y13,$L13,$X13,0.2),0)</f>
        <v>0</v>
      </c>
      <c r="O13" s="16" t="n">
        <f aca="false">IF(ISNUMBER($F13),bsd(O$2,$H13,$J13,$I13,$Y13,$L13,$X13,0.2),0)</f>
        <v>0</v>
      </c>
      <c r="P13" s="16" t="n">
        <f aca="false">IF(ISNUMBER($F13),bsd(P$2,$H13,$J13,$I13,$Y13,$L13,$X13,0.2),0)</f>
        <v>0</v>
      </c>
      <c r="Q13" s="16" t="n">
        <f aca="false">IF(ISNUMBER($F13),bsd(Q$2,$H13,$J13,$I13,$Y13,$L13,$X13,0.2),0)</f>
        <v>0</v>
      </c>
      <c r="R13" s="17"/>
      <c r="S13" s="18" t="n">
        <f aca="false">IF(ISNUMBER($A13),$F13*N13,0)</f>
        <v>0</v>
      </c>
      <c r="T13" s="18" t="n">
        <f aca="false">IF(ISNUMBER($A13),$F13*O13,0)</f>
        <v>0</v>
      </c>
      <c r="U13" s="19" t="n">
        <f aca="false">IF(ISNUMBER($A13),$F13*P13*10000,0)</f>
        <v>0</v>
      </c>
      <c r="V13" s="19" t="n">
        <f aca="false">IF(ISNUMBER($A13),$F13*Q13*-10000,0)</f>
        <v>-0</v>
      </c>
      <c r="W13" s="20"/>
      <c r="X13" s="21" t="n">
        <f aca="false">VLOOKUP($A13,PARAMS,7,FALSE())</f>
        <v>0.070924982419675</v>
      </c>
      <c r="Y13" s="22" t="n">
        <f aca="true">VLOOKUP($A13,PARAMS,4,FALSE())-TODAY()</f>
        <v>-9101</v>
      </c>
      <c r="AA13" s="18" t="n">
        <f aca="false">IF($E13=AA$2,$S13,0)</f>
        <v>0</v>
      </c>
      <c r="AB13" s="18" t="n">
        <f aca="false">IF($E13=AB$2,$S13,0)</f>
        <v>0</v>
      </c>
      <c r="AC13" s="18" t="n">
        <f aca="false">IF($E13=AC$2,$S13,0)</f>
        <v>0</v>
      </c>
      <c r="AD13" s="18" t="n">
        <f aca="false">IF($E13=AD$2,$S13,0)</f>
        <v>0</v>
      </c>
      <c r="AE13" s="18" t="n">
        <f aca="false">IF($E13=AE$2,$S13,0)</f>
        <v>0</v>
      </c>
      <c r="AG13" s="18" t="n">
        <f aca="false">IF($E13=AG$2,$T13,0)</f>
        <v>0</v>
      </c>
      <c r="AH13" s="18" t="n">
        <f aca="false">IF($E13=AH$2,$T13,0)</f>
        <v>0</v>
      </c>
      <c r="AI13" s="18" t="n">
        <f aca="false">IF($E13=AI$2,$T13,0)</f>
        <v>0</v>
      </c>
      <c r="AJ13" s="18" t="n">
        <f aca="false">IF($E13=AJ$2,$T13,0)</f>
        <v>0</v>
      </c>
      <c r="AK13" s="18" t="n">
        <f aca="false">IF($E13=AK$2,$T13,0)</f>
        <v>0</v>
      </c>
      <c r="AM13" s="18" t="n">
        <f aca="false">IF($E13=AM$2,$U13,0)</f>
        <v>0</v>
      </c>
      <c r="AN13" s="18" t="n">
        <f aca="false">IF($E13=AN$2,$U13,0)</f>
        <v>0</v>
      </c>
      <c r="AO13" s="18" t="n">
        <f aca="false">IF($E13=AO$2,$U13,0)</f>
        <v>0</v>
      </c>
      <c r="AP13" s="18" t="n">
        <f aca="false">IF($E13=AP$2,$U13,0)</f>
        <v>0</v>
      </c>
      <c r="AQ13" s="18" t="n">
        <f aca="false">IF($E13=AQ$2,$U13,0)</f>
        <v>0</v>
      </c>
    </row>
    <row r="14" customFormat="false" ht="11.25" hidden="false" customHeight="false" outlineLevel="0" collapsed="false">
      <c r="A14" s="10" t="n">
        <v>36861</v>
      </c>
      <c r="D14" s="11"/>
      <c r="E14" s="12"/>
      <c r="F14" s="12"/>
      <c r="G14" s="13"/>
      <c r="H14" s="13" t="n">
        <v>3</v>
      </c>
      <c r="I14" s="14" t="n">
        <v>4.1</v>
      </c>
      <c r="J14" s="13" t="n">
        <f aca="false">VLOOKUP($A14,PARAMS,2,FALSE())+G14</f>
        <v>4.203</v>
      </c>
      <c r="K14" s="15" t="n">
        <v>0</v>
      </c>
      <c r="L14" s="15" t="n">
        <f aca="false">VLOOKUP($A14,PARAMS,3,FALSE())+K14</f>
        <v>0.5975</v>
      </c>
      <c r="M14" s="16" t="n">
        <f aca="false">IF(ISNUMBER($F14),bsd(M$2,$H14,$J14,$I14,$Y14,$L14,$X14,0.2),0)</f>
        <v>0</v>
      </c>
      <c r="N14" s="16" t="n">
        <f aca="false">IF(ISNUMBER($F14),bsd(N$2,$H14,$J14,$I14,$Y14,$L14,$X14,0.2),0)</f>
        <v>0</v>
      </c>
      <c r="O14" s="16" t="n">
        <f aca="false">IF(ISNUMBER($F14),bsd(O$2,$H14,$J14,$I14,$Y14,$L14,$X14,0.2),0)</f>
        <v>0</v>
      </c>
      <c r="P14" s="16" t="n">
        <f aca="false">IF(ISNUMBER($F14),bsd(P$2,$H14,$J14,$I14,$Y14,$L14,$X14,0.2),0)</f>
        <v>0</v>
      </c>
      <c r="Q14" s="16" t="n">
        <f aca="false">IF(ISNUMBER($F14),bsd(Q$2,$H14,$J14,$I14,$Y14,$L14,$X14,0.2),0)</f>
        <v>0</v>
      </c>
      <c r="R14" s="17"/>
      <c r="S14" s="18" t="n">
        <f aca="false">IF(ISNUMBER($A14),$F14*N14,0)</f>
        <v>0</v>
      </c>
      <c r="T14" s="18" t="n">
        <f aca="false">IF(ISNUMBER($A14),$F14*O14,0)</f>
        <v>0</v>
      </c>
      <c r="U14" s="19" t="n">
        <f aca="false">IF(ISNUMBER($A14),$F14*P14*10000,0)</f>
        <v>0</v>
      </c>
      <c r="V14" s="19" t="n">
        <f aca="false">IF(ISNUMBER($A14),$F14*Q14*-10000,0)</f>
        <v>-0</v>
      </c>
      <c r="W14" s="20"/>
      <c r="X14" s="21" t="n">
        <f aca="false">VLOOKUP($A14,PARAMS,7,FALSE())</f>
        <v>0.071467818437493</v>
      </c>
      <c r="Y14" s="22" t="n">
        <f aca="true">VLOOKUP($A14,PARAMS,4,FALSE())-TODAY()</f>
        <v>-9069</v>
      </c>
      <c r="AA14" s="18" t="n">
        <f aca="false">IF($E14=AA$2,$S14,0)</f>
        <v>0</v>
      </c>
      <c r="AB14" s="18" t="n">
        <f aca="false">IF($E14=AB$2,$S14,0)</f>
        <v>0</v>
      </c>
      <c r="AC14" s="18" t="n">
        <f aca="false">IF($E14=AC$2,$S14,0)</f>
        <v>0</v>
      </c>
      <c r="AD14" s="18" t="n">
        <f aca="false">IF($E14=AD$2,$S14,0)</f>
        <v>0</v>
      </c>
      <c r="AE14" s="18" t="n">
        <f aca="false">IF($E14=AE$2,$S14,0)</f>
        <v>0</v>
      </c>
      <c r="AG14" s="18" t="n">
        <f aca="false">IF($E14=AG$2,$T14,0)</f>
        <v>0</v>
      </c>
      <c r="AH14" s="18" t="n">
        <f aca="false">IF($E14=AH$2,$T14,0)</f>
        <v>0</v>
      </c>
      <c r="AI14" s="18" t="n">
        <f aca="false">IF($E14=AI$2,$T14,0)</f>
        <v>0</v>
      </c>
      <c r="AJ14" s="18" t="n">
        <f aca="false">IF($E14=AJ$2,$T14,0)</f>
        <v>0</v>
      </c>
      <c r="AK14" s="18" t="n">
        <f aca="false">IF($E14=AK$2,$T14,0)</f>
        <v>0</v>
      </c>
      <c r="AM14" s="18" t="n">
        <f aca="false">IF($E14=AM$2,$U14,0)</f>
        <v>0</v>
      </c>
      <c r="AN14" s="18" t="n">
        <f aca="false">IF($E14=AN$2,$U14,0)</f>
        <v>0</v>
      </c>
      <c r="AO14" s="18" t="n">
        <f aca="false">IF($E14=AO$2,$U14,0)</f>
        <v>0</v>
      </c>
      <c r="AP14" s="18" t="n">
        <f aca="false">IF($E14=AP$2,$U14,0)</f>
        <v>0</v>
      </c>
      <c r="AQ14" s="18" t="n">
        <f aca="false">IF($E14=AQ$2,$U14,0)</f>
        <v>0</v>
      </c>
    </row>
    <row r="15" customFormat="false" ht="11.25" hidden="false" customHeight="false" outlineLevel="0" collapsed="false">
      <c r="A15" s="10" t="n">
        <v>36892</v>
      </c>
      <c r="D15" s="11"/>
      <c r="E15" s="12"/>
      <c r="F15" s="12"/>
      <c r="G15" s="13"/>
      <c r="H15" s="13" t="n">
        <v>3</v>
      </c>
      <c r="I15" s="14" t="n">
        <v>4.1</v>
      </c>
      <c r="J15" s="13" t="n">
        <f aca="false">VLOOKUP($A15,PARAMS,2,FALSE())+G15</f>
        <v>4.213</v>
      </c>
      <c r="K15" s="15" t="n">
        <v>0</v>
      </c>
      <c r="L15" s="15" t="n">
        <f aca="false">VLOOKUP($A15,PARAMS,3,FALSE())+K15</f>
        <v>0.6</v>
      </c>
      <c r="M15" s="16" t="n">
        <f aca="false">IF(ISNUMBER($F15),bsd(M$2,$H15,$J15,$I15,$Y15,$L15,$X15,0.2),0)</f>
        <v>0</v>
      </c>
      <c r="N15" s="16" t="n">
        <f aca="false">IF(ISNUMBER($F15),bsd(N$2,$H15,$J15,$I15,$Y15,$L15,$X15,0.2),0)</f>
        <v>0</v>
      </c>
      <c r="O15" s="16" t="n">
        <f aca="false">IF(ISNUMBER($F15),bsd(O$2,$H15,$J15,$I15,$Y15,$L15,$X15,0.2),0)</f>
        <v>0</v>
      </c>
      <c r="P15" s="16" t="n">
        <f aca="false">IF(ISNUMBER($F15),bsd(P$2,$H15,$J15,$I15,$Y15,$L15,$X15,0.2),0)</f>
        <v>0</v>
      </c>
      <c r="Q15" s="16" t="n">
        <f aca="false">IF(ISNUMBER($F15),bsd(Q$2,$H15,$J15,$I15,$Y15,$L15,$X15,0.2),0)</f>
        <v>0</v>
      </c>
      <c r="R15" s="17"/>
      <c r="S15" s="18" t="n">
        <f aca="false">IF(ISNUMBER($A15),$F15*N15,0)</f>
        <v>0</v>
      </c>
      <c r="T15" s="18" t="n">
        <f aca="false">IF(ISNUMBER($A15),$F15*O15,0)</f>
        <v>0</v>
      </c>
      <c r="U15" s="19" t="n">
        <f aca="false">IF(ISNUMBER($A15),$F15*P15*10000,0)</f>
        <v>0</v>
      </c>
      <c r="V15" s="19" t="n">
        <f aca="false">IF(ISNUMBER($A15),$F15*Q15*-10000,0)</f>
        <v>-0</v>
      </c>
      <c r="W15" s="20"/>
      <c r="X15" s="21" t="n">
        <f aca="false">VLOOKUP($A15,PARAMS,7,FALSE())</f>
        <v>0.071988320921431</v>
      </c>
      <c r="Y15" s="22" t="n">
        <f aca="true">VLOOKUP($A15,PARAMS,4,FALSE())-TODAY()</f>
        <v>-9040</v>
      </c>
      <c r="AA15" s="18" t="n">
        <f aca="false">IF($E15=AA$2,$S15,0)</f>
        <v>0</v>
      </c>
      <c r="AB15" s="18" t="n">
        <f aca="false">IF($E15=AB$2,$S15,0)</f>
        <v>0</v>
      </c>
      <c r="AC15" s="18" t="n">
        <f aca="false">IF($E15=AC$2,$S15,0)</f>
        <v>0</v>
      </c>
      <c r="AD15" s="18" t="n">
        <f aca="false">IF($E15=AD$2,$S15,0)</f>
        <v>0</v>
      </c>
      <c r="AE15" s="18" t="n">
        <f aca="false">IF($E15=AE$2,$S15,0)</f>
        <v>0</v>
      </c>
      <c r="AG15" s="18" t="n">
        <f aca="false">IF($E15=AG$2,$T15,0)</f>
        <v>0</v>
      </c>
      <c r="AH15" s="18" t="n">
        <f aca="false">IF($E15=AH$2,$T15,0)</f>
        <v>0</v>
      </c>
      <c r="AI15" s="18" t="n">
        <f aca="false">IF($E15=AI$2,$T15,0)</f>
        <v>0</v>
      </c>
      <c r="AJ15" s="18" t="n">
        <f aca="false">IF($E15=AJ$2,$T15,0)</f>
        <v>0</v>
      </c>
      <c r="AK15" s="18" t="n">
        <f aca="false">IF($E15=AK$2,$T15,0)</f>
        <v>0</v>
      </c>
      <c r="AM15" s="18" t="n">
        <f aca="false">IF($E15=AM$2,$U15,0)</f>
        <v>0</v>
      </c>
      <c r="AN15" s="18" t="n">
        <f aca="false">IF($E15=AN$2,$U15,0)</f>
        <v>0</v>
      </c>
      <c r="AO15" s="18" t="n">
        <f aca="false">IF($E15=AO$2,$U15,0)</f>
        <v>0</v>
      </c>
      <c r="AP15" s="18" t="n">
        <f aca="false">IF($E15=AP$2,$U15,0)</f>
        <v>0</v>
      </c>
      <c r="AQ15" s="18" t="n">
        <f aca="false">IF($E15=AQ$2,$U15,0)</f>
        <v>0</v>
      </c>
    </row>
    <row r="16" customFormat="false" ht="11.25" hidden="false" customHeight="false" outlineLevel="0" collapsed="false">
      <c r="A16" s="10" t="n">
        <v>36923</v>
      </c>
      <c r="D16" s="11"/>
      <c r="E16" s="12"/>
      <c r="F16" s="12"/>
      <c r="G16" s="13"/>
      <c r="H16" s="13" t="n">
        <v>3</v>
      </c>
      <c r="I16" s="14" t="n">
        <v>4.1</v>
      </c>
      <c r="J16" s="13" t="n">
        <f aca="false">VLOOKUP($A16,PARAMS,2,FALSE())+G16</f>
        <v>4.008</v>
      </c>
      <c r="K16" s="15" t="n">
        <v>0</v>
      </c>
      <c r="L16" s="15" t="n">
        <f aca="false">VLOOKUP($A16,PARAMS,3,FALSE())+K16</f>
        <v>0.5875</v>
      </c>
      <c r="M16" s="16" t="n">
        <f aca="false">IF(ISNUMBER($F16),bsd(M$2,$H16,$J16,$I16,$Y16,$L16,$X16,0.2),0)</f>
        <v>0</v>
      </c>
      <c r="N16" s="16" t="n">
        <f aca="false">IF(ISNUMBER($F16),bsd(N$2,$H16,$J16,$I16,$Y16,$L16,$X16,0.2),0)</f>
        <v>0</v>
      </c>
      <c r="O16" s="16" t="n">
        <f aca="false">IF(ISNUMBER($F16),bsd(O$2,$H16,$J16,$I16,$Y16,$L16,$X16,0.2),0)</f>
        <v>0</v>
      </c>
      <c r="P16" s="16" t="n">
        <f aca="false">IF(ISNUMBER($F16),bsd(P$2,$H16,$J16,$I16,$Y16,$L16,$X16,0.2),0)</f>
        <v>0</v>
      </c>
      <c r="Q16" s="16" t="n">
        <f aca="false">IF(ISNUMBER($F16),bsd(Q$2,$H16,$J16,$I16,$Y16,$L16,$X16,0.2),0)</f>
        <v>0</v>
      </c>
      <c r="R16" s="17"/>
      <c r="S16" s="18" t="n">
        <f aca="false">IF(ISNUMBER($A16),$F16*N16,0)</f>
        <v>0</v>
      </c>
      <c r="T16" s="18" t="n">
        <f aca="false">IF(ISNUMBER($A16),$F16*O16,0)</f>
        <v>0</v>
      </c>
      <c r="U16" s="19" t="n">
        <f aca="false">IF(ISNUMBER($A16),$F16*P16*10000,0)</f>
        <v>0</v>
      </c>
      <c r="V16" s="19" t="n">
        <f aca="false">IF(ISNUMBER($A16),$F16*Q16*-10000,0)</f>
        <v>-0</v>
      </c>
      <c r="W16" s="20"/>
      <c r="X16" s="21" t="n">
        <f aca="false">VLOOKUP($A16,PARAMS,7,FALSE())</f>
        <v>0.072444812215648</v>
      </c>
      <c r="Y16" s="22" t="n">
        <f aca="true">VLOOKUP($A16,PARAMS,4,FALSE())-TODAY()</f>
        <v>-9009</v>
      </c>
      <c r="AA16" s="18" t="n">
        <f aca="false">IF($E16=AA$2,$S16,0)</f>
        <v>0</v>
      </c>
      <c r="AB16" s="18" t="n">
        <f aca="false">IF($E16=AB$2,$S16,0)</f>
        <v>0</v>
      </c>
      <c r="AC16" s="18" t="n">
        <f aca="false">IF($E16=AC$2,$S16,0)</f>
        <v>0</v>
      </c>
      <c r="AD16" s="18" t="n">
        <f aca="false">IF($E16=AD$2,$S16,0)</f>
        <v>0</v>
      </c>
      <c r="AE16" s="18" t="n">
        <f aca="false">IF($E16=AE$2,$S16,0)</f>
        <v>0</v>
      </c>
      <c r="AG16" s="18" t="n">
        <f aca="false">IF($E16=AG$2,$T16,0)</f>
        <v>0</v>
      </c>
      <c r="AH16" s="18" t="n">
        <f aca="false">IF($E16=AH$2,$T16,0)</f>
        <v>0</v>
      </c>
      <c r="AI16" s="18" t="n">
        <f aca="false">IF($E16=AI$2,$T16,0)</f>
        <v>0</v>
      </c>
      <c r="AJ16" s="18" t="n">
        <f aca="false">IF($E16=AJ$2,$T16,0)</f>
        <v>0</v>
      </c>
      <c r="AK16" s="18" t="n">
        <f aca="false">IF($E16=AK$2,$T16,0)</f>
        <v>0</v>
      </c>
      <c r="AM16" s="18" t="n">
        <f aca="false">IF($E16=AM$2,$U16,0)</f>
        <v>0</v>
      </c>
      <c r="AN16" s="18" t="n">
        <f aca="false">IF($E16=AN$2,$U16,0)</f>
        <v>0</v>
      </c>
      <c r="AO16" s="18" t="n">
        <f aca="false">IF($E16=AO$2,$U16,0)</f>
        <v>0</v>
      </c>
      <c r="AP16" s="18" t="n">
        <f aca="false">IF($E16=AP$2,$U16,0)</f>
        <v>0</v>
      </c>
      <c r="AQ16" s="18" t="n">
        <f aca="false">IF($E16=AQ$2,$U16,0)</f>
        <v>0</v>
      </c>
    </row>
    <row r="17" customFormat="false" ht="11.25" hidden="false" customHeight="false" outlineLevel="0" collapsed="false">
      <c r="A17" s="10" t="n">
        <v>36951</v>
      </c>
      <c r="D17" s="11"/>
      <c r="E17" s="12"/>
      <c r="F17" s="12"/>
      <c r="G17" s="13"/>
      <c r="H17" s="13" t="n">
        <v>3</v>
      </c>
      <c r="I17" s="14" t="n">
        <v>4.1</v>
      </c>
      <c r="J17" s="13" t="n">
        <f aca="false">VLOOKUP($A17,PARAMS,2,FALSE())+G17</f>
        <v>3.798</v>
      </c>
      <c r="K17" s="15" t="n">
        <v>0</v>
      </c>
      <c r="L17" s="15" t="n">
        <f aca="false">VLOOKUP($A17,PARAMS,3,FALSE())+K17</f>
        <v>0.535</v>
      </c>
      <c r="M17" s="16" t="n">
        <f aca="false">IF(ISNUMBER($F17),bsd(M$2,$H17,$J17,$I17,$Y17,$L17,$X17,0.2),0)</f>
        <v>0</v>
      </c>
      <c r="N17" s="16" t="n">
        <f aca="false">IF(ISNUMBER($F17),bsd(N$2,$H17,$J17,$I17,$Y17,$L17,$X17,0.2),0)</f>
        <v>0</v>
      </c>
      <c r="O17" s="16" t="n">
        <f aca="false">IF(ISNUMBER($F17),bsd(O$2,$H17,$J17,$I17,$Y17,$L17,$X17,0.2),0)</f>
        <v>0</v>
      </c>
      <c r="P17" s="16" t="n">
        <f aca="false">IF(ISNUMBER($F17),bsd(P$2,$H17,$J17,$I17,$Y17,$L17,$X17,0.2),0)</f>
        <v>0</v>
      </c>
      <c r="Q17" s="16" t="n">
        <f aca="false">IF(ISNUMBER($F17),bsd(Q$2,$H17,$J17,$I17,$Y17,$L17,$X17,0.2),0)</f>
        <v>0</v>
      </c>
      <c r="R17" s="17"/>
      <c r="S17" s="18" t="n">
        <f aca="false">IF(ISNUMBER($A17),$F17*N17,0)</f>
        <v>0</v>
      </c>
      <c r="T17" s="18" t="n">
        <f aca="false">IF(ISNUMBER($A17),$F17*O17,0)</f>
        <v>0</v>
      </c>
      <c r="U17" s="19" t="n">
        <f aca="false">IF(ISNUMBER($A17),$F17*P17*10000,0)</f>
        <v>0</v>
      </c>
      <c r="V17" s="19" t="n">
        <f aca="false">IF(ISNUMBER($A17),$F17*Q17*-10000,0)</f>
        <v>-0</v>
      </c>
      <c r="W17" s="20"/>
      <c r="X17" s="21" t="n">
        <f aca="false">VLOOKUP($A17,PARAMS,7,FALSE())</f>
        <v>0.072857126992161</v>
      </c>
      <c r="Y17" s="22" t="n">
        <f aca="true">VLOOKUP($A17,PARAMS,4,FALSE())-TODAY()</f>
        <v>-8981</v>
      </c>
      <c r="AA17" s="18" t="n">
        <f aca="false">IF($E17=AA$2,$S17,0)</f>
        <v>0</v>
      </c>
      <c r="AB17" s="18" t="n">
        <f aca="false">IF($E17=AB$2,$S17,0)</f>
        <v>0</v>
      </c>
      <c r="AC17" s="18" t="n">
        <f aca="false">IF($E17=AC$2,$S17,0)</f>
        <v>0</v>
      </c>
      <c r="AD17" s="18" t="n">
        <f aca="false">IF($E17=AD$2,$S17,0)</f>
        <v>0</v>
      </c>
      <c r="AE17" s="18" t="n">
        <f aca="false">IF($E17=AE$2,$S17,0)</f>
        <v>0</v>
      </c>
      <c r="AG17" s="18" t="n">
        <f aca="false">IF($E17=AG$2,$T17,0)</f>
        <v>0</v>
      </c>
      <c r="AH17" s="18" t="n">
        <f aca="false">IF($E17=AH$2,$T17,0)</f>
        <v>0</v>
      </c>
      <c r="AI17" s="18" t="n">
        <f aca="false">IF($E17=AI$2,$T17,0)</f>
        <v>0</v>
      </c>
      <c r="AJ17" s="18" t="n">
        <f aca="false">IF($E17=AJ$2,$T17,0)</f>
        <v>0</v>
      </c>
      <c r="AK17" s="18" t="n">
        <f aca="false">IF($E17=AK$2,$T17,0)</f>
        <v>0</v>
      </c>
      <c r="AM17" s="18" t="n">
        <f aca="false">IF($E17=AM$2,$U17,0)</f>
        <v>0</v>
      </c>
      <c r="AN17" s="18" t="n">
        <f aca="false">IF($E17=AN$2,$U17,0)</f>
        <v>0</v>
      </c>
      <c r="AO17" s="18" t="n">
        <f aca="false">IF($E17=AO$2,$U17,0)</f>
        <v>0</v>
      </c>
      <c r="AP17" s="18" t="n">
        <f aca="false">IF($E17=AP$2,$U17,0)</f>
        <v>0</v>
      </c>
      <c r="AQ17" s="18" t="n">
        <f aca="false">IF($E17=AQ$2,$U17,0)</f>
        <v>0</v>
      </c>
    </row>
    <row r="18" customFormat="false" ht="11.25" hidden="false" customHeight="false" outlineLevel="0" collapsed="false">
      <c r="A18" s="10"/>
      <c r="D18" s="11"/>
      <c r="E18" s="12"/>
      <c r="F18" s="12"/>
      <c r="G18" s="13"/>
      <c r="H18" s="13"/>
      <c r="I18" s="14"/>
      <c r="J18" s="13"/>
      <c r="K18" s="15"/>
      <c r="L18" s="15"/>
      <c r="M18" s="16"/>
      <c r="N18" s="16"/>
      <c r="O18" s="16"/>
      <c r="P18" s="16"/>
      <c r="Q18" s="16"/>
      <c r="R18" s="17"/>
      <c r="S18" s="18"/>
      <c r="T18" s="18"/>
      <c r="U18" s="19"/>
      <c r="V18" s="19"/>
      <c r="W18" s="20"/>
      <c r="X18" s="21"/>
      <c r="Y18" s="22"/>
      <c r="AA18" s="18"/>
      <c r="AB18" s="18"/>
      <c r="AC18" s="18"/>
      <c r="AD18" s="18"/>
      <c r="AE18" s="18"/>
      <c r="AG18" s="18"/>
      <c r="AH18" s="18"/>
      <c r="AI18" s="18"/>
      <c r="AJ18" s="18"/>
      <c r="AK18" s="18"/>
      <c r="AM18" s="18"/>
      <c r="AN18" s="18"/>
      <c r="AO18" s="18"/>
      <c r="AP18" s="18"/>
      <c r="AQ18" s="18"/>
    </row>
    <row r="19" customFormat="false" ht="11.25" hidden="false" customHeight="false" outlineLevel="0" collapsed="false">
      <c r="A19" s="10" t="n">
        <v>36831</v>
      </c>
      <c r="D19" s="11"/>
      <c r="E19" s="12"/>
      <c r="F19" s="12"/>
      <c r="G19" s="13"/>
      <c r="H19" s="13"/>
      <c r="I19" s="14"/>
      <c r="J19" s="13" t="n">
        <f aca="false">VLOOKUP($A19,PARAMS,2,FALSE())+G19</f>
        <v>4.103</v>
      </c>
      <c r="K19" s="15" t="n">
        <v>0</v>
      </c>
      <c r="L19" s="15" t="n">
        <f aca="false">VLOOKUP($A19,PARAMS,3,FALSE())+K19</f>
        <v>0.5975</v>
      </c>
      <c r="M19" s="16" t="n">
        <f aca="false">IF(ISNUMBER($F19),bsd(M$2,$H19,$J19,$I19,$Y19,$L19,$X19,0.2),0)</f>
        <v>0</v>
      </c>
      <c r="N19" s="16" t="n">
        <f aca="false">IF(ISNUMBER($F19),bsd(N$2,$H19,$J19,$I19,$Y19,$L19,$X19,0.2),0)</f>
        <v>0</v>
      </c>
      <c r="O19" s="16" t="n">
        <f aca="false">IF(ISNUMBER($F19),bsd(O$2,$H19,$J19,$I19,$Y19,$L19,$X19,0.2),0)</f>
        <v>0</v>
      </c>
      <c r="P19" s="16" t="n">
        <f aca="false">IF(ISNUMBER($F19),bsd(P$2,$H19,$J19,$I19,$Y19,$L19,$X19,0.2),0)</f>
        <v>0</v>
      </c>
      <c r="Q19" s="16" t="n">
        <f aca="false">IF(ISNUMBER($F19),bsd(Q$2,$H19,$J19,$I19,$Y19,$L19,$X19,0.2),0)</f>
        <v>0</v>
      </c>
      <c r="R19" s="17"/>
      <c r="S19" s="18" t="n">
        <f aca="false">IF(ISNUMBER($A19),$F19*N19,0)</f>
        <v>0</v>
      </c>
      <c r="T19" s="18" t="n">
        <f aca="false">IF(ISNUMBER($A19),$F19*O19,0)</f>
        <v>0</v>
      </c>
      <c r="U19" s="19" t="n">
        <f aca="false">IF(ISNUMBER($A19),$F19*P19*10000,0)</f>
        <v>0</v>
      </c>
      <c r="V19" s="19" t="n">
        <f aca="false">IF(ISNUMBER($A19),$F19*Q19*-10000,0)</f>
        <v>-0</v>
      </c>
      <c r="W19" s="20"/>
      <c r="X19" s="21" t="n">
        <f aca="false">VLOOKUP($A19,PARAMS,7,FALSE())</f>
        <v>0.070924982419675</v>
      </c>
      <c r="Y19" s="22" t="n">
        <f aca="true">VLOOKUP($A19,PARAMS,4,FALSE())-TODAY()</f>
        <v>-9101</v>
      </c>
      <c r="AA19" s="18" t="n">
        <f aca="false">IF($E19=AA$2,$S19,0)</f>
        <v>0</v>
      </c>
      <c r="AB19" s="18" t="n">
        <f aca="false">IF($E19=AB$2,$S19,0)</f>
        <v>0</v>
      </c>
      <c r="AC19" s="18" t="n">
        <f aca="false">IF($E19=AC$2,$S19,0)</f>
        <v>0</v>
      </c>
      <c r="AD19" s="18" t="n">
        <f aca="false">IF($E19=AD$2,$S19,0)</f>
        <v>0</v>
      </c>
      <c r="AE19" s="18" t="n">
        <f aca="false">IF($E19=AE$2,$S19,0)</f>
        <v>0</v>
      </c>
      <c r="AG19" s="18" t="n">
        <f aca="false">IF($E19=AG$2,$T19,0)</f>
        <v>0</v>
      </c>
      <c r="AH19" s="18" t="n">
        <f aca="false">IF($E19=AH$2,$T19,0)</f>
        <v>0</v>
      </c>
      <c r="AI19" s="18" t="n">
        <f aca="false">IF($E19=AI$2,$T19,0)</f>
        <v>0</v>
      </c>
      <c r="AJ19" s="18" t="n">
        <f aca="false">IF($E19=AJ$2,$T19,0)</f>
        <v>0</v>
      </c>
      <c r="AK19" s="18" t="n">
        <f aca="false">IF($E19=AK$2,$T19,0)</f>
        <v>0</v>
      </c>
      <c r="AM19" s="18" t="n">
        <f aca="false">IF($E19=AM$2,$U19,0)</f>
        <v>0</v>
      </c>
      <c r="AN19" s="18" t="n">
        <f aca="false">IF($E19=AN$2,$U19,0)</f>
        <v>0</v>
      </c>
      <c r="AO19" s="18" t="n">
        <f aca="false">IF($E19=AO$2,$U19,0)</f>
        <v>0</v>
      </c>
      <c r="AP19" s="18" t="n">
        <f aca="false">IF($E19=AP$2,$U19,0)</f>
        <v>0</v>
      </c>
      <c r="AQ19" s="18" t="n">
        <f aca="false">IF($E19=AQ$2,$U19,0)</f>
        <v>0</v>
      </c>
    </row>
    <row r="20" customFormat="false" ht="11.25" hidden="false" customHeight="false" outlineLevel="0" collapsed="false">
      <c r="A20" s="10" t="n">
        <v>36861</v>
      </c>
      <c r="D20" s="11"/>
      <c r="E20" s="12"/>
      <c r="F20" s="12"/>
      <c r="G20" s="13"/>
      <c r="H20" s="13"/>
      <c r="I20" s="14"/>
      <c r="J20" s="13" t="n">
        <f aca="false">VLOOKUP($A20,PARAMS,2,FALSE())+G20</f>
        <v>4.203</v>
      </c>
      <c r="K20" s="15" t="n">
        <v>0</v>
      </c>
      <c r="L20" s="15" t="n">
        <f aca="false">VLOOKUP($A20,PARAMS,3,FALSE())+K20</f>
        <v>0.5975</v>
      </c>
      <c r="M20" s="16" t="n">
        <f aca="false">IF(ISNUMBER($F20),bsd(M$2,$H20,$J20,$I20,$Y20,$L20,$X20,0.2),0)</f>
        <v>0</v>
      </c>
      <c r="N20" s="16" t="n">
        <f aca="false">IF(ISNUMBER($F20),bsd(N$2,$H20,$J20,$I20,$Y20,$L20,$X20,0.2),0)</f>
        <v>0</v>
      </c>
      <c r="O20" s="16" t="n">
        <f aca="false">IF(ISNUMBER($F20),bsd(O$2,$H20,$J20,$I20,$Y20,$L20,$X20,0.2),0)</f>
        <v>0</v>
      </c>
      <c r="P20" s="16" t="n">
        <f aca="false">IF(ISNUMBER($F20),bsd(P$2,$H20,$J20,$I20,$Y20,$L20,$X20,0.2),0)</f>
        <v>0</v>
      </c>
      <c r="Q20" s="16" t="n">
        <f aca="false">IF(ISNUMBER($F20),bsd(Q$2,$H20,$J20,$I20,$Y20,$L20,$X20,0.2),0)</f>
        <v>0</v>
      </c>
      <c r="R20" s="17"/>
      <c r="S20" s="18" t="n">
        <f aca="false">IF(ISNUMBER($A20),$F20*N20,0)</f>
        <v>0</v>
      </c>
      <c r="T20" s="18" t="n">
        <f aca="false">IF(ISNUMBER($A20),$F20*O20,0)</f>
        <v>0</v>
      </c>
      <c r="U20" s="19" t="n">
        <f aca="false">IF(ISNUMBER($A20),$F20*P20*10000,0)</f>
        <v>0</v>
      </c>
      <c r="V20" s="19" t="n">
        <f aca="false">IF(ISNUMBER($A20),$F20*Q20*-10000,0)</f>
        <v>-0</v>
      </c>
      <c r="W20" s="20"/>
      <c r="X20" s="21" t="n">
        <f aca="false">VLOOKUP($A20,PARAMS,7,FALSE())</f>
        <v>0.071467818437493</v>
      </c>
      <c r="Y20" s="22" t="n">
        <f aca="true">VLOOKUP($A20,PARAMS,4,FALSE())-TODAY()</f>
        <v>-9069</v>
      </c>
      <c r="AA20" s="18" t="n">
        <f aca="false">IF($E20=AA$2,$S20,0)</f>
        <v>0</v>
      </c>
      <c r="AB20" s="18" t="n">
        <f aca="false">IF($E20=AB$2,$S20,0)</f>
        <v>0</v>
      </c>
      <c r="AC20" s="18" t="n">
        <f aca="false">IF($E20=AC$2,$S20,0)</f>
        <v>0</v>
      </c>
      <c r="AD20" s="18" t="n">
        <f aca="false">IF($E20=AD$2,$S20,0)</f>
        <v>0</v>
      </c>
      <c r="AE20" s="18" t="n">
        <f aca="false">IF($E20=AE$2,$S20,0)</f>
        <v>0</v>
      </c>
      <c r="AG20" s="18" t="n">
        <f aca="false">IF($E20=AG$2,$T20,0)</f>
        <v>0</v>
      </c>
      <c r="AH20" s="18" t="n">
        <f aca="false">IF($E20=AH$2,$T20,0)</f>
        <v>0</v>
      </c>
      <c r="AI20" s="18" t="n">
        <f aca="false">IF($E20=AI$2,$T20,0)</f>
        <v>0</v>
      </c>
      <c r="AJ20" s="18" t="n">
        <f aca="false">IF($E20=AJ$2,$T20,0)</f>
        <v>0</v>
      </c>
      <c r="AK20" s="18" t="n">
        <f aca="false">IF($E20=AK$2,$T20,0)</f>
        <v>0</v>
      </c>
      <c r="AM20" s="18" t="n">
        <f aca="false">IF($E20=AM$2,$U20,0)</f>
        <v>0</v>
      </c>
      <c r="AN20" s="18" t="n">
        <f aca="false">IF($E20=AN$2,$U20,0)</f>
        <v>0</v>
      </c>
      <c r="AO20" s="18" t="n">
        <f aca="false">IF($E20=AO$2,$U20,0)</f>
        <v>0</v>
      </c>
      <c r="AP20" s="18" t="n">
        <f aca="false">IF($E20=AP$2,$U20,0)</f>
        <v>0</v>
      </c>
      <c r="AQ20" s="18" t="n">
        <f aca="false">IF($E20=AQ$2,$U20,0)</f>
        <v>0</v>
      </c>
    </row>
    <row r="21" customFormat="false" ht="11.25" hidden="false" customHeight="false" outlineLevel="0" collapsed="false">
      <c r="A21" s="10" t="n">
        <v>36892</v>
      </c>
      <c r="D21" s="11"/>
      <c r="E21" s="12"/>
      <c r="F21" s="12"/>
      <c r="G21" s="13"/>
      <c r="H21" s="13"/>
      <c r="I21" s="14"/>
      <c r="J21" s="13" t="n">
        <f aca="false">VLOOKUP($A21,PARAMS,2,FALSE())+G21</f>
        <v>4.213</v>
      </c>
      <c r="K21" s="15" t="n">
        <v>0</v>
      </c>
      <c r="L21" s="15" t="n">
        <f aca="false">VLOOKUP($A21,PARAMS,3,FALSE())+K21</f>
        <v>0.6</v>
      </c>
      <c r="M21" s="16" t="n">
        <f aca="false">IF(ISNUMBER($F21),bsd(M$2,$H21,$J21,$I21,$Y21,$L21,$X21,0.2),0)</f>
        <v>0</v>
      </c>
      <c r="N21" s="16" t="n">
        <f aca="false">IF(ISNUMBER($F21),bsd(N$2,$H21,$J21,$I21,$Y21,$L21,$X21,0.2),0)</f>
        <v>0</v>
      </c>
      <c r="O21" s="16" t="n">
        <f aca="false">IF(ISNUMBER($F21),bsd(O$2,$H21,$J21,$I21,$Y21,$L21,$X21,0.2),0)</f>
        <v>0</v>
      </c>
      <c r="P21" s="16" t="n">
        <f aca="false">IF(ISNUMBER($F21),bsd(P$2,$H21,$J21,$I21,$Y21,$L21,$X21,0.2),0)</f>
        <v>0</v>
      </c>
      <c r="Q21" s="16" t="n">
        <f aca="false">IF(ISNUMBER($F21),bsd(Q$2,$H21,$J21,$I21,$Y21,$L21,$X21,0.2),0)</f>
        <v>0</v>
      </c>
      <c r="R21" s="17"/>
      <c r="S21" s="18" t="n">
        <f aca="false">IF(ISNUMBER($A21),$F21*N21,0)</f>
        <v>0</v>
      </c>
      <c r="T21" s="18" t="n">
        <f aca="false">IF(ISNUMBER($A21),$F21*O21,0)</f>
        <v>0</v>
      </c>
      <c r="U21" s="19" t="n">
        <f aca="false">IF(ISNUMBER($A21),$F21*P21*10000,0)</f>
        <v>0</v>
      </c>
      <c r="V21" s="19" t="n">
        <f aca="false">IF(ISNUMBER($A21),$F21*Q21*-10000,0)</f>
        <v>-0</v>
      </c>
      <c r="W21" s="20"/>
      <c r="X21" s="21" t="n">
        <f aca="false">VLOOKUP($A21,PARAMS,7,FALSE())</f>
        <v>0.071988320921431</v>
      </c>
      <c r="Y21" s="22" t="n">
        <f aca="true">VLOOKUP($A21,PARAMS,4,FALSE())-TODAY()</f>
        <v>-9040</v>
      </c>
      <c r="AA21" s="18" t="n">
        <f aca="false">IF($E21=AA$2,$S21,0)</f>
        <v>0</v>
      </c>
      <c r="AB21" s="18" t="n">
        <f aca="false">IF($E21=AB$2,$S21,0)</f>
        <v>0</v>
      </c>
      <c r="AC21" s="18" t="n">
        <f aca="false">IF($E21=AC$2,$S21,0)</f>
        <v>0</v>
      </c>
      <c r="AD21" s="18" t="n">
        <f aca="false">IF($E21=AD$2,$S21,0)</f>
        <v>0</v>
      </c>
      <c r="AE21" s="18" t="n">
        <f aca="false">IF($E21=AE$2,$S21,0)</f>
        <v>0</v>
      </c>
      <c r="AG21" s="18" t="n">
        <f aca="false">IF($E21=AG$2,$T21,0)</f>
        <v>0</v>
      </c>
      <c r="AH21" s="18" t="n">
        <f aca="false">IF($E21=AH$2,$T21,0)</f>
        <v>0</v>
      </c>
      <c r="AI21" s="18" t="n">
        <f aca="false">IF($E21=AI$2,$T21,0)</f>
        <v>0</v>
      </c>
      <c r="AJ21" s="18" t="n">
        <f aca="false">IF($E21=AJ$2,$T21,0)</f>
        <v>0</v>
      </c>
      <c r="AK21" s="18" t="n">
        <f aca="false">IF($E21=AK$2,$T21,0)</f>
        <v>0</v>
      </c>
      <c r="AM21" s="18" t="n">
        <f aca="false">IF($E21=AM$2,$U21,0)</f>
        <v>0</v>
      </c>
      <c r="AN21" s="18" t="n">
        <f aca="false">IF($E21=AN$2,$U21,0)</f>
        <v>0</v>
      </c>
      <c r="AO21" s="18" t="n">
        <f aca="false">IF($E21=AO$2,$U21,0)</f>
        <v>0</v>
      </c>
      <c r="AP21" s="18" t="n">
        <f aca="false">IF($E21=AP$2,$U21,0)</f>
        <v>0</v>
      </c>
      <c r="AQ21" s="18" t="n">
        <f aca="false">IF($E21=AQ$2,$U21,0)</f>
        <v>0</v>
      </c>
    </row>
    <row r="22" customFormat="false" ht="11.25" hidden="false" customHeight="true" outlineLevel="0" collapsed="false">
      <c r="A22" s="10" t="n">
        <v>36923</v>
      </c>
      <c r="B22" s="11"/>
      <c r="D22" s="11"/>
      <c r="E22" s="12"/>
      <c r="F22" s="12"/>
      <c r="G22" s="13"/>
      <c r="H22" s="13"/>
      <c r="I22" s="14"/>
      <c r="J22" s="13" t="n">
        <f aca="false">VLOOKUP($A22,PARAMS,2,FALSE())+G22</f>
        <v>4.008</v>
      </c>
      <c r="K22" s="15" t="n">
        <v>0</v>
      </c>
      <c r="L22" s="15" t="n">
        <f aca="false">VLOOKUP($A22,PARAMS,3,FALSE())+K22</f>
        <v>0.5875</v>
      </c>
      <c r="M22" s="16" t="n">
        <f aca="false">IF(ISNUMBER($F22),bsd(M$2,$H22,$J22,$I22,$Y22,$L22,$X22,0.2),0)</f>
        <v>0</v>
      </c>
      <c r="N22" s="16" t="n">
        <f aca="false">IF(ISNUMBER($F22),bsd(N$2,$H22,$J22,$I22,$Y22,$L22,$X22,0.2),0)</f>
        <v>0</v>
      </c>
      <c r="O22" s="16" t="n">
        <f aca="false">IF(ISNUMBER($F22),bsd(O$2,$H22,$J22,$I22,$Y22,$L22,$X22,0.2),0)</f>
        <v>0</v>
      </c>
      <c r="P22" s="16" t="n">
        <f aca="false">IF(ISNUMBER($F22),bsd(P$2,$H22,$J22,$I22,$Y22,$L22,$X22,0.2),0)</f>
        <v>0</v>
      </c>
      <c r="Q22" s="16" t="n">
        <f aca="false">IF(ISNUMBER($F22),bsd(Q$2,$H22,$J22,$I22,$Y22,$L22,$X22,0.2),0)</f>
        <v>0</v>
      </c>
      <c r="R22" s="17"/>
      <c r="S22" s="18" t="n">
        <f aca="false">IF(ISNUMBER($A22),$F22*N22,0)</f>
        <v>0</v>
      </c>
      <c r="T22" s="18" t="n">
        <f aca="false">IF(ISNUMBER($A22),$F22*O22,0)</f>
        <v>0</v>
      </c>
      <c r="U22" s="19" t="n">
        <f aca="false">IF(ISNUMBER($A22),$F22*P22*10000,0)</f>
        <v>0</v>
      </c>
      <c r="V22" s="19" t="n">
        <f aca="false">IF(ISNUMBER($A22),$F22*Q22*-10000,0)</f>
        <v>-0</v>
      </c>
      <c r="W22" s="20"/>
      <c r="X22" s="21" t="n">
        <f aca="false">VLOOKUP($A22,PARAMS,7,FALSE())</f>
        <v>0.072444812215648</v>
      </c>
      <c r="Y22" s="22" t="n">
        <f aca="true">VLOOKUP($A22,PARAMS,4,FALSE())-TODAY()</f>
        <v>-9009</v>
      </c>
      <c r="AA22" s="18" t="n">
        <f aca="false">IF($E22=AA$2,$S22,0)</f>
        <v>0</v>
      </c>
      <c r="AB22" s="18" t="n">
        <f aca="false">IF($E22=AB$2,$S22,0)</f>
        <v>0</v>
      </c>
      <c r="AC22" s="18" t="n">
        <f aca="false">IF($E22=AC$2,$S22,0)</f>
        <v>0</v>
      </c>
      <c r="AD22" s="18" t="n">
        <f aca="false">IF($E22=AD$2,$S22,0)</f>
        <v>0</v>
      </c>
      <c r="AE22" s="18" t="n">
        <f aca="false">IF($E22=AE$2,$S22,0)</f>
        <v>0</v>
      </c>
      <c r="AG22" s="18" t="n">
        <f aca="false">IF($E22=AG$2,$T22,0)</f>
        <v>0</v>
      </c>
      <c r="AH22" s="18" t="n">
        <f aca="false">IF($E22=AH$2,$T22,0)</f>
        <v>0</v>
      </c>
      <c r="AI22" s="18" t="n">
        <f aca="false">IF($E22=AI$2,$T22,0)</f>
        <v>0</v>
      </c>
      <c r="AJ22" s="18" t="n">
        <f aca="false">IF($E22=AJ$2,$T22,0)</f>
        <v>0</v>
      </c>
      <c r="AK22" s="18" t="n">
        <f aca="false">IF($E22=AK$2,$T22,0)</f>
        <v>0</v>
      </c>
      <c r="AM22" s="18" t="n">
        <f aca="false">IF($E22=AM$2,$U22,0)</f>
        <v>0</v>
      </c>
      <c r="AN22" s="18" t="n">
        <f aca="false">IF($E22=AN$2,$U22,0)</f>
        <v>0</v>
      </c>
      <c r="AO22" s="18" t="n">
        <f aca="false">IF($E22=AO$2,$U22,0)</f>
        <v>0</v>
      </c>
      <c r="AP22" s="18" t="n">
        <f aca="false">IF($E22=AP$2,$U22,0)</f>
        <v>0</v>
      </c>
      <c r="AQ22" s="18" t="n">
        <f aca="false">IF($E22=AQ$2,$U22,0)</f>
        <v>0</v>
      </c>
    </row>
    <row r="23" customFormat="false" ht="11.25" hidden="false" customHeight="true" outlineLevel="0" collapsed="false">
      <c r="A23" s="10" t="n">
        <v>36951</v>
      </c>
      <c r="D23" s="11"/>
      <c r="E23" s="12"/>
      <c r="F23" s="12"/>
      <c r="G23" s="13"/>
      <c r="H23" s="13"/>
      <c r="I23" s="14"/>
      <c r="J23" s="13" t="n">
        <f aca="false">VLOOKUP($A23,PARAMS,2,FALSE())+G23</f>
        <v>3.798</v>
      </c>
      <c r="K23" s="15" t="n">
        <v>0</v>
      </c>
      <c r="L23" s="15" t="n">
        <f aca="false">VLOOKUP($A23,PARAMS,3,FALSE())+K23</f>
        <v>0.535</v>
      </c>
      <c r="M23" s="16" t="n">
        <f aca="false">IF(ISNUMBER($F23),bsd(M$2,$H23,$J23,$I23,$Y23,$L23,$X23,0.2),0)</f>
        <v>0</v>
      </c>
      <c r="N23" s="16" t="n">
        <f aca="false">IF(ISNUMBER($F23),bsd(N$2,$H23,$J23,$I23,$Y23,$L23,$X23,0.2),0)</f>
        <v>0</v>
      </c>
      <c r="O23" s="16" t="n">
        <f aca="false">IF(ISNUMBER($F23),bsd(O$2,$H23,$J23,$I23,$Y23,$L23,$X23,0.2),0)</f>
        <v>0</v>
      </c>
      <c r="P23" s="16" t="n">
        <f aca="false">IF(ISNUMBER($F23),bsd(P$2,$H23,$J23,$I23,$Y23,$L23,$X23,0.2),0)</f>
        <v>0</v>
      </c>
      <c r="Q23" s="16" t="n">
        <f aca="false">IF(ISNUMBER($F23),bsd(Q$2,$H23,$J23,$I23,$Y23,$L23,$X23,0.2),0)</f>
        <v>0</v>
      </c>
      <c r="R23" s="17"/>
      <c r="S23" s="18" t="n">
        <f aca="false">IF(ISNUMBER($A23),$F23*N23,0)</f>
        <v>0</v>
      </c>
      <c r="T23" s="18" t="n">
        <f aca="false">IF(ISNUMBER($A23),$F23*O23,0)</f>
        <v>0</v>
      </c>
      <c r="U23" s="19" t="n">
        <f aca="false">IF(ISNUMBER($A23),$F23*P23*10000,0)</f>
        <v>0</v>
      </c>
      <c r="V23" s="19" t="n">
        <f aca="false">IF(ISNUMBER($A23),$F23*Q23*-10000,0)</f>
        <v>-0</v>
      </c>
      <c r="W23" s="20"/>
      <c r="X23" s="21" t="n">
        <f aca="false">VLOOKUP($A23,PARAMS,7,FALSE())</f>
        <v>0.072857126992161</v>
      </c>
      <c r="Y23" s="22" t="n">
        <f aca="true">VLOOKUP($A23,PARAMS,4,FALSE())-TODAY()</f>
        <v>-8981</v>
      </c>
      <c r="AA23" s="18" t="n">
        <f aca="false">IF($E23=AA$2,$S23,0)</f>
        <v>0</v>
      </c>
      <c r="AB23" s="18" t="n">
        <f aca="false">IF($E23=AB$2,$S23,0)</f>
        <v>0</v>
      </c>
      <c r="AC23" s="18" t="n">
        <f aca="false">IF($E23=AC$2,$S23,0)</f>
        <v>0</v>
      </c>
      <c r="AD23" s="18" t="n">
        <f aca="false">IF($E23=AD$2,$S23,0)</f>
        <v>0</v>
      </c>
      <c r="AE23" s="18" t="n">
        <f aca="false">IF($E23=AE$2,$S23,0)</f>
        <v>0</v>
      </c>
      <c r="AG23" s="18" t="n">
        <f aca="false">IF($E23=AG$2,$T23,0)</f>
        <v>0</v>
      </c>
      <c r="AH23" s="18" t="n">
        <f aca="false">IF($E23=AH$2,$T23,0)</f>
        <v>0</v>
      </c>
      <c r="AI23" s="18" t="n">
        <f aca="false">IF($E23=AI$2,$T23,0)</f>
        <v>0</v>
      </c>
      <c r="AJ23" s="18" t="n">
        <f aca="false">IF($E23=AJ$2,$T23,0)</f>
        <v>0</v>
      </c>
      <c r="AK23" s="18" t="n">
        <f aca="false">IF($E23=AK$2,$T23,0)</f>
        <v>0</v>
      </c>
      <c r="AM23" s="18" t="n">
        <f aca="false">IF($E23=AM$2,$U23,0)</f>
        <v>0</v>
      </c>
      <c r="AN23" s="18" t="n">
        <f aca="false">IF($E23=AN$2,$U23,0)</f>
        <v>0</v>
      </c>
      <c r="AO23" s="18" t="n">
        <f aca="false">IF($E23=AO$2,$U23,0)</f>
        <v>0</v>
      </c>
      <c r="AP23" s="18" t="n">
        <f aca="false">IF($E23=AP$2,$U23,0)</f>
        <v>0</v>
      </c>
      <c r="AQ23" s="18" t="n">
        <f aca="false">IF($E23=AQ$2,$U23,0)</f>
        <v>0</v>
      </c>
    </row>
    <row r="24" customFormat="false" ht="11.25" hidden="false" customHeight="false" outlineLevel="0" collapsed="false">
      <c r="A24" s="10"/>
      <c r="D24" s="11"/>
      <c r="E24" s="12"/>
      <c r="F24" s="12"/>
      <c r="G24" s="13"/>
      <c r="H24" s="13"/>
      <c r="I24" s="14"/>
      <c r="J24" s="13"/>
      <c r="K24" s="15"/>
      <c r="L24" s="15"/>
      <c r="M24" s="16"/>
      <c r="N24" s="16"/>
      <c r="O24" s="16"/>
      <c r="P24" s="16"/>
      <c r="Q24" s="16"/>
      <c r="R24" s="17"/>
      <c r="S24" s="18"/>
      <c r="T24" s="18"/>
      <c r="U24" s="19"/>
      <c r="V24" s="19"/>
      <c r="W24" s="20"/>
      <c r="X24" s="21"/>
      <c r="Y24" s="22"/>
      <c r="AA24" s="18"/>
      <c r="AB24" s="18"/>
      <c r="AC24" s="18"/>
      <c r="AD24" s="18"/>
      <c r="AE24" s="18"/>
      <c r="AG24" s="18"/>
      <c r="AH24" s="18"/>
      <c r="AI24" s="18"/>
      <c r="AJ24" s="18"/>
      <c r="AK24" s="18"/>
      <c r="AM24" s="18"/>
      <c r="AN24" s="18"/>
      <c r="AO24" s="18"/>
      <c r="AP24" s="18"/>
      <c r="AQ24" s="18"/>
    </row>
    <row r="25" customFormat="false" ht="11.25" hidden="false" customHeight="false" outlineLevel="0" collapsed="false">
      <c r="A25" s="10" t="n">
        <v>36708</v>
      </c>
      <c r="D25" s="11"/>
      <c r="E25" s="12"/>
      <c r="F25" s="12"/>
      <c r="G25" s="13"/>
      <c r="H25" s="13"/>
      <c r="I25" s="14"/>
      <c r="J25" s="13" t="n">
        <f aca="false">VLOOKUP($A25,PARAMS,2,FALSE())+G25</f>
        <v>4.12</v>
      </c>
      <c r="K25" s="15" t="n">
        <v>0</v>
      </c>
      <c r="L25" s="15" t="n">
        <f aca="false">VLOOKUP($A25,PARAMS,3,FALSE())+K25</f>
        <v>0.58</v>
      </c>
      <c r="M25" s="16" t="n">
        <f aca="false">IF(ISNUMBER($F25),bsd(M$2,$H25,$J25,$I25,$Y25,$L25,$X25,0.2),0)</f>
        <v>0</v>
      </c>
      <c r="N25" s="16" t="n">
        <f aca="false">IF(ISNUMBER($F25),bsd(N$2,$H25,$J25,$I25,$Y25,$L25,$X25,0.2),0)</f>
        <v>0</v>
      </c>
      <c r="O25" s="16" t="n">
        <f aca="false">IF(ISNUMBER($F25),bsd(O$2,$H25,$J25,$I25,$Y25,$L25,$X25,0.2),0)</f>
        <v>0</v>
      </c>
      <c r="P25" s="16" t="n">
        <f aca="false">IF(ISNUMBER($F25),bsd(P$2,$H25,$J25,$I25,$Y25,$L25,$X25,0.2),0)</f>
        <v>0</v>
      </c>
      <c r="Q25" s="16" t="n">
        <f aca="false">IF(ISNUMBER($F25),bsd(Q$2,$H25,$J25,$I25,$Y25,$L25,$X25,0.2),0)</f>
        <v>0</v>
      </c>
      <c r="R25" s="17"/>
      <c r="S25" s="18" t="n">
        <f aca="false">IF(ISNUMBER($A25),$F25*N25,0)</f>
        <v>0</v>
      </c>
      <c r="T25" s="18" t="n">
        <f aca="false">IF(ISNUMBER($A25),$F25*O25,0)</f>
        <v>0</v>
      </c>
      <c r="U25" s="19" t="n">
        <f aca="false">IF(ISNUMBER($A25),$F25*P25*10000,0)</f>
        <v>0</v>
      </c>
      <c r="V25" s="19" t="n">
        <f aca="false">IF(ISNUMBER($A25),$F25*Q25*-10000,0)</f>
        <v>-0</v>
      </c>
      <c r="W25" s="20"/>
      <c r="X25" s="21" t="n">
        <f aca="false">VLOOKUP($A25,PARAMS,7,FALSE())</f>
        <v>0.068108005724551</v>
      </c>
      <c r="Y25" s="22" t="n">
        <f aca="true">VLOOKUP($A25,PARAMS,4,FALSE())-TODAY()</f>
        <v>-9222</v>
      </c>
      <c r="AA25" s="18" t="n">
        <f aca="false">IF($E25=AA$2,$S25,0)</f>
        <v>0</v>
      </c>
      <c r="AB25" s="18" t="n">
        <f aca="false">IF($E25=AB$2,$S25,0)</f>
        <v>0</v>
      </c>
      <c r="AC25" s="18" t="n">
        <f aca="false">IF($E25=AC$2,$S25,0)</f>
        <v>0</v>
      </c>
      <c r="AD25" s="18" t="n">
        <f aca="false">IF($E25=AD$2,$S25,0)</f>
        <v>0</v>
      </c>
      <c r="AE25" s="18" t="n">
        <f aca="false">IF($E25=AE$2,$S25,0)</f>
        <v>0</v>
      </c>
      <c r="AG25" s="18" t="n">
        <f aca="false">IF($E25=AG$2,$T25,0)</f>
        <v>0</v>
      </c>
      <c r="AH25" s="18" t="n">
        <f aca="false">IF($E25=AH$2,$T25,0)</f>
        <v>0</v>
      </c>
      <c r="AI25" s="18" t="n">
        <f aca="false">IF($E25=AI$2,$T25,0)</f>
        <v>0</v>
      </c>
      <c r="AJ25" s="18" t="n">
        <f aca="false">IF($E25=AJ$2,$T25,0)</f>
        <v>0</v>
      </c>
      <c r="AK25" s="18" t="n">
        <f aca="false">IF($E25=AK$2,$T25,0)</f>
        <v>0</v>
      </c>
      <c r="AM25" s="18" t="n">
        <f aca="false">IF($E25=AM$2,$U25,0)</f>
        <v>0</v>
      </c>
      <c r="AN25" s="18" t="n">
        <f aca="false">IF($E25=AN$2,$U25,0)</f>
        <v>0</v>
      </c>
      <c r="AO25" s="18" t="n">
        <f aca="false">IF($E25=AO$2,$U25,0)</f>
        <v>0</v>
      </c>
      <c r="AP25" s="18" t="n">
        <f aca="false">IF($E25=AP$2,$U25,0)</f>
        <v>0</v>
      </c>
      <c r="AQ25" s="18" t="n">
        <f aca="false">IF($E25=AQ$2,$U25,0)</f>
        <v>0</v>
      </c>
    </row>
    <row r="26" customFormat="false" ht="11.25" hidden="false" customHeight="false" outlineLevel="0" collapsed="false">
      <c r="A26" s="10" t="n">
        <v>36739</v>
      </c>
      <c r="D26" s="11"/>
      <c r="E26" s="12"/>
      <c r="F26" s="12"/>
      <c r="G26" s="13"/>
      <c r="H26" s="13"/>
      <c r="I26" s="14"/>
      <c r="J26" s="13" t="n">
        <f aca="false">VLOOKUP($A26,PARAMS,2,FALSE())+G26</f>
        <v>4.075</v>
      </c>
      <c r="K26" s="15" t="n">
        <v>0</v>
      </c>
      <c r="L26" s="15" t="n">
        <f aca="false">VLOOKUP($A26,PARAMS,3,FALSE())+K26</f>
        <v>0.58</v>
      </c>
      <c r="M26" s="16" t="n">
        <f aca="false">IF(ISNUMBER($F26),bsd(M$2,$H26,$J26,$I26,$Y26,$L26,$X26,0.2),0)</f>
        <v>0</v>
      </c>
      <c r="N26" s="16" t="n">
        <f aca="false">IF(ISNUMBER($F26),bsd(N$2,$H26,$J26,$I26,$Y26,$L26,$X26,0.2),0)</f>
        <v>0</v>
      </c>
      <c r="O26" s="16" t="n">
        <f aca="false">IF(ISNUMBER($F26),bsd(O$2,$H26,$J26,$I26,$Y26,$L26,$X26,0.2),0)</f>
        <v>0</v>
      </c>
      <c r="P26" s="16" t="n">
        <f aca="false">IF(ISNUMBER($F26),bsd(P$2,$H26,$J26,$I26,$Y26,$L26,$X26,0.2),0)</f>
        <v>0</v>
      </c>
      <c r="Q26" s="16" t="n">
        <f aca="false">IF(ISNUMBER($F26),bsd(Q$2,$H26,$J26,$I26,$Y26,$L26,$X26,0.2),0)</f>
        <v>0</v>
      </c>
      <c r="R26" s="17"/>
      <c r="S26" s="18" t="n">
        <f aca="false">IF(ISNUMBER($A26),$F26*N26,0)</f>
        <v>0</v>
      </c>
      <c r="T26" s="18" t="n">
        <f aca="false">IF(ISNUMBER($A26),$F26*O26,0)</f>
        <v>0</v>
      </c>
      <c r="U26" s="19" t="n">
        <f aca="false">IF(ISNUMBER($A26),$F26*P26*10000,0)</f>
        <v>0</v>
      </c>
      <c r="V26" s="19" t="n">
        <f aca="false">IF(ISNUMBER($A26),$F26*Q26*-10000,0)</f>
        <v>-0</v>
      </c>
      <c r="W26" s="20"/>
      <c r="X26" s="21" t="n">
        <f aca="false">VLOOKUP($A26,PARAMS,7,FALSE())</f>
        <v>0.069012418156786</v>
      </c>
      <c r="Y26" s="22" t="n">
        <f aca="true">VLOOKUP($A26,PARAMS,4,FALSE())-TODAY()</f>
        <v>-9193</v>
      </c>
      <c r="AA26" s="18" t="n">
        <f aca="false">IF($E26=AA$2,$S26,0)</f>
        <v>0</v>
      </c>
      <c r="AB26" s="18" t="n">
        <f aca="false">IF($E26=AB$2,$S26,0)</f>
        <v>0</v>
      </c>
      <c r="AC26" s="18" t="n">
        <f aca="false">IF($E26=AC$2,$S26,0)</f>
        <v>0</v>
      </c>
      <c r="AD26" s="18" t="n">
        <f aca="false">IF($E26=AD$2,$S26,0)</f>
        <v>0</v>
      </c>
      <c r="AE26" s="18" t="n">
        <f aca="false">IF($E26=AE$2,$S26,0)</f>
        <v>0</v>
      </c>
      <c r="AG26" s="18" t="n">
        <f aca="false">IF($E26=AG$2,$T26,0)</f>
        <v>0</v>
      </c>
      <c r="AH26" s="18" t="n">
        <f aca="false">IF($E26=AH$2,$T26,0)</f>
        <v>0</v>
      </c>
      <c r="AI26" s="18" t="n">
        <f aca="false">IF($E26=AI$2,$T26,0)</f>
        <v>0</v>
      </c>
      <c r="AJ26" s="18" t="n">
        <f aca="false">IF($E26=AJ$2,$T26,0)</f>
        <v>0</v>
      </c>
      <c r="AK26" s="18" t="n">
        <f aca="false">IF($E26=AK$2,$T26,0)</f>
        <v>0</v>
      </c>
      <c r="AM26" s="18" t="n">
        <f aca="false">IF($E26=AM$2,$U26,0)</f>
        <v>0</v>
      </c>
      <c r="AN26" s="18" t="n">
        <f aca="false">IF($E26=AN$2,$U26,0)</f>
        <v>0</v>
      </c>
      <c r="AO26" s="18" t="n">
        <f aca="false">IF($E26=AO$2,$U26,0)</f>
        <v>0</v>
      </c>
      <c r="AP26" s="18" t="n">
        <f aca="false">IF($E26=AP$2,$U26,0)</f>
        <v>0</v>
      </c>
      <c r="AQ26" s="18" t="n">
        <f aca="false">IF($E26=AQ$2,$U26,0)</f>
        <v>0</v>
      </c>
    </row>
    <row r="27" customFormat="false" ht="11.25" hidden="false" customHeight="true" outlineLevel="0" collapsed="false">
      <c r="A27" s="10" t="n">
        <v>36770</v>
      </c>
      <c r="B27" s="11"/>
      <c r="D27" s="11"/>
      <c r="E27" s="12"/>
      <c r="F27" s="12"/>
      <c r="G27" s="13"/>
      <c r="H27" s="13"/>
      <c r="I27" s="14"/>
      <c r="J27" s="13" t="n">
        <f aca="false">VLOOKUP($A27,PARAMS,2,FALSE())+G27</f>
        <v>4.065</v>
      </c>
      <c r="K27" s="15" t="n">
        <v>0</v>
      </c>
      <c r="L27" s="15" t="n">
        <f aca="false">VLOOKUP($A27,PARAMS,3,FALSE())+K27</f>
        <v>0.5825</v>
      </c>
      <c r="M27" s="16" t="n">
        <f aca="false">IF(ISNUMBER($F27),bsd(M$2,$H27,$J27,$I27,$Y27,$L27,$X27,0.2),0)</f>
        <v>0</v>
      </c>
      <c r="N27" s="16" t="n">
        <f aca="false">IF(ISNUMBER($F27),bsd(N$2,$H27,$J27,$I27,$Y27,$L27,$X27,0.2),0)</f>
        <v>0</v>
      </c>
      <c r="O27" s="16" t="n">
        <f aca="false">IF(ISNUMBER($F27),bsd(O$2,$H27,$J27,$I27,$Y27,$L27,$X27,0.2),0)</f>
        <v>0</v>
      </c>
      <c r="P27" s="16" t="n">
        <f aca="false">IF(ISNUMBER($F27),bsd(P$2,$H27,$J27,$I27,$Y27,$L27,$X27,0.2),0)</f>
        <v>0</v>
      </c>
      <c r="Q27" s="16" t="n">
        <f aca="false">IF(ISNUMBER($F27),bsd(Q$2,$H27,$J27,$I27,$Y27,$L27,$X27,0.2),0)</f>
        <v>0</v>
      </c>
      <c r="R27" s="17"/>
      <c r="S27" s="18" t="n">
        <f aca="false">IF(ISNUMBER($A27),$F27*N27,0)</f>
        <v>0</v>
      </c>
      <c r="T27" s="18" t="n">
        <f aca="false">IF(ISNUMBER($A27),$F27*O27,0)</f>
        <v>0</v>
      </c>
      <c r="U27" s="19" t="n">
        <f aca="false">IF(ISNUMBER($A27),$F27*P27*10000,0)</f>
        <v>0</v>
      </c>
      <c r="V27" s="19" t="n">
        <f aca="false">IF(ISNUMBER($A27),$F27*Q27*-10000,0)</f>
        <v>-0</v>
      </c>
      <c r="W27" s="20"/>
      <c r="X27" s="21" t="n">
        <f aca="false">VLOOKUP($A27,PARAMS,7,FALSE())</f>
        <v>0.069966618882238</v>
      </c>
      <c r="Y27" s="22" t="n">
        <f aca="true">VLOOKUP($A27,PARAMS,4,FALSE())-TODAY()</f>
        <v>-9160</v>
      </c>
      <c r="AA27" s="18" t="n">
        <f aca="false">IF($E27=AA$2,$S27,0)</f>
        <v>0</v>
      </c>
      <c r="AB27" s="18" t="n">
        <f aca="false">IF($E27=AB$2,$S27,0)</f>
        <v>0</v>
      </c>
      <c r="AC27" s="18" t="n">
        <f aca="false">IF($E27=AC$2,$S27,0)</f>
        <v>0</v>
      </c>
      <c r="AD27" s="18" t="n">
        <f aca="false">IF($E27=AD$2,$S27,0)</f>
        <v>0</v>
      </c>
      <c r="AE27" s="18" t="n">
        <f aca="false">IF($E27=AE$2,$S27,0)</f>
        <v>0</v>
      </c>
      <c r="AG27" s="18" t="n">
        <f aca="false">IF($E27=AG$2,$T27,0)</f>
        <v>0</v>
      </c>
      <c r="AH27" s="18" t="n">
        <f aca="false">IF($E27=AH$2,$T27,0)</f>
        <v>0</v>
      </c>
      <c r="AI27" s="18" t="n">
        <f aca="false">IF($E27=AI$2,$T27,0)</f>
        <v>0</v>
      </c>
      <c r="AJ27" s="18" t="n">
        <f aca="false">IF($E27=AJ$2,$T27,0)</f>
        <v>0</v>
      </c>
      <c r="AK27" s="18" t="n">
        <f aca="false">IF($E27=AK$2,$T27,0)</f>
        <v>0</v>
      </c>
      <c r="AM27" s="18" t="n">
        <f aca="false">IF($E27=AM$2,$U27,0)</f>
        <v>0</v>
      </c>
      <c r="AN27" s="18" t="n">
        <f aca="false">IF($E27=AN$2,$U27,0)</f>
        <v>0</v>
      </c>
      <c r="AO27" s="18" t="n">
        <f aca="false">IF($E27=AO$2,$U27,0)</f>
        <v>0</v>
      </c>
      <c r="AP27" s="18" t="n">
        <f aca="false">IF($E27=AP$2,$U27,0)</f>
        <v>0</v>
      </c>
      <c r="AQ27" s="18" t="n">
        <f aca="false">IF($E27=AQ$2,$U27,0)</f>
        <v>0</v>
      </c>
    </row>
    <row r="28" customFormat="false" ht="11.25" hidden="false" customHeight="true" outlineLevel="0" collapsed="false">
      <c r="A28" s="10" t="n">
        <v>36800</v>
      </c>
      <c r="D28" s="11"/>
      <c r="E28" s="12"/>
      <c r="F28" s="12"/>
      <c r="G28" s="13"/>
      <c r="H28" s="13"/>
      <c r="I28" s="14"/>
      <c r="J28" s="13" t="n">
        <f aca="false">VLOOKUP($A28,PARAMS,2,FALSE())+G28</f>
        <v>4.082</v>
      </c>
      <c r="K28" s="15" t="n">
        <v>0</v>
      </c>
      <c r="L28" s="15" t="n">
        <f aca="false">VLOOKUP($A28,PARAMS,3,FALSE())+K28</f>
        <v>0.585</v>
      </c>
      <c r="M28" s="16" t="n">
        <f aca="false">IF(ISNUMBER($F28),bsd(M$2,$H28,$J28,$I28,$Y28,$L28,$X28,0.2),0)</f>
        <v>0</v>
      </c>
      <c r="N28" s="16" t="n">
        <f aca="false">IF(ISNUMBER($F28),bsd(N$2,$H28,$J28,$I28,$Y28,$L28,$X28,0.2),0)</f>
        <v>0</v>
      </c>
      <c r="O28" s="16" t="n">
        <f aca="false">IF(ISNUMBER($F28),bsd(O$2,$H28,$J28,$I28,$Y28,$L28,$X28,0.2),0)</f>
        <v>0</v>
      </c>
      <c r="P28" s="16" t="n">
        <f aca="false">IF(ISNUMBER($F28),bsd(P$2,$H28,$J28,$I28,$Y28,$L28,$X28,0.2),0)</f>
        <v>0</v>
      </c>
      <c r="Q28" s="16" t="n">
        <f aca="false">IF(ISNUMBER($F28),bsd(Q$2,$H28,$J28,$I28,$Y28,$L28,$X28,0.2),0)</f>
        <v>0</v>
      </c>
      <c r="R28" s="17"/>
      <c r="S28" s="18" t="n">
        <f aca="false">IF(ISNUMBER($A28),$F28*N28,0)</f>
        <v>0</v>
      </c>
      <c r="T28" s="18" t="n">
        <f aca="false">IF(ISNUMBER($A28),$F28*O28,0)</f>
        <v>0</v>
      </c>
      <c r="U28" s="19" t="n">
        <f aca="false">IF(ISNUMBER($A28),$F28*P28*10000,0)</f>
        <v>0</v>
      </c>
      <c r="V28" s="19" t="n">
        <f aca="false">IF(ISNUMBER($A28),$F28*Q28*-10000,0)</f>
        <v>-0</v>
      </c>
      <c r="W28" s="20"/>
      <c r="X28" s="21" t="n">
        <f aca="false">VLOOKUP($A28,PARAMS,7,FALSE())</f>
        <v>0.070364051970247</v>
      </c>
      <c r="Y28" s="22" t="n">
        <f aca="true">VLOOKUP($A28,PARAMS,4,FALSE())-TODAY()</f>
        <v>-9131</v>
      </c>
      <c r="AA28" s="18" t="n">
        <f aca="false">IF($E28=AA$2,$S28,0)</f>
        <v>0</v>
      </c>
      <c r="AB28" s="18" t="n">
        <f aca="false">IF($E28=AB$2,$S28,0)</f>
        <v>0</v>
      </c>
      <c r="AC28" s="18" t="n">
        <f aca="false">IF($E28=AC$2,$S28,0)</f>
        <v>0</v>
      </c>
      <c r="AD28" s="18" t="n">
        <f aca="false">IF($E28=AD$2,$S28,0)</f>
        <v>0</v>
      </c>
      <c r="AE28" s="18" t="n">
        <f aca="false">IF($E28=AE$2,$S28,0)</f>
        <v>0</v>
      </c>
      <c r="AG28" s="18" t="n">
        <f aca="false">IF($E28=AG$2,$T28,0)</f>
        <v>0</v>
      </c>
      <c r="AH28" s="18" t="n">
        <f aca="false">IF($E28=AH$2,$T28,0)</f>
        <v>0</v>
      </c>
      <c r="AI28" s="18" t="n">
        <f aca="false">IF($E28=AI$2,$T28,0)</f>
        <v>0</v>
      </c>
      <c r="AJ28" s="18" t="n">
        <f aca="false">IF($E28=AJ$2,$T28,0)</f>
        <v>0</v>
      </c>
      <c r="AK28" s="18" t="n">
        <f aca="false">IF($E28=AK$2,$T28,0)</f>
        <v>0</v>
      </c>
      <c r="AM28" s="18" t="n">
        <f aca="false">IF($E28=AM$2,$U28,0)</f>
        <v>0</v>
      </c>
      <c r="AN28" s="18" t="n">
        <f aca="false">IF($E28=AN$2,$U28,0)</f>
        <v>0</v>
      </c>
      <c r="AO28" s="18" t="n">
        <f aca="false">IF($E28=AO$2,$U28,0)</f>
        <v>0</v>
      </c>
      <c r="AP28" s="18" t="n">
        <f aca="false">IF($E28=AP$2,$U28,0)</f>
        <v>0</v>
      </c>
      <c r="AQ28" s="18" t="n">
        <f aca="false">IF($E28=AQ$2,$U28,0)</f>
        <v>0</v>
      </c>
    </row>
    <row r="29" customFormat="false" ht="11.25" hidden="false" customHeight="false" outlineLevel="0" collapsed="false">
      <c r="A29" s="10" t="n">
        <v>36831</v>
      </c>
      <c r="D29" s="11"/>
      <c r="E29" s="12"/>
      <c r="F29" s="12"/>
      <c r="G29" s="13"/>
      <c r="H29" s="13"/>
      <c r="I29" s="14"/>
      <c r="J29" s="13" t="n">
        <f aca="false">VLOOKUP($A29,PARAMS,2,FALSE())+G29</f>
        <v>4.103</v>
      </c>
      <c r="K29" s="15" t="n">
        <v>0</v>
      </c>
      <c r="L29" s="15" t="n">
        <f aca="false">VLOOKUP($A29,PARAMS,3,FALSE())+K29</f>
        <v>0.5975</v>
      </c>
      <c r="M29" s="16" t="n">
        <f aca="false">IF(ISNUMBER($F29),bsd(M$2,$H29,$J29,$I29,$Y29,$L29,$X29,0.2),0)</f>
        <v>0</v>
      </c>
      <c r="N29" s="16" t="n">
        <f aca="false">IF(ISNUMBER($F29),bsd(N$2,$H29,$J29,$I29,$Y29,$L29,$X29,0.2),0)</f>
        <v>0</v>
      </c>
      <c r="O29" s="16" t="n">
        <f aca="false">IF(ISNUMBER($F29),bsd(O$2,$H29,$J29,$I29,$Y29,$L29,$X29,0.2),0)</f>
        <v>0</v>
      </c>
      <c r="P29" s="16" t="n">
        <f aca="false">IF(ISNUMBER($F29),bsd(P$2,$H29,$J29,$I29,$Y29,$L29,$X29,0.2),0)</f>
        <v>0</v>
      </c>
      <c r="Q29" s="16" t="n">
        <f aca="false">IF(ISNUMBER($F29),bsd(Q$2,$H29,$J29,$I29,$Y29,$L29,$X29,0.2),0)</f>
        <v>0</v>
      </c>
      <c r="R29" s="17"/>
      <c r="S29" s="18" t="n">
        <f aca="false">IF(ISNUMBER($A29),$F29*N29,0)</f>
        <v>0</v>
      </c>
      <c r="T29" s="18" t="n">
        <f aca="false">IF(ISNUMBER($A29),$F29*O29,0)</f>
        <v>0</v>
      </c>
      <c r="U29" s="19" t="n">
        <f aca="false">IF(ISNUMBER($A29),$F29*P29*10000,0)</f>
        <v>0</v>
      </c>
      <c r="V29" s="19" t="n">
        <f aca="false">IF(ISNUMBER($A29),$F29*Q29*-10000,0)</f>
        <v>-0</v>
      </c>
      <c r="W29" s="20"/>
      <c r="X29" s="21" t="n">
        <f aca="false">VLOOKUP($A29,PARAMS,7,FALSE())</f>
        <v>0.070924982419675</v>
      </c>
      <c r="Y29" s="22" t="n">
        <f aca="true">VLOOKUP($A29,PARAMS,4,FALSE())-TODAY()</f>
        <v>-9101</v>
      </c>
      <c r="AA29" s="18" t="n">
        <f aca="false">IF($E29=AA$2,$S29,0)</f>
        <v>0</v>
      </c>
      <c r="AB29" s="18" t="n">
        <f aca="false">IF($E29=AB$2,$S29,0)</f>
        <v>0</v>
      </c>
      <c r="AC29" s="18" t="n">
        <f aca="false">IF($E29=AC$2,$S29,0)</f>
        <v>0</v>
      </c>
      <c r="AD29" s="18" t="n">
        <f aca="false">IF($E29=AD$2,$S29,0)</f>
        <v>0</v>
      </c>
      <c r="AE29" s="18" t="n">
        <f aca="false">IF($E29=AE$2,$S29,0)</f>
        <v>0</v>
      </c>
      <c r="AG29" s="18" t="n">
        <f aca="false">IF($E29=AG$2,$T29,0)</f>
        <v>0</v>
      </c>
      <c r="AH29" s="18" t="n">
        <f aca="false">IF($E29=AH$2,$T29,0)</f>
        <v>0</v>
      </c>
      <c r="AI29" s="18" t="n">
        <f aca="false">IF($E29=AI$2,$T29,0)</f>
        <v>0</v>
      </c>
      <c r="AJ29" s="18" t="n">
        <f aca="false">IF($E29=AJ$2,$T29,0)</f>
        <v>0</v>
      </c>
      <c r="AK29" s="18" t="n">
        <f aca="false">IF($E29=AK$2,$T29,0)</f>
        <v>0</v>
      </c>
      <c r="AM29" s="18" t="n">
        <f aca="false">IF($E29=AM$2,$U29,0)</f>
        <v>0</v>
      </c>
      <c r="AN29" s="18" t="n">
        <f aca="false">IF($E29=AN$2,$U29,0)</f>
        <v>0</v>
      </c>
      <c r="AO29" s="18" t="n">
        <f aca="false">IF($E29=AO$2,$U29,0)</f>
        <v>0</v>
      </c>
      <c r="AP29" s="18" t="n">
        <f aca="false">IF($E29=AP$2,$U29,0)</f>
        <v>0</v>
      </c>
      <c r="AQ29" s="18" t="n">
        <f aca="false">IF($E29=AQ$2,$U29,0)</f>
        <v>0</v>
      </c>
    </row>
    <row r="30" customFormat="false" ht="11.25" hidden="false" customHeight="false" outlineLevel="0" collapsed="false">
      <c r="A30" s="10" t="n">
        <v>36861</v>
      </c>
      <c r="D30" s="11"/>
      <c r="E30" s="12"/>
      <c r="F30" s="12"/>
      <c r="G30" s="13"/>
      <c r="H30" s="13"/>
      <c r="I30" s="14"/>
      <c r="J30" s="13" t="n">
        <f aca="false">VLOOKUP($A30,PARAMS,2,FALSE())+G30</f>
        <v>4.203</v>
      </c>
      <c r="K30" s="15" t="n">
        <v>0</v>
      </c>
      <c r="L30" s="15" t="n">
        <f aca="false">VLOOKUP($A30,PARAMS,3,FALSE())+K30</f>
        <v>0.5975</v>
      </c>
      <c r="M30" s="16" t="n">
        <f aca="false">IF(ISNUMBER($F30),bsd(M$2,$H30,$J30,$I30,$Y30,$L30,$X30,0.2),0)</f>
        <v>0</v>
      </c>
      <c r="N30" s="16" t="n">
        <f aca="false">IF(ISNUMBER($F30),bsd(N$2,$H30,$J30,$I30,$Y30,$L30,$X30,0.2),0)</f>
        <v>0</v>
      </c>
      <c r="O30" s="16" t="n">
        <f aca="false">IF(ISNUMBER($F30),bsd(O$2,$H30,$J30,$I30,$Y30,$L30,$X30,0.2),0)</f>
        <v>0</v>
      </c>
      <c r="P30" s="16" t="n">
        <f aca="false">IF(ISNUMBER($F30),bsd(P$2,$H30,$J30,$I30,$Y30,$L30,$X30,0.2),0)</f>
        <v>0</v>
      </c>
      <c r="Q30" s="16" t="n">
        <f aca="false">IF(ISNUMBER($F30),bsd(Q$2,$H30,$J30,$I30,$Y30,$L30,$X30,0.2),0)</f>
        <v>0</v>
      </c>
      <c r="R30" s="17"/>
      <c r="S30" s="18" t="n">
        <f aca="false">IF(ISNUMBER($A30),$F30*N30,0)</f>
        <v>0</v>
      </c>
      <c r="T30" s="18" t="n">
        <f aca="false">IF(ISNUMBER($A30),$F30*O30,0)</f>
        <v>0</v>
      </c>
      <c r="U30" s="19" t="n">
        <f aca="false">IF(ISNUMBER($A30),$F30*P30*10000,0)</f>
        <v>0</v>
      </c>
      <c r="V30" s="19" t="n">
        <f aca="false">IF(ISNUMBER($A30),$F30*Q30*-10000,0)</f>
        <v>-0</v>
      </c>
      <c r="W30" s="20"/>
      <c r="X30" s="21" t="n">
        <f aca="false">VLOOKUP($A30,PARAMS,7,FALSE())</f>
        <v>0.071467818437493</v>
      </c>
      <c r="Y30" s="22" t="n">
        <f aca="true">VLOOKUP($A30,PARAMS,4,FALSE())-TODAY()</f>
        <v>-9069</v>
      </c>
      <c r="AA30" s="18" t="n">
        <f aca="false">IF($E30=AA$2,$S30,0)</f>
        <v>0</v>
      </c>
      <c r="AB30" s="18" t="n">
        <f aca="false">IF($E30=AB$2,$S30,0)</f>
        <v>0</v>
      </c>
      <c r="AC30" s="18" t="n">
        <f aca="false">IF($E30=AC$2,$S30,0)</f>
        <v>0</v>
      </c>
      <c r="AD30" s="18" t="n">
        <f aca="false">IF($E30=AD$2,$S30,0)</f>
        <v>0</v>
      </c>
      <c r="AE30" s="18" t="n">
        <f aca="false">IF($E30=AE$2,$S30,0)</f>
        <v>0</v>
      </c>
      <c r="AG30" s="18" t="n">
        <f aca="false">IF($E30=AG$2,$T30,0)</f>
        <v>0</v>
      </c>
      <c r="AH30" s="18" t="n">
        <f aca="false">IF($E30=AH$2,$T30,0)</f>
        <v>0</v>
      </c>
      <c r="AI30" s="18" t="n">
        <f aca="false">IF($E30=AI$2,$T30,0)</f>
        <v>0</v>
      </c>
      <c r="AJ30" s="18" t="n">
        <f aca="false">IF($E30=AJ$2,$T30,0)</f>
        <v>0</v>
      </c>
      <c r="AK30" s="18" t="n">
        <f aca="false">IF($E30=AK$2,$T30,0)</f>
        <v>0</v>
      </c>
      <c r="AM30" s="18" t="n">
        <f aca="false">IF($E30=AM$2,$U30,0)</f>
        <v>0</v>
      </c>
      <c r="AN30" s="18" t="n">
        <f aca="false">IF($E30=AN$2,$U30,0)</f>
        <v>0</v>
      </c>
      <c r="AO30" s="18" t="n">
        <f aca="false">IF($E30=AO$2,$U30,0)</f>
        <v>0</v>
      </c>
      <c r="AP30" s="18" t="n">
        <f aca="false">IF($E30=AP$2,$U30,0)</f>
        <v>0</v>
      </c>
      <c r="AQ30" s="18" t="n">
        <f aca="false">IF($E30=AQ$2,$U30,0)</f>
        <v>0</v>
      </c>
    </row>
    <row r="31" customFormat="false" ht="11.25" hidden="false" customHeight="false" outlineLevel="0" collapsed="false">
      <c r="A31" s="10" t="n">
        <v>36892</v>
      </c>
      <c r="D31" s="11"/>
      <c r="E31" s="12"/>
      <c r="F31" s="12"/>
      <c r="G31" s="13"/>
      <c r="H31" s="13"/>
      <c r="I31" s="14"/>
      <c r="J31" s="13" t="n">
        <f aca="false">VLOOKUP($A31,PARAMS,2,FALSE())+G31</f>
        <v>4.213</v>
      </c>
      <c r="K31" s="15" t="n">
        <v>0</v>
      </c>
      <c r="L31" s="15" t="n">
        <f aca="false">VLOOKUP($A31,PARAMS,3,FALSE())+K31</f>
        <v>0.6</v>
      </c>
      <c r="M31" s="16" t="n">
        <f aca="false">IF(ISNUMBER($F31),bsd(M$2,$H31,$J31,$I31,$Y31,$L31,$X31,0.2),0)</f>
        <v>0</v>
      </c>
      <c r="N31" s="16" t="n">
        <f aca="false">IF(ISNUMBER($F31),bsd(N$2,$H31,$J31,$I31,$Y31,$L31,$X31,0.2),0)</f>
        <v>0</v>
      </c>
      <c r="O31" s="16" t="n">
        <f aca="false">IF(ISNUMBER($F31),bsd(O$2,$H31,$J31,$I31,$Y31,$L31,$X31,0.2),0)</f>
        <v>0</v>
      </c>
      <c r="P31" s="16" t="n">
        <f aca="false">IF(ISNUMBER($F31),bsd(P$2,$H31,$J31,$I31,$Y31,$L31,$X31,0.2),0)</f>
        <v>0</v>
      </c>
      <c r="Q31" s="16" t="n">
        <f aca="false">IF(ISNUMBER($F31),bsd(Q$2,$H31,$J31,$I31,$Y31,$L31,$X31,0.2),0)</f>
        <v>0</v>
      </c>
      <c r="R31" s="17"/>
      <c r="S31" s="18" t="n">
        <f aca="false">IF(ISNUMBER($A31),$F31*N31,0)</f>
        <v>0</v>
      </c>
      <c r="T31" s="18" t="n">
        <f aca="false">IF(ISNUMBER($A31),$F31*O31,0)</f>
        <v>0</v>
      </c>
      <c r="U31" s="19" t="n">
        <f aca="false">IF(ISNUMBER($A31),$F31*P31*10000,0)</f>
        <v>0</v>
      </c>
      <c r="V31" s="19" t="n">
        <f aca="false">IF(ISNUMBER($A31),$F31*Q31*-10000,0)</f>
        <v>-0</v>
      </c>
      <c r="W31" s="20"/>
      <c r="X31" s="21" t="n">
        <f aca="false">VLOOKUP($A31,PARAMS,7,FALSE())</f>
        <v>0.071988320921431</v>
      </c>
      <c r="Y31" s="22" t="n">
        <f aca="true">VLOOKUP($A31,PARAMS,4,FALSE())-TODAY()</f>
        <v>-9040</v>
      </c>
      <c r="AA31" s="18" t="n">
        <f aca="false">IF($E31=AA$2,$S31,0)</f>
        <v>0</v>
      </c>
      <c r="AB31" s="18" t="n">
        <f aca="false">IF($E31=AB$2,$S31,0)</f>
        <v>0</v>
      </c>
      <c r="AC31" s="18" t="n">
        <f aca="false">IF($E31=AC$2,$S31,0)</f>
        <v>0</v>
      </c>
      <c r="AD31" s="18" t="n">
        <f aca="false">IF($E31=AD$2,$S31,0)</f>
        <v>0</v>
      </c>
      <c r="AE31" s="18" t="n">
        <f aca="false">IF($E31=AE$2,$S31,0)</f>
        <v>0</v>
      </c>
      <c r="AG31" s="18" t="n">
        <f aca="false">IF($E31=AG$2,$T31,0)</f>
        <v>0</v>
      </c>
      <c r="AH31" s="18" t="n">
        <f aca="false">IF($E31=AH$2,$T31,0)</f>
        <v>0</v>
      </c>
      <c r="AI31" s="18" t="n">
        <f aca="false">IF($E31=AI$2,$T31,0)</f>
        <v>0</v>
      </c>
      <c r="AJ31" s="18" t="n">
        <f aca="false">IF($E31=AJ$2,$T31,0)</f>
        <v>0</v>
      </c>
      <c r="AK31" s="18" t="n">
        <f aca="false">IF($E31=AK$2,$T31,0)</f>
        <v>0</v>
      </c>
      <c r="AM31" s="18" t="n">
        <f aca="false">IF($E31=AM$2,$U31,0)</f>
        <v>0</v>
      </c>
      <c r="AN31" s="18" t="n">
        <f aca="false">IF($E31=AN$2,$U31,0)</f>
        <v>0</v>
      </c>
      <c r="AO31" s="18" t="n">
        <f aca="false">IF($E31=AO$2,$U31,0)</f>
        <v>0</v>
      </c>
      <c r="AP31" s="18" t="n">
        <f aca="false">IF($E31=AP$2,$U31,0)</f>
        <v>0</v>
      </c>
      <c r="AQ31" s="18" t="n">
        <f aca="false">IF($E31=AQ$2,$U31,0)</f>
        <v>0</v>
      </c>
    </row>
    <row r="32" customFormat="false" ht="11.25" hidden="false" customHeight="false" outlineLevel="0" collapsed="false">
      <c r="A32" s="10" t="n">
        <v>36923</v>
      </c>
      <c r="D32" s="11"/>
      <c r="E32" s="12"/>
      <c r="F32" s="12"/>
      <c r="G32" s="13"/>
      <c r="H32" s="13"/>
      <c r="I32" s="14"/>
      <c r="J32" s="13" t="n">
        <f aca="false">VLOOKUP($A32,PARAMS,2,FALSE())+G32</f>
        <v>4.008</v>
      </c>
      <c r="K32" s="15" t="n">
        <v>0</v>
      </c>
      <c r="L32" s="15" t="n">
        <f aca="false">VLOOKUP($A32,PARAMS,3,FALSE())+K32</f>
        <v>0.5875</v>
      </c>
      <c r="M32" s="16" t="n">
        <f aca="false">IF(ISNUMBER($F32),bsd(M$2,$H32,$J32,$I32,$Y32,$L32,$X32,0.2),0)</f>
        <v>0</v>
      </c>
      <c r="N32" s="16" t="n">
        <f aca="false">IF(ISNUMBER($F32),bsd(N$2,$H32,$J32,$I32,$Y32,$L32,$X32,0.2),0)</f>
        <v>0</v>
      </c>
      <c r="O32" s="16" t="n">
        <f aca="false">IF(ISNUMBER($F32),bsd(O$2,$H32,$J32,$I32,$Y32,$L32,$X32,0.2),0)</f>
        <v>0</v>
      </c>
      <c r="P32" s="16" t="n">
        <f aca="false">IF(ISNUMBER($F32),bsd(P$2,$H32,$J32,$I32,$Y32,$L32,$X32,0.2),0)</f>
        <v>0</v>
      </c>
      <c r="Q32" s="16" t="n">
        <f aca="false">IF(ISNUMBER($F32),bsd(Q$2,$H32,$J32,$I32,$Y32,$L32,$X32,0.2),0)</f>
        <v>0</v>
      </c>
      <c r="R32" s="17"/>
      <c r="S32" s="18" t="n">
        <f aca="false">IF(ISNUMBER($A32),$F32*N32,0)</f>
        <v>0</v>
      </c>
      <c r="T32" s="18" t="n">
        <f aca="false">IF(ISNUMBER($A32),$F32*O32,0)</f>
        <v>0</v>
      </c>
      <c r="U32" s="19" t="n">
        <f aca="false">IF(ISNUMBER($A32),$F32*P32*10000,0)</f>
        <v>0</v>
      </c>
      <c r="V32" s="19" t="n">
        <f aca="false">IF(ISNUMBER($A32),$F32*Q32*-10000,0)</f>
        <v>-0</v>
      </c>
      <c r="W32" s="20"/>
      <c r="X32" s="21" t="n">
        <f aca="false">VLOOKUP($A32,PARAMS,7,FALSE())</f>
        <v>0.072444812215648</v>
      </c>
      <c r="Y32" s="22" t="n">
        <f aca="true">VLOOKUP($A32,PARAMS,4,FALSE())-TODAY()</f>
        <v>-9009</v>
      </c>
      <c r="AA32" s="18" t="n">
        <f aca="false">IF($E32=AA$2,$S32,0)</f>
        <v>0</v>
      </c>
      <c r="AB32" s="18" t="n">
        <f aca="false">IF($E32=AB$2,$S32,0)</f>
        <v>0</v>
      </c>
      <c r="AC32" s="18" t="n">
        <f aca="false">IF($E32=AC$2,$S32,0)</f>
        <v>0</v>
      </c>
      <c r="AD32" s="18" t="n">
        <f aca="false">IF($E32=AD$2,$S32,0)</f>
        <v>0</v>
      </c>
      <c r="AE32" s="18" t="n">
        <f aca="false">IF($E32=AE$2,$S32,0)</f>
        <v>0</v>
      </c>
      <c r="AG32" s="18" t="n">
        <f aca="false">IF($E32=AG$2,$T32,0)</f>
        <v>0</v>
      </c>
      <c r="AH32" s="18" t="n">
        <f aca="false">IF($E32=AH$2,$T32,0)</f>
        <v>0</v>
      </c>
      <c r="AI32" s="18" t="n">
        <f aca="false">IF($E32=AI$2,$T32,0)</f>
        <v>0</v>
      </c>
      <c r="AJ32" s="18" t="n">
        <f aca="false">IF($E32=AJ$2,$T32,0)</f>
        <v>0</v>
      </c>
      <c r="AK32" s="18" t="n">
        <f aca="false">IF($E32=AK$2,$T32,0)</f>
        <v>0</v>
      </c>
      <c r="AM32" s="18" t="n">
        <f aca="false">IF($E32=AM$2,$U32,0)</f>
        <v>0</v>
      </c>
      <c r="AN32" s="18" t="n">
        <f aca="false">IF($E32=AN$2,$U32,0)</f>
        <v>0</v>
      </c>
      <c r="AO32" s="18" t="n">
        <f aca="false">IF($E32=AO$2,$U32,0)</f>
        <v>0</v>
      </c>
      <c r="AP32" s="18" t="n">
        <f aca="false">IF($E32=AP$2,$U32,0)</f>
        <v>0</v>
      </c>
      <c r="AQ32" s="18" t="n">
        <f aca="false">IF($E32=AQ$2,$U32,0)</f>
        <v>0</v>
      </c>
    </row>
    <row r="33" customFormat="false" ht="11.25" hidden="false" customHeight="false" outlineLevel="0" collapsed="false">
      <c r="A33" s="10" t="n">
        <v>36951</v>
      </c>
      <c r="D33" s="11"/>
      <c r="E33" s="12"/>
      <c r="F33" s="12"/>
      <c r="G33" s="13"/>
      <c r="H33" s="13"/>
      <c r="I33" s="14"/>
      <c r="J33" s="13" t="n">
        <f aca="false">VLOOKUP($A33,PARAMS,2,FALSE())+G33</f>
        <v>3.798</v>
      </c>
      <c r="K33" s="15" t="n">
        <v>0</v>
      </c>
      <c r="L33" s="15" t="n">
        <f aca="false">VLOOKUP($A33,PARAMS,3,FALSE())+K33</f>
        <v>0.535</v>
      </c>
      <c r="M33" s="16" t="n">
        <f aca="false">IF(ISNUMBER($F33),bsd(M$2,$H33,$J33,$I33,$Y33,$L33,$X33,0.2),0)</f>
        <v>0</v>
      </c>
      <c r="N33" s="16" t="n">
        <f aca="false">IF(ISNUMBER($F33),bsd(N$2,$H33,$J33,$I33,$Y33,$L33,$X33,0.2),0)</f>
        <v>0</v>
      </c>
      <c r="O33" s="16" t="n">
        <f aca="false">IF(ISNUMBER($F33),bsd(O$2,$H33,$J33,$I33,$Y33,$L33,$X33,0.2),0)</f>
        <v>0</v>
      </c>
      <c r="P33" s="16" t="n">
        <f aca="false">IF(ISNUMBER($F33),bsd(P$2,$H33,$J33,$I33,$Y33,$L33,$X33,0.2),0)</f>
        <v>0</v>
      </c>
      <c r="Q33" s="16" t="n">
        <f aca="false">IF(ISNUMBER($F33),bsd(Q$2,$H33,$J33,$I33,$Y33,$L33,$X33,0.2),0)</f>
        <v>0</v>
      </c>
      <c r="R33" s="17"/>
      <c r="S33" s="18" t="n">
        <f aca="false">IF(ISNUMBER($A33),$F33*N33,0)</f>
        <v>0</v>
      </c>
      <c r="T33" s="18" t="n">
        <f aca="false">IF(ISNUMBER($A33),$F33*O33,0)</f>
        <v>0</v>
      </c>
      <c r="U33" s="19" t="n">
        <f aca="false">IF(ISNUMBER($A33),$F33*P33*10000,0)</f>
        <v>0</v>
      </c>
      <c r="V33" s="19" t="n">
        <f aca="false">IF(ISNUMBER($A33),$F33*Q33*-10000,0)</f>
        <v>-0</v>
      </c>
      <c r="W33" s="20"/>
      <c r="X33" s="21" t="n">
        <f aca="false">VLOOKUP($A33,PARAMS,7,FALSE())</f>
        <v>0.072857126992161</v>
      </c>
      <c r="Y33" s="22" t="n">
        <f aca="true">VLOOKUP($A33,PARAMS,4,FALSE())-TODAY()</f>
        <v>-8981</v>
      </c>
      <c r="AA33" s="18" t="n">
        <f aca="false">IF($E33=AA$2,$S33,0)</f>
        <v>0</v>
      </c>
      <c r="AB33" s="18" t="n">
        <f aca="false">IF($E33=AB$2,$S33,0)</f>
        <v>0</v>
      </c>
      <c r="AC33" s="18" t="n">
        <f aca="false">IF($E33=AC$2,$S33,0)</f>
        <v>0</v>
      </c>
      <c r="AD33" s="18" t="n">
        <f aca="false">IF($E33=AD$2,$S33,0)</f>
        <v>0</v>
      </c>
      <c r="AE33" s="18" t="n">
        <f aca="false">IF($E33=AE$2,$S33,0)</f>
        <v>0</v>
      </c>
      <c r="AG33" s="18" t="n">
        <f aca="false">IF($E33=AG$2,$T33,0)</f>
        <v>0</v>
      </c>
      <c r="AH33" s="18" t="n">
        <f aca="false">IF($E33=AH$2,$T33,0)</f>
        <v>0</v>
      </c>
      <c r="AI33" s="18" t="n">
        <f aca="false">IF($E33=AI$2,$T33,0)</f>
        <v>0</v>
      </c>
      <c r="AJ33" s="18" t="n">
        <f aca="false">IF($E33=AJ$2,$T33,0)</f>
        <v>0</v>
      </c>
      <c r="AK33" s="18" t="n">
        <f aca="false">IF($E33=AK$2,$T33,0)</f>
        <v>0</v>
      </c>
      <c r="AM33" s="18" t="n">
        <f aca="false">IF($E33=AM$2,$U33,0)</f>
        <v>0</v>
      </c>
      <c r="AN33" s="18" t="n">
        <f aca="false">IF($E33=AN$2,$U33,0)</f>
        <v>0</v>
      </c>
      <c r="AO33" s="18" t="n">
        <f aca="false">IF($E33=AO$2,$U33,0)</f>
        <v>0</v>
      </c>
      <c r="AP33" s="18" t="n">
        <f aca="false">IF($E33=AP$2,$U33,0)</f>
        <v>0</v>
      </c>
      <c r="AQ33" s="18" t="n">
        <f aca="false">IF($E33=AQ$2,$U33,0)</f>
        <v>0</v>
      </c>
    </row>
    <row r="34" customFormat="false" ht="11.25" hidden="false" customHeight="false" outlineLevel="0" collapsed="false">
      <c r="A34" s="11"/>
      <c r="F34" s="12"/>
      <c r="G34" s="13"/>
      <c r="H34" s="13"/>
      <c r="I34" s="14"/>
      <c r="J34" s="13"/>
      <c r="K34" s="15"/>
      <c r="L34" s="15"/>
      <c r="M34" s="16"/>
      <c r="N34" s="16"/>
      <c r="O34" s="16"/>
      <c r="P34" s="16"/>
      <c r="Q34" s="16"/>
      <c r="R34" s="17"/>
      <c r="S34" s="18"/>
      <c r="T34" s="18"/>
      <c r="U34" s="19"/>
      <c r="V34" s="19"/>
      <c r="W34" s="20"/>
      <c r="X34" s="21"/>
      <c r="Y34" s="22"/>
    </row>
    <row r="35" customFormat="false" ht="11.25" hidden="false" customHeight="false" outlineLevel="0" collapsed="false">
      <c r="A35" s="11"/>
      <c r="B35" s="1" t="n">
        <f aca="false">880/31</f>
        <v>28.3870967741935</v>
      </c>
      <c r="F35" s="12"/>
      <c r="G35" s="13"/>
      <c r="H35" s="13"/>
      <c r="I35" s="14"/>
      <c r="J35" s="13"/>
      <c r="K35" s="15"/>
      <c r="L35" s="15"/>
      <c r="M35" s="16"/>
      <c r="N35" s="16"/>
      <c r="O35" s="16"/>
      <c r="P35" s="16"/>
      <c r="Q35" s="16"/>
      <c r="R35" s="17"/>
      <c r="S35" s="18"/>
      <c r="T35" s="18"/>
      <c r="U35" s="19"/>
      <c r="V35" s="19"/>
      <c r="W35" s="20"/>
      <c r="X35" s="21"/>
      <c r="Y35" s="22"/>
    </row>
    <row r="36" customFormat="false" ht="11.25" hidden="false" customHeight="false" outlineLevel="0" collapsed="false">
      <c r="A36" s="11"/>
      <c r="F36" s="12"/>
      <c r="G36" s="13"/>
      <c r="H36" s="13"/>
      <c r="I36" s="14"/>
      <c r="J36" s="13"/>
      <c r="K36" s="15"/>
      <c r="L36" s="15"/>
      <c r="M36" s="16"/>
      <c r="N36" s="16"/>
      <c r="O36" s="16"/>
      <c r="P36" s="16"/>
      <c r="Q36" s="16"/>
      <c r="R36" s="17"/>
      <c r="S36" s="18"/>
      <c r="T36" s="18"/>
      <c r="U36" s="19"/>
      <c r="V36" s="19"/>
      <c r="W36" s="20"/>
      <c r="X36" s="21"/>
      <c r="Y36" s="22"/>
    </row>
    <row r="37" customFormat="false" ht="11.25" hidden="false" customHeight="false" outlineLevel="0" collapsed="false">
      <c r="A37" s="11"/>
      <c r="F37" s="12"/>
      <c r="G37" s="13"/>
      <c r="H37" s="13"/>
      <c r="I37" s="14"/>
      <c r="J37" s="13"/>
      <c r="K37" s="15"/>
      <c r="L37" s="15"/>
      <c r="M37" s="16"/>
      <c r="N37" s="16"/>
      <c r="O37" s="16"/>
      <c r="P37" s="16"/>
      <c r="Q37" s="16"/>
      <c r="R37" s="17"/>
      <c r="S37" s="18"/>
      <c r="T37" s="18"/>
      <c r="U37" s="19"/>
      <c r="V37" s="19"/>
      <c r="W37" s="20"/>
      <c r="X37" s="21"/>
      <c r="Y37" s="22"/>
    </row>
    <row r="38" customFormat="false" ht="11.25" hidden="false" customHeight="false" outlineLevel="0" collapsed="false">
      <c r="A38" s="11"/>
      <c r="F38" s="12"/>
      <c r="G38" s="13"/>
      <c r="H38" s="13"/>
      <c r="I38" s="14"/>
      <c r="J38" s="13"/>
      <c r="K38" s="15"/>
      <c r="L38" s="15"/>
      <c r="M38" s="16"/>
      <c r="N38" s="16"/>
      <c r="O38" s="16"/>
      <c r="P38" s="16"/>
      <c r="Q38" s="16"/>
      <c r="R38" s="17"/>
      <c r="S38" s="18"/>
      <c r="T38" s="18"/>
      <c r="U38" s="19"/>
      <c r="V38" s="19"/>
      <c r="W38" s="20"/>
      <c r="X38" s="21"/>
      <c r="Y38" s="22"/>
    </row>
    <row r="39" customFormat="false" ht="11.25" hidden="false" customHeight="false" outlineLevel="0" collapsed="false">
      <c r="A39" s="11"/>
      <c r="F39" s="12"/>
      <c r="G39" s="13"/>
      <c r="H39" s="13"/>
      <c r="I39" s="14"/>
      <c r="J39" s="13"/>
      <c r="K39" s="15"/>
      <c r="L39" s="15"/>
      <c r="M39" s="16"/>
      <c r="N39" s="16"/>
      <c r="O39" s="16"/>
      <c r="P39" s="16"/>
      <c r="Q39" s="16"/>
      <c r="R39" s="17"/>
      <c r="S39" s="18"/>
      <c r="T39" s="18"/>
      <c r="U39" s="19"/>
      <c r="V39" s="19"/>
      <c r="W39" s="20"/>
      <c r="X39" s="21"/>
      <c r="Y39" s="22"/>
    </row>
    <row r="40" customFormat="false" ht="11.25" hidden="false" customHeight="false" outlineLevel="0" collapsed="false">
      <c r="A40" s="11"/>
      <c r="F40" s="12"/>
      <c r="G40" s="13"/>
      <c r="H40" s="13"/>
      <c r="I40" s="14"/>
      <c r="J40" s="13"/>
      <c r="K40" s="15"/>
      <c r="L40" s="15"/>
      <c r="M40" s="16"/>
      <c r="N40" s="16"/>
      <c r="O40" s="16"/>
      <c r="P40" s="16"/>
      <c r="Q40" s="16"/>
      <c r="R40" s="17"/>
      <c r="S40" s="18"/>
      <c r="T40" s="18"/>
      <c r="U40" s="19"/>
      <c r="V40" s="19"/>
      <c r="W40" s="20"/>
      <c r="X40" s="21"/>
      <c r="Y40" s="22"/>
    </row>
    <row r="41" customFormat="false" ht="11.25" hidden="false" customHeight="false" outlineLevel="0" collapsed="false">
      <c r="A41" s="11"/>
      <c r="F41" s="12"/>
      <c r="G41" s="13"/>
      <c r="H41" s="13"/>
      <c r="I41" s="14"/>
      <c r="J41" s="13"/>
      <c r="K41" s="15"/>
      <c r="L41" s="15"/>
      <c r="M41" s="16"/>
      <c r="N41" s="16"/>
      <c r="O41" s="16"/>
      <c r="P41" s="16"/>
      <c r="Q41" s="16"/>
      <c r="R41" s="17"/>
      <c r="S41" s="18"/>
      <c r="T41" s="18"/>
      <c r="U41" s="19"/>
      <c r="V41" s="19"/>
      <c r="W41" s="20"/>
      <c r="X41" s="21"/>
      <c r="Y41" s="22"/>
    </row>
    <row r="42" customFormat="false" ht="11.25" hidden="false" customHeight="false" outlineLevel="0" collapsed="false">
      <c r="A42" s="11"/>
      <c r="F42" s="12"/>
      <c r="G42" s="13"/>
      <c r="H42" s="13"/>
      <c r="I42" s="14"/>
      <c r="J42" s="13"/>
      <c r="K42" s="15"/>
      <c r="L42" s="15"/>
      <c r="M42" s="16"/>
      <c r="N42" s="16"/>
      <c r="O42" s="16"/>
      <c r="P42" s="16"/>
      <c r="Q42" s="16"/>
      <c r="R42" s="17"/>
      <c r="S42" s="18"/>
      <c r="T42" s="18"/>
      <c r="U42" s="19"/>
      <c r="V42" s="19"/>
      <c r="W42" s="20"/>
      <c r="X42" s="21"/>
      <c r="Y42" s="22"/>
    </row>
    <row r="43" customFormat="false" ht="11.25" hidden="false" customHeight="false" outlineLevel="0" collapsed="false">
      <c r="A43" s="11"/>
      <c r="F43" s="12"/>
      <c r="G43" s="13"/>
      <c r="H43" s="13"/>
      <c r="I43" s="14"/>
      <c r="J43" s="13"/>
      <c r="K43" s="15"/>
      <c r="L43" s="15"/>
      <c r="M43" s="16"/>
      <c r="N43" s="16"/>
      <c r="O43" s="16"/>
      <c r="P43" s="16"/>
      <c r="Q43" s="16"/>
      <c r="R43" s="17"/>
      <c r="S43" s="18"/>
      <c r="T43" s="18"/>
      <c r="U43" s="19"/>
      <c r="V43" s="19"/>
      <c r="W43" s="20"/>
      <c r="X43" s="21"/>
      <c r="Y43" s="22"/>
    </row>
    <row r="44" customFormat="false" ht="11.25" hidden="false" customHeight="false" outlineLevel="0" collapsed="false">
      <c r="A44" s="11"/>
      <c r="F44" s="12"/>
      <c r="G44" s="13"/>
      <c r="H44" s="13"/>
      <c r="I44" s="14"/>
      <c r="J44" s="13"/>
      <c r="K44" s="15"/>
      <c r="L44" s="15"/>
      <c r="M44" s="16"/>
      <c r="N44" s="16"/>
      <c r="O44" s="16"/>
      <c r="P44" s="16"/>
      <c r="Q44" s="16"/>
      <c r="R44" s="17"/>
      <c r="S44" s="18"/>
      <c r="T44" s="18"/>
      <c r="U44" s="19"/>
      <c r="V44" s="19"/>
      <c r="W44" s="20"/>
      <c r="X44" s="21"/>
      <c r="Y44" s="22"/>
    </row>
    <row r="45" customFormat="false" ht="11.25" hidden="false" customHeight="false" outlineLevel="0" collapsed="false">
      <c r="A45" s="11"/>
      <c r="F45" s="12"/>
      <c r="G45" s="13"/>
      <c r="H45" s="13"/>
      <c r="I45" s="14"/>
      <c r="J45" s="13"/>
      <c r="K45" s="15"/>
      <c r="L45" s="15"/>
      <c r="M45" s="16"/>
      <c r="N45" s="16"/>
      <c r="O45" s="16"/>
      <c r="P45" s="16"/>
      <c r="Q45" s="16"/>
      <c r="R45" s="17"/>
      <c r="S45" s="18"/>
      <c r="T45" s="18"/>
      <c r="U45" s="19"/>
      <c r="V45" s="19"/>
      <c r="W45" s="20"/>
      <c r="X45" s="21"/>
      <c r="Y45" s="22"/>
    </row>
    <row r="46" customFormat="false" ht="11.25" hidden="false" customHeight="false" outlineLevel="0" collapsed="false">
      <c r="A46" s="11"/>
      <c r="F46" s="12"/>
      <c r="G46" s="13"/>
      <c r="H46" s="13"/>
      <c r="I46" s="14"/>
      <c r="J46" s="13"/>
      <c r="K46" s="15"/>
      <c r="L46" s="15"/>
      <c r="M46" s="16"/>
      <c r="N46" s="16"/>
      <c r="O46" s="16"/>
      <c r="P46" s="16"/>
      <c r="Q46" s="16"/>
      <c r="R46" s="17"/>
      <c r="S46" s="18"/>
      <c r="T46" s="18"/>
      <c r="U46" s="19"/>
      <c r="V46" s="19"/>
      <c r="W46" s="20"/>
      <c r="X46" s="21"/>
      <c r="Y46" s="22"/>
    </row>
    <row r="47" customFormat="false" ht="11.25" hidden="false" customHeight="false" outlineLevel="0" collapsed="false">
      <c r="A47" s="11"/>
      <c r="F47" s="12"/>
      <c r="G47" s="13"/>
      <c r="H47" s="13"/>
      <c r="I47" s="14"/>
      <c r="J47" s="13"/>
      <c r="K47" s="15"/>
      <c r="L47" s="15"/>
      <c r="M47" s="16"/>
      <c r="N47" s="16"/>
      <c r="O47" s="16"/>
      <c r="P47" s="16"/>
      <c r="Q47" s="16"/>
      <c r="R47" s="17"/>
      <c r="S47" s="18"/>
      <c r="T47" s="18"/>
      <c r="U47" s="19"/>
      <c r="V47" s="19"/>
      <c r="W47" s="20"/>
      <c r="X47" s="21"/>
      <c r="Y47" s="22"/>
    </row>
    <row r="48" customFormat="false" ht="11.25" hidden="false" customHeight="false" outlineLevel="0" collapsed="false">
      <c r="A48" s="11"/>
      <c r="F48" s="12"/>
      <c r="G48" s="13"/>
      <c r="H48" s="13"/>
      <c r="I48" s="14"/>
      <c r="J48" s="13"/>
      <c r="K48" s="15"/>
      <c r="L48" s="15"/>
      <c r="M48" s="16"/>
      <c r="N48" s="16"/>
      <c r="O48" s="16"/>
      <c r="P48" s="16"/>
      <c r="Q48" s="16"/>
      <c r="R48" s="17"/>
      <c r="S48" s="18"/>
      <c r="T48" s="18"/>
      <c r="U48" s="19"/>
      <c r="V48" s="19"/>
      <c r="W48" s="20"/>
      <c r="X48" s="21"/>
      <c r="Y48" s="22"/>
    </row>
    <row r="49" customFormat="false" ht="11.25" hidden="false" customHeight="false" outlineLevel="0" collapsed="false">
      <c r="A49" s="11"/>
      <c r="F49" s="12"/>
      <c r="G49" s="13"/>
      <c r="H49" s="13"/>
      <c r="I49" s="14"/>
      <c r="J49" s="13"/>
      <c r="K49" s="15"/>
      <c r="L49" s="15"/>
      <c r="M49" s="16"/>
      <c r="N49" s="16"/>
      <c r="O49" s="16"/>
      <c r="P49" s="16"/>
      <c r="Q49" s="16"/>
      <c r="R49" s="17"/>
      <c r="S49" s="18"/>
      <c r="T49" s="18"/>
      <c r="U49" s="19"/>
      <c r="V49" s="19"/>
      <c r="W49" s="20"/>
      <c r="X49" s="21"/>
      <c r="Y49" s="22"/>
    </row>
    <row r="50" customFormat="false" ht="11.25" hidden="false" customHeight="false" outlineLevel="0" collapsed="false">
      <c r="A50" s="11"/>
      <c r="F50" s="12"/>
      <c r="G50" s="13"/>
      <c r="H50" s="13"/>
      <c r="I50" s="14"/>
      <c r="J50" s="13"/>
      <c r="K50" s="15"/>
      <c r="L50" s="15"/>
      <c r="M50" s="16"/>
      <c r="N50" s="16"/>
      <c r="O50" s="16"/>
      <c r="P50" s="16"/>
      <c r="Q50" s="16"/>
      <c r="R50" s="17"/>
      <c r="S50" s="18"/>
      <c r="T50" s="18"/>
      <c r="U50" s="19"/>
      <c r="V50" s="19"/>
      <c r="W50" s="20"/>
      <c r="X50" s="21"/>
      <c r="Y50" s="22"/>
    </row>
    <row r="51" customFormat="false" ht="11.25" hidden="false" customHeight="false" outlineLevel="0" collapsed="false">
      <c r="A51" s="11"/>
      <c r="F51" s="12"/>
      <c r="G51" s="13"/>
      <c r="H51" s="13"/>
      <c r="I51" s="14"/>
      <c r="J51" s="13"/>
      <c r="K51" s="15"/>
      <c r="L51" s="15"/>
      <c r="M51" s="16"/>
      <c r="N51" s="16"/>
      <c r="O51" s="16"/>
      <c r="P51" s="16"/>
      <c r="Q51" s="16"/>
      <c r="R51" s="17"/>
      <c r="S51" s="18"/>
      <c r="T51" s="18"/>
      <c r="U51" s="19"/>
      <c r="V51" s="19"/>
      <c r="W51" s="20"/>
      <c r="X51" s="21"/>
      <c r="Y51" s="22"/>
    </row>
    <row r="52" customFormat="false" ht="11.25" hidden="false" customHeight="false" outlineLevel="0" collapsed="false">
      <c r="A52" s="11"/>
      <c r="F52" s="12"/>
      <c r="G52" s="13"/>
      <c r="H52" s="13"/>
      <c r="I52" s="14"/>
      <c r="J52" s="13"/>
      <c r="K52" s="15"/>
      <c r="L52" s="15"/>
      <c r="M52" s="16"/>
      <c r="N52" s="16"/>
      <c r="O52" s="16"/>
      <c r="P52" s="16"/>
      <c r="Q52" s="16"/>
      <c r="R52" s="17"/>
      <c r="S52" s="18"/>
      <c r="T52" s="18"/>
      <c r="U52" s="19"/>
      <c r="V52" s="19"/>
      <c r="W52" s="20"/>
      <c r="X52" s="21"/>
      <c r="Y52" s="22"/>
    </row>
    <row r="53" customFormat="false" ht="11.25" hidden="false" customHeight="false" outlineLevel="0" collapsed="false">
      <c r="A53" s="11"/>
      <c r="F53" s="12"/>
      <c r="G53" s="13"/>
      <c r="H53" s="13"/>
      <c r="I53" s="14"/>
      <c r="J53" s="13"/>
      <c r="K53" s="15"/>
      <c r="L53" s="15"/>
      <c r="M53" s="16"/>
      <c r="N53" s="16"/>
      <c r="O53" s="16"/>
      <c r="P53" s="16"/>
      <c r="Q53" s="16"/>
      <c r="R53" s="17"/>
      <c r="S53" s="18"/>
      <c r="T53" s="18"/>
      <c r="U53" s="19"/>
      <c r="V53" s="19"/>
      <c r="W53" s="20"/>
      <c r="X53" s="21"/>
      <c r="Y53" s="22"/>
    </row>
    <row r="54" customFormat="false" ht="11.25" hidden="false" customHeight="false" outlineLevel="0" collapsed="false">
      <c r="A54" s="11"/>
      <c r="F54" s="12"/>
      <c r="G54" s="13"/>
      <c r="H54" s="13"/>
      <c r="I54" s="14"/>
      <c r="J54" s="13"/>
      <c r="K54" s="15"/>
      <c r="L54" s="15"/>
      <c r="M54" s="16"/>
      <c r="N54" s="16"/>
      <c r="O54" s="16"/>
      <c r="P54" s="16"/>
      <c r="Q54" s="16"/>
      <c r="R54" s="17"/>
      <c r="S54" s="18"/>
      <c r="T54" s="18"/>
      <c r="U54" s="19"/>
      <c r="V54" s="19"/>
      <c r="W54" s="20"/>
      <c r="X54" s="21"/>
      <c r="Y54" s="22"/>
    </row>
    <row r="55" customFormat="false" ht="11.25" hidden="false" customHeight="false" outlineLevel="0" collapsed="false">
      <c r="A55" s="11"/>
      <c r="F55" s="12"/>
      <c r="G55" s="13"/>
      <c r="H55" s="13"/>
      <c r="I55" s="14"/>
      <c r="J55" s="13"/>
      <c r="K55" s="15"/>
      <c r="L55" s="15"/>
      <c r="M55" s="16"/>
      <c r="N55" s="16"/>
      <c r="O55" s="16"/>
      <c r="P55" s="16"/>
      <c r="Q55" s="16"/>
      <c r="R55" s="17"/>
      <c r="S55" s="18"/>
      <c r="T55" s="18"/>
      <c r="U55" s="19"/>
      <c r="V55" s="19"/>
      <c r="W55" s="20"/>
      <c r="X55" s="21"/>
      <c r="Y55" s="22"/>
    </row>
    <row r="56" customFormat="false" ht="11.25" hidden="false" customHeight="false" outlineLevel="0" collapsed="false">
      <c r="A56" s="11"/>
      <c r="F56" s="12"/>
      <c r="G56" s="13"/>
      <c r="H56" s="13"/>
      <c r="I56" s="14"/>
      <c r="J56" s="13"/>
      <c r="K56" s="15"/>
      <c r="L56" s="15"/>
      <c r="M56" s="16"/>
      <c r="N56" s="16"/>
      <c r="O56" s="16"/>
      <c r="P56" s="16"/>
      <c r="Q56" s="16"/>
      <c r="R56" s="17"/>
      <c r="S56" s="18"/>
      <c r="T56" s="18"/>
      <c r="U56" s="19"/>
      <c r="V56" s="19"/>
      <c r="W56" s="20"/>
      <c r="X56" s="21"/>
      <c r="Y56" s="22"/>
    </row>
    <row r="57" customFormat="false" ht="11.25" hidden="false" customHeight="false" outlineLevel="0" collapsed="false">
      <c r="A57" s="11"/>
      <c r="F57" s="12"/>
      <c r="G57" s="13"/>
      <c r="H57" s="13"/>
      <c r="I57" s="14"/>
      <c r="J57" s="13"/>
      <c r="K57" s="15"/>
      <c r="L57" s="15"/>
      <c r="M57" s="16"/>
      <c r="N57" s="16"/>
      <c r="O57" s="16"/>
      <c r="P57" s="16"/>
      <c r="Q57" s="16"/>
      <c r="R57" s="17"/>
      <c r="S57" s="18"/>
      <c r="T57" s="18"/>
      <c r="U57" s="19"/>
      <c r="V57" s="19"/>
      <c r="W57" s="20"/>
      <c r="X57" s="21"/>
      <c r="Y57" s="22"/>
    </row>
    <row r="58" customFormat="false" ht="11.25" hidden="false" customHeight="false" outlineLevel="0" collapsed="false">
      <c r="A58" s="11"/>
      <c r="F58" s="12"/>
      <c r="G58" s="13"/>
      <c r="H58" s="13"/>
      <c r="I58" s="14"/>
      <c r="J58" s="13"/>
      <c r="K58" s="15"/>
      <c r="L58" s="15"/>
      <c r="M58" s="16"/>
      <c r="N58" s="16"/>
      <c r="O58" s="16"/>
      <c r="P58" s="16"/>
      <c r="Q58" s="16"/>
      <c r="R58" s="17"/>
      <c r="S58" s="18"/>
      <c r="T58" s="18"/>
      <c r="U58" s="19"/>
      <c r="V58" s="19"/>
      <c r="W58" s="20"/>
      <c r="X58" s="21"/>
      <c r="Y58" s="22"/>
    </row>
    <row r="59" customFormat="false" ht="11.25" hidden="false" customHeight="false" outlineLevel="0" collapsed="false">
      <c r="A59" s="11"/>
      <c r="F59" s="12"/>
      <c r="G59" s="13"/>
      <c r="H59" s="13"/>
      <c r="I59" s="14"/>
      <c r="J59" s="13"/>
      <c r="K59" s="15"/>
      <c r="L59" s="15"/>
      <c r="M59" s="16"/>
      <c r="N59" s="16"/>
      <c r="O59" s="16"/>
      <c r="P59" s="16"/>
      <c r="Q59" s="16"/>
      <c r="R59" s="17"/>
      <c r="S59" s="18"/>
      <c r="T59" s="18"/>
      <c r="U59" s="19"/>
      <c r="V59" s="19"/>
      <c r="W59" s="20"/>
      <c r="X59" s="21"/>
      <c r="Y59" s="22"/>
    </row>
    <row r="60" customFormat="false" ht="11.25" hidden="false" customHeight="false" outlineLevel="0" collapsed="false">
      <c r="A60" s="11"/>
      <c r="F60" s="12"/>
      <c r="G60" s="13"/>
      <c r="H60" s="13"/>
      <c r="I60" s="14"/>
      <c r="J60" s="13"/>
      <c r="K60" s="15"/>
      <c r="L60" s="15"/>
      <c r="M60" s="16"/>
      <c r="N60" s="16"/>
      <c r="O60" s="16"/>
      <c r="P60" s="16"/>
      <c r="Q60" s="16"/>
      <c r="R60" s="17"/>
      <c r="S60" s="18"/>
      <c r="T60" s="18"/>
      <c r="U60" s="19"/>
      <c r="V60" s="19"/>
      <c r="W60" s="20"/>
      <c r="X60" s="21"/>
      <c r="Y60" s="22"/>
    </row>
    <row r="61" customFormat="false" ht="11.25" hidden="false" customHeight="false" outlineLevel="0" collapsed="false">
      <c r="A61" s="11"/>
      <c r="F61" s="12"/>
      <c r="G61" s="13"/>
      <c r="H61" s="13"/>
      <c r="I61" s="14"/>
      <c r="J61" s="13"/>
      <c r="K61" s="15"/>
      <c r="L61" s="15"/>
      <c r="M61" s="16"/>
      <c r="N61" s="16"/>
      <c r="O61" s="16"/>
      <c r="P61" s="16"/>
      <c r="Q61" s="16"/>
      <c r="R61" s="17"/>
      <c r="S61" s="18"/>
      <c r="T61" s="18"/>
      <c r="U61" s="19"/>
      <c r="V61" s="19"/>
      <c r="W61" s="20"/>
      <c r="X61" s="21"/>
      <c r="Y61" s="22"/>
    </row>
    <row r="62" customFormat="false" ht="11.25" hidden="false" customHeight="false" outlineLevel="0" collapsed="false">
      <c r="A62" s="11"/>
      <c r="F62" s="12"/>
      <c r="G62" s="13"/>
      <c r="H62" s="13"/>
      <c r="I62" s="14"/>
      <c r="J62" s="13"/>
      <c r="K62" s="15"/>
      <c r="L62" s="15"/>
      <c r="M62" s="16"/>
      <c r="N62" s="16"/>
      <c r="O62" s="16"/>
      <c r="P62" s="16"/>
      <c r="Q62" s="16"/>
      <c r="R62" s="17"/>
      <c r="S62" s="18"/>
      <c r="T62" s="18"/>
      <c r="U62" s="19"/>
      <c r="V62" s="19"/>
      <c r="W62" s="20"/>
      <c r="X62" s="21"/>
      <c r="Y62" s="22"/>
    </row>
    <row r="63" customFormat="false" ht="11.25" hidden="false" customHeight="false" outlineLevel="0" collapsed="false">
      <c r="A63" s="11"/>
      <c r="F63" s="12"/>
      <c r="G63" s="13"/>
      <c r="H63" s="13"/>
      <c r="I63" s="14"/>
      <c r="J63" s="13"/>
      <c r="K63" s="15"/>
      <c r="L63" s="15"/>
      <c r="M63" s="16"/>
      <c r="N63" s="16"/>
      <c r="O63" s="16"/>
      <c r="P63" s="16"/>
      <c r="Q63" s="16"/>
      <c r="R63" s="17"/>
      <c r="S63" s="18"/>
      <c r="T63" s="18"/>
      <c r="U63" s="19"/>
      <c r="V63" s="19"/>
      <c r="W63" s="20"/>
      <c r="X63" s="21"/>
      <c r="Y63" s="22"/>
    </row>
    <row r="64" customFormat="false" ht="11.25" hidden="false" customHeight="false" outlineLevel="0" collapsed="false">
      <c r="A64" s="11"/>
      <c r="F64" s="12"/>
      <c r="G64" s="13"/>
      <c r="H64" s="13"/>
      <c r="I64" s="14"/>
      <c r="J64" s="13"/>
      <c r="K64" s="15"/>
      <c r="L64" s="15"/>
      <c r="M64" s="16"/>
      <c r="N64" s="16"/>
      <c r="O64" s="16"/>
      <c r="P64" s="16"/>
      <c r="Q64" s="16"/>
      <c r="R64" s="17"/>
      <c r="S64" s="18"/>
      <c r="T64" s="18"/>
      <c r="U64" s="19"/>
      <c r="V64" s="19"/>
      <c r="W64" s="20"/>
      <c r="X64" s="21"/>
      <c r="Y64" s="22"/>
    </row>
    <row r="65" customFormat="false" ht="11.25" hidden="false" customHeight="false" outlineLevel="0" collapsed="false">
      <c r="A65" s="11"/>
      <c r="F65" s="12"/>
      <c r="G65" s="13"/>
      <c r="H65" s="13"/>
      <c r="I65" s="14"/>
      <c r="J65" s="13"/>
      <c r="K65" s="15"/>
      <c r="L65" s="15"/>
      <c r="M65" s="16"/>
      <c r="N65" s="16"/>
      <c r="O65" s="16"/>
      <c r="P65" s="16"/>
      <c r="Q65" s="16"/>
      <c r="R65" s="17"/>
      <c r="S65" s="18"/>
      <c r="T65" s="18"/>
      <c r="U65" s="19"/>
      <c r="V65" s="19"/>
      <c r="W65" s="20"/>
      <c r="X65" s="21"/>
      <c r="Y65" s="22"/>
    </row>
    <row r="66" customFormat="false" ht="11.25" hidden="false" customHeight="false" outlineLevel="0" collapsed="false">
      <c r="A66" s="11"/>
      <c r="F66" s="12"/>
      <c r="G66" s="13"/>
      <c r="H66" s="13"/>
      <c r="I66" s="14"/>
      <c r="J66" s="13"/>
      <c r="K66" s="15"/>
      <c r="L66" s="15"/>
      <c r="M66" s="16"/>
      <c r="N66" s="16"/>
      <c r="O66" s="16"/>
      <c r="P66" s="16"/>
      <c r="Q66" s="16"/>
      <c r="R66" s="17"/>
      <c r="S66" s="18"/>
      <c r="T66" s="18"/>
      <c r="U66" s="19"/>
      <c r="V66" s="19"/>
      <c r="W66" s="20"/>
      <c r="X66" s="21"/>
      <c r="Y66" s="22"/>
    </row>
    <row r="67" customFormat="false" ht="11.25" hidden="false" customHeight="false" outlineLevel="0" collapsed="false">
      <c r="A67" s="11"/>
      <c r="F67" s="12"/>
      <c r="G67" s="13"/>
      <c r="H67" s="13"/>
      <c r="I67" s="14"/>
      <c r="J67" s="13"/>
      <c r="K67" s="15"/>
      <c r="L67" s="15"/>
      <c r="M67" s="16"/>
      <c r="N67" s="16"/>
      <c r="O67" s="16"/>
      <c r="P67" s="16"/>
      <c r="Q67" s="16"/>
      <c r="R67" s="17"/>
      <c r="S67" s="18"/>
      <c r="T67" s="18"/>
      <c r="U67" s="19"/>
      <c r="V67" s="19"/>
      <c r="W67" s="20"/>
      <c r="X67" s="21"/>
      <c r="Y67" s="22"/>
    </row>
    <row r="68" customFormat="false" ht="11.25" hidden="false" customHeight="false" outlineLevel="0" collapsed="false">
      <c r="A68" s="11"/>
      <c r="F68" s="12"/>
      <c r="G68" s="13"/>
      <c r="H68" s="13"/>
      <c r="I68" s="14"/>
      <c r="J68" s="13"/>
      <c r="K68" s="15"/>
      <c r="L68" s="15"/>
      <c r="M68" s="16"/>
      <c r="N68" s="16"/>
      <c r="O68" s="16"/>
      <c r="P68" s="16"/>
      <c r="Q68" s="16"/>
      <c r="R68" s="17"/>
      <c r="S68" s="18"/>
      <c r="T68" s="18"/>
      <c r="U68" s="19"/>
      <c r="V68" s="19"/>
      <c r="W68" s="20"/>
      <c r="X68" s="21"/>
      <c r="Y68" s="22"/>
    </row>
    <row r="69" customFormat="false" ht="11.25" hidden="false" customHeight="false" outlineLevel="0" collapsed="false">
      <c r="A69" s="11"/>
      <c r="F69" s="12"/>
      <c r="G69" s="13"/>
      <c r="H69" s="13"/>
      <c r="I69" s="14"/>
      <c r="J69" s="13"/>
      <c r="K69" s="15"/>
      <c r="L69" s="15"/>
      <c r="M69" s="16"/>
      <c r="N69" s="16"/>
      <c r="O69" s="16"/>
      <c r="P69" s="16"/>
      <c r="Q69" s="16"/>
      <c r="R69" s="17"/>
      <c r="S69" s="18"/>
      <c r="T69" s="18"/>
      <c r="U69" s="19"/>
      <c r="V69" s="19"/>
      <c r="W69" s="20"/>
      <c r="X69" s="21"/>
      <c r="Y69" s="22"/>
    </row>
    <row r="70" customFormat="false" ht="11.25" hidden="false" customHeight="false" outlineLevel="0" collapsed="false">
      <c r="A70" s="11"/>
      <c r="F70" s="12"/>
      <c r="G70" s="13"/>
      <c r="H70" s="13"/>
      <c r="I70" s="14"/>
      <c r="J70" s="13"/>
      <c r="K70" s="15"/>
      <c r="L70" s="15"/>
      <c r="M70" s="16"/>
      <c r="N70" s="16"/>
      <c r="O70" s="16"/>
      <c r="P70" s="16"/>
      <c r="Q70" s="16"/>
      <c r="R70" s="17"/>
      <c r="S70" s="18"/>
      <c r="T70" s="18"/>
      <c r="U70" s="19"/>
      <c r="V70" s="19"/>
      <c r="W70" s="20"/>
      <c r="X70" s="21"/>
      <c r="Y70" s="22"/>
    </row>
    <row r="71" customFormat="false" ht="11.25" hidden="false" customHeight="false" outlineLevel="0" collapsed="false">
      <c r="A71" s="11"/>
      <c r="F71" s="12"/>
      <c r="G71" s="13"/>
      <c r="H71" s="13"/>
      <c r="I71" s="14"/>
      <c r="J71" s="13"/>
      <c r="K71" s="15"/>
      <c r="L71" s="15"/>
      <c r="M71" s="16"/>
      <c r="N71" s="16"/>
      <c r="O71" s="16"/>
      <c r="P71" s="16"/>
      <c r="Q71" s="16"/>
      <c r="R71" s="17"/>
      <c r="S71" s="18"/>
      <c r="T71" s="18"/>
      <c r="U71" s="19"/>
      <c r="V71" s="19"/>
      <c r="W71" s="20"/>
      <c r="X71" s="21"/>
      <c r="Y71" s="22"/>
    </row>
    <row r="72" customFormat="false" ht="11.25" hidden="false" customHeight="false" outlineLevel="0" collapsed="false">
      <c r="A72" s="11"/>
      <c r="F72" s="12"/>
      <c r="G72" s="13"/>
      <c r="H72" s="13"/>
      <c r="I72" s="14"/>
      <c r="J72" s="13"/>
      <c r="K72" s="15"/>
      <c r="L72" s="15"/>
      <c r="M72" s="16"/>
      <c r="N72" s="16"/>
      <c r="O72" s="16"/>
      <c r="P72" s="16"/>
      <c r="Q72" s="16"/>
      <c r="R72" s="17"/>
      <c r="S72" s="18"/>
      <c r="T72" s="18"/>
      <c r="U72" s="19"/>
      <c r="V72" s="19"/>
      <c r="W72" s="20"/>
      <c r="X72" s="21"/>
      <c r="Y72" s="22"/>
    </row>
    <row r="73" customFormat="false" ht="11.25" hidden="false" customHeight="false" outlineLevel="0" collapsed="false">
      <c r="A73" s="11"/>
      <c r="F73" s="12"/>
      <c r="G73" s="13"/>
      <c r="H73" s="13"/>
      <c r="I73" s="14"/>
      <c r="J73" s="13"/>
      <c r="K73" s="15"/>
      <c r="L73" s="15"/>
      <c r="M73" s="16"/>
      <c r="N73" s="16"/>
      <c r="O73" s="16"/>
      <c r="P73" s="16"/>
      <c r="Q73" s="16"/>
      <c r="R73" s="17"/>
      <c r="S73" s="18"/>
      <c r="T73" s="18"/>
      <c r="U73" s="19"/>
      <c r="V73" s="19"/>
      <c r="W73" s="20"/>
      <c r="X73" s="21"/>
      <c r="Y73" s="22"/>
    </row>
    <row r="74" customFormat="false" ht="11.25" hidden="false" customHeight="false" outlineLevel="0" collapsed="false">
      <c r="A74" s="11"/>
      <c r="F74" s="12"/>
      <c r="G74" s="13"/>
      <c r="H74" s="13"/>
      <c r="I74" s="14"/>
      <c r="J74" s="13"/>
      <c r="K74" s="15"/>
      <c r="L74" s="15"/>
      <c r="M74" s="16"/>
      <c r="N74" s="16"/>
      <c r="O74" s="16"/>
      <c r="P74" s="16"/>
      <c r="Q74" s="16"/>
      <c r="R74" s="17"/>
      <c r="S74" s="18"/>
      <c r="T74" s="18"/>
      <c r="U74" s="19"/>
      <c r="V74" s="19"/>
      <c r="W74" s="20"/>
      <c r="X74" s="21"/>
      <c r="Y74" s="22"/>
    </row>
    <row r="75" customFormat="false" ht="11.25" hidden="false" customHeight="false" outlineLevel="0" collapsed="false">
      <c r="A75" s="11"/>
      <c r="F75" s="12"/>
      <c r="G75" s="13"/>
      <c r="H75" s="13"/>
      <c r="I75" s="14"/>
      <c r="J75" s="13"/>
      <c r="K75" s="15"/>
      <c r="L75" s="15"/>
      <c r="M75" s="16"/>
      <c r="N75" s="16"/>
      <c r="O75" s="16"/>
      <c r="P75" s="16"/>
      <c r="Q75" s="16"/>
      <c r="R75" s="17"/>
      <c r="S75" s="18"/>
      <c r="T75" s="18"/>
      <c r="U75" s="19"/>
      <c r="V75" s="19"/>
      <c r="W75" s="20"/>
      <c r="X75" s="21"/>
      <c r="Y75" s="22"/>
    </row>
    <row r="76" customFormat="false" ht="11.25" hidden="false" customHeight="false" outlineLevel="0" collapsed="false">
      <c r="A76" s="11"/>
      <c r="F76" s="12"/>
      <c r="G76" s="13"/>
      <c r="H76" s="13"/>
      <c r="I76" s="14"/>
      <c r="J76" s="13"/>
      <c r="K76" s="15"/>
      <c r="L76" s="15"/>
      <c r="M76" s="16"/>
      <c r="N76" s="16"/>
      <c r="O76" s="16"/>
      <c r="P76" s="16"/>
      <c r="Q76" s="16"/>
      <c r="R76" s="17"/>
      <c r="S76" s="18"/>
      <c r="T76" s="18"/>
      <c r="U76" s="19"/>
      <c r="V76" s="19"/>
      <c r="W76" s="20"/>
      <c r="X76" s="21"/>
      <c r="Y76" s="22"/>
    </row>
    <row r="77" customFormat="false" ht="11.25" hidden="false" customHeight="false" outlineLevel="0" collapsed="false">
      <c r="A77" s="11"/>
      <c r="F77" s="12"/>
      <c r="G77" s="13"/>
      <c r="H77" s="13"/>
      <c r="I77" s="14"/>
      <c r="J77" s="13"/>
      <c r="K77" s="15"/>
      <c r="L77" s="15"/>
      <c r="M77" s="16"/>
      <c r="N77" s="16"/>
      <c r="O77" s="16"/>
      <c r="P77" s="16"/>
      <c r="Q77" s="16"/>
      <c r="R77" s="17"/>
      <c r="S77" s="18"/>
      <c r="T77" s="18"/>
      <c r="U77" s="19"/>
      <c r="V77" s="19"/>
      <c r="W77" s="20"/>
      <c r="X77" s="21"/>
      <c r="Y77" s="22"/>
    </row>
    <row r="78" customFormat="false" ht="11.25" hidden="false" customHeight="false" outlineLevel="0" collapsed="false">
      <c r="A78" s="11"/>
      <c r="F78" s="12"/>
      <c r="G78" s="13"/>
      <c r="H78" s="13"/>
      <c r="I78" s="14"/>
      <c r="J78" s="13"/>
      <c r="K78" s="15"/>
      <c r="L78" s="15"/>
      <c r="M78" s="16"/>
      <c r="N78" s="16"/>
      <c r="O78" s="16"/>
      <c r="P78" s="16"/>
      <c r="Q78" s="16"/>
      <c r="R78" s="17"/>
      <c r="S78" s="18"/>
      <c r="T78" s="18"/>
      <c r="U78" s="19"/>
      <c r="V78" s="19"/>
      <c r="W78" s="20"/>
      <c r="X78" s="21"/>
      <c r="Y78" s="22"/>
    </row>
    <row r="79" customFormat="false" ht="11.25" hidden="false" customHeight="false" outlineLevel="0" collapsed="false">
      <c r="A79" s="11"/>
      <c r="F79" s="12"/>
      <c r="G79" s="13"/>
      <c r="H79" s="13"/>
      <c r="I79" s="14"/>
      <c r="J79" s="13"/>
      <c r="K79" s="15"/>
      <c r="L79" s="15"/>
      <c r="M79" s="16"/>
      <c r="N79" s="16"/>
      <c r="O79" s="16"/>
      <c r="P79" s="16"/>
      <c r="Q79" s="16"/>
      <c r="R79" s="17"/>
      <c r="S79" s="18"/>
      <c r="T79" s="18"/>
      <c r="U79" s="19"/>
      <c r="V79" s="19"/>
      <c r="W79" s="20"/>
      <c r="X79" s="21"/>
      <c r="Y79" s="22"/>
    </row>
    <row r="80" customFormat="false" ht="11.25" hidden="false" customHeight="false" outlineLevel="0" collapsed="false">
      <c r="A80" s="11"/>
      <c r="F80" s="12"/>
      <c r="G80" s="13"/>
      <c r="H80" s="13"/>
      <c r="I80" s="14"/>
      <c r="J80" s="13"/>
      <c r="K80" s="15"/>
      <c r="L80" s="15"/>
      <c r="M80" s="16"/>
      <c r="N80" s="16"/>
      <c r="O80" s="16"/>
      <c r="P80" s="16"/>
      <c r="Q80" s="16"/>
      <c r="R80" s="17"/>
      <c r="S80" s="18"/>
      <c r="T80" s="18"/>
      <c r="U80" s="19"/>
      <c r="V80" s="19"/>
      <c r="W80" s="20"/>
      <c r="X80" s="21"/>
      <c r="Y80" s="22"/>
    </row>
    <row r="81" customFormat="false" ht="11.25" hidden="false" customHeight="false" outlineLevel="0" collapsed="false">
      <c r="A81" s="11"/>
      <c r="F81" s="12"/>
      <c r="G81" s="13"/>
      <c r="H81" s="13"/>
      <c r="I81" s="14"/>
      <c r="J81" s="13"/>
      <c r="K81" s="15"/>
      <c r="L81" s="15"/>
      <c r="M81" s="16"/>
      <c r="N81" s="16"/>
      <c r="O81" s="16"/>
      <c r="P81" s="16"/>
      <c r="Q81" s="16"/>
      <c r="R81" s="17"/>
      <c r="S81" s="18"/>
      <c r="T81" s="18"/>
      <c r="U81" s="19"/>
      <c r="V81" s="19"/>
      <c r="W81" s="20"/>
      <c r="X81" s="21"/>
      <c r="Y81" s="22"/>
    </row>
    <row r="82" customFormat="false" ht="11.25" hidden="false" customHeight="false" outlineLevel="0" collapsed="false">
      <c r="A82" s="11"/>
      <c r="F82" s="12"/>
      <c r="G82" s="13"/>
      <c r="H82" s="13"/>
      <c r="I82" s="14"/>
      <c r="J82" s="13"/>
      <c r="K82" s="15"/>
      <c r="L82" s="15"/>
      <c r="M82" s="16"/>
      <c r="N82" s="16"/>
      <c r="O82" s="16"/>
      <c r="P82" s="16"/>
      <c r="Q82" s="16"/>
      <c r="R82" s="17"/>
      <c r="S82" s="18"/>
      <c r="T82" s="18"/>
      <c r="U82" s="19"/>
      <c r="V82" s="19"/>
      <c r="W82" s="20"/>
      <c r="X82" s="21"/>
      <c r="Y82" s="22"/>
    </row>
    <row r="83" customFormat="false" ht="11.25" hidden="false" customHeight="false" outlineLevel="0" collapsed="false">
      <c r="A83" s="11"/>
      <c r="F83" s="12"/>
      <c r="G83" s="13"/>
      <c r="H83" s="13"/>
      <c r="I83" s="14"/>
      <c r="J83" s="13"/>
      <c r="K83" s="15"/>
      <c r="L83" s="15"/>
      <c r="M83" s="16"/>
      <c r="N83" s="16"/>
      <c r="O83" s="16"/>
      <c r="P83" s="16"/>
      <c r="Q83" s="16"/>
      <c r="R83" s="17"/>
      <c r="S83" s="18"/>
      <c r="T83" s="18"/>
      <c r="U83" s="19"/>
      <c r="V83" s="19"/>
      <c r="W83" s="20"/>
      <c r="X83" s="21"/>
      <c r="Y83" s="22"/>
    </row>
    <row r="84" customFormat="false" ht="11.25" hidden="false" customHeight="false" outlineLevel="0" collapsed="false">
      <c r="A84" s="11"/>
      <c r="F84" s="12"/>
      <c r="G84" s="13"/>
      <c r="H84" s="13"/>
      <c r="I84" s="14"/>
      <c r="J84" s="13"/>
      <c r="K84" s="15"/>
      <c r="L84" s="15"/>
      <c r="M84" s="16"/>
      <c r="N84" s="16"/>
      <c r="O84" s="16"/>
      <c r="P84" s="16"/>
      <c r="Q84" s="16"/>
      <c r="R84" s="17"/>
      <c r="S84" s="18"/>
      <c r="T84" s="18"/>
      <c r="U84" s="19"/>
      <c r="V84" s="19"/>
      <c r="W84" s="20"/>
      <c r="X84" s="21"/>
      <c r="Y84" s="22"/>
    </row>
    <row r="85" customFormat="false" ht="11.25" hidden="false" customHeight="false" outlineLevel="0" collapsed="false">
      <c r="A85" s="11"/>
      <c r="F85" s="12"/>
      <c r="G85" s="13"/>
      <c r="H85" s="13"/>
      <c r="I85" s="14"/>
      <c r="J85" s="13"/>
      <c r="K85" s="15"/>
      <c r="L85" s="15"/>
      <c r="M85" s="16"/>
      <c r="N85" s="16"/>
      <c r="O85" s="16"/>
      <c r="P85" s="16"/>
      <c r="Q85" s="16"/>
      <c r="R85" s="17"/>
      <c r="S85" s="18"/>
      <c r="T85" s="18"/>
      <c r="U85" s="19"/>
      <c r="V85" s="19"/>
      <c r="W85" s="20"/>
      <c r="X85" s="21"/>
      <c r="Y85" s="22"/>
    </row>
    <row r="86" customFormat="false" ht="11.25" hidden="false" customHeight="false" outlineLevel="0" collapsed="false">
      <c r="A86" s="11"/>
      <c r="F86" s="12"/>
      <c r="G86" s="13"/>
      <c r="H86" s="13"/>
      <c r="I86" s="14"/>
      <c r="J86" s="13"/>
      <c r="K86" s="15"/>
      <c r="L86" s="15"/>
      <c r="M86" s="16"/>
      <c r="N86" s="16"/>
      <c r="O86" s="16"/>
      <c r="P86" s="16"/>
      <c r="Q86" s="16"/>
      <c r="R86" s="17"/>
      <c r="S86" s="18"/>
      <c r="T86" s="18"/>
      <c r="U86" s="19"/>
      <c r="V86" s="19"/>
      <c r="W86" s="20"/>
      <c r="X86" s="21"/>
      <c r="Y86" s="22"/>
    </row>
    <row r="87" customFormat="false" ht="11.25" hidden="false" customHeight="false" outlineLevel="0" collapsed="false">
      <c r="A87" s="11"/>
      <c r="F87" s="12"/>
      <c r="G87" s="13"/>
      <c r="H87" s="13"/>
      <c r="I87" s="14"/>
      <c r="J87" s="13"/>
      <c r="K87" s="15"/>
      <c r="L87" s="15"/>
      <c r="M87" s="16"/>
      <c r="N87" s="16"/>
      <c r="O87" s="16"/>
      <c r="P87" s="16"/>
      <c r="Q87" s="16"/>
      <c r="R87" s="17"/>
      <c r="S87" s="18"/>
      <c r="T87" s="18"/>
      <c r="U87" s="19"/>
      <c r="V87" s="19"/>
      <c r="W87" s="20"/>
      <c r="X87" s="21"/>
      <c r="Y87" s="22"/>
    </row>
    <row r="88" customFormat="false" ht="11.25" hidden="false" customHeight="false" outlineLevel="0" collapsed="false">
      <c r="A88" s="11"/>
      <c r="F88" s="12"/>
      <c r="G88" s="13"/>
      <c r="H88" s="13"/>
      <c r="I88" s="14"/>
      <c r="J88" s="13"/>
      <c r="K88" s="15"/>
      <c r="L88" s="15"/>
      <c r="M88" s="16"/>
      <c r="N88" s="16"/>
      <c r="O88" s="16"/>
      <c r="P88" s="16"/>
      <c r="Q88" s="16"/>
      <c r="R88" s="17"/>
      <c r="S88" s="18"/>
      <c r="T88" s="18"/>
      <c r="U88" s="19"/>
      <c r="V88" s="19"/>
      <c r="W88" s="20"/>
      <c r="X88" s="21"/>
      <c r="Y88" s="22"/>
    </row>
    <row r="89" customFormat="false" ht="11.25" hidden="false" customHeight="false" outlineLevel="0" collapsed="false">
      <c r="A89" s="11"/>
      <c r="F89" s="12"/>
      <c r="G89" s="13"/>
      <c r="H89" s="13"/>
      <c r="I89" s="14"/>
      <c r="J89" s="13"/>
      <c r="K89" s="15"/>
      <c r="L89" s="15"/>
      <c r="M89" s="16"/>
      <c r="N89" s="16"/>
      <c r="O89" s="16"/>
      <c r="P89" s="16"/>
      <c r="Q89" s="16"/>
      <c r="R89" s="17"/>
      <c r="S89" s="18"/>
      <c r="T89" s="18"/>
      <c r="U89" s="19"/>
      <c r="V89" s="19"/>
      <c r="W89" s="20"/>
      <c r="X89" s="21"/>
      <c r="Y89" s="22"/>
    </row>
    <row r="90" customFormat="false" ht="11.25" hidden="false" customHeight="false" outlineLevel="0" collapsed="false">
      <c r="A90" s="11"/>
      <c r="F90" s="12"/>
      <c r="G90" s="13"/>
      <c r="H90" s="13"/>
      <c r="I90" s="14"/>
      <c r="J90" s="13"/>
      <c r="K90" s="15"/>
      <c r="L90" s="15"/>
      <c r="M90" s="16"/>
      <c r="N90" s="16"/>
      <c r="O90" s="16"/>
      <c r="P90" s="16"/>
      <c r="Q90" s="16"/>
      <c r="R90" s="17"/>
      <c r="S90" s="18"/>
      <c r="T90" s="18"/>
      <c r="U90" s="19"/>
      <c r="V90" s="19"/>
      <c r="W90" s="20"/>
      <c r="X90" s="21"/>
      <c r="Y90" s="22"/>
    </row>
    <row r="91" customFormat="false" ht="11.25" hidden="false" customHeight="false" outlineLevel="0" collapsed="false">
      <c r="A91" s="11"/>
      <c r="F91" s="12"/>
      <c r="G91" s="13"/>
      <c r="H91" s="13"/>
      <c r="I91" s="14"/>
      <c r="J91" s="13"/>
      <c r="K91" s="15"/>
      <c r="L91" s="15"/>
      <c r="M91" s="16"/>
      <c r="N91" s="16"/>
      <c r="O91" s="16"/>
      <c r="P91" s="16"/>
      <c r="Q91" s="16"/>
      <c r="R91" s="17"/>
      <c r="S91" s="18"/>
      <c r="T91" s="18"/>
      <c r="U91" s="19"/>
      <c r="V91" s="19"/>
      <c r="W91" s="20"/>
      <c r="X91" s="21"/>
      <c r="Y91" s="22"/>
    </row>
    <row r="92" customFormat="false" ht="11.25" hidden="false" customHeight="false" outlineLevel="0" collapsed="false">
      <c r="A92" s="11"/>
      <c r="F92" s="12"/>
      <c r="G92" s="13"/>
      <c r="H92" s="13"/>
      <c r="I92" s="14"/>
      <c r="J92" s="13"/>
      <c r="K92" s="15"/>
      <c r="L92" s="15"/>
      <c r="M92" s="16"/>
      <c r="N92" s="16"/>
      <c r="O92" s="16"/>
      <c r="P92" s="16"/>
      <c r="Q92" s="16"/>
      <c r="R92" s="17"/>
      <c r="S92" s="18"/>
      <c r="T92" s="18"/>
      <c r="U92" s="19"/>
      <c r="V92" s="19"/>
      <c r="W92" s="20"/>
      <c r="X92" s="21"/>
      <c r="Y92" s="22"/>
    </row>
    <row r="93" customFormat="false" ht="11.25" hidden="false" customHeight="false" outlineLevel="0" collapsed="false">
      <c r="A93" s="11"/>
      <c r="F93" s="12"/>
      <c r="G93" s="13"/>
      <c r="H93" s="13"/>
      <c r="I93" s="14"/>
      <c r="J93" s="13"/>
      <c r="K93" s="15"/>
      <c r="L93" s="15"/>
      <c r="M93" s="16"/>
      <c r="N93" s="16"/>
      <c r="O93" s="16"/>
      <c r="P93" s="16"/>
      <c r="Q93" s="16"/>
      <c r="R93" s="17"/>
      <c r="S93" s="18"/>
      <c r="T93" s="18"/>
      <c r="U93" s="19"/>
      <c r="V93" s="19"/>
      <c r="W93" s="20"/>
      <c r="X93" s="21"/>
      <c r="Y93" s="22"/>
    </row>
    <row r="94" customFormat="false" ht="11.25" hidden="false" customHeight="false" outlineLevel="0" collapsed="false">
      <c r="A94" s="11"/>
      <c r="F94" s="12"/>
      <c r="G94" s="13"/>
      <c r="H94" s="13"/>
      <c r="I94" s="14"/>
      <c r="J94" s="13"/>
      <c r="K94" s="15"/>
      <c r="L94" s="15"/>
      <c r="M94" s="16"/>
      <c r="N94" s="16"/>
      <c r="O94" s="16"/>
      <c r="P94" s="16"/>
      <c r="Q94" s="16"/>
      <c r="R94" s="17"/>
      <c r="S94" s="18"/>
      <c r="T94" s="18"/>
      <c r="U94" s="19"/>
      <c r="V94" s="19"/>
      <c r="W94" s="20"/>
      <c r="X94" s="21"/>
      <c r="Y94" s="22"/>
    </row>
    <row r="95" customFormat="false" ht="11.25" hidden="false" customHeight="false" outlineLevel="0" collapsed="false">
      <c r="A95" s="11"/>
      <c r="F95" s="12"/>
      <c r="G95" s="13"/>
      <c r="H95" s="13"/>
      <c r="I95" s="14"/>
      <c r="J95" s="13"/>
      <c r="K95" s="15"/>
      <c r="L95" s="15"/>
      <c r="M95" s="16"/>
      <c r="N95" s="16"/>
      <c r="O95" s="16"/>
      <c r="P95" s="16"/>
      <c r="Q95" s="16"/>
      <c r="R95" s="17"/>
      <c r="S95" s="18"/>
      <c r="T95" s="18"/>
      <c r="U95" s="19"/>
      <c r="V95" s="19"/>
      <c r="W95" s="20"/>
      <c r="X95" s="21"/>
      <c r="Y95" s="22"/>
    </row>
    <row r="96" customFormat="false" ht="11.25" hidden="false" customHeight="false" outlineLevel="0" collapsed="false">
      <c r="A96" s="11"/>
      <c r="F96" s="12"/>
      <c r="G96" s="13"/>
      <c r="H96" s="13"/>
      <c r="I96" s="14"/>
      <c r="J96" s="13"/>
      <c r="K96" s="15"/>
      <c r="L96" s="15"/>
      <c r="M96" s="16"/>
      <c r="N96" s="16"/>
      <c r="O96" s="16"/>
      <c r="P96" s="16"/>
      <c r="Q96" s="16"/>
      <c r="R96" s="17"/>
      <c r="S96" s="18"/>
      <c r="T96" s="18"/>
      <c r="U96" s="19"/>
      <c r="V96" s="19"/>
      <c r="W96" s="20"/>
      <c r="X96" s="21"/>
      <c r="Y96" s="22"/>
    </row>
    <row r="97" customFormat="false" ht="11.25" hidden="false" customHeight="false" outlineLevel="0" collapsed="false">
      <c r="A97" s="11"/>
      <c r="F97" s="12"/>
      <c r="G97" s="13"/>
      <c r="H97" s="13"/>
      <c r="I97" s="14"/>
      <c r="J97" s="13"/>
      <c r="K97" s="15"/>
      <c r="L97" s="15"/>
      <c r="M97" s="16"/>
      <c r="N97" s="16"/>
      <c r="O97" s="16"/>
      <c r="P97" s="16"/>
      <c r="Q97" s="16"/>
      <c r="R97" s="17"/>
      <c r="S97" s="18"/>
      <c r="T97" s="18"/>
      <c r="U97" s="19"/>
      <c r="V97" s="19"/>
      <c r="W97" s="20"/>
      <c r="X97" s="21"/>
      <c r="Y97" s="22"/>
    </row>
    <row r="98" customFormat="false" ht="11.25" hidden="false" customHeight="false" outlineLevel="0" collapsed="false">
      <c r="A98" s="11"/>
      <c r="F98" s="12"/>
      <c r="G98" s="13"/>
      <c r="H98" s="13"/>
      <c r="I98" s="14"/>
      <c r="J98" s="13"/>
      <c r="K98" s="15"/>
      <c r="L98" s="15"/>
      <c r="M98" s="16"/>
      <c r="N98" s="16"/>
      <c r="O98" s="16"/>
      <c r="P98" s="16"/>
      <c r="Q98" s="16"/>
      <c r="R98" s="17"/>
      <c r="S98" s="18"/>
      <c r="T98" s="18"/>
      <c r="U98" s="19"/>
      <c r="V98" s="19"/>
      <c r="W98" s="20"/>
      <c r="X98" s="21"/>
      <c r="Y98" s="22"/>
    </row>
    <row r="99" customFormat="false" ht="11.25" hidden="false" customHeight="false" outlineLevel="0" collapsed="false">
      <c r="A99" s="11"/>
      <c r="F99" s="12"/>
      <c r="G99" s="13"/>
      <c r="H99" s="13"/>
      <c r="I99" s="14"/>
      <c r="J99" s="13"/>
      <c r="K99" s="15"/>
      <c r="L99" s="15"/>
      <c r="M99" s="16"/>
      <c r="N99" s="16"/>
      <c r="O99" s="16"/>
      <c r="P99" s="16"/>
      <c r="Q99" s="16"/>
      <c r="R99" s="17"/>
      <c r="S99" s="18"/>
      <c r="T99" s="18"/>
      <c r="U99" s="19"/>
      <c r="V99" s="19"/>
      <c r="W99" s="20"/>
      <c r="X99" s="21"/>
      <c r="Y99" s="22"/>
    </row>
    <row r="100" customFormat="false" ht="11.25" hidden="false" customHeight="false" outlineLevel="0" collapsed="false">
      <c r="A100" s="11"/>
      <c r="F100" s="12"/>
      <c r="G100" s="13"/>
      <c r="H100" s="13"/>
      <c r="I100" s="14"/>
      <c r="J100" s="13"/>
      <c r="K100" s="15"/>
      <c r="L100" s="15"/>
      <c r="M100" s="16"/>
      <c r="N100" s="16"/>
      <c r="O100" s="16"/>
      <c r="P100" s="16"/>
      <c r="Q100" s="16"/>
      <c r="R100" s="17"/>
      <c r="S100" s="18"/>
      <c r="T100" s="18"/>
      <c r="U100" s="19"/>
      <c r="V100" s="19"/>
      <c r="W100" s="20"/>
      <c r="X100" s="21"/>
      <c r="Y100" s="22"/>
    </row>
    <row r="101" customFormat="false" ht="11.25" hidden="false" customHeight="false" outlineLevel="0" collapsed="false">
      <c r="A101" s="11"/>
      <c r="F101" s="12"/>
      <c r="G101" s="13"/>
      <c r="H101" s="13"/>
      <c r="I101" s="14"/>
      <c r="J101" s="13"/>
      <c r="K101" s="15"/>
      <c r="L101" s="15"/>
      <c r="M101" s="16"/>
      <c r="N101" s="16"/>
      <c r="O101" s="16"/>
      <c r="P101" s="16"/>
      <c r="Q101" s="16"/>
      <c r="R101" s="17"/>
      <c r="S101" s="18"/>
      <c r="T101" s="18"/>
      <c r="U101" s="19"/>
      <c r="V101" s="19"/>
      <c r="W101" s="20"/>
      <c r="X101" s="21"/>
      <c r="Y101" s="22"/>
    </row>
    <row r="102" customFormat="false" ht="11.25" hidden="false" customHeight="false" outlineLevel="0" collapsed="false">
      <c r="A102" s="11"/>
      <c r="F102" s="12"/>
      <c r="G102" s="13"/>
      <c r="H102" s="13"/>
      <c r="I102" s="14"/>
      <c r="J102" s="13"/>
      <c r="K102" s="15"/>
      <c r="L102" s="15"/>
      <c r="M102" s="16"/>
      <c r="N102" s="16"/>
      <c r="O102" s="16"/>
      <c r="P102" s="16"/>
      <c r="Q102" s="16"/>
      <c r="R102" s="17"/>
      <c r="S102" s="18"/>
      <c r="T102" s="18"/>
      <c r="U102" s="19"/>
      <c r="V102" s="19"/>
      <c r="W102" s="20"/>
      <c r="X102" s="21"/>
      <c r="Y102" s="22"/>
    </row>
    <row r="103" customFormat="false" ht="11.25" hidden="false" customHeight="false" outlineLevel="0" collapsed="false">
      <c r="A103" s="11"/>
      <c r="F103" s="12"/>
      <c r="G103" s="13"/>
      <c r="H103" s="13"/>
      <c r="I103" s="14"/>
      <c r="J103" s="13"/>
      <c r="K103" s="15"/>
      <c r="L103" s="15"/>
      <c r="M103" s="16"/>
      <c r="N103" s="16"/>
      <c r="O103" s="16"/>
      <c r="P103" s="16"/>
      <c r="Q103" s="16"/>
      <c r="R103" s="17"/>
      <c r="S103" s="18"/>
      <c r="T103" s="18"/>
      <c r="U103" s="19"/>
      <c r="V103" s="19"/>
      <c r="W103" s="20"/>
      <c r="X103" s="21"/>
      <c r="Y103" s="22"/>
    </row>
    <row r="104" customFormat="false" ht="11.25" hidden="false" customHeight="false" outlineLevel="0" collapsed="false">
      <c r="A104" s="11"/>
      <c r="F104" s="12"/>
      <c r="G104" s="13"/>
      <c r="H104" s="13"/>
      <c r="I104" s="14"/>
      <c r="J104" s="13"/>
      <c r="K104" s="15"/>
      <c r="L104" s="15"/>
      <c r="M104" s="16"/>
      <c r="N104" s="16"/>
      <c r="O104" s="16"/>
      <c r="P104" s="16"/>
      <c r="Q104" s="16"/>
      <c r="R104" s="17"/>
      <c r="S104" s="18"/>
      <c r="T104" s="18"/>
      <c r="U104" s="19"/>
      <c r="V104" s="19"/>
      <c r="W104" s="20"/>
      <c r="X104" s="21"/>
      <c r="Y104" s="22"/>
    </row>
    <row r="105" customFormat="false" ht="11.25" hidden="false" customHeight="false" outlineLevel="0" collapsed="false">
      <c r="A105" s="11"/>
      <c r="F105" s="12"/>
      <c r="G105" s="13"/>
      <c r="H105" s="13"/>
      <c r="I105" s="14"/>
      <c r="J105" s="13"/>
      <c r="K105" s="15"/>
      <c r="L105" s="15"/>
      <c r="M105" s="16"/>
      <c r="N105" s="16"/>
      <c r="O105" s="16"/>
      <c r="P105" s="16"/>
      <c r="Q105" s="16"/>
      <c r="R105" s="17"/>
      <c r="S105" s="18"/>
      <c r="T105" s="18"/>
      <c r="U105" s="19"/>
      <c r="V105" s="19"/>
      <c r="W105" s="20"/>
      <c r="X105" s="21"/>
      <c r="Y105" s="22"/>
    </row>
    <row r="106" customFormat="false" ht="11.25" hidden="false" customHeight="false" outlineLevel="0" collapsed="false">
      <c r="A106" s="11"/>
      <c r="F106" s="12"/>
      <c r="G106" s="13"/>
      <c r="H106" s="13"/>
      <c r="I106" s="14"/>
      <c r="J106" s="13"/>
      <c r="K106" s="15"/>
      <c r="L106" s="15"/>
      <c r="M106" s="16"/>
      <c r="N106" s="16"/>
      <c r="O106" s="16"/>
      <c r="P106" s="16"/>
      <c r="Q106" s="16"/>
      <c r="R106" s="17"/>
      <c r="S106" s="18"/>
      <c r="T106" s="18"/>
      <c r="U106" s="19"/>
      <c r="V106" s="19"/>
      <c r="W106" s="20"/>
      <c r="X106" s="21"/>
      <c r="Y106" s="22"/>
    </row>
    <row r="107" customFormat="false" ht="11.25" hidden="false" customHeight="false" outlineLevel="0" collapsed="false">
      <c r="A107" s="11"/>
      <c r="F107" s="12"/>
      <c r="G107" s="13"/>
      <c r="H107" s="13"/>
      <c r="I107" s="14"/>
      <c r="J107" s="13"/>
      <c r="K107" s="15"/>
      <c r="L107" s="15"/>
      <c r="M107" s="16"/>
      <c r="N107" s="16"/>
      <c r="O107" s="16"/>
      <c r="P107" s="16"/>
      <c r="Q107" s="16"/>
      <c r="R107" s="17"/>
      <c r="S107" s="18"/>
      <c r="T107" s="18"/>
      <c r="U107" s="19"/>
      <c r="V107" s="19"/>
      <c r="W107" s="20"/>
      <c r="X107" s="21"/>
      <c r="Y107" s="22"/>
    </row>
    <row r="108" customFormat="false" ht="11.25" hidden="false" customHeight="false" outlineLevel="0" collapsed="false">
      <c r="A108" s="11"/>
      <c r="F108" s="12"/>
      <c r="G108" s="13"/>
      <c r="H108" s="13"/>
      <c r="I108" s="14"/>
      <c r="J108" s="13"/>
      <c r="K108" s="15"/>
      <c r="L108" s="15"/>
      <c r="M108" s="16"/>
      <c r="N108" s="16"/>
      <c r="O108" s="16"/>
      <c r="P108" s="16"/>
      <c r="Q108" s="16"/>
      <c r="R108" s="17"/>
      <c r="S108" s="18"/>
      <c r="T108" s="18"/>
      <c r="U108" s="19"/>
      <c r="V108" s="19"/>
      <c r="W108" s="20"/>
      <c r="X108" s="21"/>
      <c r="Y108" s="22"/>
    </row>
    <row r="109" customFormat="false" ht="11.25" hidden="false" customHeight="false" outlineLevel="0" collapsed="false">
      <c r="A109" s="11"/>
      <c r="F109" s="12"/>
      <c r="G109" s="13"/>
      <c r="H109" s="13"/>
      <c r="I109" s="14"/>
      <c r="J109" s="13"/>
      <c r="K109" s="15"/>
      <c r="L109" s="15"/>
      <c r="M109" s="16"/>
      <c r="N109" s="16"/>
      <c r="O109" s="16"/>
      <c r="P109" s="16"/>
      <c r="Q109" s="16"/>
      <c r="R109" s="17"/>
      <c r="S109" s="18"/>
      <c r="T109" s="18"/>
      <c r="U109" s="19"/>
      <c r="V109" s="19"/>
      <c r="W109" s="20"/>
      <c r="X109" s="21"/>
      <c r="Y109" s="22"/>
    </row>
    <row r="110" customFormat="false" ht="11.25" hidden="false" customHeight="false" outlineLevel="0" collapsed="false">
      <c r="A110" s="11"/>
      <c r="F110" s="12"/>
      <c r="G110" s="13"/>
      <c r="H110" s="13"/>
      <c r="I110" s="14"/>
      <c r="J110" s="13"/>
      <c r="K110" s="15"/>
      <c r="L110" s="15"/>
      <c r="M110" s="16"/>
      <c r="N110" s="16"/>
      <c r="O110" s="16"/>
      <c r="P110" s="16"/>
      <c r="Q110" s="16"/>
      <c r="R110" s="17"/>
      <c r="S110" s="18"/>
      <c r="T110" s="18"/>
      <c r="U110" s="19"/>
      <c r="V110" s="19"/>
      <c r="W110" s="20"/>
      <c r="X110" s="21"/>
      <c r="Y110" s="22"/>
    </row>
    <row r="111" customFormat="false" ht="11.25" hidden="false" customHeight="false" outlineLevel="0" collapsed="false">
      <c r="A111" s="11"/>
      <c r="F111" s="12"/>
      <c r="G111" s="13"/>
      <c r="H111" s="13"/>
      <c r="I111" s="14"/>
      <c r="J111" s="13"/>
      <c r="K111" s="15"/>
      <c r="L111" s="15"/>
      <c r="M111" s="16"/>
      <c r="N111" s="16"/>
      <c r="O111" s="16"/>
      <c r="P111" s="16"/>
      <c r="Q111" s="16"/>
      <c r="R111" s="17"/>
      <c r="S111" s="18"/>
      <c r="T111" s="18"/>
      <c r="U111" s="19"/>
      <c r="V111" s="19"/>
      <c r="W111" s="20"/>
      <c r="X111" s="21"/>
      <c r="Y111" s="22"/>
    </row>
    <row r="112" customFormat="false" ht="11.25" hidden="false" customHeight="false" outlineLevel="0" collapsed="false">
      <c r="A112" s="11"/>
      <c r="F112" s="12"/>
      <c r="G112" s="13"/>
      <c r="H112" s="13"/>
      <c r="I112" s="14"/>
      <c r="J112" s="13"/>
      <c r="K112" s="15"/>
      <c r="L112" s="15"/>
      <c r="M112" s="16"/>
      <c r="N112" s="16"/>
      <c r="O112" s="16"/>
      <c r="P112" s="16"/>
      <c r="Q112" s="16"/>
      <c r="R112" s="17"/>
      <c r="S112" s="18"/>
      <c r="T112" s="18"/>
      <c r="U112" s="19"/>
      <c r="V112" s="19"/>
      <c r="W112" s="20"/>
      <c r="X112" s="21"/>
      <c r="Y112" s="22"/>
    </row>
    <row r="113" customFormat="false" ht="11.25" hidden="false" customHeight="false" outlineLevel="0" collapsed="false">
      <c r="A113" s="11"/>
      <c r="F113" s="12"/>
      <c r="G113" s="13"/>
      <c r="H113" s="13"/>
      <c r="I113" s="14"/>
      <c r="J113" s="13"/>
      <c r="K113" s="15"/>
      <c r="L113" s="15"/>
      <c r="M113" s="16"/>
      <c r="N113" s="16"/>
      <c r="O113" s="16"/>
      <c r="P113" s="16"/>
      <c r="Q113" s="16"/>
      <c r="R113" s="17"/>
      <c r="S113" s="18"/>
      <c r="T113" s="18"/>
      <c r="U113" s="19"/>
      <c r="V113" s="19"/>
      <c r="W113" s="20"/>
      <c r="X113" s="21"/>
      <c r="Y113" s="22"/>
    </row>
    <row r="114" customFormat="false" ht="11.25" hidden="false" customHeight="false" outlineLevel="0" collapsed="false">
      <c r="A114" s="11"/>
      <c r="F114" s="12"/>
      <c r="G114" s="13"/>
      <c r="H114" s="13"/>
      <c r="I114" s="14"/>
      <c r="J114" s="13"/>
      <c r="K114" s="15"/>
      <c r="L114" s="15"/>
      <c r="M114" s="16"/>
      <c r="N114" s="16"/>
      <c r="O114" s="16"/>
      <c r="P114" s="16"/>
      <c r="Q114" s="16"/>
      <c r="R114" s="17"/>
      <c r="S114" s="18"/>
      <c r="T114" s="18"/>
      <c r="U114" s="19"/>
      <c r="V114" s="19"/>
      <c r="W114" s="20"/>
      <c r="X114" s="21"/>
      <c r="Y114" s="22"/>
    </row>
    <row r="115" customFormat="false" ht="11.25" hidden="false" customHeight="false" outlineLevel="0" collapsed="false">
      <c r="A115" s="11"/>
      <c r="F115" s="12"/>
      <c r="G115" s="13"/>
      <c r="H115" s="13"/>
      <c r="I115" s="14"/>
      <c r="J115" s="13"/>
      <c r="K115" s="15"/>
      <c r="L115" s="15"/>
      <c r="M115" s="16"/>
      <c r="N115" s="16"/>
      <c r="O115" s="16"/>
      <c r="P115" s="16"/>
      <c r="Q115" s="16"/>
      <c r="R115" s="17"/>
      <c r="S115" s="18"/>
      <c r="T115" s="18"/>
      <c r="U115" s="19"/>
      <c r="V115" s="19"/>
      <c r="W115" s="20"/>
      <c r="X115" s="21"/>
      <c r="Y115" s="22"/>
    </row>
    <row r="116" customFormat="false" ht="11.25" hidden="false" customHeight="false" outlineLevel="0" collapsed="false">
      <c r="A116" s="11"/>
      <c r="F116" s="12"/>
      <c r="G116" s="13"/>
      <c r="H116" s="13"/>
      <c r="I116" s="14"/>
      <c r="J116" s="13"/>
      <c r="K116" s="15"/>
      <c r="L116" s="15"/>
      <c r="M116" s="16"/>
      <c r="N116" s="16"/>
      <c r="O116" s="16"/>
      <c r="P116" s="16"/>
      <c r="Q116" s="16"/>
      <c r="R116" s="17"/>
      <c r="S116" s="18"/>
      <c r="T116" s="18"/>
      <c r="U116" s="19"/>
      <c r="V116" s="19"/>
      <c r="W116" s="20"/>
      <c r="X116" s="21"/>
      <c r="Y116" s="22"/>
    </row>
    <row r="117" customFormat="false" ht="11.25" hidden="false" customHeight="false" outlineLevel="0" collapsed="false">
      <c r="A117" s="11"/>
      <c r="F117" s="12"/>
      <c r="G117" s="13"/>
      <c r="H117" s="13"/>
      <c r="I117" s="14"/>
      <c r="J117" s="13"/>
      <c r="K117" s="15"/>
      <c r="L117" s="15"/>
      <c r="M117" s="16"/>
      <c r="N117" s="16"/>
      <c r="O117" s="16"/>
      <c r="P117" s="16"/>
      <c r="Q117" s="16"/>
      <c r="R117" s="17"/>
      <c r="S117" s="18"/>
      <c r="T117" s="18"/>
      <c r="U117" s="19"/>
      <c r="V117" s="19"/>
      <c r="W117" s="20"/>
      <c r="X117" s="21"/>
      <c r="Y117" s="22"/>
    </row>
    <row r="118" customFormat="false" ht="11.25" hidden="false" customHeight="false" outlineLevel="0" collapsed="false">
      <c r="A118" s="11"/>
      <c r="F118" s="12"/>
      <c r="G118" s="13"/>
      <c r="H118" s="13"/>
      <c r="I118" s="14"/>
      <c r="J118" s="13"/>
      <c r="K118" s="15"/>
      <c r="L118" s="15"/>
      <c r="M118" s="16"/>
      <c r="N118" s="16"/>
      <c r="O118" s="16"/>
      <c r="P118" s="16"/>
      <c r="Q118" s="16"/>
      <c r="R118" s="17"/>
      <c r="S118" s="18"/>
      <c r="T118" s="18"/>
      <c r="U118" s="19"/>
      <c r="V118" s="19"/>
      <c r="W118" s="20"/>
      <c r="X118" s="21"/>
      <c r="Y118" s="22"/>
    </row>
    <row r="119" customFormat="false" ht="11.25" hidden="false" customHeight="false" outlineLevel="0" collapsed="false">
      <c r="A119" s="11"/>
      <c r="F119" s="12"/>
      <c r="G119" s="13"/>
      <c r="H119" s="13"/>
      <c r="I119" s="14"/>
      <c r="J119" s="13"/>
      <c r="K119" s="15"/>
      <c r="L119" s="15"/>
      <c r="M119" s="16"/>
      <c r="N119" s="16"/>
      <c r="O119" s="16"/>
      <c r="P119" s="16"/>
      <c r="Q119" s="16"/>
      <c r="R119" s="17"/>
      <c r="S119" s="18"/>
      <c r="T119" s="18"/>
      <c r="U119" s="19"/>
      <c r="V119" s="19"/>
      <c r="W119" s="20"/>
      <c r="X119" s="21"/>
      <c r="Y119" s="22"/>
    </row>
    <row r="120" customFormat="false" ht="11.25" hidden="false" customHeight="false" outlineLevel="0" collapsed="false">
      <c r="A120" s="11"/>
      <c r="F120" s="12"/>
      <c r="G120" s="13"/>
      <c r="H120" s="13"/>
      <c r="I120" s="14"/>
      <c r="J120" s="13"/>
      <c r="K120" s="15"/>
      <c r="L120" s="15"/>
      <c r="M120" s="16"/>
      <c r="N120" s="16"/>
      <c r="O120" s="16"/>
      <c r="P120" s="16"/>
      <c r="Q120" s="16"/>
      <c r="R120" s="17"/>
      <c r="S120" s="18"/>
      <c r="T120" s="18"/>
      <c r="U120" s="19"/>
      <c r="V120" s="19"/>
      <c r="W120" s="20"/>
      <c r="X120" s="21"/>
      <c r="Y120" s="22"/>
    </row>
    <row r="121" customFormat="false" ht="11.25" hidden="false" customHeight="false" outlineLevel="0" collapsed="false">
      <c r="A121" s="11"/>
      <c r="F121" s="12"/>
      <c r="G121" s="13"/>
      <c r="H121" s="13"/>
      <c r="I121" s="14"/>
      <c r="J121" s="13"/>
      <c r="K121" s="15"/>
      <c r="L121" s="15"/>
      <c r="M121" s="16"/>
      <c r="N121" s="16"/>
      <c r="O121" s="16"/>
      <c r="P121" s="16"/>
      <c r="Q121" s="16"/>
      <c r="R121" s="17"/>
      <c r="S121" s="18"/>
      <c r="T121" s="18"/>
      <c r="U121" s="19"/>
      <c r="V121" s="19"/>
      <c r="W121" s="20"/>
      <c r="X121" s="21"/>
      <c r="Y121" s="22"/>
    </row>
    <row r="122" customFormat="false" ht="11.25" hidden="false" customHeight="false" outlineLevel="0" collapsed="false">
      <c r="A122" s="11"/>
      <c r="F122" s="12"/>
      <c r="G122" s="13"/>
      <c r="H122" s="13"/>
      <c r="I122" s="14"/>
      <c r="J122" s="13"/>
      <c r="K122" s="15"/>
      <c r="L122" s="15"/>
      <c r="M122" s="16"/>
      <c r="N122" s="16"/>
      <c r="O122" s="16"/>
      <c r="P122" s="16"/>
      <c r="Q122" s="16"/>
      <c r="R122" s="17"/>
      <c r="S122" s="18"/>
      <c r="T122" s="18"/>
      <c r="U122" s="19"/>
      <c r="V122" s="19"/>
      <c r="W122" s="20"/>
      <c r="X122" s="21"/>
      <c r="Y122" s="22"/>
    </row>
    <row r="123" customFormat="false" ht="11.25" hidden="false" customHeight="false" outlineLevel="0" collapsed="false">
      <c r="A123" s="11"/>
      <c r="F123" s="12"/>
      <c r="G123" s="13"/>
      <c r="H123" s="13"/>
      <c r="I123" s="14"/>
      <c r="J123" s="13"/>
      <c r="K123" s="15"/>
      <c r="L123" s="15"/>
      <c r="M123" s="16"/>
      <c r="N123" s="16"/>
      <c r="O123" s="16"/>
      <c r="P123" s="16"/>
      <c r="Q123" s="16"/>
      <c r="R123" s="17"/>
      <c r="S123" s="18"/>
      <c r="T123" s="18"/>
      <c r="U123" s="19"/>
      <c r="V123" s="19"/>
      <c r="W123" s="20"/>
      <c r="X123" s="21"/>
      <c r="Y123" s="22"/>
    </row>
    <row r="124" customFormat="false" ht="11.25" hidden="false" customHeight="false" outlineLevel="0" collapsed="false">
      <c r="A124" s="11"/>
      <c r="F124" s="12"/>
      <c r="G124" s="13"/>
      <c r="H124" s="13"/>
      <c r="I124" s="14"/>
      <c r="J124" s="13"/>
      <c r="K124" s="15"/>
      <c r="L124" s="15"/>
      <c r="M124" s="16"/>
      <c r="N124" s="16"/>
      <c r="O124" s="16"/>
      <c r="P124" s="16"/>
      <c r="Q124" s="16"/>
      <c r="R124" s="17"/>
      <c r="S124" s="18"/>
      <c r="T124" s="18"/>
      <c r="U124" s="19"/>
      <c r="V124" s="19"/>
      <c r="W124" s="20"/>
      <c r="X124" s="21"/>
      <c r="Y124" s="22"/>
    </row>
    <row r="125" customFormat="false" ht="11.25" hidden="false" customHeight="false" outlineLevel="0" collapsed="false">
      <c r="A125" s="11"/>
      <c r="F125" s="12"/>
      <c r="G125" s="13"/>
      <c r="H125" s="13"/>
      <c r="I125" s="14"/>
      <c r="J125" s="13"/>
      <c r="K125" s="15"/>
      <c r="L125" s="15"/>
      <c r="M125" s="16"/>
      <c r="N125" s="16"/>
      <c r="O125" s="16"/>
      <c r="P125" s="16"/>
      <c r="Q125" s="16"/>
      <c r="R125" s="17"/>
      <c r="S125" s="18"/>
      <c r="T125" s="18"/>
      <c r="U125" s="19"/>
      <c r="V125" s="19"/>
      <c r="W125" s="20"/>
      <c r="X125" s="21"/>
      <c r="Y125" s="22"/>
    </row>
    <row r="126" customFormat="false" ht="11.25" hidden="false" customHeight="false" outlineLevel="0" collapsed="false">
      <c r="A126" s="11"/>
      <c r="F126" s="12"/>
      <c r="G126" s="13"/>
      <c r="H126" s="13"/>
      <c r="I126" s="14"/>
      <c r="J126" s="13"/>
      <c r="K126" s="15"/>
      <c r="L126" s="15"/>
      <c r="M126" s="16"/>
      <c r="N126" s="16"/>
      <c r="O126" s="16"/>
      <c r="P126" s="16"/>
      <c r="Q126" s="16"/>
      <c r="R126" s="17"/>
      <c r="S126" s="18"/>
      <c r="T126" s="18"/>
      <c r="U126" s="19"/>
      <c r="V126" s="19"/>
      <c r="W126" s="20"/>
      <c r="X126" s="21"/>
      <c r="Y126" s="22"/>
    </row>
    <row r="127" customFormat="false" ht="11.25" hidden="false" customHeight="false" outlineLevel="0" collapsed="false">
      <c r="A127" s="11"/>
      <c r="F127" s="12"/>
      <c r="G127" s="13"/>
      <c r="H127" s="13"/>
      <c r="I127" s="14"/>
      <c r="J127" s="13"/>
      <c r="K127" s="15"/>
      <c r="L127" s="15"/>
      <c r="M127" s="16"/>
      <c r="N127" s="16"/>
      <c r="O127" s="16"/>
      <c r="P127" s="16"/>
      <c r="Q127" s="16"/>
      <c r="R127" s="17"/>
      <c r="S127" s="18"/>
      <c r="T127" s="18"/>
      <c r="U127" s="19"/>
      <c r="V127" s="19"/>
      <c r="W127" s="20"/>
      <c r="X127" s="21"/>
      <c r="Y127" s="22"/>
    </row>
    <row r="128" customFormat="false" ht="11.25" hidden="false" customHeight="false" outlineLevel="0" collapsed="false">
      <c r="A128" s="11"/>
      <c r="F128" s="12"/>
      <c r="G128" s="13"/>
      <c r="H128" s="13"/>
      <c r="I128" s="14"/>
      <c r="J128" s="13"/>
      <c r="K128" s="15"/>
      <c r="L128" s="15"/>
      <c r="M128" s="16"/>
      <c r="N128" s="16"/>
      <c r="O128" s="16"/>
      <c r="P128" s="16"/>
      <c r="Q128" s="16"/>
      <c r="R128" s="17"/>
      <c r="S128" s="18"/>
      <c r="T128" s="18"/>
      <c r="U128" s="19"/>
      <c r="V128" s="19"/>
      <c r="W128" s="20"/>
      <c r="X128" s="21"/>
      <c r="Y128" s="22"/>
    </row>
    <row r="129" customFormat="false" ht="11.25" hidden="false" customHeight="false" outlineLevel="0" collapsed="false">
      <c r="A129" s="11"/>
      <c r="F129" s="12"/>
      <c r="G129" s="13"/>
      <c r="H129" s="13"/>
      <c r="I129" s="14"/>
      <c r="J129" s="13"/>
      <c r="K129" s="15"/>
      <c r="L129" s="15"/>
      <c r="M129" s="16"/>
      <c r="N129" s="16"/>
      <c r="O129" s="16"/>
      <c r="P129" s="16"/>
      <c r="Q129" s="16"/>
      <c r="R129" s="17"/>
      <c r="S129" s="18"/>
      <c r="T129" s="18"/>
      <c r="U129" s="19"/>
      <c r="V129" s="19"/>
      <c r="W129" s="20"/>
      <c r="X129" s="21"/>
      <c r="Y129" s="22"/>
    </row>
    <row r="130" customFormat="false" ht="11.25" hidden="false" customHeight="false" outlineLevel="0" collapsed="false">
      <c r="A130" s="11"/>
      <c r="F130" s="12"/>
      <c r="G130" s="13"/>
      <c r="H130" s="13"/>
      <c r="I130" s="14"/>
      <c r="J130" s="13"/>
      <c r="K130" s="15"/>
      <c r="L130" s="15"/>
      <c r="M130" s="16"/>
      <c r="N130" s="16"/>
      <c r="O130" s="16"/>
      <c r="P130" s="16"/>
      <c r="Q130" s="16"/>
      <c r="R130" s="17"/>
      <c r="S130" s="18"/>
      <c r="T130" s="18"/>
      <c r="U130" s="19"/>
      <c r="V130" s="19"/>
      <c r="W130" s="20"/>
      <c r="X130" s="21"/>
      <c r="Y130" s="22"/>
    </row>
    <row r="131" customFormat="false" ht="11.25" hidden="false" customHeight="false" outlineLevel="0" collapsed="false">
      <c r="A131" s="11"/>
      <c r="F131" s="12"/>
      <c r="G131" s="13"/>
      <c r="H131" s="13"/>
      <c r="I131" s="14"/>
      <c r="J131" s="13"/>
      <c r="K131" s="15"/>
      <c r="L131" s="15"/>
      <c r="M131" s="16"/>
      <c r="N131" s="16"/>
      <c r="O131" s="16"/>
      <c r="P131" s="16"/>
      <c r="Q131" s="16"/>
      <c r="R131" s="17"/>
      <c r="S131" s="18"/>
      <c r="T131" s="18"/>
      <c r="U131" s="19"/>
      <c r="V131" s="19"/>
      <c r="W131" s="20"/>
      <c r="X131" s="21"/>
      <c r="Y131" s="22"/>
    </row>
    <row r="132" customFormat="false" ht="11.25" hidden="false" customHeight="false" outlineLevel="0" collapsed="false">
      <c r="A132" s="11"/>
      <c r="F132" s="12"/>
      <c r="G132" s="13"/>
      <c r="H132" s="13"/>
      <c r="I132" s="14"/>
      <c r="J132" s="13"/>
      <c r="K132" s="15"/>
      <c r="L132" s="15"/>
      <c r="M132" s="16"/>
      <c r="N132" s="16"/>
      <c r="O132" s="16"/>
      <c r="P132" s="16"/>
      <c r="Q132" s="16"/>
      <c r="R132" s="17"/>
      <c r="S132" s="18"/>
      <c r="T132" s="18"/>
      <c r="U132" s="19"/>
      <c r="V132" s="19"/>
      <c r="W132" s="20"/>
      <c r="X132" s="21"/>
      <c r="Y132" s="22"/>
    </row>
    <row r="133" customFormat="false" ht="11.25" hidden="false" customHeight="false" outlineLevel="0" collapsed="false">
      <c r="A133" s="11"/>
      <c r="F133" s="12"/>
      <c r="G133" s="13"/>
      <c r="H133" s="13"/>
      <c r="I133" s="14"/>
      <c r="J133" s="13"/>
      <c r="K133" s="15"/>
      <c r="L133" s="15"/>
      <c r="M133" s="16"/>
      <c r="N133" s="16"/>
      <c r="O133" s="16"/>
      <c r="P133" s="16"/>
      <c r="Q133" s="16"/>
      <c r="R133" s="17"/>
      <c r="S133" s="18"/>
      <c r="T133" s="18"/>
      <c r="U133" s="19"/>
      <c r="V133" s="19"/>
      <c r="W133" s="20"/>
      <c r="X133" s="21"/>
      <c r="Y133" s="22"/>
    </row>
    <row r="134" customFormat="false" ht="11.25" hidden="false" customHeight="false" outlineLevel="0" collapsed="false">
      <c r="A134" s="11"/>
      <c r="F134" s="12"/>
      <c r="G134" s="13"/>
      <c r="H134" s="13"/>
      <c r="I134" s="14"/>
      <c r="J134" s="13"/>
      <c r="K134" s="15"/>
      <c r="L134" s="15"/>
      <c r="M134" s="16"/>
      <c r="N134" s="16"/>
      <c r="O134" s="16"/>
      <c r="P134" s="16"/>
      <c r="Q134" s="16"/>
      <c r="R134" s="17"/>
      <c r="S134" s="18"/>
      <c r="T134" s="18"/>
      <c r="U134" s="19"/>
      <c r="V134" s="19"/>
      <c r="W134" s="20"/>
      <c r="X134" s="21"/>
      <c r="Y134" s="22"/>
    </row>
    <row r="135" customFormat="false" ht="11.25" hidden="false" customHeight="false" outlineLevel="0" collapsed="false">
      <c r="A135" s="11"/>
      <c r="F135" s="12"/>
      <c r="G135" s="13"/>
      <c r="H135" s="13"/>
      <c r="I135" s="14"/>
      <c r="J135" s="13"/>
      <c r="K135" s="15"/>
      <c r="L135" s="15"/>
      <c r="M135" s="16"/>
      <c r="N135" s="16"/>
      <c r="O135" s="16"/>
      <c r="P135" s="16"/>
      <c r="Q135" s="16"/>
      <c r="R135" s="17"/>
      <c r="S135" s="18"/>
      <c r="T135" s="18"/>
      <c r="U135" s="19"/>
      <c r="V135" s="19"/>
      <c r="W135" s="20"/>
      <c r="X135" s="21"/>
      <c r="Y135" s="22"/>
    </row>
    <row r="136" customFormat="false" ht="11.25" hidden="false" customHeight="false" outlineLevel="0" collapsed="false">
      <c r="A136" s="11"/>
      <c r="F136" s="12"/>
      <c r="G136" s="13"/>
      <c r="H136" s="13"/>
      <c r="I136" s="14"/>
      <c r="J136" s="13"/>
      <c r="K136" s="15"/>
      <c r="L136" s="15"/>
      <c r="M136" s="16"/>
      <c r="N136" s="16"/>
      <c r="O136" s="16"/>
      <c r="P136" s="16"/>
      <c r="Q136" s="16"/>
      <c r="R136" s="17"/>
      <c r="S136" s="18"/>
      <c r="T136" s="18"/>
      <c r="U136" s="19"/>
      <c r="V136" s="19"/>
      <c r="W136" s="20"/>
      <c r="X136" s="21"/>
      <c r="Y136" s="22"/>
    </row>
    <row r="137" customFormat="false" ht="11.25" hidden="false" customHeight="false" outlineLevel="0" collapsed="false">
      <c r="A137" s="11"/>
      <c r="F137" s="12"/>
      <c r="G137" s="13"/>
      <c r="H137" s="13"/>
      <c r="I137" s="14"/>
      <c r="J137" s="13"/>
      <c r="K137" s="15"/>
      <c r="L137" s="15"/>
      <c r="M137" s="16"/>
      <c r="N137" s="16"/>
      <c r="O137" s="16"/>
      <c r="P137" s="16"/>
      <c r="Q137" s="16"/>
      <c r="R137" s="17"/>
      <c r="S137" s="18"/>
      <c r="T137" s="18"/>
      <c r="U137" s="19"/>
      <c r="V137" s="19"/>
      <c r="W137" s="20"/>
      <c r="X137" s="21"/>
      <c r="Y137" s="22"/>
    </row>
    <row r="138" customFormat="false" ht="11.25" hidden="false" customHeight="false" outlineLevel="0" collapsed="false">
      <c r="A138" s="11"/>
      <c r="F138" s="12"/>
      <c r="G138" s="13"/>
      <c r="H138" s="13"/>
      <c r="I138" s="14"/>
      <c r="J138" s="13"/>
      <c r="K138" s="15"/>
      <c r="L138" s="15"/>
      <c r="M138" s="16"/>
      <c r="N138" s="16"/>
      <c r="O138" s="16"/>
      <c r="P138" s="16"/>
      <c r="Q138" s="16"/>
      <c r="R138" s="17"/>
      <c r="S138" s="18"/>
      <c r="T138" s="18"/>
      <c r="U138" s="19"/>
      <c r="V138" s="19"/>
      <c r="W138" s="20"/>
      <c r="X138" s="21"/>
      <c r="Y138" s="22"/>
    </row>
    <row r="139" customFormat="false" ht="11.25" hidden="false" customHeight="false" outlineLevel="0" collapsed="false">
      <c r="A139" s="11"/>
      <c r="F139" s="12"/>
      <c r="G139" s="13"/>
      <c r="H139" s="13"/>
      <c r="I139" s="14"/>
      <c r="J139" s="13"/>
      <c r="K139" s="15"/>
      <c r="L139" s="15"/>
      <c r="M139" s="16"/>
      <c r="N139" s="16"/>
      <c r="O139" s="16"/>
      <c r="P139" s="16"/>
      <c r="Q139" s="16"/>
      <c r="R139" s="17"/>
      <c r="S139" s="18"/>
      <c r="T139" s="18"/>
      <c r="U139" s="19"/>
      <c r="V139" s="19"/>
      <c r="W139" s="20"/>
      <c r="X139" s="21"/>
      <c r="Y139" s="22"/>
    </row>
    <row r="140" customFormat="false" ht="11.25" hidden="false" customHeight="false" outlineLevel="0" collapsed="false">
      <c r="A140" s="11"/>
      <c r="F140" s="12"/>
      <c r="G140" s="13"/>
      <c r="H140" s="13"/>
      <c r="I140" s="14"/>
      <c r="J140" s="13"/>
      <c r="K140" s="15"/>
      <c r="L140" s="15"/>
      <c r="M140" s="16"/>
      <c r="N140" s="16"/>
      <c r="O140" s="16"/>
      <c r="P140" s="16"/>
      <c r="Q140" s="16"/>
      <c r="R140" s="17"/>
      <c r="S140" s="18"/>
      <c r="T140" s="18"/>
      <c r="U140" s="19"/>
      <c r="V140" s="19"/>
      <c r="W140" s="20"/>
      <c r="X140" s="21"/>
      <c r="Y140" s="22"/>
    </row>
    <row r="141" customFormat="false" ht="11.25" hidden="false" customHeight="false" outlineLevel="0" collapsed="false">
      <c r="A141" s="11"/>
      <c r="F141" s="12"/>
      <c r="G141" s="13"/>
      <c r="H141" s="13"/>
      <c r="I141" s="14"/>
      <c r="J141" s="13"/>
      <c r="K141" s="15"/>
      <c r="L141" s="15"/>
      <c r="M141" s="16"/>
      <c r="N141" s="16"/>
      <c r="O141" s="16"/>
      <c r="P141" s="16"/>
      <c r="Q141" s="16"/>
      <c r="R141" s="17"/>
      <c r="S141" s="18"/>
      <c r="T141" s="18"/>
      <c r="U141" s="19"/>
      <c r="V141" s="19"/>
      <c r="W141" s="20"/>
      <c r="X141" s="21"/>
      <c r="Y141" s="22"/>
    </row>
    <row r="142" customFormat="false" ht="11.25" hidden="false" customHeight="false" outlineLevel="0" collapsed="false">
      <c r="A142" s="11"/>
      <c r="F142" s="12"/>
      <c r="G142" s="13"/>
      <c r="H142" s="13"/>
      <c r="I142" s="14"/>
      <c r="J142" s="13"/>
      <c r="K142" s="15"/>
      <c r="L142" s="15"/>
      <c r="M142" s="16"/>
      <c r="N142" s="16"/>
      <c r="O142" s="16"/>
      <c r="P142" s="16"/>
      <c r="Q142" s="16"/>
      <c r="R142" s="17"/>
      <c r="S142" s="18"/>
      <c r="T142" s="18"/>
      <c r="U142" s="19"/>
      <c r="V142" s="19"/>
      <c r="W142" s="20"/>
      <c r="X142" s="21"/>
      <c r="Y142" s="22"/>
    </row>
    <row r="143" customFormat="false" ht="11.25" hidden="false" customHeight="false" outlineLevel="0" collapsed="false">
      <c r="A143" s="11"/>
      <c r="F143" s="12"/>
      <c r="G143" s="13"/>
      <c r="H143" s="13"/>
      <c r="I143" s="14"/>
      <c r="J143" s="13"/>
      <c r="K143" s="15"/>
      <c r="L143" s="15"/>
      <c r="M143" s="16"/>
      <c r="N143" s="16"/>
      <c r="O143" s="16"/>
      <c r="P143" s="16"/>
      <c r="Q143" s="16"/>
      <c r="R143" s="17"/>
      <c r="S143" s="18"/>
      <c r="T143" s="18"/>
      <c r="U143" s="19"/>
      <c r="V143" s="19"/>
      <c r="W143" s="20"/>
      <c r="X143" s="21"/>
      <c r="Y143" s="22"/>
    </row>
    <row r="144" customFormat="false" ht="11.25" hidden="false" customHeight="false" outlineLevel="0" collapsed="false">
      <c r="A144" s="11"/>
      <c r="F144" s="12"/>
      <c r="G144" s="13"/>
      <c r="H144" s="13"/>
      <c r="I144" s="14"/>
      <c r="J144" s="13"/>
      <c r="K144" s="15"/>
      <c r="L144" s="15"/>
      <c r="M144" s="16"/>
      <c r="N144" s="16"/>
      <c r="O144" s="16"/>
      <c r="P144" s="16"/>
      <c r="Q144" s="16"/>
      <c r="R144" s="17"/>
      <c r="S144" s="18"/>
      <c r="T144" s="18"/>
      <c r="U144" s="19"/>
      <c r="V144" s="19"/>
      <c r="W144" s="20"/>
      <c r="X144" s="21"/>
      <c r="Y144" s="22"/>
    </row>
    <row r="145" customFormat="false" ht="11.25" hidden="false" customHeight="false" outlineLevel="0" collapsed="false">
      <c r="A145" s="11"/>
      <c r="F145" s="12"/>
      <c r="G145" s="13"/>
      <c r="H145" s="13"/>
      <c r="I145" s="14"/>
      <c r="J145" s="13"/>
      <c r="K145" s="15"/>
      <c r="L145" s="15"/>
      <c r="M145" s="16"/>
      <c r="N145" s="16"/>
      <c r="O145" s="16"/>
      <c r="P145" s="16"/>
      <c r="Q145" s="16"/>
      <c r="R145" s="17"/>
      <c r="S145" s="18"/>
      <c r="T145" s="18"/>
      <c r="U145" s="19"/>
      <c r="V145" s="19"/>
      <c r="W145" s="20"/>
      <c r="X145" s="21"/>
      <c r="Y145" s="22"/>
    </row>
    <row r="146" customFormat="false" ht="11.25" hidden="false" customHeight="false" outlineLevel="0" collapsed="false">
      <c r="A146" s="11"/>
      <c r="F146" s="12"/>
      <c r="G146" s="13"/>
      <c r="H146" s="13"/>
      <c r="I146" s="14"/>
      <c r="J146" s="13"/>
      <c r="K146" s="15"/>
      <c r="L146" s="15"/>
      <c r="M146" s="16"/>
      <c r="N146" s="16"/>
      <c r="O146" s="16"/>
      <c r="P146" s="16"/>
      <c r="Q146" s="16"/>
      <c r="R146" s="17"/>
      <c r="S146" s="18"/>
      <c r="T146" s="18"/>
      <c r="U146" s="19"/>
      <c r="V146" s="19"/>
      <c r="W146" s="20"/>
      <c r="X146" s="21"/>
      <c r="Y146" s="22"/>
    </row>
    <row r="147" customFormat="false" ht="11.25" hidden="false" customHeight="false" outlineLevel="0" collapsed="false">
      <c r="A147" s="11"/>
      <c r="F147" s="12"/>
      <c r="G147" s="13"/>
      <c r="H147" s="13"/>
      <c r="I147" s="14"/>
      <c r="J147" s="13"/>
      <c r="K147" s="15"/>
      <c r="L147" s="15"/>
      <c r="M147" s="16"/>
      <c r="N147" s="16"/>
      <c r="O147" s="16"/>
      <c r="P147" s="16"/>
      <c r="Q147" s="16"/>
      <c r="R147" s="17"/>
      <c r="S147" s="18"/>
      <c r="T147" s="18"/>
      <c r="U147" s="19"/>
      <c r="V147" s="19"/>
      <c r="W147" s="20"/>
      <c r="X147" s="21"/>
      <c r="Y147" s="22"/>
    </row>
    <row r="148" customFormat="false" ht="11.25" hidden="false" customHeight="false" outlineLevel="0" collapsed="false">
      <c r="A148" s="11"/>
      <c r="F148" s="12"/>
      <c r="G148" s="13"/>
      <c r="H148" s="13"/>
      <c r="I148" s="14"/>
      <c r="J148" s="13"/>
      <c r="K148" s="15"/>
      <c r="L148" s="15"/>
      <c r="M148" s="16"/>
      <c r="N148" s="16"/>
      <c r="O148" s="16"/>
      <c r="P148" s="16"/>
      <c r="Q148" s="16"/>
      <c r="R148" s="17"/>
      <c r="S148" s="18"/>
      <c r="T148" s="18"/>
      <c r="U148" s="19"/>
      <c r="V148" s="19"/>
      <c r="W148" s="20"/>
      <c r="X148" s="21"/>
      <c r="Y148" s="22"/>
    </row>
    <row r="149" customFormat="false" ht="11.25" hidden="false" customHeight="false" outlineLevel="0" collapsed="false">
      <c r="A149" s="11"/>
      <c r="F149" s="12"/>
      <c r="G149" s="13"/>
      <c r="H149" s="13"/>
      <c r="I149" s="14"/>
      <c r="J149" s="13"/>
      <c r="K149" s="15"/>
      <c r="L149" s="15"/>
      <c r="M149" s="16"/>
      <c r="N149" s="16"/>
      <c r="O149" s="16"/>
      <c r="P149" s="16"/>
      <c r="Q149" s="16"/>
      <c r="R149" s="17"/>
      <c r="S149" s="18"/>
      <c r="T149" s="18"/>
      <c r="U149" s="19"/>
      <c r="V149" s="19"/>
      <c r="W149" s="20"/>
      <c r="X149" s="21"/>
      <c r="Y149" s="22"/>
    </row>
    <row r="150" customFormat="false" ht="11.25" hidden="false" customHeight="false" outlineLevel="0" collapsed="false">
      <c r="A150" s="11"/>
      <c r="F150" s="12"/>
      <c r="G150" s="13"/>
      <c r="H150" s="13"/>
      <c r="I150" s="14"/>
      <c r="J150" s="13"/>
      <c r="K150" s="15"/>
      <c r="L150" s="15"/>
      <c r="M150" s="16"/>
      <c r="N150" s="16"/>
      <c r="O150" s="16"/>
      <c r="P150" s="16"/>
      <c r="Q150" s="16"/>
      <c r="R150" s="17"/>
      <c r="S150" s="18"/>
      <c r="T150" s="18"/>
      <c r="U150" s="19"/>
      <c r="V150" s="19"/>
      <c r="W150" s="20"/>
      <c r="X150" s="21"/>
      <c r="Y150" s="22"/>
    </row>
    <row r="151" customFormat="false" ht="11.25" hidden="false" customHeight="false" outlineLevel="0" collapsed="false">
      <c r="A151" s="11"/>
      <c r="F151" s="12"/>
      <c r="G151" s="13"/>
      <c r="H151" s="13"/>
      <c r="I151" s="14"/>
      <c r="J151" s="13"/>
      <c r="K151" s="15"/>
      <c r="L151" s="15"/>
      <c r="M151" s="16"/>
      <c r="N151" s="16"/>
      <c r="O151" s="16"/>
      <c r="P151" s="16"/>
      <c r="Q151" s="16"/>
      <c r="R151" s="17"/>
      <c r="S151" s="18"/>
      <c r="T151" s="18"/>
      <c r="U151" s="19"/>
      <c r="V151" s="19"/>
      <c r="W151" s="20"/>
      <c r="X151" s="21"/>
      <c r="Y151" s="22"/>
    </row>
    <row r="152" customFormat="false" ht="11.25" hidden="false" customHeight="false" outlineLevel="0" collapsed="false">
      <c r="A152" s="11"/>
      <c r="F152" s="12"/>
      <c r="G152" s="13"/>
      <c r="H152" s="13"/>
      <c r="I152" s="14"/>
      <c r="J152" s="13"/>
      <c r="K152" s="15"/>
      <c r="L152" s="15"/>
      <c r="M152" s="16"/>
      <c r="N152" s="16"/>
      <c r="O152" s="16"/>
      <c r="P152" s="16"/>
      <c r="Q152" s="16"/>
      <c r="R152" s="17"/>
      <c r="S152" s="18"/>
      <c r="T152" s="18"/>
      <c r="U152" s="19"/>
      <c r="V152" s="19"/>
      <c r="W152" s="20"/>
      <c r="X152" s="21"/>
      <c r="Y152" s="22"/>
    </row>
    <row r="153" customFormat="false" ht="11.25" hidden="false" customHeight="false" outlineLevel="0" collapsed="false">
      <c r="A153" s="11"/>
      <c r="F153" s="12"/>
      <c r="G153" s="13"/>
      <c r="H153" s="13"/>
      <c r="I153" s="14"/>
      <c r="J153" s="13"/>
      <c r="K153" s="15"/>
      <c r="L153" s="15"/>
      <c r="M153" s="16"/>
      <c r="N153" s="16"/>
      <c r="O153" s="16"/>
      <c r="P153" s="16"/>
      <c r="Q153" s="16"/>
      <c r="R153" s="17"/>
      <c r="S153" s="18"/>
      <c r="T153" s="18"/>
      <c r="U153" s="19"/>
      <c r="V153" s="19"/>
      <c r="W153" s="20"/>
      <c r="X153" s="21"/>
      <c r="Y153" s="22"/>
    </row>
    <row r="154" customFormat="false" ht="11.25" hidden="false" customHeight="false" outlineLevel="0" collapsed="false">
      <c r="A154" s="11"/>
      <c r="F154" s="12"/>
      <c r="G154" s="13"/>
      <c r="H154" s="13"/>
      <c r="I154" s="14"/>
      <c r="J154" s="13"/>
      <c r="K154" s="15"/>
      <c r="L154" s="15"/>
      <c r="M154" s="16"/>
      <c r="N154" s="16"/>
      <c r="O154" s="16"/>
      <c r="P154" s="16"/>
      <c r="Q154" s="16"/>
      <c r="R154" s="17"/>
      <c r="S154" s="18"/>
      <c r="T154" s="18"/>
      <c r="U154" s="19"/>
      <c r="V154" s="19"/>
      <c r="W154" s="20"/>
      <c r="X154" s="21"/>
      <c r="Y154" s="22"/>
    </row>
    <row r="155" customFormat="false" ht="11.25" hidden="false" customHeight="false" outlineLevel="0" collapsed="false">
      <c r="A155" s="11"/>
      <c r="F155" s="12"/>
      <c r="G155" s="13"/>
      <c r="H155" s="13"/>
      <c r="I155" s="14"/>
      <c r="J155" s="13"/>
      <c r="K155" s="15"/>
      <c r="L155" s="15"/>
      <c r="M155" s="16"/>
      <c r="N155" s="16"/>
      <c r="O155" s="16"/>
      <c r="P155" s="16"/>
      <c r="Q155" s="16"/>
      <c r="R155" s="17"/>
      <c r="S155" s="18"/>
      <c r="T155" s="18"/>
      <c r="U155" s="19"/>
      <c r="V155" s="19"/>
      <c r="W155" s="20"/>
      <c r="X155" s="21"/>
      <c r="Y155" s="22"/>
    </row>
    <row r="156" customFormat="false" ht="11.25" hidden="false" customHeight="false" outlineLevel="0" collapsed="false">
      <c r="A156" s="11"/>
      <c r="F156" s="12"/>
      <c r="G156" s="13"/>
      <c r="H156" s="13"/>
      <c r="I156" s="14"/>
      <c r="J156" s="13"/>
      <c r="K156" s="15"/>
      <c r="L156" s="15"/>
      <c r="M156" s="16"/>
      <c r="N156" s="16"/>
      <c r="O156" s="16"/>
      <c r="P156" s="16"/>
      <c r="Q156" s="16"/>
      <c r="R156" s="17"/>
      <c r="S156" s="18"/>
      <c r="T156" s="18"/>
      <c r="U156" s="19"/>
      <c r="V156" s="19"/>
      <c r="W156" s="20"/>
      <c r="X156" s="21"/>
      <c r="Y156" s="22"/>
    </row>
    <row r="157" customFormat="false" ht="11.25" hidden="false" customHeight="false" outlineLevel="0" collapsed="false">
      <c r="A157" s="11"/>
      <c r="F157" s="12"/>
      <c r="G157" s="13"/>
      <c r="H157" s="13"/>
      <c r="I157" s="14"/>
      <c r="J157" s="13"/>
      <c r="K157" s="15"/>
      <c r="L157" s="15"/>
      <c r="M157" s="16"/>
      <c r="N157" s="16"/>
      <c r="O157" s="16"/>
      <c r="P157" s="16"/>
      <c r="Q157" s="16"/>
      <c r="R157" s="17"/>
      <c r="S157" s="18"/>
      <c r="T157" s="18"/>
      <c r="U157" s="19"/>
      <c r="V157" s="19"/>
      <c r="W157" s="20"/>
      <c r="X157" s="21"/>
      <c r="Y157" s="22"/>
    </row>
    <row r="158" customFormat="false" ht="11.25" hidden="false" customHeight="false" outlineLevel="0" collapsed="false">
      <c r="A158" s="11"/>
      <c r="F158" s="12"/>
      <c r="G158" s="13"/>
      <c r="H158" s="13"/>
      <c r="I158" s="14"/>
      <c r="J158" s="13"/>
      <c r="K158" s="15"/>
      <c r="L158" s="15"/>
      <c r="M158" s="16"/>
      <c r="N158" s="16"/>
      <c r="O158" s="16"/>
      <c r="P158" s="16"/>
      <c r="Q158" s="16"/>
      <c r="R158" s="17"/>
      <c r="S158" s="18"/>
      <c r="T158" s="18"/>
      <c r="U158" s="19"/>
      <c r="V158" s="19"/>
      <c r="W158" s="20"/>
      <c r="X158" s="21"/>
      <c r="Y158" s="22"/>
    </row>
    <row r="159" customFormat="false" ht="11.25" hidden="false" customHeight="false" outlineLevel="0" collapsed="false">
      <c r="A159" s="11"/>
      <c r="F159" s="12"/>
      <c r="G159" s="13"/>
      <c r="H159" s="13"/>
      <c r="I159" s="14"/>
      <c r="J159" s="13"/>
      <c r="K159" s="15"/>
      <c r="L159" s="15"/>
      <c r="M159" s="16"/>
      <c r="N159" s="16"/>
      <c r="O159" s="16"/>
      <c r="P159" s="16"/>
      <c r="Q159" s="16"/>
      <c r="R159" s="17"/>
      <c r="S159" s="18"/>
      <c r="T159" s="18"/>
      <c r="U159" s="19"/>
      <c r="V159" s="19"/>
      <c r="W159" s="20"/>
      <c r="X159" s="21"/>
      <c r="Y159" s="22"/>
    </row>
    <row r="160" customFormat="false" ht="11.25" hidden="false" customHeight="false" outlineLevel="0" collapsed="false">
      <c r="A160" s="11"/>
      <c r="F160" s="12"/>
      <c r="G160" s="13"/>
      <c r="H160" s="13"/>
      <c r="I160" s="14"/>
      <c r="J160" s="13"/>
      <c r="K160" s="15"/>
      <c r="L160" s="15"/>
      <c r="M160" s="16"/>
      <c r="N160" s="16"/>
      <c r="O160" s="16"/>
      <c r="P160" s="16"/>
      <c r="Q160" s="16"/>
      <c r="R160" s="17"/>
      <c r="S160" s="18"/>
      <c r="T160" s="18"/>
      <c r="U160" s="19"/>
      <c r="V160" s="19"/>
      <c r="W160" s="20"/>
      <c r="X160" s="21"/>
      <c r="Y160" s="22"/>
    </row>
    <row r="161" customFormat="false" ht="11.25" hidden="false" customHeight="false" outlineLevel="0" collapsed="false">
      <c r="A161" s="11"/>
      <c r="F161" s="12"/>
      <c r="G161" s="13"/>
      <c r="H161" s="13"/>
      <c r="I161" s="14"/>
      <c r="J161" s="13"/>
      <c r="K161" s="15"/>
      <c r="L161" s="15"/>
      <c r="M161" s="16"/>
      <c r="N161" s="16"/>
      <c r="O161" s="16"/>
      <c r="P161" s="16"/>
      <c r="Q161" s="16"/>
      <c r="R161" s="17"/>
      <c r="S161" s="18"/>
      <c r="T161" s="18"/>
      <c r="U161" s="19"/>
      <c r="V161" s="19"/>
      <c r="W161" s="20"/>
      <c r="X161" s="21"/>
      <c r="Y161" s="22"/>
    </row>
    <row r="162" customFormat="false" ht="11.25" hidden="false" customHeight="false" outlineLevel="0" collapsed="false">
      <c r="A162" s="11"/>
      <c r="F162" s="12"/>
      <c r="G162" s="13"/>
      <c r="H162" s="13"/>
      <c r="I162" s="14"/>
      <c r="J162" s="13"/>
      <c r="K162" s="15"/>
      <c r="L162" s="15"/>
      <c r="M162" s="16"/>
      <c r="N162" s="16"/>
      <c r="O162" s="16"/>
      <c r="P162" s="16"/>
      <c r="Q162" s="16"/>
      <c r="R162" s="17"/>
      <c r="S162" s="18"/>
      <c r="T162" s="18"/>
      <c r="U162" s="19"/>
      <c r="V162" s="19"/>
      <c r="W162" s="20"/>
      <c r="X162" s="21"/>
      <c r="Y162" s="22"/>
    </row>
    <row r="163" customFormat="false" ht="11.25" hidden="false" customHeight="false" outlineLevel="0" collapsed="false">
      <c r="A163" s="11"/>
      <c r="F163" s="12"/>
      <c r="G163" s="13"/>
      <c r="H163" s="13"/>
      <c r="I163" s="14"/>
      <c r="J163" s="13"/>
      <c r="K163" s="15"/>
      <c r="L163" s="15"/>
      <c r="M163" s="16"/>
      <c r="N163" s="16"/>
      <c r="O163" s="16"/>
      <c r="P163" s="16"/>
      <c r="Q163" s="16"/>
      <c r="R163" s="17"/>
      <c r="S163" s="18"/>
      <c r="T163" s="18"/>
      <c r="U163" s="19"/>
      <c r="V163" s="19"/>
      <c r="W163" s="20"/>
      <c r="X163" s="21"/>
      <c r="Y163" s="22"/>
    </row>
    <row r="164" customFormat="false" ht="11.25" hidden="false" customHeight="false" outlineLevel="0" collapsed="false">
      <c r="A164" s="11"/>
      <c r="F164" s="12"/>
      <c r="G164" s="13"/>
      <c r="H164" s="13"/>
      <c r="I164" s="14"/>
      <c r="J164" s="13"/>
      <c r="K164" s="15"/>
      <c r="L164" s="15"/>
      <c r="M164" s="16"/>
      <c r="N164" s="16"/>
      <c r="O164" s="16"/>
      <c r="P164" s="16"/>
      <c r="Q164" s="16"/>
      <c r="R164" s="17"/>
      <c r="S164" s="18"/>
      <c r="T164" s="18"/>
      <c r="U164" s="19"/>
      <c r="V164" s="19"/>
      <c r="W164" s="20"/>
      <c r="X164" s="21"/>
      <c r="Y164" s="22"/>
    </row>
    <row r="165" customFormat="false" ht="11.25" hidden="false" customHeight="false" outlineLevel="0" collapsed="false">
      <c r="A165" s="11"/>
      <c r="F165" s="12"/>
      <c r="G165" s="13"/>
      <c r="H165" s="13"/>
      <c r="I165" s="14"/>
      <c r="J165" s="13"/>
      <c r="K165" s="15"/>
      <c r="L165" s="15"/>
      <c r="M165" s="16"/>
      <c r="N165" s="16"/>
      <c r="O165" s="16"/>
      <c r="P165" s="16"/>
      <c r="Q165" s="16"/>
      <c r="R165" s="17"/>
      <c r="S165" s="18"/>
      <c r="T165" s="18"/>
      <c r="U165" s="19"/>
      <c r="V165" s="19"/>
      <c r="W165" s="20"/>
      <c r="X165" s="21"/>
      <c r="Y165" s="22"/>
    </row>
    <row r="166" customFormat="false" ht="11.25" hidden="false" customHeight="false" outlineLevel="0" collapsed="false">
      <c r="A166" s="11"/>
      <c r="F166" s="12"/>
      <c r="G166" s="13"/>
      <c r="H166" s="13"/>
      <c r="I166" s="14"/>
      <c r="J166" s="13"/>
      <c r="K166" s="15"/>
      <c r="L166" s="15"/>
      <c r="M166" s="16"/>
      <c r="N166" s="16"/>
      <c r="O166" s="16"/>
      <c r="P166" s="16"/>
      <c r="Q166" s="16"/>
      <c r="R166" s="17"/>
      <c r="S166" s="18"/>
      <c r="T166" s="18"/>
      <c r="U166" s="19"/>
      <c r="V166" s="19"/>
      <c r="W166" s="20"/>
      <c r="X166" s="21"/>
      <c r="Y166" s="22"/>
    </row>
    <row r="167" customFormat="false" ht="11.25" hidden="false" customHeight="false" outlineLevel="0" collapsed="false">
      <c r="A167" s="11"/>
      <c r="F167" s="12"/>
      <c r="G167" s="13"/>
      <c r="H167" s="13"/>
      <c r="I167" s="14"/>
      <c r="J167" s="13"/>
      <c r="K167" s="15"/>
      <c r="L167" s="15"/>
      <c r="M167" s="16"/>
      <c r="N167" s="16"/>
      <c r="O167" s="16"/>
      <c r="P167" s="16"/>
      <c r="Q167" s="16"/>
      <c r="R167" s="17"/>
      <c r="S167" s="18"/>
      <c r="T167" s="18"/>
      <c r="U167" s="19"/>
      <c r="V167" s="19"/>
      <c r="W167" s="20"/>
      <c r="X167" s="21"/>
      <c r="Y167" s="22"/>
    </row>
    <row r="168" customFormat="false" ht="11.25" hidden="false" customHeight="false" outlineLevel="0" collapsed="false">
      <c r="A168" s="11"/>
      <c r="F168" s="12"/>
      <c r="G168" s="13"/>
      <c r="H168" s="13"/>
      <c r="I168" s="14"/>
      <c r="J168" s="13"/>
      <c r="K168" s="15"/>
      <c r="L168" s="15"/>
      <c r="M168" s="16"/>
      <c r="N168" s="16"/>
      <c r="O168" s="16"/>
      <c r="P168" s="16"/>
      <c r="Q168" s="16"/>
      <c r="R168" s="17"/>
      <c r="S168" s="18"/>
      <c r="T168" s="18"/>
      <c r="U168" s="19"/>
      <c r="V168" s="19"/>
      <c r="W168" s="20"/>
      <c r="X168" s="21"/>
      <c r="Y168" s="22"/>
    </row>
    <row r="169" customFormat="false" ht="11.25" hidden="false" customHeight="false" outlineLevel="0" collapsed="false">
      <c r="A169" s="11"/>
      <c r="F169" s="12"/>
      <c r="G169" s="13"/>
      <c r="H169" s="13"/>
      <c r="I169" s="14"/>
      <c r="J169" s="13"/>
      <c r="K169" s="15"/>
      <c r="L169" s="15"/>
      <c r="M169" s="16"/>
      <c r="N169" s="16"/>
      <c r="O169" s="16"/>
      <c r="P169" s="16"/>
      <c r="Q169" s="16"/>
      <c r="R169" s="17"/>
      <c r="S169" s="18"/>
      <c r="T169" s="18"/>
      <c r="U169" s="19"/>
      <c r="V169" s="19"/>
      <c r="W169" s="20"/>
      <c r="X169" s="21"/>
      <c r="Y169" s="22"/>
    </row>
    <row r="170" customFormat="false" ht="11.25" hidden="false" customHeight="false" outlineLevel="0" collapsed="false">
      <c r="A170" s="11"/>
      <c r="F170" s="12"/>
      <c r="G170" s="13"/>
      <c r="H170" s="13"/>
      <c r="I170" s="14"/>
      <c r="J170" s="13"/>
      <c r="K170" s="15"/>
      <c r="L170" s="15"/>
      <c r="M170" s="16"/>
      <c r="N170" s="16"/>
      <c r="O170" s="16"/>
      <c r="P170" s="16"/>
      <c r="Q170" s="16"/>
      <c r="R170" s="17"/>
      <c r="S170" s="18"/>
      <c r="T170" s="18"/>
      <c r="U170" s="19"/>
      <c r="V170" s="19"/>
      <c r="W170" s="20"/>
      <c r="X170" s="21"/>
      <c r="Y170" s="22"/>
    </row>
    <row r="171" customFormat="false" ht="11.25" hidden="false" customHeight="false" outlineLevel="0" collapsed="false">
      <c r="A171" s="11"/>
      <c r="F171" s="12"/>
      <c r="G171" s="13"/>
      <c r="H171" s="13"/>
      <c r="I171" s="14"/>
      <c r="J171" s="13"/>
      <c r="K171" s="15"/>
      <c r="L171" s="15"/>
      <c r="M171" s="16"/>
      <c r="N171" s="16"/>
      <c r="O171" s="16"/>
      <c r="P171" s="16"/>
      <c r="Q171" s="16"/>
      <c r="R171" s="17"/>
      <c r="S171" s="18"/>
      <c r="T171" s="18"/>
      <c r="U171" s="19"/>
      <c r="V171" s="19"/>
      <c r="W171" s="20"/>
      <c r="X171" s="21"/>
      <c r="Y171" s="22"/>
    </row>
    <row r="172" customFormat="false" ht="11.25" hidden="false" customHeight="false" outlineLevel="0" collapsed="false">
      <c r="A172" s="11"/>
      <c r="F172" s="12"/>
      <c r="G172" s="13"/>
      <c r="H172" s="13"/>
      <c r="I172" s="14"/>
      <c r="J172" s="13"/>
      <c r="K172" s="15"/>
      <c r="L172" s="15"/>
      <c r="M172" s="16"/>
      <c r="N172" s="16"/>
      <c r="O172" s="16"/>
      <c r="P172" s="16"/>
      <c r="Q172" s="16"/>
      <c r="R172" s="17"/>
      <c r="S172" s="18"/>
      <c r="T172" s="18"/>
      <c r="U172" s="19"/>
      <c r="V172" s="19"/>
      <c r="W172" s="20"/>
      <c r="X172" s="21"/>
      <c r="Y172" s="22"/>
    </row>
    <row r="173" customFormat="false" ht="11.25" hidden="false" customHeight="false" outlineLevel="0" collapsed="false">
      <c r="A173" s="11"/>
      <c r="F173" s="12"/>
      <c r="G173" s="13"/>
      <c r="H173" s="13"/>
      <c r="I173" s="14"/>
      <c r="J173" s="13"/>
      <c r="K173" s="15"/>
      <c r="L173" s="15"/>
      <c r="M173" s="16"/>
      <c r="N173" s="16"/>
      <c r="O173" s="16"/>
      <c r="P173" s="16"/>
      <c r="Q173" s="16"/>
      <c r="R173" s="17"/>
      <c r="S173" s="18"/>
      <c r="T173" s="18"/>
      <c r="U173" s="19"/>
      <c r="V173" s="19"/>
      <c r="W173" s="20"/>
      <c r="X173" s="21"/>
      <c r="Y173" s="22"/>
    </row>
    <row r="174" customFormat="false" ht="11.25" hidden="false" customHeight="false" outlineLevel="0" collapsed="false">
      <c r="A174" s="11"/>
      <c r="F174" s="12"/>
      <c r="G174" s="13"/>
      <c r="H174" s="13"/>
      <c r="I174" s="14"/>
      <c r="J174" s="13"/>
      <c r="K174" s="15"/>
      <c r="L174" s="15"/>
      <c r="M174" s="16"/>
      <c r="N174" s="16"/>
      <c r="O174" s="16"/>
      <c r="P174" s="16"/>
      <c r="Q174" s="16"/>
      <c r="R174" s="17"/>
      <c r="S174" s="18"/>
      <c r="T174" s="18"/>
      <c r="U174" s="19"/>
      <c r="V174" s="19"/>
      <c r="W174" s="20"/>
      <c r="X174" s="21"/>
      <c r="Y174" s="22"/>
    </row>
    <row r="175" customFormat="false" ht="11.25" hidden="false" customHeight="false" outlineLevel="0" collapsed="false">
      <c r="A175" s="11"/>
      <c r="F175" s="12"/>
      <c r="G175" s="13"/>
      <c r="H175" s="13"/>
      <c r="I175" s="14"/>
      <c r="J175" s="13"/>
      <c r="K175" s="15"/>
      <c r="L175" s="15"/>
      <c r="M175" s="16"/>
      <c r="N175" s="16"/>
      <c r="O175" s="16"/>
      <c r="P175" s="16"/>
      <c r="Q175" s="16"/>
      <c r="R175" s="17"/>
      <c r="S175" s="18"/>
      <c r="T175" s="18"/>
      <c r="U175" s="19"/>
      <c r="V175" s="19"/>
      <c r="W175" s="20"/>
      <c r="X175" s="21"/>
      <c r="Y175" s="22"/>
    </row>
    <row r="176" customFormat="false" ht="11.25" hidden="false" customHeight="false" outlineLevel="0" collapsed="false">
      <c r="A176" s="11"/>
      <c r="F176" s="12"/>
      <c r="G176" s="13"/>
      <c r="H176" s="13"/>
      <c r="I176" s="14"/>
      <c r="J176" s="13"/>
      <c r="K176" s="15"/>
      <c r="L176" s="15"/>
      <c r="M176" s="16"/>
      <c r="N176" s="16"/>
      <c r="O176" s="16"/>
      <c r="P176" s="16"/>
      <c r="Q176" s="16"/>
      <c r="R176" s="17"/>
      <c r="S176" s="18"/>
      <c r="T176" s="18"/>
      <c r="U176" s="19"/>
      <c r="V176" s="19"/>
      <c r="W176" s="20"/>
      <c r="X176" s="21"/>
      <c r="Y176" s="22"/>
    </row>
    <row r="177" customFormat="false" ht="11.25" hidden="false" customHeight="false" outlineLevel="0" collapsed="false">
      <c r="A177" s="11"/>
      <c r="F177" s="12"/>
      <c r="G177" s="13"/>
      <c r="H177" s="13"/>
      <c r="I177" s="14"/>
      <c r="J177" s="13"/>
      <c r="K177" s="15"/>
      <c r="L177" s="15"/>
      <c r="M177" s="16"/>
      <c r="N177" s="16"/>
      <c r="O177" s="16"/>
      <c r="P177" s="16"/>
      <c r="Q177" s="16"/>
      <c r="R177" s="17"/>
      <c r="S177" s="18"/>
      <c r="T177" s="18"/>
      <c r="U177" s="19"/>
      <c r="V177" s="19"/>
      <c r="W177" s="20"/>
      <c r="X177" s="21"/>
      <c r="Y177" s="22"/>
    </row>
    <row r="178" customFormat="false" ht="11.25" hidden="false" customHeight="false" outlineLevel="0" collapsed="false">
      <c r="A178" s="11"/>
      <c r="F178" s="12"/>
      <c r="G178" s="13"/>
      <c r="H178" s="13"/>
      <c r="I178" s="14"/>
      <c r="J178" s="13"/>
      <c r="K178" s="15"/>
      <c r="L178" s="15"/>
      <c r="M178" s="16"/>
      <c r="N178" s="16"/>
      <c r="O178" s="16"/>
      <c r="P178" s="16"/>
      <c r="Q178" s="16"/>
      <c r="R178" s="17"/>
      <c r="S178" s="18"/>
      <c r="T178" s="18"/>
      <c r="U178" s="19"/>
      <c r="V178" s="19"/>
      <c r="W178" s="20"/>
      <c r="X178" s="21"/>
      <c r="Y178" s="22"/>
    </row>
    <row r="179" customFormat="false" ht="11.25" hidden="false" customHeight="false" outlineLevel="0" collapsed="false">
      <c r="A179" s="11"/>
      <c r="F179" s="12"/>
      <c r="G179" s="13"/>
      <c r="H179" s="13"/>
      <c r="I179" s="14"/>
      <c r="J179" s="13"/>
      <c r="K179" s="15"/>
      <c r="L179" s="15"/>
      <c r="M179" s="16"/>
      <c r="N179" s="16"/>
      <c r="O179" s="16"/>
      <c r="P179" s="16"/>
      <c r="Q179" s="16"/>
      <c r="R179" s="17"/>
      <c r="S179" s="18"/>
      <c r="T179" s="18"/>
      <c r="U179" s="19"/>
      <c r="V179" s="19"/>
      <c r="W179" s="20"/>
      <c r="X179" s="21"/>
      <c r="Y179" s="22"/>
    </row>
    <row r="180" customFormat="false" ht="11.25" hidden="false" customHeight="false" outlineLevel="0" collapsed="false">
      <c r="A180" s="11"/>
      <c r="F180" s="12"/>
      <c r="G180" s="13"/>
      <c r="H180" s="13"/>
      <c r="I180" s="14"/>
      <c r="J180" s="13"/>
      <c r="K180" s="15"/>
      <c r="L180" s="15"/>
      <c r="M180" s="16"/>
      <c r="N180" s="16"/>
      <c r="O180" s="16"/>
      <c r="P180" s="16"/>
      <c r="Q180" s="16"/>
      <c r="R180" s="17"/>
      <c r="S180" s="18"/>
      <c r="T180" s="18"/>
      <c r="U180" s="19"/>
      <c r="V180" s="19"/>
      <c r="W180" s="20"/>
      <c r="X180" s="21"/>
      <c r="Y180" s="22"/>
    </row>
    <row r="181" customFormat="false" ht="11.25" hidden="false" customHeight="false" outlineLevel="0" collapsed="false">
      <c r="A181" s="11"/>
      <c r="F181" s="12"/>
      <c r="G181" s="13"/>
      <c r="H181" s="13"/>
      <c r="I181" s="14"/>
      <c r="J181" s="13"/>
      <c r="K181" s="15"/>
      <c r="L181" s="15"/>
      <c r="M181" s="16"/>
      <c r="N181" s="16"/>
      <c r="O181" s="16"/>
      <c r="P181" s="16"/>
      <c r="Q181" s="16"/>
      <c r="R181" s="17"/>
      <c r="S181" s="18"/>
      <c r="T181" s="18"/>
      <c r="U181" s="19"/>
      <c r="V181" s="19"/>
      <c r="W181" s="20"/>
      <c r="X181" s="21"/>
      <c r="Y181" s="22"/>
    </row>
    <row r="182" customFormat="false" ht="11.25" hidden="false" customHeight="false" outlineLevel="0" collapsed="false">
      <c r="A182" s="11"/>
      <c r="F182" s="12"/>
      <c r="G182" s="13"/>
      <c r="H182" s="13"/>
      <c r="I182" s="14"/>
      <c r="J182" s="13"/>
      <c r="K182" s="15"/>
      <c r="L182" s="15"/>
      <c r="M182" s="16"/>
      <c r="N182" s="16"/>
      <c r="O182" s="16"/>
      <c r="P182" s="16"/>
      <c r="Q182" s="16"/>
      <c r="R182" s="17"/>
      <c r="S182" s="18"/>
      <c r="T182" s="18"/>
      <c r="U182" s="19"/>
      <c r="V182" s="19"/>
      <c r="W182" s="20"/>
      <c r="X182" s="21"/>
      <c r="Y182" s="22"/>
    </row>
    <row r="183" customFormat="false" ht="11.25" hidden="false" customHeight="false" outlineLevel="0" collapsed="false">
      <c r="A183" s="11"/>
      <c r="F183" s="12"/>
      <c r="G183" s="13"/>
      <c r="H183" s="13"/>
      <c r="I183" s="14"/>
      <c r="J183" s="13"/>
      <c r="K183" s="15"/>
      <c r="L183" s="15"/>
      <c r="M183" s="16"/>
      <c r="N183" s="16"/>
      <c r="O183" s="16"/>
      <c r="P183" s="16"/>
      <c r="Q183" s="16"/>
      <c r="R183" s="17"/>
      <c r="S183" s="18"/>
      <c r="T183" s="18"/>
      <c r="U183" s="19"/>
      <c r="V183" s="19"/>
      <c r="W183" s="20"/>
      <c r="X183" s="21"/>
      <c r="Y183" s="22"/>
    </row>
    <row r="184" customFormat="false" ht="11.25" hidden="false" customHeight="false" outlineLevel="0" collapsed="false">
      <c r="A184" s="11"/>
      <c r="F184" s="12"/>
      <c r="G184" s="13"/>
      <c r="H184" s="13"/>
      <c r="I184" s="14"/>
      <c r="J184" s="13"/>
      <c r="K184" s="15"/>
      <c r="L184" s="15"/>
      <c r="M184" s="16"/>
      <c r="N184" s="16"/>
      <c r="O184" s="16"/>
      <c r="P184" s="16"/>
      <c r="Q184" s="16"/>
      <c r="R184" s="17"/>
      <c r="S184" s="18"/>
      <c r="T184" s="18"/>
      <c r="U184" s="19"/>
      <c r="V184" s="19"/>
      <c r="W184" s="20"/>
      <c r="X184" s="21"/>
      <c r="Y184" s="22"/>
    </row>
    <row r="185" customFormat="false" ht="11.25" hidden="false" customHeight="false" outlineLevel="0" collapsed="false">
      <c r="A185" s="11"/>
      <c r="F185" s="12"/>
      <c r="G185" s="13"/>
      <c r="H185" s="13"/>
      <c r="I185" s="14"/>
      <c r="J185" s="13"/>
      <c r="K185" s="15"/>
      <c r="L185" s="15"/>
      <c r="M185" s="16"/>
      <c r="N185" s="16"/>
      <c r="O185" s="16"/>
      <c r="P185" s="16"/>
      <c r="Q185" s="16"/>
      <c r="R185" s="17"/>
      <c r="S185" s="18"/>
      <c r="T185" s="18"/>
      <c r="U185" s="19"/>
      <c r="V185" s="19"/>
      <c r="W185" s="20"/>
      <c r="X185" s="21"/>
      <c r="Y185" s="22"/>
    </row>
    <row r="186" customFormat="false" ht="11.25" hidden="false" customHeight="false" outlineLevel="0" collapsed="false">
      <c r="A186" s="11"/>
      <c r="F186" s="12"/>
      <c r="G186" s="13"/>
      <c r="H186" s="13"/>
      <c r="I186" s="14"/>
      <c r="J186" s="13"/>
      <c r="K186" s="15"/>
      <c r="L186" s="15"/>
      <c r="M186" s="16"/>
      <c r="N186" s="16"/>
      <c r="O186" s="16"/>
      <c r="P186" s="16"/>
      <c r="Q186" s="16"/>
      <c r="R186" s="17"/>
      <c r="S186" s="18"/>
      <c r="T186" s="18"/>
      <c r="U186" s="19"/>
      <c r="V186" s="19"/>
      <c r="W186" s="20"/>
      <c r="X186" s="21"/>
      <c r="Y186" s="22"/>
    </row>
    <row r="187" customFormat="false" ht="11.25" hidden="false" customHeight="false" outlineLevel="0" collapsed="false">
      <c r="A187" s="11"/>
      <c r="F187" s="12"/>
      <c r="G187" s="13"/>
      <c r="H187" s="13"/>
      <c r="I187" s="14"/>
      <c r="J187" s="13"/>
      <c r="K187" s="15"/>
      <c r="L187" s="15"/>
      <c r="M187" s="16"/>
      <c r="N187" s="16"/>
      <c r="O187" s="16"/>
      <c r="P187" s="16"/>
      <c r="Q187" s="16"/>
      <c r="R187" s="17"/>
      <c r="S187" s="18"/>
      <c r="T187" s="18"/>
      <c r="U187" s="19"/>
      <c r="V187" s="19"/>
      <c r="W187" s="20"/>
      <c r="X187" s="21"/>
      <c r="Y187" s="22"/>
    </row>
    <row r="188" customFormat="false" ht="11.25" hidden="false" customHeight="false" outlineLevel="0" collapsed="false">
      <c r="A188" s="11"/>
      <c r="F188" s="12"/>
      <c r="G188" s="13"/>
      <c r="H188" s="13"/>
      <c r="I188" s="14"/>
      <c r="J188" s="13"/>
      <c r="K188" s="15"/>
      <c r="L188" s="15"/>
      <c r="M188" s="16"/>
      <c r="N188" s="16"/>
      <c r="O188" s="16"/>
      <c r="P188" s="16"/>
      <c r="Q188" s="16"/>
      <c r="R188" s="17"/>
      <c r="S188" s="18"/>
      <c r="T188" s="18"/>
      <c r="U188" s="19"/>
      <c r="V188" s="19"/>
      <c r="W188" s="20"/>
      <c r="X188" s="21"/>
      <c r="Y188" s="22"/>
    </row>
    <row r="189" customFormat="false" ht="11.25" hidden="false" customHeight="false" outlineLevel="0" collapsed="false">
      <c r="A189" s="11"/>
      <c r="F189" s="12"/>
      <c r="G189" s="13"/>
      <c r="H189" s="13"/>
      <c r="I189" s="14"/>
      <c r="J189" s="13"/>
      <c r="K189" s="15"/>
      <c r="L189" s="15"/>
      <c r="M189" s="16"/>
      <c r="N189" s="16"/>
      <c r="O189" s="16"/>
      <c r="P189" s="16"/>
      <c r="Q189" s="16"/>
      <c r="R189" s="17"/>
      <c r="S189" s="18"/>
      <c r="T189" s="18"/>
      <c r="U189" s="19"/>
      <c r="V189" s="19"/>
      <c r="W189" s="20"/>
      <c r="X189" s="21"/>
      <c r="Y189" s="22"/>
    </row>
    <row r="190" customFormat="false" ht="11.25" hidden="false" customHeight="false" outlineLevel="0" collapsed="false">
      <c r="A190" s="11"/>
      <c r="F190" s="12"/>
      <c r="G190" s="13"/>
      <c r="H190" s="13"/>
      <c r="I190" s="14"/>
      <c r="J190" s="13"/>
      <c r="K190" s="15"/>
      <c r="L190" s="15"/>
      <c r="M190" s="16"/>
      <c r="N190" s="16"/>
      <c r="O190" s="16"/>
      <c r="P190" s="16"/>
      <c r="Q190" s="16"/>
      <c r="R190" s="17"/>
      <c r="S190" s="18"/>
      <c r="T190" s="18"/>
      <c r="U190" s="19"/>
      <c r="V190" s="19"/>
      <c r="W190" s="20"/>
      <c r="X190" s="21"/>
      <c r="Y190" s="22"/>
    </row>
    <row r="191" customFormat="false" ht="11.25" hidden="false" customHeight="false" outlineLevel="0" collapsed="false">
      <c r="A191" s="11"/>
      <c r="F191" s="12"/>
      <c r="G191" s="13"/>
      <c r="H191" s="13"/>
      <c r="I191" s="14"/>
      <c r="J191" s="13"/>
      <c r="K191" s="15"/>
      <c r="L191" s="15"/>
      <c r="M191" s="16"/>
      <c r="N191" s="16"/>
      <c r="O191" s="16"/>
      <c r="P191" s="16"/>
      <c r="Q191" s="16"/>
      <c r="R191" s="17"/>
      <c r="S191" s="18"/>
      <c r="T191" s="18"/>
      <c r="U191" s="19"/>
      <c r="V191" s="19"/>
      <c r="W191" s="20"/>
      <c r="X191" s="21"/>
      <c r="Y191" s="22"/>
    </row>
    <row r="192" customFormat="false" ht="11.25" hidden="false" customHeight="false" outlineLevel="0" collapsed="false">
      <c r="A192" s="11"/>
      <c r="F192" s="12"/>
      <c r="G192" s="13"/>
      <c r="H192" s="13"/>
      <c r="I192" s="14"/>
      <c r="J192" s="13"/>
      <c r="K192" s="15"/>
      <c r="L192" s="15"/>
      <c r="M192" s="16"/>
      <c r="N192" s="16"/>
      <c r="O192" s="16"/>
      <c r="P192" s="16"/>
      <c r="Q192" s="16"/>
      <c r="R192" s="17"/>
      <c r="S192" s="18"/>
      <c r="T192" s="18"/>
      <c r="U192" s="19"/>
      <c r="V192" s="19"/>
      <c r="W192" s="20"/>
      <c r="X192" s="21"/>
      <c r="Y192" s="22"/>
    </row>
    <row r="193" customFormat="false" ht="11.25" hidden="false" customHeight="false" outlineLevel="0" collapsed="false">
      <c r="A193" s="11"/>
      <c r="F193" s="12"/>
      <c r="G193" s="13"/>
      <c r="H193" s="13"/>
      <c r="I193" s="14"/>
      <c r="J193" s="13"/>
      <c r="K193" s="15"/>
      <c r="L193" s="15"/>
      <c r="M193" s="16"/>
      <c r="N193" s="16"/>
      <c r="O193" s="16"/>
      <c r="P193" s="16"/>
      <c r="Q193" s="16"/>
      <c r="R193" s="17"/>
      <c r="S193" s="18"/>
      <c r="T193" s="18"/>
      <c r="U193" s="19"/>
      <c r="V193" s="19"/>
      <c r="W193" s="20"/>
      <c r="X193" s="21"/>
      <c r="Y193" s="22"/>
    </row>
    <row r="194" customFormat="false" ht="11.25" hidden="false" customHeight="false" outlineLevel="0" collapsed="false">
      <c r="A194" s="11"/>
      <c r="F194" s="12"/>
      <c r="G194" s="13"/>
      <c r="H194" s="13"/>
      <c r="I194" s="14"/>
      <c r="J194" s="13"/>
      <c r="K194" s="15"/>
      <c r="L194" s="15"/>
      <c r="M194" s="16"/>
      <c r="N194" s="16"/>
      <c r="O194" s="16"/>
      <c r="P194" s="16"/>
      <c r="Q194" s="16"/>
      <c r="R194" s="17"/>
      <c r="S194" s="18"/>
      <c r="T194" s="18"/>
      <c r="U194" s="19"/>
      <c r="V194" s="19"/>
      <c r="W194" s="20"/>
      <c r="X194" s="21"/>
      <c r="Y194" s="22"/>
    </row>
    <row r="195" customFormat="false" ht="11.25" hidden="false" customHeight="false" outlineLevel="0" collapsed="false">
      <c r="A195" s="11"/>
      <c r="F195" s="12"/>
      <c r="G195" s="13"/>
      <c r="H195" s="13"/>
      <c r="I195" s="14"/>
      <c r="J195" s="13"/>
      <c r="K195" s="15"/>
      <c r="L195" s="15"/>
      <c r="M195" s="16"/>
      <c r="N195" s="16"/>
      <c r="O195" s="16"/>
      <c r="P195" s="16"/>
      <c r="Q195" s="16"/>
      <c r="R195" s="17"/>
      <c r="S195" s="18"/>
      <c r="T195" s="18"/>
      <c r="U195" s="19"/>
      <c r="V195" s="19"/>
      <c r="W195" s="20"/>
      <c r="X195" s="21"/>
      <c r="Y195" s="22"/>
    </row>
    <row r="196" customFormat="false" ht="11.25" hidden="false" customHeight="false" outlineLevel="0" collapsed="false">
      <c r="A196" s="11"/>
      <c r="F196" s="12"/>
      <c r="G196" s="13"/>
      <c r="H196" s="13"/>
      <c r="I196" s="14"/>
      <c r="J196" s="13"/>
      <c r="K196" s="15"/>
      <c r="L196" s="15"/>
      <c r="M196" s="16"/>
      <c r="N196" s="16"/>
      <c r="O196" s="16"/>
      <c r="P196" s="16"/>
      <c r="Q196" s="16"/>
      <c r="R196" s="17"/>
      <c r="S196" s="18"/>
      <c r="T196" s="18"/>
      <c r="U196" s="19"/>
      <c r="V196" s="19"/>
      <c r="W196" s="20"/>
      <c r="X196" s="21"/>
      <c r="Y196" s="22"/>
    </row>
    <row r="197" customFormat="false" ht="11.25" hidden="false" customHeight="false" outlineLevel="0" collapsed="false">
      <c r="A197" s="11"/>
      <c r="F197" s="12"/>
      <c r="G197" s="13"/>
      <c r="H197" s="13"/>
      <c r="I197" s="14"/>
      <c r="J197" s="13"/>
      <c r="K197" s="15"/>
      <c r="L197" s="15"/>
      <c r="M197" s="16"/>
      <c r="N197" s="16"/>
      <c r="O197" s="16"/>
      <c r="P197" s="16"/>
      <c r="Q197" s="16"/>
      <c r="R197" s="17"/>
      <c r="S197" s="18"/>
      <c r="T197" s="18"/>
      <c r="U197" s="19"/>
      <c r="V197" s="19"/>
      <c r="W197" s="20"/>
      <c r="X197" s="21"/>
      <c r="Y197" s="22"/>
    </row>
    <row r="198" customFormat="false" ht="11.25" hidden="false" customHeight="false" outlineLevel="0" collapsed="false">
      <c r="A198" s="11"/>
      <c r="F198" s="12"/>
      <c r="G198" s="13"/>
      <c r="H198" s="13"/>
      <c r="I198" s="14"/>
      <c r="J198" s="13"/>
      <c r="K198" s="15"/>
      <c r="L198" s="15"/>
      <c r="M198" s="16"/>
      <c r="N198" s="16"/>
      <c r="O198" s="16"/>
      <c r="P198" s="16"/>
      <c r="Q198" s="16"/>
      <c r="R198" s="17"/>
      <c r="S198" s="18"/>
      <c r="T198" s="18"/>
      <c r="U198" s="19"/>
      <c r="V198" s="19"/>
      <c r="W198" s="20"/>
      <c r="X198" s="21"/>
      <c r="Y198" s="22"/>
    </row>
    <row r="199" customFormat="false" ht="11.25" hidden="false" customHeight="false" outlineLevel="0" collapsed="false">
      <c r="A199" s="11"/>
      <c r="F199" s="12"/>
      <c r="G199" s="13"/>
      <c r="H199" s="13"/>
      <c r="I199" s="14"/>
      <c r="J199" s="13"/>
      <c r="K199" s="15"/>
      <c r="L199" s="15"/>
      <c r="M199" s="16"/>
      <c r="N199" s="16"/>
      <c r="O199" s="16"/>
      <c r="P199" s="16"/>
      <c r="Q199" s="16"/>
      <c r="R199" s="17"/>
      <c r="S199" s="18"/>
      <c r="T199" s="18"/>
      <c r="U199" s="19"/>
      <c r="V199" s="19"/>
      <c r="W199" s="20"/>
      <c r="X199" s="21"/>
      <c r="Y199" s="22"/>
    </row>
    <row r="200" customFormat="false" ht="11.25" hidden="false" customHeight="false" outlineLevel="0" collapsed="false">
      <c r="A200" s="11"/>
      <c r="F200" s="12"/>
      <c r="G200" s="13"/>
      <c r="H200" s="13"/>
      <c r="I200" s="14"/>
      <c r="J200" s="13"/>
      <c r="K200" s="15"/>
      <c r="L200" s="15"/>
      <c r="M200" s="16"/>
      <c r="N200" s="16"/>
      <c r="O200" s="16"/>
      <c r="P200" s="16"/>
      <c r="Q200" s="16"/>
      <c r="R200" s="17"/>
      <c r="S200" s="18"/>
      <c r="T200" s="18"/>
      <c r="U200" s="19"/>
      <c r="V200" s="19"/>
      <c r="W200" s="20"/>
      <c r="X200" s="21"/>
      <c r="Y200" s="22"/>
    </row>
    <row r="201" customFormat="false" ht="11.25" hidden="false" customHeight="false" outlineLevel="0" collapsed="false">
      <c r="A201" s="11"/>
      <c r="F201" s="12"/>
      <c r="G201" s="13"/>
      <c r="H201" s="13"/>
      <c r="I201" s="14"/>
      <c r="J201" s="13"/>
      <c r="K201" s="15"/>
      <c r="L201" s="15"/>
      <c r="M201" s="16"/>
      <c r="N201" s="16"/>
      <c r="O201" s="16"/>
      <c r="P201" s="16"/>
      <c r="Q201" s="16"/>
      <c r="R201" s="17"/>
      <c r="S201" s="18"/>
      <c r="T201" s="18"/>
      <c r="U201" s="19"/>
      <c r="V201" s="19"/>
      <c r="W201" s="20"/>
      <c r="X201" s="21"/>
      <c r="Y201" s="22"/>
    </row>
    <row r="202" customFormat="false" ht="11.25" hidden="false" customHeight="false" outlineLevel="0" collapsed="false">
      <c r="A202" s="11"/>
      <c r="F202" s="12"/>
      <c r="G202" s="13"/>
      <c r="H202" s="13"/>
      <c r="I202" s="14"/>
      <c r="J202" s="13"/>
      <c r="K202" s="15"/>
      <c r="L202" s="15"/>
      <c r="M202" s="16"/>
      <c r="N202" s="16"/>
      <c r="O202" s="16"/>
      <c r="P202" s="16"/>
      <c r="Q202" s="16"/>
      <c r="R202" s="17"/>
      <c r="S202" s="18"/>
      <c r="T202" s="18"/>
      <c r="U202" s="19"/>
      <c r="V202" s="19"/>
      <c r="W202" s="20"/>
      <c r="X202" s="21"/>
      <c r="Y202" s="22"/>
    </row>
    <row r="203" customFormat="false" ht="11.25" hidden="false" customHeight="false" outlineLevel="0" collapsed="false">
      <c r="A203" s="11"/>
      <c r="F203" s="12"/>
      <c r="G203" s="13"/>
      <c r="H203" s="13"/>
      <c r="I203" s="14"/>
      <c r="J203" s="13"/>
      <c r="K203" s="15"/>
      <c r="L203" s="15"/>
      <c r="M203" s="16"/>
      <c r="N203" s="16"/>
      <c r="O203" s="16"/>
      <c r="P203" s="16"/>
      <c r="Q203" s="16"/>
      <c r="R203" s="17"/>
      <c r="S203" s="18"/>
      <c r="T203" s="18"/>
      <c r="U203" s="19"/>
      <c r="V203" s="19"/>
      <c r="W203" s="20"/>
      <c r="X203" s="21"/>
      <c r="Y203" s="22"/>
    </row>
    <row r="204" customFormat="false" ht="11.25" hidden="false" customHeight="false" outlineLevel="0" collapsed="false">
      <c r="A204" s="11"/>
      <c r="F204" s="12"/>
      <c r="G204" s="13"/>
      <c r="H204" s="13"/>
      <c r="I204" s="14"/>
      <c r="J204" s="13"/>
      <c r="K204" s="15"/>
      <c r="L204" s="15"/>
      <c r="M204" s="16"/>
      <c r="N204" s="16"/>
      <c r="O204" s="16"/>
      <c r="P204" s="16"/>
      <c r="Q204" s="16"/>
      <c r="R204" s="17"/>
      <c r="S204" s="18"/>
      <c r="T204" s="18"/>
      <c r="U204" s="19"/>
      <c r="V204" s="19"/>
      <c r="W204" s="20"/>
      <c r="X204" s="21"/>
      <c r="Y204" s="22"/>
    </row>
    <row r="205" customFormat="false" ht="11.25" hidden="false" customHeight="false" outlineLevel="0" collapsed="false">
      <c r="A205" s="11"/>
      <c r="F205" s="12"/>
      <c r="G205" s="13"/>
      <c r="H205" s="13"/>
      <c r="I205" s="14"/>
      <c r="J205" s="13"/>
      <c r="K205" s="15"/>
      <c r="L205" s="15"/>
      <c r="M205" s="16"/>
      <c r="N205" s="16"/>
      <c r="O205" s="16"/>
      <c r="P205" s="16"/>
      <c r="Q205" s="16"/>
      <c r="R205" s="17"/>
      <c r="S205" s="18"/>
      <c r="T205" s="18"/>
      <c r="U205" s="19"/>
      <c r="V205" s="19"/>
      <c r="W205" s="20"/>
      <c r="X205" s="21"/>
      <c r="Y205" s="22"/>
    </row>
    <row r="206" customFormat="false" ht="11.25" hidden="false" customHeight="false" outlineLevel="0" collapsed="false">
      <c r="A206" s="11"/>
      <c r="F206" s="12"/>
      <c r="G206" s="13"/>
      <c r="H206" s="13"/>
      <c r="I206" s="14"/>
      <c r="J206" s="13"/>
      <c r="K206" s="15"/>
      <c r="L206" s="15"/>
      <c r="M206" s="16"/>
      <c r="N206" s="16"/>
      <c r="O206" s="16"/>
      <c r="P206" s="16"/>
      <c r="Q206" s="16"/>
      <c r="R206" s="17"/>
      <c r="S206" s="18"/>
      <c r="T206" s="18"/>
      <c r="U206" s="19"/>
      <c r="V206" s="19"/>
      <c r="W206" s="20"/>
      <c r="X206" s="21"/>
      <c r="Y206" s="22"/>
    </row>
    <row r="207" customFormat="false" ht="11.25" hidden="false" customHeight="false" outlineLevel="0" collapsed="false">
      <c r="A207" s="11"/>
      <c r="F207" s="12"/>
      <c r="G207" s="13"/>
      <c r="H207" s="13"/>
      <c r="I207" s="14"/>
      <c r="J207" s="13"/>
      <c r="K207" s="15"/>
      <c r="L207" s="15"/>
      <c r="M207" s="16"/>
      <c r="N207" s="16"/>
      <c r="O207" s="16"/>
      <c r="P207" s="16"/>
      <c r="Q207" s="16"/>
      <c r="R207" s="17"/>
      <c r="S207" s="18"/>
      <c r="T207" s="18"/>
      <c r="U207" s="19"/>
      <c r="V207" s="19"/>
      <c r="W207" s="20"/>
      <c r="X207" s="21"/>
      <c r="Y207" s="22"/>
    </row>
    <row r="208" customFormat="false" ht="11.25" hidden="false" customHeight="false" outlineLevel="0" collapsed="false">
      <c r="A208" s="11"/>
      <c r="F208" s="12"/>
      <c r="G208" s="13"/>
      <c r="H208" s="13"/>
      <c r="I208" s="14"/>
      <c r="J208" s="13"/>
      <c r="K208" s="15"/>
      <c r="L208" s="15"/>
      <c r="M208" s="16"/>
      <c r="N208" s="16"/>
      <c r="O208" s="16"/>
      <c r="P208" s="16"/>
      <c r="Q208" s="16"/>
      <c r="R208" s="17"/>
      <c r="S208" s="18"/>
      <c r="T208" s="18"/>
      <c r="U208" s="19"/>
      <c r="V208" s="19"/>
      <c r="W208" s="20"/>
      <c r="X208" s="21"/>
      <c r="Y208" s="22"/>
    </row>
    <row r="209" customFormat="false" ht="11.25" hidden="false" customHeight="false" outlineLevel="0" collapsed="false">
      <c r="A209" s="11"/>
      <c r="F209" s="12"/>
      <c r="G209" s="13"/>
      <c r="H209" s="13"/>
      <c r="I209" s="14"/>
      <c r="J209" s="13"/>
      <c r="K209" s="15"/>
      <c r="L209" s="15"/>
      <c r="M209" s="16"/>
      <c r="N209" s="16"/>
      <c r="O209" s="16"/>
      <c r="P209" s="16"/>
      <c r="Q209" s="16"/>
      <c r="R209" s="17"/>
      <c r="S209" s="18"/>
      <c r="T209" s="18"/>
      <c r="U209" s="19"/>
      <c r="V209" s="19"/>
      <c r="W209" s="20"/>
      <c r="X209" s="21"/>
      <c r="Y209" s="22"/>
    </row>
    <row r="210" customFormat="false" ht="11.25" hidden="false" customHeight="false" outlineLevel="0" collapsed="false">
      <c r="A210" s="11"/>
      <c r="F210" s="12"/>
      <c r="G210" s="13"/>
      <c r="H210" s="13"/>
      <c r="I210" s="14"/>
      <c r="J210" s="13"/>
      <c r="K210" s="15"/>
      <c r="L210" s="15"/>
      <c r="M210" s="16"/>
      <c r="N210" s="16"/>
      <c r="O210" s="16"/>
      <c r="P210" s="16"/>
      <c r="Q210" s="16"/>
      <c r="R210" s="17"/>
      <c r="S210" s="18"/>
      <c r="T210" s="18"/>
      <c r="U210" s="19"/>
      <c r="V210" s="19"/>
      <c r="W210" s="20"/>
      <c r="X210" s="21"/>
      <c r="Y210" s="22"/>
    </row>
    <row r="211" customFormat="false" ht="11.25" hidden="false" customHeight="false" outlineLevel="0" collapsed="false">
      <c r="A211" s="11"/>
      <c r="F211" s="12"/>
      <c r="G211" s="13"/>
      <c r="H211" s="13"/>
      <c r="I211" s="14"/>
      <c r="J211" s="13"/>
      <c r="K211" s="15"/>
      <c r="L211" s="15"/>
      <c r="M211" s="16"/>
      <c r="N211" s="16"/>
      <c r="O211" s="16"/>
      <c r="P211" s="16"/>
      <c r="Q211" s="16"/>
      <c r="R211" s="17"/>
      <c r="S211" s="18"/>
      <c r="T211" s="18"/>
      <c r="U211" s="19"/>
      <c r="V211" s="19"/>
      <c r="W211" s="20"/>
      <c r="X211" s="21"/>
      <c r="Y211" s="22"/>
    </row>
    <row r="212" customFormat="false" ht="11.25" hidden="false" customHeight="false" outlineLevel="0" collapsed="false">
      <c r="A212" s="11"/>
      <c r="F212" s="12"/>
      <c r="G212" s="13"/>
      <c r="H212" s="13"/>
      <c r="I212" s="14"/>
      <c r="J212" s="13"/>
      <c r="K212" s="15"/>
      <c r="L212" s="15"/>
      <c r="M212" s="16"/>
      <c r="N212" s="16"/>
      <c r="O212" s="16"/>
      <c r="P212" s="16"/>
      <c r="Q212" s="16"/>
      <c r="R212" s="17"/>
      <c r="S212" s="18"/>
      <c r="T212" s="18"/>
      <c r="U212" s="19"/>
      <c r="V212" s="19"/>
      <c r="W212" s="20"/>
      <c r="X212" s="21"/>
      <c r="Y212" s="22"/>
    </row>
    <row r="213" customFormat="false" ht="11.25" hidden="false" customHeight="false" outlineLevel="0" collapsed="false">
      <c r="A213" s="11"/>
      <c r="F213" s="12"/>
      <c r="G213" s="13"/>
      <c r="H213" s="13"/>
      <c r="I213" s="14"/>
      <c r="J213" s="13"/>
      <c r="K213" s="15"/>
      <c r="L213" s="15"/>
      <c r="M213" s="16"/>
      <c r="N213" s="16"/>
      <c r="O213" s="16"/>
      <c r="P213" s="16"/>
      <c r="Q213" s="16"/>
      <c r="R213" s="17"/>
      <c r="S213" s="18"/>
      <c r="T213" s="18"/>
      <c r="U213" s="19"/>
      <c r="V213" s="19"/>
      <c r="W213" s="20"/>
      <c r="X213" s="21"/>
      <c r="Y213" s="22"/>
    </row>
    <row r="214" customFormat="false" ht="11.25" hidden="false" customHeight="false" outlineLevel="0" collapsed="false">
      <c r="A214" s="11"/>
      <c r="F214" s="12"/>
      <c r="G214" s="13"/>
      <c r="H214" s="13"/>
      <c r="I214" s="14"/>
      <c r="J214" s="13"/>
      <c r="K214" s="15"/>
      <c r="L214" s="15"/>
      <c r="M214" s="16"/>
      <c r="N214" s="16"/>
      <c r="O214" s="16"/>
      <c r="P214" s="16"/>
      <c r="Q214" s="16"/>
      <c r="R214" s="17"/>
      <c r="S214" s="18"/>
      <c r="T214" s="18"/>
      <c r="U214" s="19"/>
      <c r="V214" s="19"/>
      <c r="W214" s="20"/>
      <c r="X214" s="21"/>
      <c r="Y214" s="22"/>
    </row>
    <row r="215" customFormat="false" ht="11.25" hidden="false" customHeight="false" outlineLevel="0" collapsed="false">
      <c r="A215" s="11"/>
      <c r="F215" s="12"/>
      <c r="G215" s="13"/>
      <c r="H215" s="13"/>
      <c r="I215" s="14"/>
      <c r="J215" s="13"/>
      <c r="K215" s="15"/>
      <c r="L215" s="15"/>
      <c r="M215" s="16"/>
      <c r="N215" s="16"/>
      <c r="O215" s="16"/>
      <c r="P215" s="16"/>
      <c r="Q215" s="16"/>
      <c r="R215" s="17"/>
      <c r="S215" s="18"/>
      <c r="T215" s="18"/>
      <c r="U215" s="19"/>
      <c r="V215" s="19"/>
      <c r="W215" s="20"/>
      <c r="X215" s="21"/>
      <c r="Y215" s="22"/>
    </row>
    <row r="216" customFormat="false" ht="11.25" hidden="false" customHeight="false" outlineLevel="0" collapsed="false">
      <c r="A216" s="11"/>
      <c r="F216" s="12"/>
      <c r="G216" s="13"/>
      <c r="H216" s="13"/>
      <c r="I216" s="14"/>
      <c r="J216" s="13"/>
      <c r="K216" s="15"/>
      <c r="L216" s="15"/>
      <c r="M216" s="16"/>
      <c r="N216" s="16"/>
      <c r="O216" s="16"/>
      <c r="P216" s="16"/>
      <c r="Q216" s="16"/>
      <c r="R216" s="17"/>
      <c r="S216" s="18"/>
      <c r="T216" s="18"/>
      <c r="U216" s="19"/>
      <c r="V216" s="19"/>
      <c r="W216" s="20"/>
      <c r="X216" s="21"/>
      <c r="Y216" s="22"/>
    </row>
    <row r="217" customFormat="false" ht="11.25" hidden="false" customHeight="false" outlineLevel="0" collapsed="false">
      <c r="A217" s="11"/>
      <c r="F217" s="12"/>
      <c r="G217" s="13"/>
      <c r="H217" s="13"/>
      <c r="I217" s="14"/>
      <c r="J217" s="13"/>
      <c r="K217" s="15"/>
      <c r="L217" s="15"/>
      <c r="M217" s="16"/>
      <c r="N217" s="16"/>
      <c r="O217" s="16"/>
      <c r="P217" s="16"/>
      <c r="Q217" s="16"/>
      <c r="R217" s="17"/>
      <c r="S217" s="18"/>
      <c r="T217" s="18"/>
      <c r="U217" s="19"/>
      <c r="V217" s="19"/>
      <c r="W217" s="20"/>
      <c r="X217" s="21"/>
      <c r="Y217" s="22"/>
    </row>
    <row r="218" customFormat="false" ht="11.25" hidden="false" customHeight="false" outlineLevel="0" collapsed="false">
      <c r="A218" s="11"/>
      <c r="F218" s="12"/>
      <c r="G218" s="13"/>
      <c r="H218" s="13"/>
      <c r="I218" s="14"/>
      <c r="J218" s="13"/>
      <c r="K218" s="15"/>
      <c r="L218" s="15"/>
      <c r="M218" s="16"/>
      <c r="N218" s="16"/>
      <c r="O218" s="16"/>
      <c r="P218" s="16"/>
      <c r="Q218" s="16"/>
      <c r="R218" s="17"/>
      <c r="S218" s="18"/>
      <c r="T218" s="18"/>
      <c r="U218" s="19"/>
      <c r="V218" s="19"/>
      <c r="W218" s="20"/>
      <c r="X218" s="21"/>
      <c r="Y218" s="22"/>
    </row>
    <row r="219" customFormat="false" ht="11.25" hidden="false" customHeight="false" outlineLevel="0" collapsed="false">
      <c r="A219" s="11"/>
      <c r="F219" s="12"/>
      <c r="G219" s="13"/>
      <c r="H219" s="13"/>
      <c r="I219" s="14"/>
      <c r="J219" s="13"/>
      <c r="K219" s="15"/>
      <c r="L219" s="15"/>
      <c r="M219" s="16"/>
      <c r="N219" s="16"/>
      <c r="O219" s="16"/>
      <c r="P219" s="16"/>
      <c r="Q219" s="16"/>
      <c r="R219" s="17"/>
      <c r="S219" s="18"/>
      <c r="T219" s="18"/>
      <c r="U219" s="19"/>
      <c r="V219" s="19"/>
      <c r="W219" s="20"/>
      <c r="X219" s="21"/>
      <c r="Y219" s="22"/>
    </row>
    <row r="220" customFormat="false" ht="11.25" hidden="false" customHeight="false" outlineLevel="0" collapsed="false">
      <c r="A220" s="11"/>
      <c r="F220" s="12"/>
      <c r="G220" s="13"/>
      <c r="H220" s="13"/>
      <c r="I220" s="14"/>
      <c r="J220" s="13"/>
      <c r="K220" s="15"/>
      <c r="L220" s="15"/>
      <c r="M220" s="16"/>
      <c r="N220" s="16"/>
      <c r="O220" s="16"/>
      <c r="P220" s="16"/>
      <c r="Q220" s="16"/>
      <c r="R220" s="17"/>
      <c r="S220" s="18"/>
      <c r="T220" s="18"/>
      <c r="U220" s="19"/>
      <c r="V220" s="19"/>
      <c r="W220" s="20"/>
      <c r="X220" s="21"/>
      <c r="Y220" s="22"/>
    </row>
    <row r="221" customFormat="false" ht="11.25" hidden="false" customHeight="false" outlineLevel="0" collapsed="false">
      <c r="A221" s="11"/>
      <c r="F221" s="12"/>
      <c r="G221" s="13"/>
      <c r="H221" s="13"/>
      <c r="I221" s="14"/>
      <c r="J221" s="13"/>
      <c r="K221" s="15"/>
      <c r="L221" s="15"/>
      <c r="M221" s="16"/>
      <c r="N221" s="16"/>
      <c r="O221" s="16"/>
      <c r="P221" s="16"/>
      <c r="Q221" s="16"/>
      <c r="R221" s="17"/>
      <c r="S221" s="18"/>
      <c r="T221" s="18"/>
      <c r="U221" s="19"/>
      <c r="V221" s="19"/>
      <c r="W221" s="20"/>
      <c r="X221" s="21"/>
      <c r="Y221" s="22"/>
    </row>
    <row r="222" customFormat="false" ht="11.25" hidden="false" customHeight="false" outlineLevel="0" collapsed="false">
      <c r="A222" s="11"/>
      <c r="F222" s="12"/>
      <c r="G222" s="13"/>
      <c r="H222" s="13"/>
      <c r="I222" s="14"/>
      <c r="J222" s="13"/>
      <c r="K222" s="15"/>
      <c r="L222" s="15"/>
      <c r="M222" s="16"/>
      <c r="N222" s="16"/>
      <c r="O222" s="16"/>
      <c r="P222" s="16"/>
      <c r="Q222" s="16"/>
      <c r="R222" s="17"/>
      <c r="S222" s="18"/>
      <c r="T222" s="18"/>
      <c r="U222" s="19"/>
      <c r="V222" s="19"/>
      <c r="W222" s="20"/>
      <c r="X222" s="21"/>
      <c r="Y222" s="22"/>
    </row>
    <row r="223" customFormat="false" ht="11.25" hidden="false" customHeight="false" outlineLevel="0" collapsed="false">
      <c r="A223" s="11"/>
      <c r="F223" s="12"/>
      <c r="G223" s="13"/>
      <c r="H223" s="13"/>
      <c r="I223" s="14"/>
      <c r="J223" s="13"/>
      <c r="K223" s="15"/>
      <c r="L223" s="15"/>
      <c r="M223" s="16"/>
      <c r="N223" s="16"/>
      <c r="O223" s="16"/>
      <c r="P223" s="16"/>
      <c r="Q223" s="16"/>
      <c r="R223" s="17"/>
      <c r="S223" s="18"/>
      <c r="T223" s="18"/>
      <c r="U223" s="19"/>
      <c r="V223" s="19"/>
      <c r="W223" s="20"/>
      <c r="X223" s="21"/>
      <c r="Y223" s="22"/>
    </row>
    <row r="224" customFormat="false" ht="11.25" hidden="false" customHeight="false" outlineLevel="0" collapsed="false">
      <c r="A224" s="11"/>
      <c r="F224" s="12"/>
      <c r="G224" s="13"/>
      <c r="H224" s="13"/>
      <c r="I224" s="14"/>
      <c r="J224" s="13"/>
      <c r="K224" s="15"/>
      <c r="L224" s="15"/>
      <c r="M224" s="16"/>
      <c r="N224" s="16"/>
      <c r="O224" s="16"/>
      <c r="P224" s="16"/>
      <c r="Q224" s="16"/>
      <c r="R224" s="17"/>
      <c r="S224" s="18"/>
      <c r="T224" s="18"/>
      <c r="U224" s="19"/>
      <c r="V224" s="19"/>
      <c r="W224" s="20"/>
      <c r="X224" s="21"/>
      <c r="Y224" s="22"/>
    </row>
    <row r="225" customFormat="false" ht="11.25" hidden="false" customHeight="false" outlineLevel="0" collapsed="false">
      <c r="A225" s="11"/>
      <c r="F225" s="12"/>
      <c r="G225" s="13"/>
      <c r="H225" s="13"/>
      <c r="I225" s="14"/>
      <c r="J225" s="13"/>
      <c r="K225" s="15"/>
      <c r="L225" s="15"/>
      <c r="M225" s="16"/>
      <c r="N225" s="16"/>
      <c r="O225" s="16"/>
      <c r="P225" s="16"/>
      <c r="Q225" s="16"/>
      <c r="R225" s="17"/>
      <c r="S225" s="18"/>
      <c r="T225" s="18"/>
      <c r="U225" s="19"/>
      <c r="V225" s="19"/>
      <c r="W225" s="20"/>
      <c r="X225" s="21"/>
      <c r="Y225" s="22"/>
    </row>
    <row r="226" customFormat="false" ht="11.25" hidden="false" customHeight="false" outlineLevel="0" collapsed="false">
      <c r="A226" s="11"/>
      <c r="F226" s="12"/>
      <c r="G226" s="13"/>
      <c r="H226" s="13"/>
      <c r="I226" s="14"/>
      <c r="J226" s="13"/>
      <c r="K226" s="15"/>
      <c r="L226" s="15"/>
      <c r="M226" s="16"/>
      <c r="N226" s="16"/>
      <c r="O226" s="16"/>
      <c r="P226" s="16"/>
      <c r="Q226" s="16"/>
      <c r="R226" s="17"/>
      <c r="S226" s="18"/>
      <c r="T226" s="18"/>
      <c r="U226" s="19"/>
      <c r="V226" s="19"/>
      <c r="W226" s="20"/>
      <c r="X226" s="21"/>
      <c r="Y226" s="22"/>
    </row>
    <row r="227" customFormat="false" ht="11.25" hidden="false" customHeight="false" outlineLevel="0" collapsed="false">
      <c r="A227" s="11"/>
      <c r="F227" s="12"/>
      <c r="G227" s="13"/>
      <c r="H227" s="13"/>
      <c r="I227" s="14"/>
      <c r="J227" s="13"/>
      <c r="K227" s="15"/>
      <c r="L227" s="15"/>
      <c r="M227" s="16"/>
      <c r="N227" s="16"/>
      <c r="O227" s="16"/>
      <c r="P227" s="16"/>
      <c r="Q227" s="16"/>
      <c r="R227" s="17"/>
      <c r="S227" s="18"/>
      <c r="T227" s="18"/>
      <c r="U227" s="19"/>
      <c r="V227" s="19"/>
      <c r="W227" s="20"/>
      <c r="X227" s="21"/>
      <c r="Y227" s="22"/>
    </row>
    <row r="228" customFormat="false" ht="11.25" hidden="false" customHeight="false" outlineLevel="0" collapsed="false">
      <c r="A228" s="11"/>
      <c r="F228" s="12"/>
      <c r="G228" s="13"/>
      <c r="H228" s="13"/>
      <c r="I228" s="14"/>
      <c r="J228" s="13"/>
      <c r="K228" s="15"/>
      <c r="L228" s="15"/>
      <c r="M228" s="16"/>
      <c r="N228" s="16"/>
      <c r="O228" s="16"/>
      <c r="P228" s="16"/>
      <c r="Q228" s="16"/>
      <c r="R228" s="17"/>
      <c r="S228" s="18"/>
      <c r="T228" s="18"/>
      <c r="U228" s="19"/>
      <c r="V228" s="19"/>
      <c r="W228" s="20"/>
      <c r="X228" s="21"/>
      <c r="Y228" s="22"/>
    </row>
    <row r="229" customFormat="false" ht="11.25" hidden="false" customHeight="false" outlineLevel="0" collapsed="false">
      <c r="A229" s="11"/>
      <c r="F229" s="12"/>
      <c r="G229" s="13"/>
      <c r="H229" s="13"/>
      <c r="I229" s="14"/>
      <c r="J229" s="13"/>
      <c r="K229" s="15"/>
      <c r="L229" s="15"/>
      <c r="M229" s="16"/>
      <c r="N229" s="16"/>
      <c r="O229" s="16"/>
      <c r="P229" s="16"/>
      <c r="Q229" s="16"/>
      <c r="R229" s="17"/>
      <c r="S229" s="18"/>
      <c r="T229" s="18"/>
      <c r="U229" s="19"/>
      <c r="V229" s="19"/>
      <c r="W229" s="20"/>
      <c r="X229" s="21"/>
      <c r="Y229" s="22"/>
    </row>
    <row r="230" customFormat="false" ht="11.25" hidden="false" customHeight="false" outlineLevel="0" collapsed="false">
      <c r="A230" s="11"/>
      <c r="F230" s="12"/>
      <c r="G230" s="13"/>
      <c r="H230" s="13"/>
      <c r="I230" s="14"/>
      <c r="J230" s="13"/>
      <c r="K230" s="15"/>
      <c r="L230" s="15"/>
      <c r="M230" s="16"/>
      <c r="N230" s="16"/>
      <c r="O230" s="16"/>
      <c r="P230" s="16"/>
      <c r="Q230" s="16"/>
      <c r="R230" s="17"/>
      <c r="S230" s="18"/>
      <c r="T230" s="18"/>
      <c r="U230" s="19"/>
      <c r="V230" s="19"/>
      <c r="W230" s="20"/>
      <c r="X230" s="21"/>
      <c r="Y230" s="22"/>
    </row>
    <row r="231" customFormat="false" ht="11.25" hidden="false" customHeight="false" outlineLevel="0" collapsed="false">
      <c r="A231" s="11"/>
      <c r="F231" s="12"/>
      <c r="G231" s="13"/>
      <c r="H231" s="13"/>
      <c r="I231" s="14"/>
      <c r="J231" s="13"/>
      <c r="K231" s="15"/>
      <c r="L231" s="15"/>
      <c r="M231" s="16"/>
      <c r="N231" s="16"/>
      <c r="O231" s="16"/>
      <c r="P231" s="16"/>
      <c r="Q231" s="16"/>
      <c r="R231" s="17"/>
      <c r="S231" s="18"/>
      <c r="T231" s="18"/>
      <c r="U231" s="19"/>
      <c r="V231" s="19"/>
      <c r="W231" s="20"/>
      <c r="X231" s="21"/>
      <c r="Y231" s="22"/>
    </row>
    <row r="232" customFormat="false" ht="11.25" hidden="false" customHeight="false" outlineLevel="0" collapsed="false">
      <c r="A232" s="11"/>
      <c r="F232" s="12"/>
      <c r="G232" s="13"/>
      <c r="H232" s="13"/>
      <c r="I232" s="14"/>
      <c r="J232" s="13"/>
      <c r="K232" s="15"/>
      <c r="L232" s="15"/>
      <c r="M232" s="16"/>
      <c r="N232" s="16"/>
      <c r="O232" s="16"/>
      <c r="P232" s="16"/>
      <c r="Q232" s="16"/>
      <c r="R232" s="17"/>
      <c r="S232" s="18"/>
      <c r="T232" s="18"/>
      <c r="U232" s="19"/>
      <c r="V232" s="19"/>
      <c r="W232" s="20"/>
      <c r="X232" s="21"/>
      <c r="Y232" s="22"/>
    </row>
    <row r="233" customFormat="false" ht="11.25" hidden="false" customHeight="false" outlineLevel="0" collapsed="false">
      <c r="A233" s="11"/>
      <c r="F233" s="12"/>
      <c r="G233" s="13"/>
      <c r="H233" s="13"/>
      <c r="I233" s="14"/>
      <c r="J233" s="13"/>
      <c r="K233" s="15"/>
      <c r="L233" s="15"/>
      <c r="M233" s="16"/>
      <c r="N233" s="16"/>
      <c r="O233" s="16"/>
      <c r="P233" s="16"/>
      <c r="Q233" s="16"/>
      <c r="R233" s="17"/>
      <c r="S233" s="18"/>
      <c r="T233" s="18"/>
      <c r="U233" s="19"/>
      <c r="V233" s="19"/>
      <c r="W233" s="20"/>
      <c r="X233" s="21"/>
      <c r="Y233" s="22"/>
    </row>
    <row r="234" customFormat="false" ht="11.25" hidden="false" customHeight="false" outlineLevel="0" collapsed="false">
      <c r="A234" s="11"/>
      <c r="F234" s="12"/>
      <c r="G234" s="13"/>
      <c r="H234" s="13"/>
      <c r="I234" s="14"/>
      <c r="J234" s="13"/>
      <c r="K234" s="15"/>
      <c r="L234" s="15"/>
      <c r="M234" s="16"/>
      <c r="N234" s="16"/>
      <c r="O234" s="16"/>
      <c r="P234" s="16"/>
      <c r="Q234" s="16"/>
      <c r="R234" s="17"/>
      <c r="S234" s="18"/>
      <c r="T234" s="18"/>
      <c r="U234" s="19"/>
      <c r="V234" s="19"/>
      <c r="W234" s="20"/>
      <c r="X234" s="21"/>
      <c r="Y234" s="22"/>
    </row>
    <row r="235" customFormat="false" ht="11.25" hidden="false" customHeight="false" outlineLevel="0" collapsed="false">
      <c r="A235" s="11"/>
      <c r="F235" s="12"/>
      <c r="G235" s="13"/>
      <c r="H235" s="13"/>
      <c r="I235" s="14"/>
      <c r="J235" s="13"/>
      <c r="K235" s="15"/>
      <c r="L235" s="15"/>
      <c r="M235" s="16"/>
      <c r="N235" s="16"/>
      <c r="O235" s="16"/>
      <c r="P235" s="16"/>
      <c r="Q235" s="16"/>
      <c r="R235" s="17"/>
      <c r="S235" s="18"/>
      <c r="T235" s="18"/>
      <c r="U235" s="19"/>
      <c r="V235" s="19"/>
      <c r="W235" s="20"/>
      <c r="X235" s="21"/>
      <c r="Y235" s="22"/>
    </row>
    <row r="236" customFormat="false" ht="11.25" hidden="false" customHeight="false" outlineLevel="0" collapsed="false">
      <c r="A236" s="11"/>
      <c r="F236" s="12"/>
      <c r="G236" s="13"/>
      <c r="H236" s="13"/>
      <c r="I236" s="14"/>
      <c r="J236" s="13"/>
      <c r="K236" s="15"/>
      <c r="L236" s="15"/>
      <c r="M236" s="16"/>
      <c r="N236" s="16"/>
      <c r="O236" s="16"/>
      <c r="P236" s="16"/>
      <c r="Q236" s="16"/>
      <c r="R236" s="17"/>
      <c r="S236" s="18"/>
      <c r="T236" s="18"/>
      <c r="U236" s="19"/>
      <c r="V236" s="19"/>
      <c r="W236" s="20"/>
      <c r="X236" s="21"/>
      <c r="Y236" s="22"/>
    </row>
    <row r="237" customFormat="false" ht="11.25" hidden="false" customHeight="false" outlineLevel="0" collapsed="false">
      <c r="A237" s="11"/>
      <c r="F237" s="12"/>
      <c r="G237" s="13"/>
      <c r="H237" s="13"/>
      <c r="I237" s="14"/>
      <c r="J237" s="13"/>
      <c r="K237" s="15"/>
      <c r="L237" s="15"/>
      <c r="M237" s="16"/>
      <c r="N237" s="16"/>
      <c r="O237" s="16"/>
      <c r="P237" s="16"/>
      <c r="Q237" s="16"/>
      <c r="R237" s="17"/>
      <c r="S237" s="18"/>
      <c r="T237" s="18"/>
      <c r="U237" s="19"/>
      <c r="V237" s="19"/>
      <c r="W237" s="20"/>
      <c r="X237" s="21"/>
      <c r="Y237" s="22"/>
    </row>
    <row r="238" customFormat="false" ht="11.25" hidden="false" customHeight="false" outlineLevel="0" collapsed="false">
      <c r="A238" s="11"/>
      <c r="F238" s="12"/>
      <c r="G238" s="13"/>
      <c r="H238" s="13"/>
      <c r="I238" s="14"/>
      <c r="J238" s="13"/>
      <c r="K238" s="15"/>
      <c r="L238" s="15"/>
      <c r="M238" s="16"/>
      <c r="N238" s="16"/>
      <c r="O238" s="16"/>
      <c r="P238" s="16"/>
      <c r="Q238" s="16"/>
      <c r="R238" s="17"/>
      <c r="S238" s="18"/>
      <c r="T238" s="18"/>
      <c r="U238" s="19"/>
      <c r="V238" s="19"/>
      <c r="W238" s="20"/>
      <c r="X238" s="21"/>
      <c r="Y238" s="22"/>
    </row>
    <row r="239" customFormat="false" ht="11.25" hidden="false" customHeight="false" outlineLevel="0" collapsed="false">
      <c r="A239" s="11"/>
      <c r="F239" s="12"/>
      <c r="G239" s="13"/>
      <c r="H239" s="13"/>
      <c r="I239" s="14"/>
      <c r="J239" s="13"/>
      <c r="K239" s="15"/>
      <c r="L239" s="15"/>
      <c r="M239" s="16"/>
      <c r="N239" s="16"/>
      <c r="O239" s="16"/>
      <c r="P239" s="16"/>
      <c r="Q239" s="16"/>
      <c r="R239" s="17"/>
      <c r="S239" s="18"/>
      <c r="T239" s="18"/>
      <c r="U239" s="19"/>
      <c r="V239" s="19"/>
      <c r="W239" s="20"/>
      <c r="X239" s="21"/>
      <c r="Y239" s="22"/>
    </row>
    <row r="240" customFormat="false" ht="11.25" hidden="false" customHeight="false" outlineLevel="0" collapsed="false">
      <c r="A240" s="11"/>
      <c r="F240" s="12"/>
      <c r="G240" s="13"/>
      <c r="H240" s="13"/>
      <c r="I240" s="14"/>
      <c r="J240" s="13"/>
      <c r="K240" s="15"/>
      <c r="L240" s="15"/>
      <c r="M240" s="16"/>
      <c r="N240" s="16"/>
      <c r="O240" s="16"/>
      <c r="P240" s="16"/>
      <c r="Q240" s="16"/>
      <c r="R240" s="17"/>
      <c r="S240" s="18"/>
      <c r="T240" s="18"/>
      <c r="U240" s="19"/>
      <c r="V240" s="19"/>
      <c r="W240" s="20"/>
      <c r="X240" s="21"/>
      <c r="Y240" s="22"/>
    </row>
    <row r="241" customFormat="false" ht="11.25" hidden="false" customHeight="false" outlineLevel="0" collapsed="false">
      <c r="A241" s="11"/>
      <c r="F241" s="12"/>
      <c r="G241" s="13"/>
      <c r="H241" s="13"/>
      <c r="I241" s="14"/>
      <c r="J241" s="13"/>
      <c r="K241" s="15"/>
      <c r="L241" s="15"/>
      <c r="M241" s="16"/>
      <c r="N241" s="16"/>
      <c r="O241" s="16"/>
      <c r="P241" s="16"/>
      <c r="Q241" s="16"/>
      <c r="R241" s="17"/>
      <c r="S241" s="18"/>
      <c r="T241" s="18"/>
      <c r="U241" s="19"/>
      <c r="V241" s="19"/>
      <c r="W241" s="20"/>
      <c r="X241" s="21"/>
      <c r="Y241" s="22"/>
    </row>
    <row r="242" customFormat="false" ht="11.25" hidden="false" customHeight="false" outlineLevel="0" collapsed="false">
      <c r="A242" s="11"/>
      <c r="F242" s="12"/>
      <c r="G242" s="13"/>
      <c r="H242" s="13"/>
      <c r="I242" s="14"/>
      <c r="J242" s="13"/>
      <c r="K242" s="15"/>
      <c r="L242" s="15"/>
      <c r="M242" s="16"/>
      <c r="N242" s="16"/>
      <c r="O242" s="16"/>
      <c r="P242" s="16"/>
      <c r="Q242" s="16"/>
      <c r="R242" s="17"/>
      <c r="S242" s="18"/>
      <c r="T242" s="18"/>
      <c r="U242" s="19"/>
      <c r="V242" s="19"/>
      <c r="W242" s="20"/>
      <c r="X242" s="21"/>
      <c r="Y242" s="22"/>
    </row>
    <row r="243" customFormat="false" ht="11.25" hidden="false" customHeight="false" outlineLevel="0" collapsed="false">
      <c r="A243" s="11"/>
      <c r="F243" s="12"/>
      <c r="G243" s="13"/>
      <c r="H243" s="13"/>
      <c r="I243" s="14"/>
      <c r="J243" s="13"/>
      <c r="K243" s="15"/>
      <c r="L243" s="15"/>
      <c r="M243" s="16"/>
      <c r="N243" s="16"/>
      <c r="O243" s="16"/>
      <c r="P243" s="16"/>
      <c r="Q243" s="16"/>
      <c r="R243" s="17"/>
      <c r="S243" s="18"/>
      <c r="T243" s="18"/>
      <c r="U243" s="19"/>
      <c r="V243" s="19"/>
      <c r="W243" s="20"/>
      <c r="X243" s="21"/>
      <c r="Y243" s="22"/>
    </row>
    <row r="244" customFormat="false" ht="11.25" hidden="false" customHeight="false" outlineLevel="0" collapsed="false">
      <c r="A244" s="11"/>
      <c r="F244" s="12"/>
      <c r="G244" s="13"/>
      <c r="H244" s="13"/>
      <c r="I244" s="14"/>
      <c r="J244" s="13"/>
      <c r="K244" s="15"/>
      <c r="L244" s="15"/>
      <c r="M244" s="16"/>
      <c r="N244" s="16"/>
      <c r="O244" s="16"/>
      <c r="P244" s="16"/>
      <c r="Q244" s="16"/>
      <c r="R244" s="17"/>
      <c r="S244" s="18"/>
      <c r="T244" s="18"/>
      <c r="U244" s="19"/>
      <c r="V244" s="19"/>
      <c r="W244" s="20"/>
      <c r="X244" s="21"/>
      <c r="Y244" s="22"/>
    </row>
    <row r="245" customFormat="false" ht="11.25" hidden="false" customHeight="false" outlineLevel="0" collapsed="false">
      <c r="A245" s="11"/>
      <c r="F245" s="12"/>
      <c r="G245" s="13"/>
      <c r="H245" s="13"/>
      <c r="I245" s="14"/>
      <c r="J245" s="13"/>
      <c r="K245" s="15"/>
      <c r="L245" s="15"/>
      <c r="M245" s="16"/>
      <c r="N245" s="16"/>
      <c r="O245" s="16"/>
      <c r="P245" s="16"/>
      <c r="Q245" s="16"/>
      <c r="R245" s="17"/>
      <c r="S245" s="18"/>
      <c r="T245" s="18"/>
      <c r="U245" s="19"/>
      <c r="V245" s="19"/>
      <c r="W245" s="20"/>
      <c r="X245" s="21"/>
      <c r="Y245" s="22"/>
    </row>
    <row r="246" customFormat="false" ht="11.25" hidden="false" customHeight="false" outlineLevel="0" collapsed="false">
      <c r="A246" s="11"/>
      <c r="F246" s="12"/>
      <c r="G246" s="13"/>
      <c r="H246" s="13"/>
      <c r="I246" s="14"/>
      <c r="J246" s="13"/>
      <c r="K246" s="15"/>
      <c r="L246" s="15"/>
      <c r="M246" s="16"/>
      <c r="N246" s="16"/>
      <c r="O246" s="16"/>
      <c r="P246" s="16"/>
      <c r="Q246" s="16"/>
      <c r="R246" s="17"/>
      <c r="S246" s="18"/>
      <c r="T246" s="18"/>
      <c r="U246" s="19"/>
      <c r="V246" s="19"/>
      <c r="W246" s="20"/>
      <c r="X246" s="21"/>
      <c r="Y246" s="22"/>
    </row>
    <row r="247" customFormat="false" ht="11.25" hidden="false" customHeight="false" outlineLevel="0" collapsed="false">
      <c r="A247" s="11"/>
      <c r="F247" s="12"/>
      <c r="G247" s="13"/>
      <c r="H247" s="13"/>
      <c r="I247" s="14"/>
      <c r="J247" s="13"/>
      <c r="K247" s="15"/>
      <c r="L247" s="15"/>
      <c r="M247" s="16"/>
      <c r="N247" s="16"/>
      <c r="O247" s="16"/>
      <c r="P247" s="16"/>
      <c r="Q247" s="16"/>
      <c r="R247" s="17"/>
      <c r="S247" s="18"/>
      <c r="T247" s="18"/>
      <c r="U247" s="19"/>
      <c r="V247" s="19"/>
      <c r="W247" s="20"/>
      <c r="X247" s="21"/>
      <c r="Y247" s="22"/>
    </row>
    <row r="248" customFormat="false" ht="11.25" hidden="false" customHeight="false" outlineLevel="0" collapsed="false">
      <c r="A248" s="11"/>
      <c r="F248" s="12"/>
      <c r="G248" s="13"/>
      <c r="H248" s="13"/>
      <c r="I248" s="14"/>
      <c r="J248" s="13"/>
      <c r="K248" s="15"/>
      <c r="L248" s="15"/>
      <c r="M248" s="16"/>
      <c r="N248" s="16"/>
      <c r="O248" s="16"/>
      <c r="P248" s="16"/>
      <c r="Q248" s="16"/>
      <c r="R248" s="17"/>
      <c r="S248" s="18"/>
      <c r="T248" s="18"/>
      <c r="U248" s="19"/>
      <c r="V248" s="19"/>
      <c r="W248" s="20"/>
      <c r="X248" s="21"/>
      <c r="Y248" s="22"/>
    </row>
    <row r="249" customFormat="false" ht="11.25" hidden="false" customHeight="false" outlineLevel="0" collapsed="false">
      <c r="A249" s="11"/>
      <c r="F249" s="12"/>
      <c r="G249" s="13"/>
      <c r="H249" s="13"/>
      <c r="I249" s="14"/>
      <c r="J249" s="13"/>
      <c r="K249" s="15"/>
      <c r="L249" s="15"/>
      <c r="M249" s="16"/>
      <c r="N249" s="16"/>
      <c r="O249" s="16"/>
      <c r="P249" s="16"/>
      <c r="Q249" s="16"/>
      <c r="R249" s="17"/>
      <c r="S249" s="18"/>
      <c r="T249" s="18"/>
      <c r="U249" s="19"/>
      <c r="V249" s="19"/>
      <c r="W249" s="20"/>
      <c r="X249" s="21"/>
      <c r="Y249" s="22"/>
    </row>
    <row r="250" customFormat="false" ht="11.25" hidden="false" customHeight="false" outlineLevel="0" collapsed="false">
      <c r="A250" s="11"/>
      <c r="F250" s="12"/>
      <c r="G250" s="13"/>
      <c r="H250" s="13"/>
      <c r="I250" s="14"/>
      <c r="J250" s="13"/>
      <c r="K250" s="15"/>
      <c r="L250" s="15"/>
      <c r="M250" s="16"/>
      <c r="N250" s="16"/>
      <c r="O250" s="16"/>
      <c r="P250" s="16"/>
      <c r="Q250" s="16"/>
      <c r="R250" s="17"/>
      <c r="S250" s="18"/>
      <c r="T250" s="18"/>
      <c r="U250" s="19"/>
      <c r="V250" s="19"/>
      <c r="W250" s="20"/>
      <c r="X250" s="21"/>
      <c r="Y250" s="22"/>
    </row>
    <row r="251" customFormat="false" ht="11.25" hidden="false" customHeight="false" outlineLevel="0" collapsed="false">
      <c r="A251" s="11"/>
      <c r="F251" s="12"/>
      <c r="G251" s="13"/>
      <c r="H251" s="13"/>
      <c r="I251" s="14"/>
      <c r="J251" s="13"/>
      <c r="K251" s="15"/>
      <c r="L251" s="15"/>
      <c r="M251" s="16"/>
      <c r="N251" s="16"/>
      <c r="O251" s="16"/>
      <c r="P251" s="16"/>
      <c r="Q251" s="16"/>
      <c r="R251" s="17"/>
      <c r="S251" s="18"/>
      <c r="T251" s="18"/>
      <c r="U251" s="19"/>
      <c r="V251" s="19"/>
      <c r="W251" s="20"/>
      <c r="X251" s="21"/>
      <c r="Y251" s="22"/>
    </row>
    <row r="252" customFormat="false" ht="11.25" hidden="false" customHeight="false" outlineLevel="0" collapsed="false">
      <c r="A252" s="11"/>
      <c r="F252" s="12"/>
      <c r="G252" s="13"/>
      <c r="H252" s="13"/>
      <c r="I252" s="14"/>
      <c r="J252" s="13"/>
      <c r="K252" s="15"/>
      <c r="L252" s="15"/>
      <c r="M252" s="16"/>
      <c r="N252" s="16"/>
      <c r="O252" s="16"/>
      <c r="P252" s="16"/>
      <c r="Q252" s="16"/>
      <c r="R252" s="17"/>
      <c r="S252" s="18"/>
      <c r="T252" s="18"/>
      <c r="U252" s="19"/>
      <c r="V252" s="19"/>
      <c r="W252" s="20"/>
      <c r="X252" s="21"/>
      <c r="Y252" s="22"/>
    </row>
    <row r="253" customFormat="false" ht="11.25" hidden="false" customHeight="false" outlineLevel="0" collapsed="false">
      <c r="A253" s="11"/>
      <c r="F253" s="12"/>
      <c r="G253" s="13"/>
      <c r="H253" s="13"/>
      <c r="I253" s="14"/>
      <c r="J253" s="13"/>
      <c r="K253" s="15"/>
      <c r="L253" s="15"/>
      <c r="M253" s="16"/>
      <c r="N253" s="16"/>
      <c r="O253" s="16"/>
      <c r="P253" s="16"/>
      <c r="Q253" s="16"/>
      <c r="R253" s="17"/>
      <c r="S253" s="18"/>
      <c r="T253" s="18"/>
      <c r="U253" s="19"/>
      <c r="V253" s="19"/>
      <c r="W253" s="20"/>
      <c r="X253" s="21"/>
      <c r="Y253" s="22"/>
    </row>
    <row r="254" customFormat="false" ht="11.25" hidden="false" customHeight="false" outlineLevel="0" collapsed="false">
      <c r="A254" s="11"/>
      <c r="F254" s="12"/>
      <c r="G254" s="13"/>
      <c r="H254" s="13"/>
      <c r="I254" s="14"/>
      <c r="J254" s="13"/>
      <c r="K254" s="15"/>
      <c r="L254" s="15"/>
      <c r="M254" s="16"/>
      <c r="N254" s="16"/>
      <c r="O254" s="16"/>
      <c r="P254" s="16"/>
      <c r="Q254" s="16"/>
      <c r="R254" s="17"/>
      <c r="S254" s="18"/>
      <c r="T254" s="18"/>
      <c r="U254" s="19"/>
      <c r="V254" s="19"/>
      <c r="W254" s="20"/>
      <c r="X254" s="21"/>
      <c r="Y254" s="22"/>
    </row>
    <row r="255" customFormat="false" ht="11.25" hidden="false" customHeight="false" outlineLevel="0" collapsed="false">
      <c r="A255" s="11"/>
      <c r="F255" s="12"/>
      <c r="G255" s="13"/>
      <c r="H255" s="13"/>
      <c r="I255" s="14"/>
      <c r="J255" s="13"/>
      <c r="K255" s="15"/>
      <c r="L255" s="15"/>
      <c r="M255" s="16"/>
      <c r="N255" s="16"/>
      <c r="O255" s="16"/>
      <c r="P255" s="16"/>
      <c r="Q255" s="16"/>
      <c r="R255" s="17"/>
      <c r="S255" s="18"/>
      <c r="T255" s="18"/>
      <c r="U255" s="19"/>
      <c r="V255" s="19"/>
      <c r="W255" s="20"/>
      <c r="X255" s="21"/>
      <c r="Y255" s="22"/>
    </row>
    <row r="256" customFormat="false" ht="11.25" hidden="false" customHeight="false" outlineLevel="0" collapsed="false">
      <c r="A256" s="11"/>
      <c r="F256" s="12"/>
      <c r="G256" s="13"/>
      <c r="H256" s="13"/>
      <c r="I256" s="14"/>
      <c r="J256" s="13"/>
      <c r="K256" s="15"/>
      <c r="L256" s="15"/>
      <c r="M256" s="16"/>
      <c r="N256" s="16"/>
      <c r="O256" s="16"/>
      <c r="P256" s="16"/>
      <c r="Q256" s="16"/>
      <c r="R256" s="17"/>
      <c r="S256" s="18"/>
      <c r="T256" s="18"/>
      <c r="U256" s="19"/>
      <c r="V256" s="19"/>
      <c r="W256" s="20"/>
      <c r="X256" s="21"/>
      <c r="Y256" s="22"/>
    </row>
    <row r="257" customFormat="false" ht="11.25" hidden="false" customHeight="false" outlineLevel="0" collapsed="false">
      <c r="A257" s="11"/>
      <c r="F257" s="12"/>
      <c r="G257" s="13"/>
      <c r="H257" s="13"/>
      <c r="I257" s="14"/>
      <c r="J257" s="13"/>
      <c r="K257" s="15"/>
      <c r="L257" s="15"/>
      <c r="M257" s="16"/>
      <c r="N257" s="16"/>
      <c r="O257" s="16"/>
      <c r="P257" s="16"/>
      <c r="Q257" s="16"/>
      <c r="R257" s="17"/>
      <c r="S257" s="18"/>
      <c r="T257" s="18"/>
      <c r="U257" s="19"/>
      <c r="V257" s="19"/>
      <c r="W257" s="20"/>
      <c r="X257" s="21"/>
      <c r="Y257" s="22"/>
    </row>
    <row r="258" customFormat="false" ht="11.25" hidden="false" customHeight="false" outlineLevel="0" collapsed="false">
      <c r="A258" s="11"/>
      <c r="F258" s="12"/>
      <c r="G258" s="13"/>
      <c r="H258" s="13"/>
      <c r="I258" s="14"/>
      <c r="J258" s="13"/>
      <c r="K258" s="15"/>
      <c r="L258" s="15"/>
      <c r="M258" s="16"/>
      <c r="N258" s="16"/>
      <c r="O258" s="16"/>
      <c r="P258" s="16"/>
      <c r="Q258" s="16"/>
      <c r="R258" s="17"/>
      <c r="S258" s="18"/>
      <c r="T258" s="18"/>
      <c r="U258" s="19"/>
      <c r="V258" s="19"/>
      <c r="W258" s="20"/>
      <c r="X258" s="21"/>
      <c r="Y258" s="22"/>
    </row>
    <row r="259" customFormat="false" ht="11.25" hidden="false" customHeight="false" outlineLevel="0" collapsed="false">
      <c r="A259" s="11"/>
      <c r="F259" s="12"/>
      <c r="G259" s="13"/>
      <c r="H259" s="13"/>
      <c r="I259" s="14"/>
      <c r="J259" s="13"/>
      <c r="K259" s="15"/>
      <c r="L259" s="15"/>
      <c r="M259" s="16"/>
      <c r="N259" s="16"/>
      <c r="O259" s="16"/>
      <c r="P259" s="16"/>
      <c r="Q259" s="16"/>
      <c r="R259" s="17"/>
      <c r="S259" s="18"/>
      <c r="T259" s="18"/>
      <c r="U259" s="19"/>
      <c r="V259" s="19"/>
      <c r="W259" s="20"/>
      <c r="X259" s="21"/>
      <c r="Y259" s="22"/>
    </row>
    <row r="260" customFormat="false" ht="11.25" hidden="false" customHeight="false" outlineLevel="0" collapsed="false">
      <c r="A260" s="11"/>
      <c r="F260" s="12"/>
      <c r="G260" s="13"/>
      <c r="H260" s="13"/>
      <c r="I260" s="14"/>
      <c r="J260" s="13"/>
      <c r="K260" s="15"/>
      <c r="L260" s="15"/>
      <c r="M260" s="16"/>
      <c r="N260" s="16"/>
      <c r="O260" s="16"/>
      <c r="P260" s="16"/>
      <c r="Q260" s="16"/>
      <c r="R260" s="17"/>
      <c r="S260" s="18"/>
      <c r="T260" s="18"/>
      <c r="U260" s="19"/>
      <c r="V260" s="19"/>
      <c r="W260" s="20"/>
      <c r="X260" s="21"/>
      <c r="Y260" s="22"/>
    </row>
    <row r="261" customFormat="false" ht="11.25" hidden="false" customHeight="false" outlineLevel="0" collapsed="false">
      <c r="A261" s="11"/>
      <c r="F261" s="12"/>
      <c r="G261" s="13"/>
      <c r="H261" s="13"/>
      <c r="I261" s="14"/>
      <c r="J261" s="13"/>
      <c r="K261" s="15"/>
      <c r="L261" s="15"/>
      <c r="M261" s="16"/>
      <c r="N261" s="16"/>
      <c r="O261" s="16"/>
      <c r="P261" s="16"/>
      <c r="Q261" s="16"/>
      <c r="R261" s="17"/>
      <c r="S261" s="18"/>
      <c r="T261" s="18"/>
      <c r="U261" s="19"/>
      <c r="V261" s="19"/>
      <c r="W261" s="20"/>
      <c r="X261" s="21"/>
      <c r="Y261" s="22"/>
    </row>
    <row r="262" customFormat="false" ht="11.25" hidden="false" customHeight="false" outlineLevel="0" collapsed="false">
      <c r="A262" s="11"/>
      <c r="F262" s="12"/>
      <c r="G262" s="13"/>
      <c r="H262" s="13"/>
      <c r="I262" s="14"/>
      <c r="J262" s="13"/>
      <c r="K262" s="15"/>
      <c r="L262" s="15"/>
      <c r="M262" s="16"/>
      <c r="N262" s="16"/>
      <c r="O262" s="16"/>
      <c r="P262" s="16"/>
      <c r="Q262" s="16"/>
      <c r="R262" s="17"/>
      <c r="S262" s="18"/>
      <c r="T262" s="18"/>
      <c r="U262" s="19"/>
      <c r="V262" s="19"/>
      <c r="W262" s="20"/>
      <c r="X262" s="21"/>
      <c r="Y262" s="22"/>
    </row>
    <row r="263" customFormat="false" ht="11.25" hidden="false" customHeight="false" outlineLevel="0" collapsed="false">
      <c r="A263" s="11"/>
      <c r="F263" s="12"/>
      <c r="G263" s="13"/>
      <c r="H263" s="13"/>
      <c r="I263" s="14"/>
      <c r="J263" s="13"/>
      <c r="K263" s="15"/>
      <c r="L263" s="15"/>
      <c r="M263" s="16"/>
      <c r="N263" s="16"/>
      <c r="O263" s="16"/>
      <c r="P263" s="16"/>
      <c r="Q263" s="16"/>
      <c r="R263" s="17"/>
      <c r="S263" s="18"/>
      <c r="T263" s="18"/>
      <c r="U263" s="19"/>
      <c r="V263" s="19"/>
      <c r="W263" s="20"/>
      <c r="X263" s="21"/>
      <c r="Y263" s="22"/>
    </row>
    <row r="264" customFormat="false" ht="11.25" hidden="false" customHeight="false" outlineLevel="0" collapsed="false">
      <c r="A264" s="11"/>
      <c r="F264" s="12"/>
      <c r="G264" s="13"/>
      <c r="H264" s="13"/>
      <c r="I264" s="14"/>
      <c r="J264" s="13"/>
      <c r="K264" s="15"/>
      <c r="L264" s="15"/>
      <c r="M264" s="16"/>
      <c r="N264" s="16"/>
      <c r="O264" s="16"/>
      <c r="P264" s="16"/>
      <c r="Q264" s="16"/>
      <c r="R264" s="17"/>
      <c r="S264" s="18"/>
      <c r="T264" s="18"/>
      <c r="U264" s="19"/>
      <c r="V264" s="19"/>
      <c r="W264" s="20"/>
      <c r="X264" s="21"/>
      <c r="Y264" s="22"/>
    </row>
    <row r="265" customFormat="false" ht="11.25" hidden="false" customHeight="false" outlineLevel="0" collapsed="false">
      <c r="A265" s="11"/>
      <c r="F265" s="12"/>
      <c r="G265" s="13"/>
      <c r="H265" s="13"/>
      <c r="I265" s="14"/>
      <c r="J265" s="13"/>
      <c r="K265" s="15"/>
      <c r="L265" s="15"/>
      <c r="M265" s="16"/>
      <c r="N265" s="16"/>
      <c r="O265" s="16"/>
      <c r="P265" s="16"/>
      <c r="Q265" s="16"/>
      <c r="R265" s="17"/>
      <c r="S265" s="18"/>
      <c r="T265" s="18"/>
      <c r="U265" s="19"/>
      <c r="V265" s="19"/>
      <c r="W265" s="20"/>
      <c r="X265" s="21"/>
      <c r="Y265" s="22"/>
    </row>
    <row r="266" customFormat="false" ht="11.25" hidden="false" customHeight="false" outlineLevel="0" collapsed="false">
      <c r="A266" s="11"/>
      <c r="F266" s="12"/>
      <c r="G266" s="13"/>
      <c r="H266" s="13"/>
      <c r="I266" s="14"/>
      <c r="J266" s="13"/>
      <c r="K266" s="15"/>
      <c r="L266" s="15"/>
      <c r="M266" s="16"/>
      <c r="N266" s="16"/>
      <c r="O266" s="16"/>
      <c r="P266" s="16"/>
      <c r="Q266" s="16"/>
      <c r="R266" s="17"/>
      <c r="S266" s="18"/>
      <c r="T266" s="18"/>
      <c r="U266" s="19"/>
      <c r="V266" s="19"/>
      <c r="W266" s="20"/>
      <c r="X266" s="21"/>
      <c r="Y266" s="22"/>
    </row>
    <row r="267" customFormat="false" ht="11.25" hidden="false" customHeight="false" outlineLevel="0" collapsed="false">
      <c r="A267" s="11"/>
      <c r="F267" s="12"/>
      <c r="G267" s="13"/>
      <c r="H267" s="13"/>
      <c r="I267" s="14"/>
      <c r="J267" s="13"/>
      <c r="K267" s="15"/>
      <c r="L267" s="15"/>
      <c r="M267" s="16"/>
      <c r="N267" s="16"/>
      <c r="O267" s="16"/>
      <c r="P267" s="16"/>
      <c r="Q267" s="16"/>
      <c r="R267" s="17"/>
      <c r="S267" s="18"/>
      <c r="T267" s="18"/>
      <c r="U267" s="19"/>
      <c r="V267" s="19"/>
      <c r="W267" s="20"/>
      <c r="X267" s="21"/>
      <c r="Y267" s="22"/>
    </row>
    <row r="268" customFormat="false" ht="11.25" hidden="false" customHeight="false" outlineLevel="0" collapsed="false">
      <c r="A268" s="11"/>
      <c r="F268" s="12"/>
      <c r="G268" s="13"/>
      <c r="H268" s="13"/>
      <c r="I268" s="14"/>
      <c r="J268" s="13"/>
      <c r="K268" s="15"/>
      <c r="L268" s="15"/>
      <c r="M268" s="16"/>
      <c r="N268" s="16"/>
      <c r="O268" s="16"/>
      <c r="P268" s="16"/>
      <c r="Q268" s="16"/>
      <c r="R268" s="17"/>
      <c r="S268" s="18"/>
      <c r="T268" s="18"/>
      <c r="U268" s="19"/>
      <c r="V268" s="19"/>
      <c r="W268" s="20"/>
      <c r="X268" s="21"/>
      <c r="Y268" s="22"/>
    </row>
    <row r="269" customFormat="false" ht="11.25" hidden="false" customHeight="false" outlineLevel="0" collapsed="false">
      <c r="A269" s="11"/>
      <c r="F269" s="12"/>
      <c r="G269" s="13"/>
      <c r="H269" s="13"/>
      <c r="I269" s="14"/>
      <c r="J269" s="13"/>
      <c r="K269" s="15"/>
      <c r="L269" s="15"/>
      <c r="M269" s="16"/>
      <c r="N269" s="16"/>
      <c r="O269" s="16"/>
      <c r="P269" s="16"/>
      <c r="Q269" s="16"/>
      <c r="R269" s="17"/>
      <c r="S269" s="18"/>
      <c r="T269" s="18"/>
      <c r="U269" s="19"/>
      <c r="V269" s="19"/>
      <c r="W269" s="20"/>
      <c r="X269" s="21"/>
      <c r="Y269" s="22"/>
    </row>
    <row r="270" customFormat="false" ht="11.25" hidden="false" customHeight="false" outlineLevel="0" collapsed="false">
      <c r="A270" s="11"/>
      <c r="F270" s="12"/>
      <c r="G270" s="13"/>
      <c r="H270" s="13"/>
      <c r="I270" s="14"/>
      <c r="J270" s="13"/>
      <c r="K270" s="15"/>
      <c r="L270" s="15"/>
      <c r="M270" s="16"/>
      <c r="N270" s="16"/>
      <c r="O270" s="16"/>
      <c r="P270" s="16"/>
      <c r="Q270" s="16"/>
      <c r="R270" s="17"/>
      <c r="S270" s="18"/>
      <c r="T270" s="18"/>
      <c r="U270" s="19"/>
      <c r="V270" s="19"/>
      <c r="W270" s="20"/>
      <c r="X270" s="21"/>
      <c r="Y270" s="22"/>
    </row>
    <row r="271" customFormat="false" ht="11.25" hidden="false" customHeight="false" outlineLevel="0" collapsed="false">
      <c r="A271" s="11"/>
      <c r="F271" s="12"/>
      <c r="G271" s="13"/>
      <c r="H271" s="13"/>
      <c r="I271" s="14"/>
      <c r="J271" s="13"/>
      <c r="K271" s="15"/>
      <c r="L271" s="15"/>
      <c r="M271" s="16"/>
      <c r="N271" s="16"/>
      <c r="O271" s="16"/>
      <c r="P271" s="16"/>
      <c r="Q271" s="16"/>
      <c r="R271" s="17"/>
      <c r="S271" s="18"/>
      <c r="T271" s="18"/>
      <c r="U271" s="19"/>
      <c r="V271" s="19"/>
      <c r="W271" s="20"/>
      <c r="X271" s="21"/>
      <c r="Y271" s="22"/>
    </row>
    <row r="272" customFormat="false" ht="11.25" hidden="false" customHeight="false" outlineLevel="0" collapsed="false">
      <c r="A272" s="11"/>
      <c r="F272" s="12"/>
      <c r="G272" s="13"/>
      <c r="H272" s="13"/>
      <c r="I272" s="14"/>
      <c r="J272" s="13"/>
      <c r="K272" s="15"/>
      <c r="L272" s="15"/>
      <c r="M272" s="16"/>
      <c r="N272" s="16"/>
      <c r="O272" s="16"/>
      <c r="P272" s="16"/>
      <c r="Q272" s="16"/>
      <c r="R272" s="17"/>
      <c r="S272" s="18"/>
      <c r="T272" s="18"/>
      <c r="U272" s="19"/>
      <c r="V272" s="19"/>
      <c r="W272" s="20"/>
      <c r="X272" s="21"/>
      <c r="Y272" s="22"/>
    </row>
    <row r="273" customFormat="false" ht="11.25" hidden="false" customHeight="false" outlineLevel="0" collapsed="false">
      <c r="A273" s="11"/>
      <c r="F273" s="12"/>
      <c r="G273" s="13"/>
      <c r="H273" s="13"/>
      <c r="I273" s="14"/>
      <c r="J273" s="13"/>
      <c r="K273" s="15"/>
      <c r="L273" s="15"/>
      <c r="M273" s="16"/>
      <c r="N273" s="16"/>
      <c r="O273" s="16"/>
      <c r="P273" s="16"/>
      <c r="Q273" s="16"/>
      <c r="R273" s="17"/>
      <c r="S273" s="18"/>
      <c r="T273" s="18"/>
      <c r="U273" s="19"/>
      <c r="V273" s="19"/>
      <c r="W273" s="20"/>
      <c r="X273" s="21"/>
      <c r="Y273" s="22"/>
    </row>
    <row r="274" customFormat="false" ht="11.25" hidden="false" customHeight="false" outlineLevel="0" collapsed="false">
      <c r="A274" s="11"/>
      <c r="F274" s="12"/>
      <c r="G274" s="13"/>
      <c r="H274" s="13"/>
      <c r="I274" s="14"/>
      <c r="J274" s="13"/>
      <c r="K274" s="15"/>
      <c r="L274" s="15"/>
      <c r="M274" s="16"/>
      <c r="N274" s="16"/>
      <c r="O274" s="16"/>
      <c r="P274" s="16"/>
      <c r="Q274" s="16"/>
      <c r="R274" s="17"/>
      <c r="S274" s="18"/>
      <c r="T274" s="18"/>
      <c r="U274" s="19"/>
      <c r="V274" s="19"/>
      <c r="W274" s="20"/>
      <c r="X274" s="21"/>
      <c r="Y274" s="22"/>
    </row>
    <row r="275" customFormat="false" ht="11.25" hidden="false" customHeight="false" outlineLevel="0" collapsed="false">
      <c r="A275" s="11"/>
      <c r="F275" s="12"/>
      <c r="G275" s="13"/>
      <c r="H275" s="13"/>
      <c r="I275" s="14"/>
      <c r="J275" s="13"/>
      <c r="K275" s="15"/>
      <c r="L275" s="15"/>
      <c r="M275" s="16"/>
      <c r="N275" s="16"/>
      <c r="O275" s="16"/>
      <c r="P275" s="16"/>
      <c r="Q275" s="16"/>
      <c r="R275" s="17"/>
      <c r="S275" s="18"/>
      <c r="T275" s="18"/>
      <c r="U275" s="19"/>
      <c r="V275" s="19"/>
      <c r="W275" s="20"/>
      <c r="X275" s="21"/>
      <c r="Y275" s="22"/>
    </row>
    <row r="276" customFormat="false" ht="11.25" hidden="false" customHeight="false" outlineLevel="0" collapsed="false">
      <c r="A276" s="11"/>
      <c r="F276" s="12"/>
      <c r="G276" s="13"/>
      <c r="H276" s="13"/>
      <c r="I276" s="14"/>
      <c r="J276" s="13"/>
      <c r="K276" s="15"/>
      <c r="L276" s="15"/>
      <c r="M276" s="16"/>
      <c r="N276" s="16"/>
      <c r="O276" s="16"/>
      <c r="P276" s="16"/>
      <c r="Q276" s="16"/>
      <c r="R276" s="17"/>
      <c r="S276" s="18"/>
      <c r="T276" s="18"/>
      <c r="U276" s="19"/>
      <c r="V276" s="19"/>
      <c r="W276" s="20"/>
      <c r="X276" s="21"/>
      <c r="Y276" s="22"/>
    </row>
    <row r="277" customFormat="false" ht="11.25" hidden="false" customHeight="false" outlineLevel="0" collapsed="false">
      <c r="A277" s="11"/>
      <c r="F277" s="12"/>
      <c r="G277" s="13"/>
      <c r="H277" s="13"/>
      <c r="I277" s="14"/>
      <c r="J277" s="13"/>
      <c r="K277" s="15"/>
      <c r="L277" s="15"/>
      <c r="M277" s="16"/>
      <c r="N277" s="16"/>
      <c r="O277" s="16"/>
      <c r="P277" s="16"/>
      <c r="Q277" s="16"/>
      <c r="R277" s="17"/>
      <c r="S277" s="18"/>
      <c r="T277" s="18"/>
      <c r="U277" s="19"/>
      <c r="V277" s="19"/>
      <c r="W277" s="20"/>
      <c r="X277" s="21"/>
      <c r="Y277" s="22"/>
    </row>
    <row r="278" customFormat="false" ht="11.25" hidden="false" customHeight="false" outlineLevel="0" collapsed="false">
      <c r="A278" s="11"/>
      <c r="F278" s="12"/>
      <c r="G278" s="13"/>
      <c r="H278" s="13"/>
      <c r="I278" s="14"/>
      <c r="J278" s="13"/>
      <c r="K278" s="15"/>
      <c r="L278" s="15"/>
      <c r="M278" s="16"/>
      <c r="N278" s="16"/>
      <c r="O278" s="16"/>
      <c r="P278" s="16"/>
      <c r="Q278" s="16"/>
      <c r="R278" s="17"/>
      <c r="S278" s="18"/>
      <c r="T278" s="18"/>
      <c r="U278" s="19"/>
      <c r="V278" s="19"/>
      <c r="W278" s="20"/>
      <c r="X278" s="21"/>
      <c r="Y278" s="22"/>
    </row>
    <row r="279" customFormat="false" ht="11.25" hidden="false" customHeight="false" outlineLevel="0" collapsed="false">
      <c r="A279" s="11"/>
      <c r="F279" s="12"/>
      <c r="G279" s="13"/>
      <c r="H279" s="13"/>
      <c r="I279" s="14"/>
      <c r="J279" s="13"/>
      <c r="K279" s="15"/>
      <c r="L279" s="15"/>
      <c r="M279" s="16"/>
      <c r="N279" s="16"/>
      <c r="O279" s="16"/>
      <c r="P279" s="16"/>
      <c r="Q279" s="16"/>
      <c r="R279" s="17"/>
      <c r="S279" s="18"/>
      <c r="T279" s="18"/>
      <c r="U279" s="19"/>
      <c r="V279" s="19"/>
      <c r="W279" s="20"/>
      <c r="X279" s="21"/>
      <c r="Y279" s="22"/>
    </row>
    <row r="280" customFormat="false" ht="11.25" hidden="false" customHeight="false" outlineLevel="0" collapsed="false">
      <c r="A280" s="11"/>
      <c r="F280" s="12"/>
      <c r="G280" s="13"/>
      <c r="H280" s="13"/>
      <c r="I280" s="14"/>
      <c r="J280" s="13"/>
      <c r="K280" s="15"/>
      <c r="L280" s="15"/>
      <c r="M280" s="16"/>
      <c r="N280" s="16"/>
      <c r="O280" s="16"/>
      <c r="P280" s="16"/>
      <c r="Q280" s="16"/>
      <c r="R280" s="17"/>
      <c r="S280" s="18"/>
      <c r="T280" s="18"/>
      <c r="U280" s="19"/>
      <c r="V280" s="19"/>
      <c r="W280" s="20"/>
      <c r="X280" s="21"/>
      <c r="Y280" s="22"/>
    </row>
    <row r="281" customFormat="false" ht="11.25" hidden="false" customHeight="false" outlineLevel="0" collapsed="false">
      <c r="A281" s="11"/>
      <c r="F281" s="12"/>
      <c r="G281" s="13"/>
      <c r="H281" s="13"/>
      <c r="I281" s="14"/>
      <c r="J281" s="13"/>
      <c r="K281" s="15"/>
      <c r="L281" s="15"/>
      <c r="M281" s="16"/>
      <c r="N281" s="16"/>
      <c r="O281" s="16"/>
      <c r="P281" s="16"/>
      <c r="Q281" s="16"/>
      <c r="R281" s="17"/>
      <c r="S281" s="18"/>
      <c r="T281" s="18"/>
      <c r="U281" s="19"/>
      <c r="V281" s="19"/>
      <c r="W281" s="20"/>
      <c r="X281" s="21"/>
      <c r="Y281" s="22"/>
    </row>
    <row r="282" customFormat="false" ht="11.25" hidden="false" customHeight="false" outlineLevel="0" collapsed="false">
      <c r="A282" s="11"/>
      <c r="F282" s="12"/>
      <c r="G282" s="13"/>
      <c r="H282" s="13"/>
      <c r="I282" s="14"/>
      <c r="J282" s="13"/>
      <c r="K282" s="15"/>
      <c r="L282" s="15"/>
      <c r="M282" s="16"/>
      <c r="N282" s="16"/>
      <c r="O282" s="16"/>
      <c r="P282" s="16"/>
      <c r="Q282" s="16"/>
      <c r="R282" s="17"/>
      <c r="S282" s="18"/>
      <c r="T282" s="18"/>
      <c r="U282" s="19"/>
      <c r="V282" s="19"/>
      <c r="W282" s="20"/>
      <c r="X282" s="21"/>
      <c r="Y282" s="22"/>
    </row>
    <row r="283" customFormat="false" ht="11.25" hidden="false" customHeight="false" outlineLevel="0" collapsed="false">
      <c r="A283" s="11"/>
      <c r="F283" s="12"/>
      <c r="G283" s="13"/>
      <c r="H283" s="13"/>
      <c r="I283" s="14"/>
      <c r="J283" s="13"/>
      <c r="K283" s="15"/>
      <c r="L283" s="15"/>
      <c r="M283" s="16"/>
      <c r="N283" s="16"/>
      <c r="O283" s="16"/>
      <c r="P283" s="16"/>
      <c r="Q283" s="16"/>
      <c r="R283" s="17"/>
      <c r="S283" s="18"/>
      <c r="T283" s="18"/>
      <c r="U283" s="19"/>
      <c r="V283" s="19"/>
      <c r="W283" s="20"/>
      <c r="X283" s="21"/>
      <c r="Y283" s="22"/>
    </row>
    <row r="284" customFormat="false" ht="11.25" hidden="false" customHeight="false" outlineLevel="0" collapsed="false">
      <c r="A284" s="11"/>
      <c r="F284" s="12"/>
      <c r="G284" s="13"/>
      <c r="H284" s="13"/>
      <c r="I284" s="14"/>
      <c r="J284" s="13"/>
      <c r="K284" s="15"/>
      <c r="L284" s="15"/>
      <c r="M284" s="16"/>
      <c r="N284" s="16"/>
      <c r="O284" s="16"/>
      <c r="P284" s="16"/>
      <c r="Q284" s="16"/>
      <c r="R284" s="17"/>
      <c r="S284" s="18"/>
      <c r="T284" s="18"/>
      <c r="U284" s="19"/>
      <c r="V284" s="19"/>
      <c r="W284" s="20"/>
      <c r="X284" s="21"/>
      <c r="Y284" s="22"/>
    </row>
    <row r="285" customFormat="false" ht="11.25" hidden="false" customHeight="false" outlineLevel="0" collapsed="false">
      <c r="A285" s="11"/>
      <c r="F285" s="12"/>
      <c r="G285" s="13"/>
      <c r="H285" s="13"/>
      <c r="I285" s="14"/>
      <c r="J285" s="13"/>
      <c r="K285" s="15"/>
      <c r="L285" s="15"/>
      <c r="M285" s="16"/>
      <c r="N285" s="16"/>
      <c r="O285" s="16"/>
      <c r="P285" s="16"/>
      <c r="Q285" s="16"/>
      <c r="R285" s="17"/>
      <c r="S285" s="18"/>
      <c r="T285" s="18"/>
      <c r="U285" s="19"/>
      <c r="V285" s="19"/>
      <c r="W285" s="20"/>
      <c r="X285" s="21"/>
      <c r="Y285" s="22"/>
    </row>
    <row r="286" customFormat="false" ht="11.25" hidden="false" customHeight="false" outlineLevel="0" collapsed="false">
      <c r="A286" s="11"/>
      <c r="F286" s="12"/>
      <c r="G286" s="13"/>
      <c r="H286" s="13"/>
      <c r="I286" s="14"/>
      <c r="J286" s="13"/>
      <c r="K286" s="15"/>
      <c r="L286" s="15"/>
      <c r="M286" s="16"/>
      <c r="N286" s="16"/>
      <c r="O286" s="16"/>
      <c r="P286" s="16"/>
      <c r="Q286" s="16"/>
      <c r="R286" s="17"/>
      <c r="S286" s="18"/>
      <c r="T286" s="18"/>
      <c r="U286" s="19"/>
      <c r="V286" s="19"/>
      <c r="W286" s="20"/>
      <c r="X286" s="21"/>
      <c r="Y286" s="22"/>
    </row>
    <row r="287" customFormat="false" ht="11.25" hidden="false" customHeight="false" outlineLevel="0" collapsed="false">
      <c r="A287" s="11"/>
      <c r="F287" s="12"/>
      <c r="G287" s="13"/>
      <c r="H287" s="13"/>
      <c r="I287" s="14"/>
      <c r="J287" s="13"/>
      <c r="K287" s="15"/>
      <c r="L287" s="15"/>
      <c r="M287" s="16"/>
      <c r="N287" s="16"/>
      <c r="O287" s="16"/>
      <c r="P287" s="16"/>
      <c r="Q287" s="16"/>
      <c r="R287" s="17"/>
      <c r="S287" s="18"/>
      <c r="T287" s="18"/>
      <c r="U287" s="19"/>
      <c r="V287" s="19"/>
      <c r="W287" s="20"/>
      <c r="X287" s="21"/>
      <c r="Y287" s="22"/>
    </row>
    <row r="288" customFormat="false" ht="11.25" hidden="false" customHeight="false" outlineLevel="0" collapsed="false">
      <c r="A288" s="11"/>
      <c r="F288" s="12"/>
      <c r="G288" s="13"/>
      <c r="H288" s="13"/>
      <c r="I288" s="14"/>
      <c r="J288" s="13"/>
      <c r="K288" s="15"/>
      <c r="L288" s="15"/>
      <c r="M288" s="16"/>
      <c r="N288" s="16"/>
      <c r="O288" s="16"/>
      <c r="P288" s="16"/>
      <c r="Q288" s="16"/>
      <c r="R288" s="17"/>
      <c r="S288" s="18"/>
      <c r="T288" s="18"/>
      <c r="U288" s="19"/>
      <c r="V288" s="19"/>
      <c r="W288" s="20"/>
      <c r="X288" s="21"/>
      <c r="Y288" s="22"/>
    </row>
    <row r="289" customFormat="false" ht="11.25" hidden="false" customHeight="false" outlineLevel="0" collapsed="false">
      <c r="A289" s="11"/>
      <c r="F289" s="12"/>
      <c r="G289" s="13"/>
      <c r="H289" s="13"/>
      <c r="I289" s="14"/>
      <c r="J289" s="13"/>
      <c r="K289" s="15"/>
      <c r="L289" s="15"/>
      <c r="M289" s="16"/>
      <c r="N289" s="16"/>
      <c r="O289" s="16"/>
      <c r="P289" s="16"/>
      <c r="Q289" s="16"/>
      <c r="R289" s="17"/>
      <c r="S289" s="18"/>
      <c r="T289" s="18"/>
      <c r="U289" s="19"/>
      <c r="V289" s="19"/>
      <c r="W289" s="20"/>
      <c r="X289" s="21"/>
      <c r="Y289" s="22"/>
    </row>
    <row r="290" customFormat="false" ht="11.25" hidden="false" customHeight="false" outlineLevel="0" collapsed="false">
      <c r="A290" s="11"/>
      <c r="F290" s="12"/>
      <c r="G290" s="13"/>
      <c r="H290" s="13"/>
      <c r="I290" s="14"/>
      <c r="J290" s="13"/>
      <c r="K290" s="15"/>
      <c r="L290" s="15"/>
      <c r="M290" s="16"/>
      <c r="N290" s="16"/>
      <c r="O290" s="16"/>
      <c r="P290" s="16"/>
      <c r="Q290" s="16"/>
      <c r="R290" s="17"/>
      <c r="S290" s="18"/>
      <c r="T290" s="18"/>
      <c r="U290" s="19"/>
      <c r="V290" s="19"/>
      <c r="W290" s="20"/>
      <c r="X290" s="21"/>
      <c r="Y290" s="22"/>
    </row>
    <row r="291" customFormat="false" ht="11.25" hidden="false" customHeight="false" outlineLevel="0" collapsed="false">
      <c r="A291" s="11"/>
      <c r="F291" s="12"/>
      <c r="G291" s="13"/>
      <c r="H291" s="13"/>
      <c r="I291" s="14"/>
      <c r="J291" s="13"/>
      <c r="K291" s="15"/>
      <c r="L291" s="15"/>
      <c r="M291" s="16"/>
      <c r="N291" s="16"/>
      <c r="O291" s="16"/>
      <c r="P291" s="16"/>
      <c r="Q291" s="16"/>
      <c r="R291" s="17"/>
      <c r="S291" s="18"/>
      <c r="T291" s="18"/>
      <c r="U291" s="19"/>
      <c r="V291" s="19"/>
      <c r="W291" s="20"/>
      <c r="X291" s="21"/>
      <c r="Y291" s="22"/>
    </row>
    <row r="292" customFormat="false" ht="11.25" hidden="false" customHeight="false" outlineLevel="0" collapsed="false">
      <c r="A292" s="11"/>
      <c r="F292" s="12"/>
      <c r="G292" s="13"/>
      <c r="H292" s="13"/>
      <c r="I292" s="14"/>
      <c r="J292" s="13"/>
      <c r="K292" s="15"/>
      <c r="L292" s="15"/>
      <c r="M292" s="16"/>
      <c r="N292" s="16"/>
      <c r="O292" s="16"/>
      <c r="P292" s="16"/>
      <c r="Q292" s="16"/>
      <c r="R292" s="17"/>
      <c r="S292" s="18"/>
      <c r="T292" s="18"/>
      <c r="U292" s="19"/>
      <c r="V292" s="19"/>
      <c r="W292" s="20"/>
      <c r="X292" s="21"/>
      <c r="Y292" s="22"/>
    </row>
    <row r="293" customFormat="false" ht="11.25" hidden="false" customHeight="false" outlineLevel="0" collapsed="false">
      <c r="A293" s="11"/>
      <c r="F293" s="12"/>
      <c r="G293" s="13"/>
      <c r="H293" s="13"/>
      <c r="I293" s="14"/>
      <c r="J293" s="13"/>
      <c r="K293" s="15"/>
      <c r="L293" s="15"/>
      <c r="M293" s="16"/>
      <c r="N293" s="16"/>
      <c r="O293" s="16"/>
      <c r="P293" s="16"/>
      <c r="Q293" s="16"/>
      <c r="R293" s="17"/>
      <c r="S293" s="18"/>
      <c r="T293" s="18"/>
      <c r="U293" s="19"/>
      <c r="V293" s="19"/>
      <c r="W293" s="20"/>
      <c r="X293" s="21"/>
      <c r="Y293" s="22"/>
    </row>
    <row r="294" customFormat="false" ht="11.25" hidden="false" customHeight="false" outlineLevel="0" collapsed="false">
      <c r="A294" s="11"/>
      <c r="F294" s="12"/>
      <c r="G294" s="13"/>
      <c r="H294" s="13"/>
      <c r="I294" s="14"/>
      <c r="J294" s="13"/>
      <c r="K294" s="15"/>
      <c r="L294" s="15"/>
      <c r="M294" s="16"/>
      <c r="N294" s="16"/>
      <c r="O294" s="16"/>
      <c r="P294" s="16"/>
      <c r="Q294" s="16"/>
      <c r="R294" s="17"/>
      <c r="S294" s="18"/>
      <c r="T294" s="18"/>
      <c r="U294" s="19"/>
      <c r="V294" s="19"/>
      <c r="W294" s="20"/>
      <c r="X294" s="21"/>
      <c r="Y294" s="22"/>
    </row>
    <row r="295" customFormat="false" ht="11.25" hidden="false" customHeight="false" outlineLevel="0" collapsed="false">
      <c r="A295" s="11"/>
      <c r="F295" s="12"/>
      <c r="G295" s="13"/>
      <c r="H295" s="13"/>
      <c r="I295" s="14"/>
      <c r="J295" s="13"/>
      <c r="K295" s="15"/>
      <c r="L295" s="15"/>
      <c r="M295" s="16"/>
      <c r="N295" s="16"/>
      <c r="O295" s="16"/>
      <c r="P295" s="16"/>
      <c r="Q295" s="16"/>
      <c r="R295" s="17"/>
      <c r="S295" s="18"/>
      <c r="T295" s="18"/>
      <c r="U295" s="19"/>
      <c r="V295" s="19"/>
      <c r="W295" s="20"/>
      <c r="X295" s="21"/>
      <c r="Y295" s="22"/>
    </row>
    <row r="296" customFormat="false" ht="11.25" hidden="false" customHeight="false" outlineLevel="0" collapsed="false">
      <c r="A296" s="11"/>
      <c r="F296" s="12"/>
      <c r="G296" s="13"/>
      <c r="H296" s="13"/>
      <c r="I296" s="14"/>
      <c r="J296" s="13"/>
      <c r="K296" s="15"/>
      <c r="L296" s="15"/>
      <c r="M296" s="16"/>
      <c r="N296" s="16"/>
      <c r="O296" s="16"/>
      <c r="P296" s="16"/>
      <c r="Q296" s="16"/>
      <c r="R296" s="17"/>
      <c r="S296" s="18"/>
      <c r="T296" s="18"/>
      <c r="U296" s="19"/>
      <c r="V296" s="19"/>
      <c r="W296" s="20"/>
      <c r="X296" s="21"/>
      <c r="Y296" s="22"/>
    </row>
    <row r="297" customFormat="false" ht="11.25" hidden="false" customHeight="false" outlineLevel="0" collapsed="false">
      <c r="A297" s="11"/>
      <c r="F297" s="12"/>
      <c r="G297" s="13"/>
      <c r="H297" s="13"/>
      <c r="I297" s="14"/>
      <c r="J297" s="13"/>
      <c r="K297" s="15"/>
      <c r="L297" s="15"/>
      <c r="M297" s="16"/>
      <c r="N297" s="16"/>
      <c r="O297" s="16"/>
      <c r="P297" s="16"/>
      <c r="Q297" s="16"/>
      <c r="R297" s="17"/>
      <c r="S297" s="18"/>
      <c r="T297" s="18"/>
      <c r="U297" s="19"/>
      <c r="V297" s="19"/>
      <c r="W297" s="20"/>
      <c r="X297" s="21"/>
      <c r="Y297" s="22"/>
    </row>
    <row r="298" customFormat="false" ht="11.25" hidden="false" customHeight="false" outlineLevel="0" collapsed="false">
      <c r="A298" s="11"/>
      <c r="F298" s="12"/>
      <c r="G298" s="13"/>
      <c r="H298" s="13"/>
      <c r="I298" s="14"/>
      <c r="J298" s="13"/>
      <c r="K298" s="15"/>
      <c r="L298" s="15"/>
      <c r="M298" s="16"/>
      <c r="N298" s="16"/>
      <c r="O298" s="16"/>
      <c r="P298" s="16"/>
      <c r="Q298" s="16"/>
      <c r="R298" s="17"/>
      <c r="S298" s="18"/>
      <c r="T298" s="18"/>
      <c r="U298" s="19"/>
      <c r="V298" s="19"/>
      <c r="W298" s="20"/>
      <c r="X298" s="21"/>
      <c r="Y298" s="22"/>
    </row>
    <row r="299" customFormat="false" ht="11.25" hidden="false" customHeight="false" outlineLevel="0" collapsed="false">
      <c r="A299" s="11"/>
      <c r="F299" s="12"/>
      <c r="G299" s="13"/>
      <c r="H299" s="13"/>
      <c r="I299" s="14"/>
      <c r="J299" s="13"/>
      <c r="K299" s="15"/>
      <c r="L299" s="15"/>
      <c r="M299" s="16"/>
      <c r="N299" s="16"/>
      <c r="O299" s="16"/>
      <c r="P299" s="16"/>
      <c r="Q299" s="16"/>
      <c r="R299" s="17"/>
      <c r="S299" s="18"/>
      <c r="T299" s="18"/>
      <c r="U299" s="19"/>
      <c r="V299" s="19"/>
      <c r="W299" s="20"/>
      <c r="X299" s="21"/>
      <c r="Y299" s="22"/>
    </row>
    <row r="300" customFormat="false" ht="11.25" hidden="false" customHeight="false" outlineLevel="0" collapsed="false">
      <c r="A300" s="11"/>
      <c r="F300" s="12"/>
      <c r="G300" s="13"/>
      <c r="H300" s="13"/>
      <c r="I300" s="14"/>
      <c r="J300" s="13"/>
      <c r="K300" s="15"/>
      <c r="L300" s="15"/>
      <c r="M300" s="16"/>
      <c r="N300" s="16"/>
      <c r="O300" s="16"/>
      <c r="P300" s="16"/>
      <c r="Q300" s="16"/>
      <c r="R300" s="17"/>
      <c r="S300" s="18"/>
      <c r="T300" s="18"/>
      <c r="U300" s="19"/>
      <c r="V300" s="19"/>
      <c r="W300" s="20"/>
      <c r="X300" s="21"/>
      <c r="Y300" s="22"/>
    </row>
    <row r="301" customFormat="false" ht="11.25" hidden="false" customHeight="false" outlineLevel="0" collapsed="false">
      <c r="A301" s="11"/>
      <c r="F301" s="12"/>
      <c r="G301" s="13"/>
      <c r="H301" s="13"/>
      <c r="I301" s="14"/>
      <c r="J301" s="13"/>
      <c r="K301" s="15"/>
      <c r="L301" s="15"/>
      <c r="M301" s="16"/>
      <c r="N301" s="16"/>
      <c r="O301" s="16"/>
      <c r="P301" s="16"/>
      <c r="Q301" s="16"/>
      <c r="R301" s="17"/>
      <c r="S301" s="18"/>
      <c r="T301" s="18"/>
      <c r="U301" s="19"/>
      <c r="V301" s="19"/>
      <c r="W301" s="20"/>
      <c r="X301" s="21"/>
      <c r="Y301" s="22"/>
    </row>
    <row r="302" customFormat="false" ht="11.25" hidden="false" customHeight="false" outlineLevel="0" collapsed="false">
      <c r="A302" s="11"/>
      <c r="F302" s="12"/>
      <c r="G302" s="13"/>
      <c r="H302" s="13"/>
      <c r="I302" s="14"/>
      <c r="J302" s="13"/>
      <c r="K302" s="15"/>
      <c r="L302" s="15"/>
      <c r="M302" s="16"/>
      <c r="N302" s="16"/>
      <c r="O302" s="16"/>
      <c r="P302" s="16"/>
      <c r="Q302" s="16"/>
      <c r="R302" s="17"/>
      <c r="S302" s="18"/>
      <c r="T302" s="18"/>
      <c r="U302" s="19"/>
      <c r="V302" s="19"/>
      <c r="W302" s="20"/>
      <c r="X302" s="21"/>
      <c r="Y302" s="22"/>
    </row>
    <row r="303" customFormat="false" ht="11.25" hidden="false" customHeight="false" outlineLevel="0" collapsed="false">
      <c r="A303" s="11"/>
      <c r="F303" s="12"/>
      <c r="G303" s="13"/>
      <c r="H303" s="13"/>
      <c r="I303" s="14"/>
      <c r="J303" s="13"/>
      <c r="K303" s="15"/>
      <c r="L303" s="15"/>
      <c r="M303" s="16"/>
      <c r="N303" s="16"/>
      <c r="O303" s="16"/>
      <c r="P303" s="16"/>
      <c r="Q303" s="16"/>
      <c r="R303" s="17"/>
      <c r="S303" s="18"/>
      <c r="T303" s="18"/>
      <c r="U303" s="19"/>
      <c r="V303" s="19"/>
      <c r="W303" s="20"/>
      <c r="X303" s="21"/>
      <c r="Y303" s="22"/>
    </row>
    <row r="304" customFormat="false" ht="11.25" hidden="false" customHeight="false" outlineLevel="0" collapsed="false">
      <c r="A304" s="11"/>
      <c r="F304" s="12"/>
      <c r="G304" s="13"/>
      <c r="H304" s="13"/>
      <c r="I304" s="14"/>
      <c r="J304" s="13"/>
      <c r="K304" s="15"/>
      <c r="L304" s="15"/>
      <c r="M304" s="16"/>
      <c r="N304" s="16"/>
      <c r="O304" s="16"/>
      <c r="P304" s="16"/>
      <c r="Q304" s="16"/>
      <c r="R304" s="17"/>
      <c r="S304" s="18"/>
      <c r="T304" s="18"/>
      <c r="U304" s="19"/>
      <c r="V304" s="19"/>
      <c r="W304" s="20"/>
      <c r="X304" s="21"/>
      <c r="Y304" s="22"/>
    </row>
    <row r="305" customFormat="false" ht="11.25" hidden="false" customHeight="false" outlineLevel="0" collapsed="false">
      <c r="A305" s="11"/>
      <c r="F305" s="12"/>
      <c r="G305" s="13"/>
      <c r="H305" s="13"/>
      <c r="I305" s="14"/>
      <c r="J305" s="13"/>
      <c r="K305" s="15"/>
      <c r="L305" s="15"/>
      <c r="M305" s="16"/>
      <c r="N305" s="16"/>
      <c r="O305" s="16"/>
      <c r="P305" s="16"/>
      <c r="Q305" s="16"/>
      <c r="R305" s="17"/>
      <c r="S305" s="18"/>
      <c r="T305" s="18"/>
      <c r="U305" s="19"/>
      <c r="V305" s="19"/>
      <c r="W305" s="20"/>
      <c r="X305" s="21"/>
      <c r="Y305" s="22"/>
    </row>
    <row r="306" customFormat="false" ht="11.25" hidden="false" customHeight="false" outlineLevel="0" collapsed="false">
      <c r="A306" s="11"/>
      <c r="F306" s="12"/>
      <c r="G306" s="13"/>
      <c r="H306" s="13"/>
      <c r="I306" s="14"/>
      <c r="J306" s="13"/>
      <c r="K306" s="15"/>
      <c r="L306" s="15"/>
      <c r="M306" s="16"/>
      <c r="N306" s="16"/>
      <c r="O306" s="16"/>
      <c r="P306" s="16"/>
      <c r="Q306" s="16"/>
      <c r="R306" s="17"/>
      <c r="S306" s="18"/>
      <c r="T306" s="18"/>
      <c r="U306" s="19"/>
      <c r="V306" s="19"/>
      <c r="W306" s="20"/>
      <c r="X306" s="21"/>
      <c r="Y306" s="22"/>
    </row>
    <row r="307" customFormat="false" ht="11.25" hidden="false" customHeight="false" outlineLevel="0" collapsed="false">
      <c r="A307" s="11"/>
      <c r="F307" s="12"/>
      <c r="G307" s="13"/>
      <c r="H307" s="13"/>
      <c r="I307" s="14"/>
      <c r="J307" s="13"/>
      <c r="K307" s="15"/>
      <c r="L307" s="15"/>
      <c r="M307" s="16"/>
      <c r="N307" s="16"/>
      <c r="O307" s="16"/>
      <c r="P307" s="16"/>
      <c r="Q307" s="16"/>
      <c r="R307" s="17"/>
      <c r="S307" s="18"/>
      <c r="T307" s="18"/>
      <c r="U307" s="19"/>
      <c r="V307" s="19"/>
      <c r="W307" s="20"/>
      <c r="X307" s="21"/>
      <c r="Y307" s="22"/>
    </row>
    <row r="308" customFormat="false" ht="11.25" hidden="false" customHeight="false" outlineLevel="0" collapsed="false">
      <c r="A308" s="11"/>
      <c r="F308" s="12"/>
      <c r="G308" s="13"/>
      <c r="H308" s="13"/>
      <c r="I308" s="14"/>
      <c r="J308" s="13"/>
      <c r="K308" s="15"/>
      <c r="L308" s="15"/>
      <c r="M308" s="16"/>
      <c r="N308" s="16"/>
      <c r="O308" s="16"/>
      <c r="P308" s="16"/>
      <c r="Q308" s="16"/>
      <c r="R308" s="17"/>
      <c r="S308" s="18"/>
      <c r="T308" s="18"/>
      <c r="U308" s="19"/>
      <c r="V308" s="19"/>
      <c r="W308" s="20"/>
      <c r="X308" s="21"/>
      <c r="Y308" s="22"/>
    </row>
    <row r="309" customFormat="false" ht="11.25" hidden="false" customHeight="false" outlineLevel="0" collapsed="false">
      <c r="A309" s="11"/>
      <c r="F309" s="12"/>
      <c r="G309" s="13"/>
      <c r="H309" s="13"/>
      <c r="I309" s="14"/>
      <c r="J309" s="13"/>
      <c r="K309" s="15"/>
      <c r="L309" s="15"/>
      <c r="M309" s="16"/>
      <c r="N309" s="16"/>
      <c r="O309" s="16"/>
      <c r="P309" s="16"/>
      <c r="Q309" s="16"/>
      <c r="R309" s="17"/>
      <c r="S309" s="18"/>
      <c r="T309" s="18"/>
      <c r="U309" s="19"/>
      <c r="V309" s="19"/>
      <c r="W309" s="20"/>
      <c r="X309" s="21"/>
      <c r="Y309" s="22"/>
    </row>
    <row r="310" customFormat="false" ht="11.25" hidden="false" customHeight="false" outlineLevel="0" collapsed="false">
      <c r="A310" s="11"/>
      <c r="F310" s="12"/>
      <c r="G310" s="13"/>
      <c r="H310" s="13"/>
      <c r="I310" s="14"/>
      <c r="J310" s="13"/>
      <c r="K310" s="15"/>
      <c r="L310" s="15"/>
      <c r="M310" s="16"/>
      <c r="N310" s="16"/>
      <c r="O310" s="16"/>
      <c r="P310" s="16"/>
      <c r="Q310" s="16"/>
      <c r="R310" s="17"/>
      <c r="S310" s="18"/>
      <c r="T310" s="18"/>
      <c r="U310" s="19"/>
      <c r="V310" s="19"/>
      <c r="W310" s="20"/>
      <c r="X310" s="21"/>
      <c r="Y310" s="22"/>
    </row>
    <row r="311" customFormat="false" ht="11.25" hidden="false" customHeight="false" outlineLevel="0" collapsed="false">
      <c r="A311" s="11"/>
      <c r="F311" s="12"/>
      <c r="G311" s="13"/>
      <c r="H311" s="13"/>
      <c r="I311" s="14"/>
      <c r="J311" s="13"/>
      <c r="K311" s="15"/>
      <c r="L311" s="15"/>
      <c r="M311" s="16"/>
      <c r="N311" s="16"/>
      <c r="O311" s="16"/>
      <c r="P311" s="16"/>
      <c r="Q311" s="16"/>
      <c r="R311" s="17"/>
      <c r="S311" s="18"/>
      <c r="T311" s="18"/>
      <c r="U311" s="19"/>
      <c r="V311" s="19"/>
      <c r="W311" s="20"/>
      <c r="X311" s="21"/>
      <c r="Y311" s="22"/>
    </row>
    <row r="312" customFormat="false" ht="11.25" hidden="false" customHeight="false" outlineLevel="0" collapsed="false">
      <c r="A312" s="11"/>
      <c r="F312" s="12"/>
      <c r="G312" s="13"/>
      <c r="H312" s="13"/>
      <c r="I312" s="14"/>
      <c r="J312" s="13"/>
      <c r="K312" s="15"/>
      <c r="L312" s="15"/>
      <c r="M312" s="16"/>
      <c r="N312" s="16"/>
      <c r="O312" s="16"/>
      <c r="P312" s="16"/>
      <c r="Q312" s="16"/>
      <c r="R312" s="17"/>
      <c r="S312" s="18"/>
      <c r="T312" s="18"/>
      <c r="U312" s="19"/>
      <c r="V312" s="19"/>
      <c r="W312" s="20"/>
      <c r="X312" s="21"/>
      <c r="Y312" s="22"/>
    </row>
    <row r="313" customFormat="false" ht="11.25" hidden="false" customHeight="false" outlineLevel="0" collapsed="false">
      <c r="A313" s="11"/>
      <c r="F313" s="12"/>
      <c r="G313" s="13"/>
      <c r="H313" s="13"/>
      <c r="I313" s="14"/>
      <c r="J313" s="13"/>
      <c r="K313" s="15"/>
      <c r="L313" s="15"/>
      <c r="M313" s="16"/>
      <c r="N313" s="16"/>
      <c r="O313" s="16"/>
      <c r="P313" s="16"/>
      <c r="Q313" s="16"/>
      <c r="R313" s="17"/>
      <c r="S313" s="18"/>
      <c r="T313" s="18"/>
      <c r="U313" s="19"/>
      <c r="V313" s="19"/>
      <c r="W313" s="20"/>
      <c r="X313" s="21"/>
      <c r="Y313" s="22"/>
    </row>
    <row r="314" customFormat="false" ht="11.25" hidden="false" customHeight="false" outlineLevel="0" collapsed="false">
      <c r="A314" s="11"/>
      <c r="F314" s="12"/>
      <c r="G314" s="13"/>
      <c r="H314" s="13"/>
      <c r="I314" s="14"/>
      <c r="J314" s="13"/>
      <c r="K314" s="15"/>
      <c r="L314" s="15"/>
      <c r="M314" s="16"/>
      <c r="N314" s="16"/>
      <c r="O314" s="16"/>
      <c r="P314" s="16"/>
      <c r="Q314" s="16"/>
      <c r="R314" s="17"/>
      <c r="S314" s="18"/>
      <c r="T314" s="18"/>
      <c r="U314" s="19"/>
      <c r="V314" s="19"/>
      <c r="W314" s="20"/>
      <c r="X314" s="21"/>
      <c r="Y314" s="22"/>
    </row>
    <row r="315" customFormat="false" ht="11.25" hidden="false" customHeight="false" outlineLevel="0" collapsed="false">
      <c r="A315" s="11"/>
      <c r="F315" s="12"/>
      <c r="G315" s="13"/>
      <c r="H315" s="13"/>
      <c r="I315" s="14"/>
      <c r="J315" s="13"/>
      <c r="K315" s="15"/>
      <c r="L315" s="15"/>
      <c r="M315" s="16"/>
      <c r="N315" s="16"/>
      <c r="O315" s="16"/>
      <c r="P315" s="16"/>
      <c r="Q315" s="16"/>
      <c r="R315" s="17"/>
      <c r="S315" s="18"/>
      <c r="T315" s="18"/>
      <c r="U315" s="19"/>
      <c r="V315" s="19"/>
      <c r="W315" s="20"/>
      <c r="X315" s="21"/>
      <c r="Y315" s="22"/>
    </row>
    <row r="316" customFormat="false" ht="11.25" hidden="false" customHeight="false" outlineLevel="0" collapsed="false">
      <c r="A316" s="11"/>
      <c r="F316" s="12"/>
      <c r="G316" s="13"/>
      <c r="H316" s="13"/>
      <c r="I316" s="14"/>
      <c r="J316" s="13"/>
      <c r="K316" s="15"/>
      <c r="L316" s="15"/>
      <c r="M316" s="16"/>
      <c r="N316" s="16"/>
      <c r="O316" s="16"/>
      <c r="P316" s="16"/>
      <c r="Q316" s="16"/>
      <c r="R316" s="17"/>
      <c r="S316" s="18"/>
      <c r="T316" s="18"/>
      <c r="U316" s="19"/>
      <c r="V316" s="19"/>
      <c r="W316" s="20"/>
      <c r="X316" s="21"/>
      <c r="Y316" s="22"/>
    </row>
    <row r="317" customFormat="false" ht="11.25" hidden="false" customHeight="false" outlineLevel="0" collapsed="false">
      <c r="A317" s="11"/>
      <c r="F317" s="12"/>
      <c r="G317" s="13"/>
      <c r="H317" s="13"/>
      <c r="I317" s="14"/>
      <c r="J317" s="13"/>
      <c r="K317" s="15"/>
      <c r="L317" s="15"/>
      <c r="M317" s="16"/>
      <c r="N317" s="16"/>
      <c r="O317" s="16"/>
      <c r="P317" s="16"/>
      <c r="Q317" s="16"/>
      <c r="R317" s="17"/>
      <c r="S317" s="18"/>
      <c r="T317" s="18"/>
      <c r="U317" s="19"/>
      <c r="V317" s="19"/>
      <c r="W317" s="20"/>
      <c r="X317" s="21"/>
      <c r="Y317" s="22"/>
    </row>
    <row r="318" customFormat="false" ht="11.25" hidden="false" customHeight="false" outlineLevel="0" collapsed="false">
      <c r="A318" s="11"/>
      <c r="F318" s="12"/>
      <c r="G318" s="13"/>
      <c r="H318" s="13"/>
      <c r="I318" s="14"/>
      <c r="J318" s="13"/>
      <c r="K318" s="15"/>
      <c r="L318" s="15"/>
      <c r="M318" s="16"/>
      <c r="N318" s="16"/>
      <c r="O318" s="16"/>
      <c r="P318" s="16"/>
      <c r="Q318" s="16"/>
      <c r="R318" s="17"/>
      <c r="S318" s="18"/>
      <c r="T318" s="18"/>
      <c r="U318" s="19"/>
      <c r="V318" s="19"/>
      <c r="W318" s="20"/>
      <c r="X318" s="21"/>
      <c r="Y318" s="22"/>
    </row>
    <row r="319" customFormat="false" ht="11.25" hidden="false" customHeight="false" outlineLevel="0" collapsed="false">
      <c r="A319" s="11"/>
      <c r="F319" s="12"/>
      <c r="G319" s="13"/>
      <c r="H319" s="13"/>
      <c r="I319" s="14"/>
      <c r="J319" s="13"/>
      <c r="K319" s="15"/>
      <c r="L319" s="15"/>
      <c r="M319" s="16"/>
      <c r="N319" s="16"/>
      <c r="O319" s="16"/>
      <c r="P319" s="16"/>
      <c r="Q319" s="16"/>
      <c r="R319" s="17"/>
      <c r="S319" s="18"/>
      <c r="T319" s="18"/>
      <c r="U319" s="19"/>
      <c r="V319" s="19"/>
      <c r="W319" s="20"/>
      <c r="X319" s="21"/>
      <c r="Y319" s="22"/>
    </row>
    <row r="320" customFormat="false" ht="11.25" hidden="false" customHeight="false" outlineLevel="0" collapsed="false">
      <c r="A320" s="11"/>
      <c r="F320" s="12"/>
      <c r="G320" s="13"/>
      <c r="H320" s="13"/>
      <c r="I320" s="14"/>
      <c r="J320" s="13"/>
      <c r="K320" s="15"/>
      <c r="L320" s="15"/>
      <c r="M320" s="16"/>
      <c r="N320" s="16"/>
      <c r="O320" s="16"/>
      <c r="P320" s="16"/>
      <c r="Q320" s="16"/>
      <c r="R320" s="17"/>
      <c r="S320" s="18"/>
      <c r="T320" s="18"/>
      <c r="U320" s="19"/>
      <c r="V320" s="19"/>
      <c r="W320" s="20"/>
      <c r="X320" s="21"/>
      <c r="Y320" s="22"/>
    </row>
    <row r="321" customFormat="false" ht="11.25" hidden="false" customHeight="false" outlineLevel="0" collapsed="false">
      <c r="A321" s="11"/>
      <c r="F321" s="12"/>
      <c r="G321" s="13"/>
      <c r="H321" s="13"/>
      <c r="I321" s="14"/>
      <c r="J321" s="13"/>
      <c r="K321" s="15"/>
      <c r="L321" s="15"/>
      <c r="M321" s="16"/>
      <c r="N321" s="16"/>
      <c r="O321" s="16"/>
      <c r="P321" s="16"/>
      <c r="Q321" s="16"/>
      <c r="R321" s="17"/>
      <c r="S321" s="18"/>
      <c r="T321" s="18"/>
      <c r="U321" s="19"/>
      <c r="V321" s="19"/>
      <c r="W321" s="20"/>
      <c r="X321" s="21"/>
      <c r="Y321" s="22"/>
    </row>
    <row r="322" customFormat="false" ht="11.25" hidden="false" customHeight="false" outlineLevel="0" collapsed="false">
      <c r="A322" s="11"/>
      <c r="F322" s="12"/>
      <c r="G322" s="13"/>
      <c r="H322" s="13"/>
      <c r="I322" s="14"/>
      <c r="J322" s="13"/>
      <c r="K322" s="15"/>
      <c r="L322" s="15"/>
      <c r="M322" s="16"/>
      <c r="N322" s="16"/>
      <c r="O322" s="16"/>
      <c r="P322" s="16"/>
      <c r="Q322" s="16"/>
      <c r="R322" s="17"/>
      <c r="S322" s="18"/>
      <c r="T322" s="18"/>
      <c r="U322" s="19"/>
      <c r="V322" s="19"/>
      <c r="W322" s="20"/>
      <c r="X322" s="21"/>
      <c r="Y322" s="22"/>
    </row>
    <row r="323" customFormat="false" ht="11.25" hidden="false" customHeight="false" outlineLevel="0" collapsed="false">
      <c r="A323" s="11"/>
      <c r="F323" s="12"/>
      <c r="G323" s="13"/>
      <c r="H323" s="13"/>
      <c r="I323" s="14"/>
      <c r="J323" s="13"/>
      <c r="K323" s="15"/>
      <c r="L323" s="15"/>
      <c r="M323" s="16"/>
      <c r="N323" s="16"/>
      <c r="O323" s="16"/>
      <c r="P323" s="16"/>
      <c r="Q323" s="16"/>
      <c r="R323" s="17"/>
      <c r="S323" s="18"/>
      <c r="T323" s="18"/>
      <c r="U323" s="19"/>
      <c r="V323" s="19"/>
      <c r="W323" s="20"/>
      <c r="X323" s="21"/>
      <c r="Y323" s="22"/>
    </row>
    <row r="324" customFormat="false" ht="11.25" hidden="false" customHeight="false" outlineLevel="0" collapsed="false">
      <c r="A324" s="11"/>
      <c r="F324" s="12"/>
      <c r="G324" s="13"/>
      <c r="H324" s="13"/>
      <c r="I324" s="14"/>
      <c r="J324" s="13"/>
      <c r="K324" s="15"/>
      <c r="L324" s="15"/>
      <c r="M324" s="16"/>
      <c r="N324" s="16"/>
      <c r="O324" s="16"/>
      <c r="P324" s="16"/>
      <c r="Q324" s="16"/>
      <c r="R324" s="17"/>
      <c r="S324" s="18"/>
      <c r="T324" s="18"/>
      <c r="U324" s="19"/>
      <c r="V324" s="19"/>
      <c r="W324" s="20"/>
      <c r="X324" s="21"/>
      <c r="Y324" s="22"/>
    </row>
    <row r="325" customFormat="false" ht="11.25" hidden="false" customHeight="false" outlineLevel="0" collapsed="false">
      <c r="A325" s="11"/>
      <c r="F325" s="12"/>
      <c r="G325" s="13"/>
      <c r="H325" s="13"/>
      <c r="I325" s="14"/>
      <c r="J325" s="13"/>
      <c r="K325" s="15"/>
      <c r="L325" s="15"/>
      <c r="M325" s="16"/>
      <c r="N325" s="16"/>
      <c r="O325" s="16"/>
      <c r="P325" s="16"/>
      <c r="Q325" s="16"/>
      <c r="R325" s="17"/>
      <c r="S325" s="18"/>
      <c r="T325" s="18"/>
      <c r="U325" s="19"/>
      <c r="V325" s="19"/>
      <c r="W325" s="20"/>
      <c r="X325" s="21"/>
      <c r="Y325" s="22"/>
    </row>
    <row r="326" customFormat="false" ht="11.25" hidden="false" customHeight="false" outlineLevel="0" collapsed="false">
      <c r="A326" s="11"/>
      <c r="F326" s="12"/>
      <c r="G326" s="13"/>
      <c r="H326" s="13"/>
      <c r="I326" s="14"/>
      <c r="J326" s="13"/>
      <c r="K326" s="15"/>
      <c r="L326" s="15"/>
      <c r="M326" s="16"/>
      <c r="N326" s="16"/>
      <c r="O326" s="16"/>
      <c r="P326" s="16"/>
      <c r="Q326" s="16"/>
      <c r="R326" s="17"/>
      <c r="S326" s="18"/>
      <c r="T326" s="18"/>
      <c r="U326" s="19"/>
      <c r="V326" s="19"/>
      <c r="W326" s="20"/>
      <c r="X326" s="21"/>
      <c r="Y326" s="22"/>
    </row>
    <row r="327" customFormat="false" ht="11.25" hidden="false" customHeight="false" outlineLevel="0" collapsed="false">
      <c r="A327" s="11"/>
      <c r="F327" s="12"/>
      <c r="G327" s="13"/>
      <c r="H327" s="13"/>
      <c r="I327" s="14"/>
      <c r="J327" s="13"/>
      <c r="K327" s="15"/>
      <c r="L327" s="15"/>
      <c r="M327" s="16"/>
      <c r="N327" s="16"/>
      <c r="O327" s="16"/>
      <c r="P327" s="16"/>
      <c r="Q327" s="16"/>
      <c r="R327" s="17"/>
      <c r="S327" s="18"/>
      <c r="T327" s="18"/>
      <c r="U327" s="19"/>
      <c r="V327" s="19"/>
      <c r="W327" s="20"/>
      <c r="X327" s="21"/>
      <c r="Y327" s="22"/>
    </row>
    <row r="328" customFormat="false" ht="11.25" hidden="false" customHeight="false" outlineLevel="0" collapsed="false">
      <c r="A328" s="11"/>
      <c r="F328" s="12"/>
      <c r="G328" s="13"/>
      <c r="H328" s="13"/>
      <c r="I328" s="14"/>
      <c r="J328" s="13"/>
      <c r="K328" s="15"/>
      <c r="L328" s="15"/>
      <c r="M328" s="16"/>
      <c r="N328" s="16"/>
      <c r="O328" s="16"/>
      <c r="P328" s="16"/>
      <c r="Q328" s="16"/>
      <c r="R328" s="17"/>
      <c r="S328" s="18"/>
      <c r="T328" s="18"/>
      <c r="U328" s="19"/>
      <c r="V328" s="19"/>
      <c r="W328" s="20"/>
      <c r="X328" s="21"/>
      <c r="Y328" s="22"/>
    </row>
    <row r="329" customFormat="false" ht="11.25" hidden="false" customHeight="false" outlineLevel="0" collapsed="false">
      <c r="A329" s="11"/>
      <c r="F329" s="12"/>
      <c r="G329" s="13"/>
      <c r="H329" s="13"/>
      <c r="I329" s="14"/>
      <c r="J329" s="13"/>
      <c r="K329" s="15"/>
      <c r="L329" s="15"/>
      <c r="M329" s="16"/>
      <c r="N329" s="16"/>
      <c r="O329" s="16"/>
      <c r="P329" s="16"/>
      <c r="Q329" s="16"/>
      <c r="R329" s="17"/>
      <c r="S329" s="18"/>
      <c r="T329" s="18"/>
      <c r="U329" s="19"/>
      <c r="V329" s="19"/>
      <c r="W329" s="20"/>
      <c r="X329" s="21"/>
      <c r="Y329" s="22"/>
    </row>
    <row r="330" customFormat="false" ht="11.25" hidden="false" customHeight="false" outlineLevel="0" collapsed="false">
      <c r="A330" s="11"/>
      <c r="F330" s="12"/>
      <c r="G330" s="13"/>
      <c r="H330" s="13"/>
      <c r="I330" s="14"/>
      <c r="J330" s="13"/>
      <c r="K330" s="15"/>
      <c r="L330" s="15"/>
      <c r="M330" s="16"/>
      <c r="N330" s="16"/>
      <c r="O330" s="16"/>
      <c r="P330" s="16"/>
      <c r="Q330" s="16"/>
      <c r="R330" s="17"/>
      <c r="S330" s="18"/>
      <c r="T330" s="18"/>
      <c r="U330" s="19"/>
      <c r="V330" s="19"/>
      <c r="W330" s="20"/>
      <c r="X330" s="21"/>
      <c r="Y330" s="22"/>
    </row>
    <row r="331" customFormat="false" ht="11.25" hidden="false" customHeight="false" outlineLevel="0" collapsed="false">
      <c r="A331" s="11"/>
      <c r="F331" s="12"/>
      <c r="G331" s="13"/>
      <c r="H331" s="13"/>
      <c r="I331" s="14"/>
      <c r="J331" s="13"/>
      <c r="K331" s="15"/>
      <c r="L331" s="15"/>
      <c r="M331" s="16"/>
      <c r="N331" s="16"/>
      <c r="O331" s="16"/>
      <c r="P331" s="16"/>
      <c r="Q331" s="16"/>
      <c r="R331" s="17"/>
      <c r="S331" s="18"/>
      <c r="T331" s="18"/>
      <c r="U331" s="19"/>
      <c r="V331" s="19"/>
      <c r="W331" s="20"/>
      <c r="X331" s="21"/>
      <c r="Y331" s="22"/>
    </row>
    <row r="332" customFormat="false" ht="11.25" hidden="false" customHeight="false" outlineLevel="0" collapsed="false">
      <c r="A332" s="11"/>
      <c r="F332" s="12"/>
      <c r="G332" s="13"/>
      <c r="H332" s="13"/>
      <c r="I332" s="14"/>
      <c r="J332" s="13"/>
      <c r="K332" s="15"/>
      <c r="L332" s="15"/>
      <c r="M332" s="16"/>
      <c r="N332" s="16"/>
      <c r="O332" s="16"/>
      <c r="P332" s="16"/>
      <c r="Q332" s="16"/>
      <c r="R332" s="17"/>
      <c r="S332" s="18"/>
      <c r="T332" s="18"/>
      <c r="U332" s="19"/>
      <c r="V332" s="19"/>
      <c r="W332" s="20"/>
      <c r="X332" s="21"/>
      <c r="Y332" s="22"/>
    </row>
    <row r="333" customFormat="false" ht="11.25" hidden="false" customHeight="false" outlineLevel="0" collapsed="false">
      <c r="A333" s="11"/>
      <c r="F333" s="12"/>
      <c r="G333" s="13"/>
      <c r="H333" s="13"/>
      <c r="I333" s="14"/>
      <c r="J333" s="13"/>
      <c r="K333" s="15"/>
      <c r="L333" s="15"/>
      <c r="M333" s="16"/>
      <c r="N333" s="16"/>
      <c r="O333" s="16"/>
      <c r="P333" s="16"/>
      <c r="Q333" s="16"/>
      <c r="R333" s="17"/>
      <c r="S333" s="18"/>
      <c r="T333" s="18"/>
      <c r="U333" s="19"/>
      <c r="V333" s="19"/>
      <c r="W333" s="20"/>
      <c r="X333" s="21"/>
      <c r="Y333" s="22"/>
    </row>
    <row r="334" customFormat="false" ht="11.25" hidden="false" customHeight="false" outlineLevel="0" collapsed="false">
      <c r="A334" s="11"/>
      <c r="F334" s="12"/>
      <c r="G334" s="13"/>
      <c r="H334" s="13"/>
      <c r="I334" s="14"/>
      <c r="J334" s="13"/>
      <c r="K334" s="15"/>
      <c r="L334" s="15"/>
      <c r="M334" s="16"/>
      <c r="N334" s="16"/>
      <c r="O334" s="16"/>
      <c r="P334" s="16"/>
      <c r="Q334" s="16"/>
      <c r="R334" s="17"/>
      <c r="S334" s="18"/>
      <c r="T334" s="18"/>
      <c r="U334" s="19"/>
      <c r="V334" s="19"/>
      <c r="W334" s="20"/>
      <c r="X334" s="21"/>
      <c r="Y334" s="22"/>
    </row>
    <row r="335" customFormat="false" ht="11.25" hidden="false" customHeight="false" outlineLevel="0" collapsed="false">
      <c r="A335" s="11"/>
      <c r="F335" s="12"/>
      <c r="G335" s="13"/>
      <c r="H335" s="13"/>
      <c r="I335" s="14"/>
      <c r="J335" s="13"/>
      <c r="K335" s="15"/>
      <c r="L335" s="15"/>
      <c r="M335" s="16"/>
      <c r="N335" s="16"/>
      <c r="O335" s="16"/>
      <c r="P335" s="16"/>
      <c r="Q335" s="16"/>
      <c r="R335" s="17"/>
      <c r="S335" s="18"/>
      <c r="T335" s="18"/>
      <c r="U335" s="19"/>
      <c r="V335" s="19"/>
      <c r="W335" s="20"/>
      <c r="X335" s="21"/>
      <c r="Y335" s="22"/>
    </row>
    <row r="336" customFormat="false" ht="11.25" hidden="false" customHeight="false" outlineLevel="0" collapsed="false">
      <c r="A336" s="11"/>
      <c r="F336" s="12"/>
      <c r="G336" s="13"/>
      <c r="H336" s="13"/>
      <c r="I336" s="14"/>
      <c r="J336" s="13"/>
      <c r="K336" s="15"/>
      <c r="L336" s="15"/>
      <c r="M336" s="16"/>
      <c r="N336" s="16"/>
      <c r="O336" s="16"/>
      <c r="P336" s="16"/>
      <c r="Q336" s="16"/>
      <c r="R336" s="17"/>
      <c r="S336" s="18"/>
      <c r="T336" s="18"/>
      <c r="U336" s="19"/>
      <c r="V336" s="19"/>
      <c r="W336" s="20"/>
      <c r="X336" s="21"/>
      <c r="Y336" s="22"/>
    </row>
    <row r="337" customFormat="false" ht="11.25" hidden="false" customHeight="false" outlineLevel="0" collapsed="false">
      <c r="A337" s="11"/>
      <c r="F337" s="12"/>
      <c r="G337" s="13"/>
      <c r="H337" s="13"/>
      <c r="I337" s="14"/>
      <c r="J337" s="13"/>
      <c r="K337" s="15"/>
      <c r="L337" s="15"/>
      <c r="M337" s="16"/>
      <c r="N337" s="16"/>
      <c r="O337" s="16"/>
      <c r="P337" s="16"/>
      <c r="Q337" s="16"/>
      <c r="R337" s="17"/>
      <c r="S337" s="18"/>
      <c r="T337" s="18"/>
      <c r="U337" s="19"/>
      <c r="V337" s="19"/>
      <c r="W337" s="20"/>
      <c r="X337" s="21"/>
      <c r="Y337" s="22"/>
    </row>
    <row r="338" customFormat="false" ht="11.25" hidden="false" customHeight="false" outlineLevel="0" collapsed="false">
      <c r="A338" s="11"/>
      <c r="F338" s="12"/>
      <c r="G338" s="13"/>
      <c r="H338" s="13"/>
      <c r="I338" s="14"/>
      <c r="J338" s="13"/>
      <c r="K338" s="15"/>
      <c r="L338" s="15"/>
      <c r="M338" s="16"/>
      <c r="N338" s="16"/>
      <c r="O338" s="16"/>
      <c r="P338" s="16"/>
      <c r="Q338" s="16"/>
      <c r="R338" s="17"/>
      <c r="S338" s="18"/>
      <c r="T338" s="18"/>
      <c r="U338" s="19"/>
      <c r="V338" s="19"/>
      <c r="W338" s="20"/>
      <c r="X338" s="21"/>
      <c r="Y338" s="22"/>
    </row>
    <row r="339" customFormat="false" ht="11.25" hidden="false" customHeight="false" outlineLevel="0" collapsed="false">
      <c r="A339" s="11"/>
      <c r="F339" s="12"/>
      <c r="G339" s="13"/>
      <c r="H339" s="13"/>
      <c r="I339" s="14"/>
      <c r="J339" s="13"/>
      <c r="K339" s="15"/>
      <c r="L339" s="15"/>
      <c r="M339" s="16"/>
      <c r="N339" s="16"/>
      <c r="O339" s="16"/>
      <c r="P339" s="16"/>
      <c r="Q339" s="16"/>
      <c r="R339" s="17"/>
      <c r="S339" s="18"/>
      <c r="T339" s="18"/>
      <c r="U339" s="19"/>
      <c r="V339" s="19"/>
      <c r="W339" s="20"/>
      <c r="X339" s="21"/>
      <c r="Y339" s="22"/>
    </row>
    <row r="340" customFormat="false" ht="11.25" hidden="false" customHeight="false" outlineLevel="0" collapsed="false">
      <c r="A340" s="11"/>
      <c r="F340" s="12"/>
      <c r="G340" s="13"/>
      <c r="H340" s="13"/>
      <c r="I340" s="14"/>
      <c r="J340" s="13"/>
      <c r="K340" s="15"/>
      <c r="L340" s="15"/>
      <c r="M340" s="16"/>
      <c r="N340" s="16"/>
      <c r="O340" s="16"/>
      <c r="P340" s="16"/>
      <c r="Q340" s="16"/>
      <c r="R340" s="17"/>
      <c r="S340" s="18"/>
      <c r="T340" s="18"/>
      <c r="U340" s="19"/>
      <c r="V340" s="19"/>
      <c r="W340" s="20"/>
      <c r="X340" s="21"/>
      <c r="Y340" s="22"/>
    </row>
    <row r="341" customFormat="false" ht="11.25" hidden="false" customHeight="false" outlineLevel="0" collapsed="false">
      <c r="A341" s="11"/>
      <c r="F341" s="12"/>
      <c r="G341" s="13"/>
      <c r="H341" s="13"/>
      <c r="I341" s="14"/>
      <c r="J341" s="13"/>
      <c r="K341" s="15"/>
      <c r="L341" s="15"/>
      <c r="M341" s="16"/>
      <c r="N341" s="16"/>
      <c r="O341" s="16"/>
      <c r="P341" s="16"/>
      <c r="Q341" s="16"/>
      <c r="R341" s="17"/>
      <c r="S341" s="18"/>
      <c r="T341" s="18"/>
      <c r="U341" s="19"/>
      <c r="V341" s="19"/>
      <c r="W341" s="20"/>
      <c r="X341" s="21"/>
      <c r="Y341" s="22"/>
    </row>
    <row r="342" customFormat="false" ht="11.25" hidden="false" customHeight="false" outlineLevel="0" collapsed="false">
      <c r="A342" s="11"/>
      <c r="F342" s="12"/>
      <c r="G342" s="13"/>
      <c r="H342" s="13"/>
      <c r="I342" s="14"/>
      <c r="J342" s="13"/>
      <c r="K342" s="15"/>
      <c r="L342" s="15"/>
      <c r="M342" s="16"/>
      <c r="N342" s="16"/>
      <c r="O342" s="16"/>
      <c r="P342" s="16"/>
      <c r="Q342" s="16"/>
      <c r="R342" s="17"/>
      <c r="S342" s="18"/>
      <c r="T342" s="18"/>
      <c r="U342" s="19"/>
      <c r="V342" s="19"/>
      <c r="W342" s="20"/>
      <c r="X342" s="21"/>
      <c r="Y342" s="22"/>
    </row>
    <row r="343" customFormat="false" ht="11.25" hidden="false" customHeight="false" outlineLevel="0" collapsed="false">
      <c r="A343" s="11"/>
      <c r="F343" s="12"/>
      <c r="G343" s="13"/>
      <c r="H343" s="13"/>
      <c r="I343" s="14"/>
      <c r="J343" s="13"/>
      <c r="K343" s="15"/>
      <c r="L343" s="15"/>
      <c r="M343" s="16"/>
      <c r="N343" s="16"/>
      <c r="O343" s="16"/>
      <c r="P343" s="16"/>
      <c r="Q343" s="16"/>
      <c r="R343" s="17"/>
      <c r="S343" s="18"/>
      <c r="T343" s="18"/>
      <c r="U343" s="19"/>
      <c r="V343" s="19"/>
      <c r="W343" s="20"/>
      <c r="X343" s="21"/>
      <c r="Y343" s="22"/>
    </row>
    <row r="344" customFormat="false" ht="11.25" hidden="false" customHeight="false" outlineLevel="0" collapsed="false">
      <c r="A344" s="11"/>
      <c r="F344" s="12"/>
      <c r="G344" s="13"/>
      <c r="H344" s="13"/>
      <c r="I344" s="14"/>
      <c r="J344" s="13"/>
      <c r="K344" s="15"/>
      <c r="L344" s="15"/>
      <c r="M344" s="16"/>
      <c r="N344" s="16"/>
      <c r="O344" s="16"/>
      <c r="P344" s="16"/>
      <c r="Q344" s="16"/>
      <c r="R344" s="17"/>
      <c r="S344" s="18"/>
      <c r="T344" s="18"/>
      <c r="U344" s="19"/>
      <c r="V344" s="19"/>
      <c r="W344" s="20"/>
      <c r="X344" s="21"/>
      <c r="Y344" s="22"/>
    </row>
    <row r="345" customFormat="false" ht="11.25" hidden="false" customHeight="false" outlineLevel="0" collapsed="false">
      <c r="A345" s="11"/>
      <c r="F345" s="12"/>
      <c r="G345" s="13"/>
      <c r="H345" s="13"/>
      <c r="I345" s="14"/>
      <c r="J345" s="13"/>
      <c r="K345" s="15"/>
      <c r="L345" s="15"/>
      <c r="M345" s="16"/>
      <c r="N345" s="16"/>
      <c r="O345" s="16"/>
      <c r="P345" s="16"/>
      <c r="Q345" s="16"/>
      <c r="R345" s="17"/>
      <c r="S345" s="18"/>
      <c r="T345" s="18"/>
      <c r="U345" s="19"/>
      <c r="V345" s="19"/>
      <c r="W345" s="20"/>
      <c r="X345" s="21"/>
      <c r="Y345" s="22"/>
    </row>
    <row r="346" customFormat="false" ht="11.25" hidden="false" customHeight="false" outlineLevel="0" collapsed="false">
      <c r="A346" s="11"/>
      <c r="F346" s="12"/>
      <c r="G346" s="13"/>
      <c r="H346" s="13"/>
      <c r="I346" s="14"/>
      <c r="J346" s="13"/>
      <c r="K346" s="15"/>
      <c r="L346" s="15"/>
      <c r="M346" s="16"/>
      <c r="N346" s="16"/>
      <c r="O346" s="16"/>
      <c r="P346" s="16"/>
      <c r="Q346" s="16"/>
      <c r="R346" s="17"/>
      <c r="S346" s="18"/>
      <c r="T346" s="18"/>
      <c r="U346" s="19"/>
      <c r="V346" s="19"/>
      <c r="W346" s="20"/>
      <c r="X346" s="21"/>
      <c r="Y346" s="22"/>
    </row>
    <row r="347" customFormat="false" ht="11.25" hidden="false" customHeight="false" outlineLevel="0" collapsed="false">
      <c r="A347" s="11"/>
      <c r="F347" s="12"/>
      <c r="G347" s="13"/>
      <c r="H347" s="13"/>
      <c r="I347" s="14"/>
      <c r="J347" s="13"/>
      <c r="K347" s="15"/>
      <c r="L347" s="15"/>
      <c r="M347" s="16"/>
      <c r="N347" s="16"/>
      <c r="O347" s="16"/>
      <c r="P347" s="16"/>
      <c r="Q347" s="16"/>
      <c r="R347" s="17"/>
      <c r="S347" s="18"/>
      <c r="T347" s="18"/>
      <c r="U347" s="19"/>
      <c r="V347" s="19"/>
      <c r="W347" s="20"/>
      <c r="X347" s="21"/>
      <c r="Y347" s="22"/>
    </row>
    <row r="348" customFormat="false" ht="11.25" hidden="false" customHeight="false" outlineLevel="0" collapsed="false">
      <c r="A348" s="11"/>
      <c r="F348" s="12"/>
      <c r="G348" s="13"/>
      <c r="H348" s="13"/>
      <c r="I348" s="14"/>
      <c r="J348" s="13"/>
      <c r="K348" s="15"/>
      <c r="L348" s="15"/>
      <c r="M348" s="16"/>
      <c r="N348" s="16"/>
      <c r="O348" s="16"/>
      <c r="P348" s="16"/>
      <c r="Q348" s="16"/>
      <c r="R348" s="17"/>
      <c r="S348" s="18"/>
      <c r="T348" s="18"/>
      <c r="U348" s="19"/>
      <c r="V348" s="19"/>
      <c r="W348" s="20"/>
      <c r="X348" s="21"/>
      <c r="Y348" s="22"/>
    </row>
    <row r="349" customFormat="false" ht="11.25" hidden="false" customHeight="false" outlineLevel="0" collapsed="false">
      <c r="A349" s="11"/>
      <c r="F349" s="12"/>
      <c r="G349" s="13"/>
      <c r="H349" s="13"/>
      <c r="I349" s="14"/>
      <c r="J349" s="13"/>
      <c r="K349" s="15"/>
      <c r="L349" s="15"/>
      <c r="M349" s="16"/>
      <c r="N349" s="16"/>
      <c r="O349" s="16"/>
      <c r="P349" s="16"/>
      <c r="Q349" s="16"/>
      <c r="R349" s="17"/>
      <c r="S349" s="18"/>
      <c r="T349" s="18"/>
      <c r="U349" s="19"/>
      <c r="V349" s="19"/>
      <c r="W349" s="20"/>
      <c r="X349" s="21"/>
      <c r="Y349" s="22"/>
    </row>
    <row r="350" customFormat="false" ht="11.25" hidden="false" customHeight="false" outlineLevel="0" collapsed="false">
      <c r="A350" s="11"/>
      <c r="F350" s="12"/>
      <c r="G350" s="13"/>
      <c r="H350" s="13"/>
      <c r="I350" s="14"/>
      <c r="J350" s="13"/>
      <c r="K350" s="15"/>
      <c r="L350" s="15"/>
      <c r="M350" s="16"/>
      <c r="N350" s="16"/>
      <c r="O350" s="16"/>
      <c r="P350" s="16"/>
      <c r="Q350" s="16"/>
      <c r="R350" s="17"/>
      <c r="S350" s="18"/>
      <c r="T350" s="18"/>
      <c r="U350" s="19"/>
      <c r="V350" s="19"/>
      <c r="W350" s="20"/>
      <c r="X350" s="21"/>
      <c r="Y350" s="22"/>
    </row>
    <row r="351" customFormat="false" ht="11.25" hidden="false" customHeight="false" outlineLevel="0" collapsed="false">
      <c r="A351" s="11"/>
      <c r="F351" s="12"/>
      <c r="G351" s="13"/>
      <c r="H351" s="13"/>
      <c r="I351" s="14"/>
      <c r="J351" s="13"/>
      <c r="K351" s="15"/>
      <c r="L351" s="15"/>
      <c r="M351" s="16"/>
      <c r="N351" s="16"/>
      <c r="O351" s="16"/>
      <c r="P351" s="16"/>
      <c r="Q351" s="16"/>
      <c r="R351" s="17"/>
      <c r="S351" s="18"/>
      <c r="T351" s="18"/>
      <c r="U351" s="19"/>
      <c r="V351" s="19"/>
      <c r="W351" s="20"/>
      <c r="X351" s="21"/>
      <c r="Y351" s="22"/>
    </row>
    <row r="352" customFormat="false" ht="11.25" hidden="false" customHeight="false" outlineLevel="0" collapsed="false">
      <c r="A352" s="11"/>
      <c r="F352" s="12"/>
      <c r="G352" s="13"/>
      <c r="H352" s="13"/>
      <c r="I352" s="14"/>
      <c r="J352" s="13"/>
      <c r="K352" s="15"/>
      <c r="L352" s="15"/>
      <c r="M352" s="16"/>
      <c r="N352" s="16"/>
      <c r="O352" s="16"/>
      <c r="P352" s="16"/>
      <c r="Q352" s="16"/>
      <c r="R352" s="17"/>
      <c r="S352" s="18"/>
      <c r="T352" s="18"/>
      <c r="U352" s="19"/>
      <c r="V352" s="19"/>
      <c r="W352" s="20"/>
      <c r="X352" s="21"/>
      <c r="Y352" s="22"/>
    </row>
    <row r="353" customFormat="false" ht="11.25" hidden="false" customHeight="false" outlineLevel="0" collapsed="false">
      <c r="A353" s="11"/>
      <c r="F353" s="12"/>
      <c r="G353" s="13"/>
      <c r="H353" s="13"/>
      <c r="I353" s="14"/>
      <c r="J353" s="13"/>
      <c r="K353" s="15"/>
      <c r="L353" s="15"/>
      <c r="M353" s="16"/>
      <c r="N353" s="16"/>
      <c r="O353" s="16"/>
      <c r="P353" s="16"/>
      <c r="Q353" s="16"/>
      <c r="R353" s="17"/>
      <c r="S353" s="18"/>
      <c r="T353" s="18"/>
      <c r="U353" s="19"/>
      <c r="V353" s="19"/>
      <c r="W353" s="20"/>
      <c r="X353" s="21"/>
      <c r="Y353" s="22"/>
    </row>
    <row r="354" customFormat="false" ht="11.25" hidden="false" customHeight="false" outlineLevel="0" collapsed="false">
      <c r="A354" s="11"/>
      <c r="F354" s="12"/>
      <c r="G354" s="13"/>
      <c r="H354" s="13"/>
      <c r="I354" s="14"/>
      <c r="J354" s="13"/>
      <c r="K354" s="15"/>
      <c r="L354" s="15"/>
      <c r="M354" s="16"/>
      <c r="N354" s="16"/>
      <c r="O354" s="16"/>
      <c r="P354" s="16"/>
      <c r="Q354" s="16"/>
      <c r="R354" s="17"/>
      <c r="S354" s="18"/>
      <c r="T354" s="18"/>
      <c r="U354" s="19"/>
      <c r="V354" s="19"/>
      <c r="W354" s="20"/>
      <c r="X354" s="21"/>
      <c r="Y354" s="22"/>
    </row>
    <row r="355" customFormat="false" ht="11.25" hidden="false" customHeight="false" outlineLevel="0" collapsed="false">
      <c r="A355" s="11"/>
      <c r="F355" s="12"/>
      <c r="G355" s="13"/>
      <c r="H355" s="13"/>
      <c r="I355" s="14"/>
      <c r="J355" s="13"/>
      <c r="K355" s="15"/>
      <c r="L355" s="15"/>
      <c r="M355" s="16"/>
      <c r="N355" s="16"/>
      <c r="O355" s="16"/>
      <c r="P355" s="16"/>
      <c r="Q355" s="16"/>
      <c r="R355" s="17"/>
      <c r="S355" s="18"/>
      <c r="T355" s="18"/>
      <c r="U355" s="19"/>
      <c r="V355" s="19"/>
      <c r="W355" s="20"/>
      <c r="X355" s="21"/>
      <c r="Y355" s="22"/>
    </row>
    <row r="356" customFormat="false" ht="11.25" hidden="false" customHeight="false" outlineLevel="0" collapsed="false">
      <c r="A356" s="11"/>
      <c r="F356" s="12"/>
      <c r="G356" s="13"/>
      <c r="H356" s="13"/>
      <c r="I356" s="14"/>
      <c r="J356" s="13"/>
      <c r="K356" s="15"/>
      <c r="L356" s="15"/>
      <c r="M356" s="16"/>
      <c r="N356" s="16"/>
      <c r="O356" s="16"/>
      <c r="P356" s="16"/>
      <c r="Q356" s="16"/>
      <c r="R356" s="17"/>
      <c r="S356" s="18"/>
      <c r="T356" s="18"/>
      <c r="U356" s="19"/>
      <c r="V356" s="19"/>
      <c r="W356" s="20"/>
      <c r="X356" s="21"/>
      <c r="Y356" s="22"/>
    </row>
    <row r="357" customFormat="false" ht="11.25" hidden="false" customHeight="false" outlineLevel="0" collapsed="false">
      <c r="A357" s="11"/>
      <c r="F357" s="12"/>
      <c r="G357" s="13"/>
      <c r="H357" s="13"/>
      <c r="I357" s="14"/>
      <c r="J357" s="13"/>
      <c r="K357" s="15"/>
      <c r="L357" s="15"/>
      <c r="M357" s="16"/>
      <c r="N357" s="16"/>
      <c r="O357" s="16"/>
      <c r="P357" s="16"/>
      <c r="Q357" s="16"/>
      <c r="R357" s="17"/>
      <c r="S357" s="18"/>
      <c r="T357" s="18"/>
      <c r="U357" s="19"/>
      <c r="V357" s="19"/>
      <c r="W357" s="20"/>
      <c r="X357" s="21"/>
      <c r="Y357" s="22"/>
    </row>
    <row r="358" customFormat="false" ht="11.25" hidden="false" customHeight="false" outlineLevel="0" collapsed="false">
      <c r="A358" s="11"/>
      <c r="F358" s="12"/>
      <c r="G358" s="13"/>
      <c r="H358" s="13"/>
      <c r="I358" s="14"/>
      <c r="J358" s="13"/>
      <c r="K358" s="15"/>
      <c r="L358" s="15"/>
      <c r="M358" s="16"/>
      <c r="N358" s="16"/>
      <c r="O358" s="16"/>
      <c r="P358" s="16"/>
      <c r="Q358" s="16"/>
      <c r="R358" s="17"/>
      <c r="S358" s="18"/>
      <c r="T358" s="18"/>
      <c r="U358" s="19"/>
      <c r="V358" s="19"/>
      <c r="W358" s="20"/>
      <c r="X358" s="21"/>
      <c r="Y358" s="22"/>
    </row>
    <row r="359" customFormat="false" ht="11.25" hidden="false" customHeight="false" outlineLevel="0" collapsed="false">
      <c r="A359" s="11"/>
      <c r="F359" s="12"/>
      <c r="G359" s="13"/>
      <c r="H359" s="13"/>
      <c r="I359" s="14"/>
      <c r="J359" s="13"/>
      <c r="K359" s="15"/>
      <c r="L359" s="15"/>
      <c r="M359" s="16"/>
      <c r="N359" s="16"/>
      <c r="O359" s="16"/>
      <c r="P359" s="16"/>
      <c r="Q359" s="16"/>
      <c r="R359" s="17"/>
      <c r="S359" s="18"/>
      <c r="T359" s="18"/>
      <c r="U359" s="19"/>
      <c r="V359" s="19"/>
      <c r="W359" s="20"/>
      <c r="X359" s="21"/>
      <c r="Y359" s="22"/>
    </row>
    <row r="360" customFormat="false" ht="11.25" hidden="false" customHeight="false" outlineLevel="0" collapsed="false">
      <c r="A360" s="11"/>
      <c r="F360" s="12"/>
      <c r="G360" s="13"/>
      <c r="H360" s="13"/>
      <c r="I360" s="14"/>
      <c r="J360" s="13"/>
      <c r="K360" s="15"/>
      <c r="L360" s="15"/>
      <c r="M360" s="16"/>
      <c r="N360" s="16"/>
      <c r="O360" s="16"/>
      <c r="P360" s="16"/>
      <c r="Q360" s="16"/>
      <c r="R360" s="17"/>
      <c r="S360" s="18"/>
      <c r="T360" s="18"/>
      <c r="U360" s="19"/>
      <c r="V360" s="19"/>
      <c r="W360" s="20"/>
      <c r="X360" s="21"/>
      <c r="Y360" s="22"/>
    </row>
    <row r="361" customFormat="false" ht="11.25" hidden="false" customHeight="false" outlineLevel="0" collapsed="false">
      <c r="A361" s="11"/>
      <c r="F361" s="12"/>
      <c r="G361" s="13"/>
      <c r="H361" s="13"/>
      <c r="I361" s="14"/>
      <c r="J361" s="13"/>
      <c r="K361" s="15"/>
      <c r="L361" s="15"/>
      <c r="M361" s="16"/>
      <c r="N361" s="16"/>
      <c r="O361" s="16"/>
      <c r="P361" s="16"/>
      <c r="Q361" s="16"/>
      <c r="R361" s="17"/>
      <c r="S361" s="18"/>
      <c r="T361" s="18"/>
      <c r="U361" s="19"/>
      <c r="V361" s="19"/>
      <c r="W361" s="20"/>
      <c r="X361" s="21"/>
      <c r="Y361" s="22"/>
    </row>
    <row r="362" customFormat="false" ht="11.25" hidden="false" customHeight="false" outlineLevel="0" collapsed="false">
      <c r="A362" s="11"/>
      <c r="F362" s="12"/>
      <c r="G362" s="13"/>
      <c r="H362" s="13"/>
      <c r="I362" s="14"/>
      <c r="J362" s="13"/>
      <c r="K362" s="15"/>
      <c r="L362" s="15"/>
      <c r="M362" s="16"/>
      <c r="N362" s="16"/>
      <c r="O362" s="16"/>
      <c r="P362" s="16"/>
      <c r="Q362" s="16"/>
      <c r="R362" s="17"/>
      <c r="S362" s="18"/>
      <c r="T362" s="18"/>
      <c r="U362" s="19"/>
      <c r="V362" s="19"/>
      <c r="W362" s="20"/>
      <c r="X362" s="21"/>
      <c r="Y362" s="22"/>
    </row>
    <row r="363" customFormat="false" ht="11.25" hidden="false" customHeight="false" outlineLevel="0" collapsed="false">
      <c r="A363" s="11"/>
      <c r="F363" s="12"/>
      <c r="G363" s="13"/>
      <c r="H363" s="13"/>
      <c r="I363" s="14"/>
      <c r="J363" s="13"/>
      <c r="K363" s="15"/>
      <c r="L363" s="15"/>
      <c r="M363" s="16"/>
      <c r="N363" s="16"/>
      <c r="O363" s="16"/>
      <c r="P363" s="16"/>
      <c r="Q363" s="16"/>
      <c r="R363" s="17"/>
      <c r="S363" s="18"/>
      <c r="T363" s="18"/>
      <c r="U363" s="19"/>
      <c r="V363" s="19"/>
      <c r="W363" s="20"/>
      <c r="X363" s="21"/>
      <c r="Y363" s="22"/>
    </row>
    <row r="364" customFormat="false" ht="11.25" hidden="false" customHeight="false" outlineLevel="0" collapsed="false">
      <c r="A364" s="11"/>
      <c r="F364" s="12"/>
      <c r="G364" s="13"/>
      <c r="H364" s="13"/>
      <c r="I364" s="14"/>
      <c r="J364" s="13"/>
      <c r="K364" s="15"/>
      <c r="L364" s="15"/>
      <c r="M364" s="16"/>
      <c r="N364" s="16"/>
      <c r="O364" s="16"/>
      <c r="P364" s="16"/>
      <c r="Q364" s="16"/>
      <c r="R364" s="17"/>
      <c r="S364" s="18"/>
      <c r="T364" s="18"/>
      <c r="U364" s="19"/>
      <c r="V364" s="19"/>
      <c r="W364" s="20"/>
      <c r="X364" s="21"/>
      <c r="Y364" s="22"/>
    </row>
    <row r="365" customFormat="false" ht="11.25" hidden="false" customHeight="false" outlineLevel="0" collapsed="false">
      <c r="A365" s="11"/>
      <c r="F365" s="12"/>
      <c r="G365" s="13"/>
      <c r="H365" s="13"/>
      <c r="I365" s="14"/>
      <c r="J365" s="13"/>
      <c r="K365" s="15"/>
      <c r="L365" s="15"/>
      <c r="M365" s="16"/>
      <c r="N365" s="16"/>
      <c r="O365" s="16"/>
      <c r="P365" s="16"/>
      <c r="Q365" s="16"/>
      <c r="R365" s="17"/>
      <c r="S365" s="18"/>
      <c r="T365" s="18"/>
      <c r="U365" s="19"/>
      <c r="V365" s="19"/>
      <c r="W365" s="20"/>
      <c r="X365" s="21"/>
      <c r="Y365" s="22"/>
    </row>
    <row r="366" customFormat="false" ht="11.25" hidden="false" customHeight="false" outlineLevel="0" collapsed="false">
      <c r="A366" s="11"/>
      <c r="F366" s="12"/>
      <c r="G366" s="13"/>
      <c r="H366" s="13"/>
      <c r="I366" s="14"/>
      <c r="J366" s="13"/>
      <c r="K366" s="15"/>
      <c r="L366" s="15"/>
      <c r="M366" s="16"/>
      <c r="N366" s="16"/>
      <c r="O366" s="16"/>
      <c r="P366" s="16"/>
      <c r="Q366" s="16"/>
      <c r="R366" s="17"/>
      <c r="S366" s="18"/>
      <c r="T366" s="18"/>
      <c r="U366" s="19"/>
      <c r="V366" s="19"/>
      <c r="W366" s="20"/>
      <c r="X366" s="21"/>
      <c r="Y366" s="22"/>
    </row>
    <row r="367" customFormat="false" ht="11.25" hidden="false" customHeight="false" outlineLevel="0" collapsed="false">
      <c r="A367" s="11"/>
      <c r="F367" s="12"/>
      <c r="G367" s="13"/>
      <c r="H367" s="13"/>
      <c r="I367" s="14"/>
      <c r="J367" s="13"/>
      <c r="K367" s="15"/>
      <c r="L367" s="15"/>
      <c r="M367" s="16"/>
      <c r="N367" s="16"/>
      <c r="O367" s="16"/>
      <c r="P367" s="16"/>
      <c r="Q367" s="16"/>
      <c r="R367" s="17"/>
      <c r="S367" s="18"/>
      <c r="T367" s="18"/>
      <c r="U367" s="19"/>
      <c r="V367" s="19"/>
      <c r="W367" s="20"/>
      <c r="X367" s="21"/>
      <c r="Y367" s="22"/>
    </row>
    <row r="368" customFormat="false" ht="11.25" hidden="false" customHeight="false" outlineLevel="0" collapsed="false">
      <c r="A368" s="11"/>
      <c r="F368" s="12"/>
      <c r="G368" s="13"/>
      <c r="H368" s="13"/>
      <c r="I368" s="14"/>
      <c r="J368" s="13"/>
      <c r="K368" s="15"/>
      <c r="L368" s="15"/>
      <c r="M368" s="16"/>
      <c r="N368" s="16"/>
      <c r="O368" s="16"/>
      <c r="P368" s="16"/>
      <c r="Q368" s="16"/>
      <c r="R368" s="17"/>
      <c r="S368" s="18"/>
      <c r="T368" s="18"/>
      <c r="U368" s="19"/>
      <c r="V368" s="19"/>
      <c r="W368" s="20"/>
      <c r="X368" s="21"/>
      <c r="Y368" s="22"/>
    </row>
    <row r="369" customFormat="false" ht="11.25" hidden="false" customHeight="false" outlineLevel="0" collapsed="false">
      <c r="A369" s="11"/>
      <c r="F369" s="12"/>
      <c r="G369" s="13"/>
      <c r="H369" s="13"/>
      <c r="I369" s="14"/>
      <c r="J369" s="13"/>
      <c r="K369" s="15"/>
      <c r="L369" s="15"/>
      <c r="M369" s="16"/>
      <c r="N369" s="16"/>
      <c r="O369" s="16"/>
      <c r="P369" s="16"/>
      <c r="Q369" s="16"/>
      <c r="R369" s="17"/>
      <c r="S369" s="18"/>
      <c r="T369" s="18"/>
      <c r="U369" s="19"/>
      <c r="V369" s="19"/>
      <c r="W369" s="20"/>
      <c r="X369" s="21"/>
      <c r="Y369" s="22"/>
    </row>
    <row r="370" customFormat="false" ht="11.25" hidden="false" customHeight="false" outlineLevel="0" collapsed="false">
      <c r="A370" s="11"/>
      <c r="F370" s="12"/>
      <c r="G370" s="13"/>
      <c r="H370" s="13"/>
      <c r="I370" s="14"/>
      <c r="J370" s="13"/>
      <c r="K370" s="15"/>
      <c r="L370" s="15"/>
      <c r="M370" s="16"/>
      <c r="N370" s="16"/>
      <c r="O370" s="16"/>
      <c r="P370" s="16"/>
      <c r="Q370" s="16"/>
      <c r="R370" s="17"/>
      <c r="S370" s="18"/>
      <c r="T370" s="18"/>
      <c r="U370" s="19"/>
      <c r="V370" s="19"/>
      <c r="W370" s="20"/>
      <c r="X370" s="21"/>
      <c r="Y370" s="22"/>
    </row>
    <row r="371" customFormat="false" ht="11.25" hidden="false" customHeight="false" outlineLevel="0" collapsed="false">
      <c r="A371" s="11"/>
      <c r="F371" s="12"/>
      <c r="G371" s="13"/>
      <c r="H371" s="13"/>
      <c r="I371" s="14"/>
      <c r="J371" s="13"/>
      <c r="K371" s="15"/>
      <c r="L371" s="15"/>
      <c r="M371" s="16"/>
      <c r="N371" s="16"/>
      <c r="O371" s="16"/>
      <c r="P371" s="16"/>
      <c r="Q371" s="16"/>
      <c r="R371" s="17"/>
      <c r="S371" s="18"/>
      <c r="T371" s="18"/>
      <c r="U371" s="19"/>
      <c r="V371" s="19"/>
      <c r="W371" s="20"/>
      <c r="X371" s="21"/>
      <c r="Y371" s="22"/>
    </row>
    <row r="372" customFormat="false" ht="11.25" hidden="false" customHeight="false" outlineLevel="0" collapsed="false">
      <c r="A372" s="11"/>
      <c r="F372" s="12"/>
      <c r="G372" s="13"/>
      <c r="H372" s="13"/>
      <c r="I372" s="14"/>
      <c r="J372" s="13"/>
      <c r="K372" s="15"/>
      <c r="L372" s="15"/>
      <c r="M372" s="16"/>
      <c r="N372" s="16"/>
      <c r="O372" s="16"/>
      <c r="P372" s="16"/>
      <c r="Q372" s="16"/>
      <c r="R372" s="17"/>
      <c r="S372" s="18"/>
      <c r="T372" s="18"/>
      <c r="U372" s="19"/>
      <c r="V372" s="19"/>
      <c r="W372" s="20"/>
      <c r="X372" s="21"/>
      <c r="Y372" s="22"/>
    </row>
    <row r="373" customFormat="false" ht="11.25" hidden="false" customHeight="false" outlineLevel="0" collapsed="false">
      <c r="A373" s="11"/>
      <c r="F373" s="12"/>
      <c r="G373" s="13"/>
      <c r="H373" s="13"/>
      <c r="I373" s="14"/>
      <c r="J373" s="13"/>
      <c r="K373" s="15"/>
      <c r="L373" s="15"/>
      <c r="M373" s="16"/>
      <c r="N373" s="16"/>
      <c r="O373" s="16"/>
      <c r="P373" s="16"/>
      <c r="Q373" s="16"/>
      <c r="R373" s="17"/>
      <c r="S373" s="18"/>
      <c r="T373" s="18"/>
      <c r="U373" s="19"/>
      <c r="V373" s="19"/>
      <c r="W373" s="20"/>
      <c r="X373" s="21"/>
      <c r="Y373" s="22"/>
    </row>
    <row r="374" customFormat="false" ht="11.25" hidden="false" customHeight="false" outlineLevel="0" collapsed="false">
      <c r="A374" s="11"/>
      <c r="F374" s="12"/>
      <c r="G374" s="13"/>
      <c r="H374" s="13"/>
      <c r="I374" s="14"/>
      <c r="J374" s="13"/>
      <c r="K374" s="15"/>
      <c r="L374" s="15"/>
      <c r="M374" s="16"/>
      <c r="N374" s="16"/>
      <c r="O374" s="16"/>
      <c r="P374" s="16"/>
      <c r="Q374" s="16"/>
      <c r="R374" s="17"/>
      <c r="S374" s="18"/>
      <c r="T374" s="18"/>
      <c r="U374" s="19"/>
      <c r="V374" s="19"/>
      <c r="W374" s="20"/>
      <c r="X374" s="21"/>
      <c r="Y374" s="22"/>
    </row>
    <row r="375" customFormat="false" ht="11.25" hidden="false" customHeight="false" outlineLevel="0" collapsed="false">
      <c r="A375" s="11"/>
      <c r="F375" s="12"/>
      <c r="G375" s="13"/>
      <c r="H375" s="13"/>
      <c r="I375" s="14"/>
      <c r="J375" s="13"/>
      <c r="K375" s="15"/>
      <c r="L375" s="15"/>
      <c r="M375" s="16"/>
      <c r="N375" s="16"/>
      <c r="O375" s="16"/>
      <c r="P375" s="16"/>
      <c r="Q375" s="16"/>
      <c r="R375" s="17"/>
      <c r="S375" s="18"/>
      <c r="T375" s="18"/>
      <c r="U375" s="19"/>
      <c r="V375" s="19"/>
      <c r="W375" s="20"/>
      <c r="X375" s="21"/>
      <c r="Y375" s="22"/>
    </row>
    <row r="376" customFormat="false" ht="11.25" hidden="false" customHeight="false" outlineLevel="0" collapsed="false">
      <c r="A376" s="11"/>
      <c r="F376" s="12"/>
      <c r="G376" s="13"/>
      <c r="H376" s="13"/>
      <c r="I376" s="14"/>
      <c r="J376" s="13"/>
      <c r="K376" s="15"/>
      <c r="L376" s="15"/>
      <c r="M376" s="16"/>
      <c r="N376" s="16"/>
      <c r="O376" s="16"/>
      <c r="P376" s="16"/>
      <c r="Q376" s="16"/>
      <c r="R376" s="17"/>
      <c r="S376" s="18"/>
      <c r="T376" s="18"/>
      <c r="U376" s="19"/>
      <c r="V376" s="19"/>
      <c r="W376" s="20"/>
      <c r="X376" s="21"/>
      <c r="Y376" s="22"/>
    </row>
    <row r="377" customFormat="false" ht="11.25" hidden="false" customHeight="false" outlineLevel="0" collapsed="false">
      <c r="A377" s="11"/>
      <c r="F377" s="12"/>
      <c r="G377" s="13"/>
      <c r="H377" s="13"/>
      <c r="I377" s="14"/>
      <c r="J377" s="13"/>
      <c r="K377" s="15"/>
      <c r="L377" s="15"/>
      <c r="M377" s="16"/>
      <c r="N377" s="16"/>
      <c r="O377" s="16"/>
      <c r="P377" s="16"/>
      <c r="Q377" s="16"/>
      <c r="R377" s="17"/>
      <c r="S377" s="18"/>
      <c r="T377" s="18"/>
      <c r="U377" s="19"/>
      <c r="V377" s="19"/>
      <c r="W377" s="20"/>
      <c r="X377" s="21"/>
      <c r="Y377" s="22"/>
    </row>
    <row r="378" customFormat="false" ht="11.25" hidden="false" customHeight="false" outlineLevel="0" collapsed="false">
      <c r="A378" s="11"/>
      <c r="F378" s="12"/>
      <c r="G378" s="13"/>
      <c r="H378" s="13"/>
      <c r="I378" s="14"/>
      <c r="J378" s="13"/>
      <c r="K378" s="15"/>
      <c r="L378" s="15"/>
      <c r="M378" s="16"/>
      <c r="N378" s="16"/>
      <c r="O378" s="16"/>
      <c r="P378" s="16"/>
      <c r="Q378" s="16"/>
      <c r="R378" s="17"/>
      <c r="S378" s="18"/>
      <c r="T378" s="18"/>
      <c r="U378" s="19"/>
      <c r="V378" s="19"/>
      <c r="W378" s="20"/>
      <c r="X378" s="21"/>
      <c r="Y378" s="22"/>
    </row>
    <row r="379" customFormat="false" ht="11.25" hidden="false" customHeight="false" outlineLevel="0" collapsed="false">
      <c r="A379" s="11"/>
      <c r="F379" s="12"/>
      <c r="G379" s="13"/>
      <c r="H379" s="13"/>
      <c r="I379" s="14"/>
      <c r="J379" s="13"/>
      <c r="K379" s="15"/>
      <c r="L379" s="15"/>
      <c r="M379" s="16"/>
      <c r="N379" s="16"/>
      <c r="O379" s="16"/>
      <c r="P379" s="16"/>
      <c r="Q379" s="16"/>
      <c r="R379" s="17"/>
      <c r="S379" s="18"/>
      <c r="T379" s="18"/>
      <c r="U379" s="19"/>
      <c r="V379" s="19"/>
      <c r="W379" s="20"/>
      <c r="X379" s="21"/>
      <c r="Y379" s="22"/>
    </row>
    <row r="380" customFormat="false" ht="11.25" hidden="false" customHeight="false" outlineLevel="0" collapsed="false">
      <c r="A380" s="11"/>
      <c r="F380" s="12"/>
      <c r="G380" s="13"/>
      <c r="H380" s="13"/>
      <c r="I380" s="14"/>
      <c r="J380" s="13"/>
      <c r="K380" s="15"/>
      <c r="L380" s="15"/>
      <c r="M380" s="16"/>
      <c r="N380" s="16"/>
      <c r="O380" s="16"/>
      <c r="P380" s="16"/>
      <c r="Q380" s="16"/>
      <c r="R380" s="17"/>
      <c r="S380" s="18"/>
      <c r="T380" s="18"/>
      <c r="U380" s="19"/>
      <c r="V380" s="19"/>
      <c r="W380" s="20"/>
      <c r="X380" s="21"/>
      <c r="Y380" s="22"/>
    </row>
    <row r="381" customFormat="false" ht="11.25" hidden="false" customHeight="false" outlineLevel="0" collapsed="false">
      <c r="A381" s="11"/>
      <c r="F381" s="12"/>
      <c r="G381" s="13"/>
      <c r="H381" s="13"/>
      <c r="I381" s="14"/>
      <c r="J381" s="13"/>
      <c r="K381" s="15"/>
      <c r="L381" s="15"/>
      <c r="M381" s="16"/>
      <c r="N381" s="16"/>
      <c r="O381" s="16"/>
      <c r="P381" s="16"/>
      <c r="Q381" s="16"/>
      <c r="R381" s="17"/>
      <c r="S381" s="18"/>
      <c r="T381" s="18"/>
      <c r="U381" s="19"/>
      <c r="V381" s="19"/>
      <c r="W381" s="20"/>
      <c r="X381" s="21"/>
      <c r="Y381" s="22"/>
    </row>
    <row r="382" customFormat="false" ht="11.25" hidden="false" customHeight="false" outlineLevel="0" collapsed="false">
      <c r="A382" s="11"/>
      <c r="F382" s="12"/>
      <c r="G382" s="13"/>
      <c r="H382" s="13"/>
      <c r="I382" s="14"/>
      <c r="J382" s="13"/>
      <c r="K382" s="15"/>
      <c r="L382" s="15"/>
      <c r="M382" s="16"/>
      <c r="N382" s="16"/>
      <c r="O382" s="16"/>
      <c r="P382" s="16"/>
      <c r="Q382" s="16"/>
      <c r="R382" s="17"/>
      <c r="S382" s="18"/>
      <c r="T382" s="18"/>
      <c r="U382" s="19"/>
      <c r="V382" s="19"/>
      <c r="W382" s="20"/>
      <c r="X382" s="21"/>
      <c r="Y382" s="22"/>
    </row>
    <row r="383" customFormat="false" ht="11.25" hidden="false" customHeight="false" outlineLevel="0" collapsed="false">
      <c r="A383" s="11"/>
      <c r="F383" s="12"/>
      <c r="G383" s="13"/>
      <c r="H383" s="13"/>
      <c r="I383" s="14"/>
      <c r="J383" s="13"/>
      <c r="K383" s="15"/>
      <c r="L383" s="15"/>
      <c r="M383" s="16"/>
      <c r="N383" s="16"/>
      <c r="O383" s="16"/>
      <c r="P383" s="16"/>
      <c r="Q383" s="16"/>
      <c r="R383" s="17"/>
      <c r="S383" s="18"/>
      <c r="T383" s="18"/>
      <c r="U383" s="19"/>
      <c r="V383" s="19"/>
      <c r="W383" s="20"/>
      <c r="X383" s="21"/>
      <c r="Y383" s="22"/>
    </row>
    <row r="384" customFormat="false" ht="11.25" hidden="false" customHeight="false" outlineLevel="0" collapsed="false">
      <c r="A384" s="11"/>
      <c r="F384" s="12"/>
      <c r="G384" s="13"/>
      <c r="H384" s="13"/>
      <c r="I384" s="14"/>
      <c r="J384" s="13"/>
      <c r="K384" s="15"/>
      <c r="L384" s="15"/>
      <c r="M384" s="16"/>
      <c r="N384" s="16"/>
      <c r="O384" s="16"/>
      <c r="P384" s="16"/>
      <c r="Q384" s="16"/>
      <c r="R384" s="17"/>
      <c r="S384" s="18"/>
      <c r="T384" s="18"/>
      <c r="U384" s="19"/>
      <c r="V384" s="19"/>
      <c r="W384" s="20"/>
      <c r="X384" s="21"/>
      <c r="Y384" s="22"/>
    </row>
    <row r="385" customFormat="false" ht="11.25" hidden="false" customHeight="false" outlineLevel="0" collapsed="false">
      <c r="A385" s="11"/>
      <c r="F385" s="12"/>
      <c r="G385" s="13"/>
      <c r="H385" s="13"/>
      <c r="I385" s="14"/>
      <c r="J385" s="13"/>
      <c r="K385" s="15"/>
      <c r="L385" s="15"/>
      <c r="M385" s="16"/>
      <c r="N385" s="16"/>
      <c r="O385" s="16"/>
      <c r="P385" s="16"/>
      <c r="Q385" s="16"/>
      <c r="R385" s="17"/>
      <c r="S385" s="18"/>
      <c r="T385" s="18"/>
      <c r="U385" s="19"/>
      <c r="V385" s="19"/>
      <c r="W385" s="20"/>
      <c r="X385" s="21"/>
      <c r="Y385" s="22"/>
    </row>
    <row r="386" customFormat="false" ht="11.25" hidden="false" customHeight="false" outlineLevel="0" collapsed="false">
      <c r="A386" s="11"/>
      <c r="F386" s="12"/>
      <c r="G386" s="13"/>
      <c r="H386" s="13"/>
      <c r="I386" s="14"/>
      <c r="J386" s="13"/>
      <c r="K386" s="15"/>
      <c r="L386" s="15"/>
      <c r="M386" s="16"/>
      <c r="N386" s="16"/>
      <c r="O386" s="16"/>
      <c r="P386" s="16"/>
      <c r="Q386" s="16"/>
      <c r="R386" s="17"/>
      <c r="S386" s="18"/>
      <c r="T386" s="18"/>
      <c r="U386" s="19"/>
      <c r="V386" s="19"/>
      <c r="W386" s="20"/>
      <c r="X386" s="21"/>
      <c r="Y386" s="22"/>
    </row>
    <row r="387" customFormat="false" ht="11.25" hidden="false" customHeight="false" outlineLevel="0" collapsed="false">
      <c r="A387" s="11"/>
      <c r="F387" s="12"/>
      <c r="G387" s="13"/>
      <c r="H387" s="13"/>
      <c r="I387" s="14"/>
      <c r="J387" s="13"/>
      <c r="K387" s="15"/>
      <c r="L387" s="15"/>
      <c r="M387" s="16"/>
      <c r="N387" s="16"/>
      <c r="O387" s="16"/>
      <c r="P387" s="16"/>
      <c r="Q387" s="16"/>
      <c r="R387" s="17"/>
      <c r="S387" s="18"/>
      <c r="T387" s="18"/>
      <c r="U387" s="19"/>
      <c r="V387" s="19"/>
      <c r="W387" s="20"/>
      <c r="X387" s="21"/>
      <c r="Y387" s="22"/>
    </row>
    <row r="388" customFormat="false" ht="11.25" hidden="false" customHeight="false" outlineLevel="0" collapsed="false">
      <c r="A388" s="11"/>
      <c r="F388" s="12"/>
      <c r="G388" s="13"/>
      <c r="H388" s="13"/>
      <c r="I388" s="14"/>
      <c r="J388" s="13"/>
      <c r="K388" s="15"/>
      <c r="L388" s="15"/>
      <c r="M388" s="16"/>
      <c r="N388" s="16"/>
      <c r="O388" s="16"/>
      <c r="P388" s="16"/>
      <c r="Q388" s="16"/>
      <c r="R388" s="17"/>
      <c r="S388" s="18"/>
      <c r="T388" s="18"/>
      <c r="U388" s="19"/>
      <c r="V388" s="19"/>
      <c r="W388" s="20"/>
      <c r="X388" s="21"/>
      <c r="Y388" s="22"/>
    </row>
    <row r="389" customFormat="false" ht="11.25" hidden="false" customHeight="false" outlineLevel="0" collapsed="false">
      <c r="A389" s="11"/>
      <c r="F389" s="12"/>
      <c r="G389" s="13"/>
      <c r="H389" s="13"/>
      <c r="I389" s="14"/>
      <c r="J389" s="13"/>
      <c r="K389" s="15"/>
      <c r="L389" s="15"/>
      <c r="M389" s="16"/>
      <c r="N389" s="16"/>
      <c r="O389" s="16"/>
      <c r="P389" s="16"/>
      <c r="Q389" s="16"/>
      <c r="R389" s="17"/>
      <c r="S389" s="18"/>
      <c r="T389" s="18"/>
      <c r="U389" s="19"/>
      <c r="V389" s="19"/>
      <c r="W389" s="20"/>
      <c r="X389" s="21"/>
      <c r="Y389" s="22"/>
    </row>
    <row r="390" customFormat="false" ht="11.25" hidden="false" customHeight="false" outlineLevel="0" collapsed="false">
      <c r="A390" s="11"/>
      <c r="F390" s="12"/>
      <c r="G390" s="13"/>
      <c r="H390" s="13"/>
      <c r="I390" s="14"/>
      <c r="J390" s="13"/>
      <c r="K390" s="15"/>
      <c r="L390" s="15"/>
      <c r="M390" s="16"/>
      <c r="N390" s="16"/>
      <c r="O390" s="16"/>
      <c r="P390" s="16"/>
      <c r="Q390" s="16"/>
      <c r="R390" s="17"/>
      <c r="S390" s="18"/>
      <c r="T390" s="18"/>
      <c r="U390" s="19"/>
      <c r="V390" s="19"/>
      <c r="W390" s="20"/>
      <c r="X390" s="21"/>
      <c r="Y390" s="22"/>
    </row>
    <row r="391" customFormat="false" ht="11.25" hidden="false" customHeight="false" outlineLevel="0" collapsed="false">
      <c r="A391" s="11"/>
      <c r="F391" s="12"/>
      <c r="G391" s="13"/>
      <c r="H391" s="13"/>
      <c r="I391" s="14"/>
      <c r="J391" s="13"/>
      <c r="K391" s="15"/>
      <c r="L391" s="15"/>
      <c r="M391" s="16"/>
      <c r="N391" s="16"/>
      <c r="O391" s="16"/>
      <c r="P391" s="16"/>
      <c r="Q391" s="16"/>
      <c r="R391" s="17"/>
      <c r="S391" s="18"/>
      <c r="T391" s="18"/>
      <c r="U391" s="19"/>
      <c r="V391" s="19"/>
      <c r="W391" s="20"/>
      <c r="X391" s="21"/>
      <c r="Y391" s="22"/>
    </row>
    <row r="392" customFormat="false" ht="11.25" hidden="false" customHeight="false" outlineLevel="0" collapsed="false">
      <c r="A392" s="11"/>
      <c r="F392" s="12"/>
      <c r="G392" s="13"/>
      <c r="H392" s="13"/>
      <c r="I392" s="14"/>
      <c r="J392" s="13"/>
      <c r="K392" s="15"/>
      <c r="L392" s="15"/>
      <c r="M392" s="16"/>
      <c r="N392" s="16"/>
      <c r="O392" s="16"/>
      <c r="P392" s="16"/>
      <c r="Q392" s="16"/>
      <c r="R392" s="17"/>
      <c r="S392" s="18"/>
      <c r="T392" s="18"/>
      <c r="U392" s="19"/>
      <c r="V392" s="19"/>
      <c r="W392" s="20"/>
      <c r="X392" s="21"/>
      <c r="Y392" s="22"/>
    </row>
    <row r="393" customFormat="false" ht="11.25" hidden="false" customHeight="false" outlineLevel="0" collapsed="false">
      <c r="A393" s="11"/>
      <c r="F393" s="12"/>
      <c r="G393" s="13"/>
      <c r="H393" s="13"/>
      <c r="I393" s="14"/>
      <c r="J393" s="13"/>
      <c r="K393" s="15"/>
      <c r="L393" s="15"/>
      <c r="M393" s="16"/>
      <c r="N393" s="16"/>
      <c r="O393" s="16"/>
      <c r="P393" s="16"/>
      <c r="Q393" s="16"/>
      <c r="R393" s="17"/>
      <c r="S393" s="18"/>
      <c r="T393" s="18"/>
      <c r="U393" s="19"/>
      <c r="V393" s="19"/>
      <c r="W393" s="20"/>
      <c r="X393" s="21"/>
      <c r="Y393" s="22"/>
    </row>
    <row r="394" customFormat="false" ht="11.25" hidden="false" customHeight="false" outlineLevel="0" collapsed="false">
      <c r="A394" s="11"/>
      <c r="F394" s="12"/>
      <c r="G394" s="13"/>
      <c r="H394" s="13"/>
      <c r="I394" s="14"/>
      <c r="J394" s="13"/>
      <c r="K394" s="15"/>
      <c r="L394" s="15"/>
      <c r="M394" s="16"/>
      <c r="N394" s="16"/>
      <c r="O394" s="16"/>
      <c r="P394" s="16"/>
      <c r="Q394" s="16"/>
      <c r="R394" s="17"/>
      <c r="S394" s="18"/>
      <c r="T394" s="18"/>
      <c r="U394" s="19"/>
      <c r="V394" s="19"/>
      <c r="W394" s="20"/>
      <c r="X394" s="21"/>
      <c r="Y394" s="22"/>
    </row>
    <row r="395" customFormat="false" ht="11.25" hidden="false" customHeight="false" outlineLevel="0" collapsed="false">
      <c r="A395" s="11"/>
      <c r="F395" s="12"/>
      <c r="G395" s="13"/>
      <c r="H395" s="13"/>
      <c r="I395" s="14"/>
      <c r="J395" s="13"/>
      <c r="K395" s="15"/>
      <c r="L395" s="15"/>
      <c r="M395" s="16"/>
      <c r="N395" s="16"/>
      <c r="O395" s="16"/>
      <c r="P395" s="16"/>
      <c r="Q395" s="16"/>
      <c r="R395" s="17"/>
      <c r="S395" s="18"/>
      <c r="T395" s="18"/>
      <c r="U395" s="19"/>
      <c r="V395" s="19"/>
      <c r="W395" s="20"/>
      <c r="X395" s="21"/>
      <c r="Y395" s="22"/>
    </row>
    <row r="396" customFormat="false" ht="11.25" hidden="false" customHeight="false" outlineLevel="0" collapsed="false">
      <c r="A396" s="11"/>
      <c r="F396" s="12"/>
      <c r="G396" s="13"/>
      <c r="H396" s="13"/>
      <c r="I396" s="14"/>
      <c r="J396" s="13"/>
      <c r="K396" s="15"/>
      <c r="L396" s="15"/>
      <c r="M396" s="16"/>
      <c r="N396" s="16"/>
      <c r="O396" s="16"/>
      <c r="P396" s="16"/>
      <c r="Q396" s="16"/>
      <c r="R396" s="17"/>
      <c r="S396" s="18"/>
      <c r="T396" s="18"/>
      <c r="U396" s="19"/>
      <c r="V396" s="19"/>
      <c r="W396" s="20"/>
      <c r="X396" s="21"/>
      <c r="Y396" s="22"/>
    </row>
    <row r="397" customFormat="false" ht="11.25" hidden="false" customHeight="false" outlineLevel="0" collapsed="false">
      <c r="A397" s="11"/>
      <c r="F397" s="12"/>
      <c r="G397" s="13"/>
      <c r="H397" s="13"/>
      <c r="I397" s="14"/>
      <c r="J397" s="13"/>
      <c r="K397" s="15"/>
      <c r="L397" s="15"/>
      <c r="M397" s="16"/>
      <c r="N397" s="16"/>
      <c r="O397" s="16"/>
      <c r="P397" s="16"/>
      <c r="Q397" s="16"/>
      <c r="R397" s="17"/>
      <c r="S397" s="18"/>
      <c r="T397" s="18"/>
      <c r="U397" s="19"/>
      <c r="V397" s="19"/>
      <c r="W397" s="20"/>
      <c r="X397" s="21"/>
      <c r="Y397" s="22"/>
    </row>
    <row r="398" customFormat="false" ht="11.25" hidden="false" customHeight="false" outlineLevel="0" collapsed="false">
      <c r="A398" s="11"/>
      <c r="F398" s="12"/>
      <c r="G398" s="13"/>
      <c r="H398" s="13"/>
      <c r="I398" s="14"/>
      <c r="J398" s="13"/>
      <c r="K398" s="15"/>
      <c r="L398" s="15"/>
      <c r="M398" s="16"/>
      <c r="N398" s="16"/>
      <c r="O398" s="16"/>
      <c r="P398" s="16"/>
      <c r="Q398" s="16"/>
      <c r="R398" s="17"/>
      <c r="S398" s="18"/>
      <c r="T398" s="18"/>
      <c r="U398" s="19"/>
      <c r="V398" s="19"/>
      <c r="W398" s="20"/>
      <c r="X398" s="21"/>
      <c r="Y398" s="22"/>
    </row>
    <row r="399" customFormat="false" ht="11.25" hidden="false" customHeight="false" outlineLevel="0" collapsed="false">
      <c r="A399" s="11"/>
      <c r="F399" s="12"/>
      <c r="G399" s="13"/>
      <c r="H399" s="13"/>
      <c r="I399" s="14"/>
      <c r="J399" s="13"/>
      <c r="K399" s="15"/>
      <c r="L399" s="15"/>
      <c r="M399" s="16"/>
      <c r="N399" s="16"/>
      <c r="O399" s="16"/>
      <c r="P399" s="16"/>
      <c r="Q399" s="16"/>
      <c r="R399" s="17"/>
      <c r="S399" s="18"/>
      <c r="T399" s="18"/>
      <c r="U399" s="19"/>
      <c r="V399" s="19"/>
      <c r="W399" s="20"/>
      <c r="X399" s="21"/>
      <c r="Y399" s="22"/>
    </row>
    <row r="400" customFormat="false" ht="11.25" hidden="false" customHeight="false" outlineLevel="0" collapsed="false">
      <c r="A400" s="11"/>
      <c r="F400" s="12"/>
      <c r="G400" s="13"/>
      <c r="H400" s="13"/>
      <c r="I400" s="14"/>
      <c r="J400" s="13"/>
      <c r="K400" s="15"/>
      <c r="L400" s="15"/>
      <c r="M400" s="16"/>
      <c r="N400" s="16"/>
      <c r="O400" s="16"/>
      <c r="P400" s="16"/>
      <c r="Q400" s="16"/>
      <c r="R400" s="17"/>
      <c r="S400" s="18"/>
      <c r="T400" s="18"/>
      <c r="U400" s="19"/>
      <c r="V400" s="19"/>
      <c r="W400" s="20"/>
      <c r="X400" s="21"/>
      <c r="Y400" s="22"/>
    </row>
    <row r="401" customFormat="false" ht="11.25" hidden="false" customHeight="false" outlineLevel="0" collapsed="false">
      <c r="A401" s="11"/>
      <c r="F401" s="12"/>
      <c r="G401" s="13"/>
      <c r="H401" s="13"/>
      <c r="I401" s="14"/>
      <c r="J401" s="13"/>
      <c r="K401" s="15"/>
      <c r="L401" s="15"/>
      <c r="M401" s="16"/>
      <c r="N401" s="16"/>
      <c r="O401" s="16"/>
      <c r="P401" s="16"/>
      <c r="Q401" s="16"/>
      <c r="R401" s="17"/>
      <c r="S401" s="18"/>
      <c r="T401" s="18"/>
      <c r="U401" s="19"/>
      <c r="V401" s="19"/>
      <c r="W401" s="20"/>
      <c r="X401" s="21"/>
      <c r="Y401" s="22"/>
    </row>
    <row r="402" customFormat="false" ht="11.25" hidden="false" customHeight="false" outlineLevel="0" collapsed="false">
      <c r="A402" s="11"/>
      <c r="F402" s="12"/>
      <c r="G402" s="13"/>
      <c r="H402" s="13"/>
      <c r="I402" s="14"/>
      <c r="J402" s="13"/>
      <c r="K402" s="15"/>
      <c r="L402" s="15"/>
      <c r="M402" s="16"/>
      <c r="N402" s="16"/>
      <c r="O402" s="16"/>
      <c r="P402" s="16"/>
      <c r="Q402" s="16"/>
      <c r="R402" s="17"/>
      <c r="S402" s="18"/>
      <c r="T402" s="18"/>
      <c r="U402" s="19"/>
      <c r="V402" s="19"/>
      <c r="W402" s="20"/>
      <c r="X402" s="21"/>
      <c r="Y402" s="22"/>
    </row>
    <row r="403" customFormat="false" ht="11.25" hidden="false" customHeight="false" outlineLevel="0" collapsed="false">
      <c r="A403" s="11"/>
      <c r="F403" s="12"/>
      <c r="G403" s="13"/>
      <c r="H403" s="13"/>
      <c r="I403" s="14"/>
      <c r="J403" s="13"/>
      <c r="K403" s="15"/>
      <c r="L403" s="15"/>
      <c r="M403" s="16"/>
      <c r="N403" s="16"/>
      <c r="O403" s="16"/>
      <c r="P403" s="16"/>
      <c r="Q403" s="16"/>
      <c r="R403" s="17"/>
      <c r="S403" s="18"/>
      <c r="T403" s="18"/>
      <c r="U403" s="19"/>
      <c r="V403" s="19"/>
      <c r="W403" s="20"/>
      <c r="X403" s="21"/>
      <c r="Y403" s="22"/>
    </row>
    <row r="404" customFormat="false" ht="11.25" hidden="false" customHeight="false" outlineLevel="0" collapsed="false">
      <c r="A404" s="11"/>
      <c r="F404" s="12"/>
      <c r="G404" s="13"/>
      <c r="H404" s="13"/>
      <c r="I404" s="14"/>
      <c r="J404" s="13"/>
      <c r="K404" s="15"/>
      <c r="L404" s="15"/>
      <c r="M404" s="16"/>
      <c r="N404" s="16"/>
      <c r="O404" s="16"/>
      <c r="P404" s="16"/>
      <c r="Q404" s="16"/>
      <c r="R404" s="17"/>
      <c r="S404" s="18"/>
      <c r="T404" s="18"/>
      <c r="U404" s="19"/>
      <c r="V404" s="19"/>
      <c r="W404" s="20"/>
      <c r="X404" s="21"/>
      <c r="Y404" s="22"/>
    </row>
    <row r="405" customFormat="false" ht="11.25" hidden="false" customHeight="false" outlineLevel="0" collapsed="false">
      <c r="A405" s="11"/>
      <c r="F405" s="12"/>
      <c r="G405" s="13"/>
      <c r="H405" s="13"/>
      <c r="I405" s="14"/>
      <c r="J405" s="13"/>
      <c r="K405" s="15"/>
      <c r="L405" s="15"/>
      <c r="M405" s="16"/>
      <c r="N405" s="16"/>
      <c r="O405" s="16"/>
      <c r="P405" s="16"/>
      <c r="Q405" s="16"/>
      <c r="R405" s="17"/>
      <c r="S405" s="18"/>
      <c r="T405" s="18"/>
      <c r="U405" s="19"/>
      <c r="V405" s="19"/>
      <c r="W405" s="20"/>
      <c r="X405" s="21"/>
      <c r="Y405" s="22"/>
    </row>
    <row r="406" customFormat="false" ht="11.25" hidden="false" customHeight="false" outlineLevel="0" collapsed="false">
      <c r="A406" s="11"/>
      <c r="F406" s="12"/>
      <c r="G406" s="13"/>
      <c r="H406" s="13"/>
      <c r="I406" s="14"/>
      <c r="J406" s="13"/>
      <c r="K406" s="15"/>
      <c r="L406" s="15"/>
      <c r="M406" s="16"/>
      <c r="N406" s="16"/>
      <c r="O406" s="16"/>
      <c r="P406" s="16"/>
      <c r="Q406" s="16"/>
      <c r="R406" s="17"/>
      <c r="S406" s="18"/>
      <c r="T406" s="18"/>
      <c r="U406" s="19"/>
      <c r="V406" s="19"/>
      <c r="W406" s="20"/>
      <c r="X406" s="21"/>
      <c r="Y406" s="22"/>
    </row>
    <row r="407" customFormat="false" ht="11.25" hidden="false" customHeight="false" outlineLevel="0" collapsed="false">
      <c r="A407" s="11"/>
      <c r="F407" s="12"/>
      <c r="G407" s="13"/>
      <c r="H407" s="13"/>
      <c r="I407" s="14"/>
      <c r="J407" s="13"/>
      <c r="K407" s="15"/>
      <c r="L407" s="15"/>
      <c r="M407" s="16"/>
      <c r="N407" s="16"/>
      <c r="O407" s="16"/>
      <c r="P407" s="16"/>
      <c r="Q407" s="16"/>
      <c r="R407" s="17"/>
      <c r="S407" s="18"/>
      <c r="T407" s="18"/>
      <c r="U407" s="19"/>
      <c r="V407" s="19"/>
      <c r="W407" s="20"/>
      <c r="X407" s="21"/>
      <c r="Y407" s="22"/>
    </row>
    <row r="408" customFormat="false" ht="11.25" hidden="false" customHeight="false" outlineLevel="0" collapsed="false">
      <c r="A408" s="11"/>
      <c r="F408" s="12"/>
      <c r="G408" s="13"/>
      <c r="H408" s="13"/>
      <c r="I408" s="14"/>
      <c r="J408" s="13"/>
      <c r="K408" s="15"/>
      <c r="L408" s="15"/>
      <c r="M408" s="16"/>
      <c r="N408" s="16"/>
      <c r="O408" s="16"/>
      <c r="P408" s="16"/>
      <c r="Q408" s="16"/>
      <c r="R408" s="17"/>
      <c r="S408" s="18"/>
      <c r="T408" s="18"/>
      <c r="U408" s="19"/>
      <c r="V408" s="19"/>
      <c r="W408" s="20"/>
      <c r="X408" s="21"/>
      <c r="Y408" s="22"/>
    </row>
    <row r="409" customFormat="false" ht="11.25" hidden="false" customHeight="false" outlineLevel="0" collapsed="false">
      <c r="A409" s="11"/>
      <c r="F409" s="12"/>
      <c r="G409" s="13"/>
      <c r="H409" s="13"/>
      <c r="I409" s="14"/>
      <c r="J409" s="13"/>
      <c r="K409" s="15"/>
      <c r="L409" s="15"/>
      <c r="M409" s="16"/>
      <c r="N409" s="16"/>
      <c r="O409" s="16"/>
      <c r="P409" s="16"/>
      <c r="Q409" s="16"/>
      <c r="R409" s="17"/>
      <c r="S409" s="18"/>
      <c r="T409" s="18"/>
      <c r="U409" s="19"/>
      <c r="V409" s="19"/>
      <c r="W409" s="20"/>
      <c r="X409" s="21"/>
      <c r="Y409" s="22"/>
    </row>
    <row r="410" customFormat="false" ht="11.25" hidden="false" customHeight="false" outlineLevel="0" collapsed="false">
      <c r="A410" s="11"/>
      <c r="F410" s="12"/>
      <c r="G410" s="13"/>
      <c r="H410" s="13"/>
      <c r="I410" s="14"/>
      <c r="J410" s="13"/>
      <c r="K410" s="15"/>
      <c r="L410" s="15"/>
      <c r="M410" s="16"/>
      <c r="N410" s="16"/>
      <c r="O410" s="16"/>
      <c r="P410" s="16"/>
      <c r="Q410" s="16"/>
      <c r="R410" s="17"/>
      <c r="S410" s="18"/>
      <c r="T410" s="18"/>
      <c r="U410" s="19"/>
      <c r="V410" s="19"/>
      <c r="W410" s="20"/>
      <c r="X410" s="21"/>
      <c r="Y410" s="22"/>
    </row>
    <row r="411" customFormat="false" ht="11.25" hidden="false" customHeight="false" outlineLevel="0" collapsed="false">
      <c r="A411" s="11"/>
      <c r="F411" s="12"/>
      <c r="G411" s="13"/>
      <c r="H411" s="13"/>
      <c r="I411" s="14"/>
      <c r="J411" s="13"/>
      <c r="K411" s="15"/>
      <c r="L411" s="15"/>
      <c r="M411" s="16"/>
      <c r="N411" s="16"/>
      <c r="O411" s="16"/>
      <c r="P411" s="16"/>
      <c r="Q411" s="16"/>
      <c r="R411" s="17"/>
      <c r="S411" s="18"/>
      <c r="T411" s="18"/>
      <c r="U411" s="19"/>
      <c r="V411" s="19"/>
      <c r="W411" s="20"/>
      <c r="X411" s="21"/>
      <c r="Y411" s="22"/>
    </row>
    <row r="412" customFormat="false" ht="11.25" hidden="false" customHeight="false" outlineLevel="0" collapsed="false">
      <c r="A412" s="11"/>
      <c r="F412" s="12"/>
      <c r="G412" s="13"/>
      <c r="H412" s="13"/>
      <c r="I412" s="14"/>
      <c r="J412" s="13"/>
      <c r="K412" s="15"/>
      <c r="L412" s="15"/>
      <c r="M412" s="16"/>
      <c r="N412" s="16"/>
      <c r="O412" s="16"/>
      <c r="P412" s="16"/>
      <c r="Q412" s="16"/>
      <c r="R412" s="17"/>
      <c r="S412" s="18"/>
      <c r="T412" s="18"/>
      <c r="U412" s="19"/>
      <c r="V412" s="19"/>
      <c r="W412" s="20"/>
      <c r="X412" s="21"/>
      <c r="Y412" s="22"/>
    </row>
    <row r="413" customFormat="false" ht="11.25" hidden="false" customHeight="false" outlineLevel="0" collapsed="false">
      <c r="A413" s="11"/>
      <c r="F413" s="12"/>
      <c r="G413" s="13"/>
      <c r="H413" s="13"/>
      <c r="I413" s="14"/>
      <c r="J413" s="13"/>
      <c r="K413" s="15"/>
      <c r="L413" s="15"/>
      <c r="M413" s="16"/>
      <c r="N413" s="16"/>
      <c r="O413" s="16"/>
      <c r="P413" s="16"/>
      <c r="Q413" s="16"/>
      <c r="R413" s="17"/>
      <c r="S413" s="18"/>
      <c r="T413" s="18"/>
      <c r="U413" s="19"/>
      <c r="V413" s="19"/>
      <c r="W413" s="20"/>
      <c r="X413" s="21"/>
      <c r="Y413" s="22"/>
    </row>
    <row r="414" customFormat="false" ht="11.25" hidden="false" customHeight="false" outlineLevel="0" collapsed="false">
      <c r="A414" s="11"/>
      <c r="F414" s="12"/>
      <c r="G414" s="13"/>
      <c r="H414" s="13"/>
      <c r="I414" s="14"/>
      <c r="J414" s="13"/>
      <c r="K414" s="15"/>
      <c r="L414" s="15"/>
      <c r="M414" s="16"/>
      <c r="N414" s="16"/>
      <c r="O414" s="16"/>
      <c r="P414" s="16"/>
      <c r="Q414" s="16"/>
      <c r="R414" s="17"/>
      <c r="S414" s="18"/>
      <c r="T414" s="18"/>
      <c r="U414" s="19"/>
      <c r="V414" s="19"/>
      <c r="W414" s="20"/>
      <c r="X414" s="21"/>
      <c r="Y414" s="22"/>
    </row>
    <row r="415" customFormat="false" ht="11.25" hidden="false" customHeight="false" outlineLevel="0" collapsed="false">
      <c r="A415" s="11"/>
      <c r="F415" s="12"/>
      <c r="G415" s="13"/>
      <c r="H415" s="13"/>
      <c r="I415" s="14"/>
      <c r="J415" s="13"/>
      <c r="K415" s="15"/>
      <c r="L415" s="15"/>
      <c r="M415" s="16"/>
      <c r="N415" s="16"/>
      <c r="O415" s="16"/>
      <c r="P415" s="16"/>
      <c r="Q415" s="16"/>
      <c r="R415" s="17"/>
      <c r="S415" s="18"/>
      <c r="T415" s="18"/>
      <c r="U415" s="19"/>
      <c r="V415" s="19"/>
      <c r="W415" s="20"/>
      <c r="X415" s="21"/>
      <c r="Y415" s="22"/>
    </row>
    <row r="416" customFormat="false" ht="11.25" hidden="false" customHeight="false" outlineLevel="0" collapsed="false">
      <c r="A416" s="11"/>
      <c r="F416" s="12"/>
      <c r="G416" s="13"/>
      <c r="H416" s="13"/>
      <c r="I416" s="14"/>
      <c r="J416" s="13"/>
      <c r="K416" s="15"/>
      <c r="L416" s="15"/>
      <c r="M416" s="16"/>
      <c r="N416" s="16"/>
      <c r="O416" s="16"/>
      <c r="P416" s="16"/>
      <c r="Q416" s="16"/>
      <c r="R416" s="17"/>
      <c r="S416" s="18"/>
      <c r="T416" s="18"/>
      <c r="U416" s="19"/>
      <c r="V416" s="19"/>
      <c r="W416" s="20"/>
      <c r="X416" s="21"/>
      <c r="Y416" s="22"/>
    </row>
    <row r="417" customFormat="false" ht="11.25" hidden="false" customHeight="false" outlineLevel="0" collapsed="false">
      <c r="A417" s="11"/>
      <c r="F417" s="12"/>
      <c r="G417" s="13"/>
      <c r="H417" s="13"/>
      <c r="I417" s="14"/>
      <c r="J417" s="13"/>
      <c r="K417" s="15"/>
      <c r="L417" s="15"/>
      <c r="M417" s="16"/>
      <c r="N417" s="16"/>
      <c r="O417" s="16"/>
      <c r="P417" s="16"/>
      <c r="Q417" s="16"/>
      <c r="R417" s="17"/>
      <c r="S417" s="18"/>
      <c r="T417" s="18"/>
      <c r="U417" s="19"/>
      <c r="V417" s="19"/>
      <c r="W417" s="20"/>
      <c r="X417" s="21"/>
      <c r="Y417" s="22"/>
    </row>
    <row r="418" customFormat="false" ht="11.25" hidden="false" customHeight="false" outlineLevel="0" collapsed="false">
      <c r="A418" s="11"/>
      <c r="F418" s="12"/>
      <c r="G418" s="13"/>
      <c r="H418" s="13"/>
      <c r="I418" s="14"/>
      <c r="J418" s="13"/>
      <c r="K418" s="15"/>
      <c r="L418" s="15"/>
      <c r="M418" s="16"/>
      <c r="N418" s="16"/>
      <c r="O418" s="16"/>
      <c r="P418" s="16"/>
      <c r="Q418" s="16"/>
      <c r="R418" s="17"/>
      <c r="S418" s="18"/>
      <c r="T418" s="18"/>
      <c r="U418" s="19"/>
      <c r="V418" s="19"/>
      <c r="W418" s="20"/>
      <c r="X418" s="21"/>
      <c r="Y418" s="22"/>
    </row>
    <row r="419" customFormat="false" ht="11.25" hidden="false" customHeight="false" outlineLevel="0" collapsed="false">
      <c r="A419" s="11"/>
      <c r="F419" s="12"/>
      <c r="G419" s="13"/>
      <c r="H419" s="13"/>
      <c r="I419" s="14"/>
      <c r="J419" s="13"/>
      <c r="K419" s="15"/>
      <c r="L419" s="15"/>
      <c r="M419" s="16"/>
      <c r="N419" s="16"/>
      <c r="O419" s="16"/>
      <c r="P419" s="16"/>
      <c r="Q419" s="16"/>
      <c r="R419" s="17"/>
      <c r="S419" s="18"/>
      <c r="T419" s="18"/>
      <c r="U419" s="19"/>
      <c r="V419" s="19"/>
      <c r="W419" s="20"/>
      <c r="X419" s="21"/>
      <c r="Y419" s="22"/>
    </row>
    <row r="420" customFormat="false" ht="11.25" hidden="false" customHeight="false" outlineLevel="0" collapsed="false">
      <c r="A420" s="11"/>
      <c r="F420" s="12"/>
      <c r="G420" s="13"/>
      <c r="H420" s="13"/>
      <c r="I420" s="14"/>
      <c r="J420" s="13"/>
      <c r="K420" s="15"/>
      <c r="L420" s="15"/>
      <c r="M420" s="16"/>
      <c r="N420" s="16"/>
      <c r="O420" s="16"/>
      <c r="P420" s="16"/>
      <c r="Q420" s="16"/>
      <c r="R420" s="17"/>
      <c r="S420" s="18"/>
      <c r="T420" s="18"/>
      <c r="U420" s="19"/>
      <c r="V420" s="19"/>
      <c r="W420" s="20"/>
      <c r="X420" s="21"/>
      <c r="Y420" s="22"/>
    </row>
    <row r="421" customFormat="false" ht="11.25" hidden="false" customHeight="false" outlineLevel="0" collapsed="false">
      <c r="A421" s="11"/>
      <c r="F421" s="12"/>
      <c r="G421" s="13"/>
      <c r="H421" s="13"/>
      <c r="I421" s="14"/>
      <c r="J421" s="13"/>
      <c r="K421" s="15"/>
      <c r="L421" s="15"/>
      <c r="M421" s="16"/>
      <c r="N421" s="16"/>
      <c r="O421" s="16"/>
      <c r="P421" s="16"/>
      <c r="Q421" s="16"/>
      <c r="R421" s="17"/>
      <c r="S421" s="18"/>
      <c r="T421" s="18"/>
      <c r="U421" s="19"/>
      <c r="V421" s="19"/>
      <c r="W421" s="20"/>
      <c r="X421" s="21"/>
      <c r="Y421" s="22"/>
    </row>
    <row r="422" customFormat="false" ht="11.25" hidden="false" customHeight="false" outlineLevel="0" collapsed="false">
      <c r="A422" s="11"/>
      <c r="F422" s="12"/>
      <c r="G422" s="13"/>
      <c r="H422" s="13"/>
      <c r="I422" s="14"/>
      <c r="J422" s="13"/>
      <c r="K422" s="15"/>
      <c r="L422" s="15"/>
      <c r="M422" s="16"/>
      <c r="N422" s="16"/>
      <c r="O422" s="16"/>
      <c r="P422" s="16"/>
      <c r="Q422" s="16"/>
      <c r="R422" s="17"/>
      <c r="S422" s="18"/>
      <c r="T422" s="18"/>
      <c r="U422" s="19"/>
      <c r="V422" s="19"/>
      <c r="W422" s="20"/>
      <c r="X422" s="21"/>
      <c r="Y422" s="22"/>
    </row>
    <row r="423" customFormat="false" ht="11.25" hidden="false" customHeight="false" outlineLevel="0" collapsed="false">
      <c r="A423" s="11"/>
      <c r="F423" s="12"/>
      <c r="G423" s="13"/>
      <c r="H423" s="13"/>
      <c r="I423" s="14"/>
      <c r="J423" s="13"/>
      <c r="K423" s="15"/>
      <c r="L423" s="15"/>
      <c r="M423" s="16"/>
      <c r="N423" s="16"/>
      <c r="O423" s="16"/>
      <c r="P423" s="16"/>
      <c r="Q423" s="16"/>
      <c r="R423" s="17"/>
      <c r="S423" s="18"/>
      <c r="T423" s="18"/>
      <c r="U423" s="19"/>
      <c r="V423" s="19"/>
      <c r="W423" s="20"/>
      <c r="X423" s="21"/>
      <c r="Y423" s="22"/>
    </row>
    <row r="424" customFormat="false" ht="11.25" hidden="false" customHeight="false" outlineLevel="0" collapsed="false">
      <c r="A424" s="11"/>
      <c r="F424" s="12"/>
      <c r="G424" s="13"/>
      <c r="H424" s="13"/>
      <c r="I424" s="14"/>
      <c r="J424" s="13"/>
      <c r="K424" s="15"/>
      <c r="L424" s="15"/>
      <c r="M424" s="16"/>
      <c r="N424" s="16"/>
      <c r="O424" s="16"/>
      <c r="P424" s="16"/>
      <c r="Q424" s="16"/>
      <c r="R424" s="17"/>
      <c r="S424" s="18"/>
      <c r="T424" s="18"/>
      <c r="U424" s="19"/>
      <c r="V424" s="19"/>
      <c r="W424" s="20"/>
      <c r="X424" s="21"/>
      <c r="Y424" s="22"/>
    </row>
    <row r="425" customFormat="false" ht="11.25" hidden="false" customHeight="false" outlineLevel="0" collapsed="false">
      <c r="A425" s="11"/>
      <c r="F425" s="12"/>
      <c r="G425" s="13"/>
      <c r="H425" s="13"/>
      <c r="I425" s="14"/>
      <c r="J425" s="13"/>
      <c r="K425" s="15"/>
      <c r="L425" s="15"/>
      <c r="M425" s="16"/>
      <c r="N425" s="16"/>
      <c r="O425" s="16"/>
      <c r="P425" s="16"/>
      <c r="Q425" s="16"/>
      <c r="R425" s="17"/>
      <c r="S425" s="18"/>
      <c r="T425" s="18"/>
      <c r="U425" s="19"/>
      <c r="V425" s="19"/>
      <c r="W425" s="20"/>
      <c r="X425" s="21"/>
      <c r="Y425" s="22"/>
    </row>
    <row r="426" customFormat="false" ht="11.25" hidden="false" customHeight="false" outlineLevel="0" collapsed="false">
      <c r="A426" s="11"/>
      <c r="F426" s="12"/>
      <c r="G426" s="13"/>
      <c r="H426" s="13"/>
      <c r="I426" s="14"/>
      <c r="J426" s="13"/>
      <c r="K426" s="15"/>
      <c r="L426" s="15"/>
      <c r="M426" s="16"/>
      <c r="N426" s="16"/>
      <c r="O426" s="16"/>
      <c r="P426" s="16"/>
      <c r="Q426" s="16"/>
      <c r="R426" s="17"/>
      <c r="S426" s="18"/>
      <c r="T426" s="18"/>
      <c r="U426" s="19"/>
      <c r="V426" s="19"/>
      <c r="W426" s="20"/>
      <c r="X426" s="21"/>
      <c r="Y426" s="22"/>
    </row>
    <row r="427" customFormat="false" ht="11.25" hidden="false" customHeight="false" outlineLevel="0" collapsed="false">
      <c r="A427" s="11"/>
      <c r="F427" s="12"/>
      <c r="G427" s="13"/>
      <c r="H427" s="13"/>
      <c r="I427" s="14"/>
      <c r="J427" s="13"/>
      <c r="K427" s="15"/>
      <c r="L427" s="15"/>
      <c r="M427" s="16"/>
      <c r="N427" s="16"/>
      <c r="O427" s="16"/>
      <c r="P427" s="16"/>
      <c r="Q427" s="16"/>
      <c r="R427" s="17"/>
      <c r="S427" s="18"/>
      <c r="T427" s="18"/>
      <c r="U427" s="19"/>
      <c r="V427" s="19"/>
      <c r="W427" s="20"/>
      <c r="X427" s="21"/>
      <c r="Y427" s="22"/>
    </row>
    <row r="428" customFormat="false" ht="11.25" hidden="false" customHeight="false" outlineLevel="0" collapsed="false">
      <c r="A428" s="11"/>
      <c r="F428" s="12"/>
      <c r="G428" s="13"/>
      <c r="H428" s="13"/>
      <c r="I428" s="14"/>
      <c r="J428" s="13"/>
      <c r="K428" s="15"/>
      <c r="L428" s="15"/>
      <c r="M428" s="16"/>
      <c r="N428" s="16"/>
      <c r="O428" s="16"/>
      <c r="P428" s="16"/>
      <c r="Q428" s="16"/>
      <c r="R428" s="17"/>
      <c r="S428" s="18"/>
      <c r="T428" s="18"/>
      <c r="U428" s="19"/>
      <c r="V428" s="19"/>
      <c r="W428" s="20"/>
      <c r="X428" s="21"/>
      <c r="Y428" s="22"/>
    </row>
    <row r="429" customFormat="false" ht="11.25" hidden="false" customHeight="false" outlineLevel="0" collapsed="false">
      <c r="A429" s="11"/>
      <c r="F429" s="12"/>
      <c r="G429" s="13"/>
      <c r="H429" s="13"/>
      <c r="I429" s="14"/>
      <c r="J429" s="13"/>
      <c r="K429" s="15"/>
      <c r="L429" s="15"/>
      <c r="M429" s="16"/>
      <c r="N429" s="16"/>
      <c r="O429" s="16"/>
      <c r="P429" s="16"/>
      <c r="Q429" s="16"/>
      <c r="R429" s="17"/>
      <c r="S429" s="18"/>
      <c r="T429" s="18"/>
      <c r="U429" s="19"/>
      <c r="V429" s="19"/>
      <c r="W429" s="20"/>
      <c r="X429" s="21"/>
      <c r="Y429" s="22"/>
    </row>
    <row r="430" customFormat="false" ht="11.25" hidden="false" customHeight="false" outlineLevel="0" collapsed="false">
      <c r="A430" s="11"/>
      <c r="F430" s="12"/>
      <c r="G430" s="13"/>
      <c r="H430" s="13"/>
      <c r="I430" s="14"/>
      <c r="J430" s="13"/>
      <c r="K430" s="15"/>
      <c r="L430" s="15"/>
      <c r="M430" s="16"/>
      <c r="N430" s="16"/>
      <c r="O430" s="16"/>
      <c r="P430" s="16"/>
      <c r="Q430" s="16"/>
      <c r="R430" s="17"/>
      <c r="S430" s="18"/>
      <c r="T430" s="18"/>
      <c r="U430" s="19"/>
      <c r="V430" s="19"/>
      <c r="W430" s="20"/>
      <c r="X430" s="21"/>
      <c r="Y430" s="22"/>
    </row>
    <row r="431" customFormat="false" ht="11.25" hidden="false" customHeight="false" outlineLevel="0" collapsed="false">
      <c r="A431" s="11"/>
      <c r="F431" s="12"/>
      <c r="G431" s="13"/>
      <c r="H431" s="13"/>
      <c r="I431" s="14"/>
      <c r="J431" s="13"/>
      <c r="K431" s="15"/>
      <c r="L431" s="15"/>
      <c r="M431" s="16"/>
      <c r="N431" s="16"/>
      <c r="O431" s="16"/>
      <c r="P431" s="16"/>
      <c r="Q431" s="16"/>
      <c r="R431" s="17"/>
      <c r="S431" s="18"/>
      <c r="T431" s="18"/>
      <c r="U431" s="19"/>
      <c r="V431" s="19"/>
      <c r="W431" s="20"/>
      <c r="X431" s="21"/>
      <c r="Y431" s="22"/>
    </row>
    <row r="432" customFormat="false" ht="11.25" hidden="false" customHeight="false" outlineLevel="0" collapsed="false">
      <c r="A432" s="11"/>
      <c r="F432" s="12"/>
      <c r="G432" s="13"/>
      <c r="H432" s="13"/>
      <c r="I432" s="14"/>
      <c r="J432" s="13"/>
      <c r="K432" s="15"/>
      <c r="L432" s="15"/>
      <c r="M432" s="16"/>
      <c r="N432" s="16"/>
      <c r="O432" s="16"/>
      <c r="P432" s="16"/>
      <c r="Q432" s="16"/>
      <c r="R432" s="17"/>
      <c r="S432" s="18"/>
      <c r="T432" s="18"/>
      <c r="U432" s="19"/>
      <c r="V432" s="19"/>
      <c r="W432" s="20"/>
      <c r="X432" s="21"/>
      <c r="Y432" s="22"/>
    </row>
    <row r="433" customFormat="false" ht="11.25" hidden="false" customHeight="false" outlineLevel="0" collapsed="false">
      <c r="A433" s="11"/>
      <c r="F433" s="12"/>
      <c r="G433" s="13"/>
      <c r="H433" s="13"/>
      <c r="I433" s="14"/>
      <c r="J433" s="13"/>
      <c r="K433" s="15"/>
      <c r="L433" s="15"/>
      <c r="M433" s="16"/>
      <c r="N433" s="16"/>
      <c r="O433" s="16"/>
      <c r="P433" s="16"/>
      <c r="Q433" s="16"/>
      <c r="R433" s="17"/>
      <c r="S433" s="18"/>
      <c r="T433" s="18"/>
      <c r="U433" s="19"/>
      <c r="V433" s="19"/>
      <c r="W433" s="20"/>
      <c r="X433" s="21"/>
      <c r="Y433" s="22"/>
    </row>
    <row r="434" customFormat="false" ht="11.25" hidden="false" customHeight="false" outlineLevel="0" collapsed="false">
      <c r="A434" s="11"/>
      <c r="F434" s="12"/>
      <c r="G434" s="13"/>
      <c r="H434" s="13"/>
      <c r="I434" s="14"/>
      <c r="J434" s="13"/>
      <c r="K434" s="15"/>
      <c r="L434" s="15"/>
      <c r="M434" s="16"/>
      <c r="N434" s="16"/>
      <c r="O434" s="16"/>
      <c r="P434" s="16"/>
      <c r="Q434" s="16"/>
      <c r="R434" s="17"/>
      <c r="S434" s="18"/>
      <c r="T434" s="18"/>
      <c r="U434" s="19"/>
      <c r="V434" s="19"/>
      <c r="W434" s="20"/>
      <c r="X434" s="21"/>
      <c r="Y434" s="22"/>
    </row>
    <row r="435" customFormat="false" ht="11.25" hidden="false" customHeight="false" outlineLevel="0" collapsed="false">
      <c r="A435" s="11"/>
      <c r="F435" s="12"/>
      <c r="G435" s="13"/>
      <c r="H435" s="13"/>
      <c r="I435" s="14"/>
      <c r="J435" s="13"/>
      <c r="K435" s="15"/>
      <c r="L435" s="15"/>
      <c r="M435" s="16"/>
      <c r="N435" s="16"/>
      <c r="O435" s="16"/>
      <c r="P435" s="16"/>
      <c r="Q435" s="16"/>
      <c r="R435" s="17"/>
      <c r="S435" s="18"/>
      <c r="T435" s="18"/>
      <c r="U435" s="19"/>
      <c r="V435" s="19"/>
      <c r="W435" s="20"/>
      <c r="X435" s="21"/>
      <c r="Y435" s="22"/>
    </row>
    <row r="436" customFormat="false" ht="11.25" hidden="false" customHeight="false" outlineLevel="0" collapsed="false">
      <c r="A436" s="11"/>
      <c r="F436" s="12"/>
      <c r="G436" s="13"/>
      <c r="H436" s="13"/>
      <c r="I436" s="14"/>
      <c r="J436" s="13"/>
      <c r="K436" s="15"/>
      <c r="L436" s="15"/>
      <c r="M436" s="16"/>
      <c r="N436" s="16"/>
      <c r="O436" s="16"/>
      <c r="P436" s="16"/>
      <c r="Q436" s="16"/>
      <c r="R436" s="17"/>
      <c r="S436" s="18"/>
      <c r="T436" s="18"/>
      <c r="U436" s="19"/>
      <c r="V436" s="19"/>
      <c r="W436" s="20"/>
      <c r="X436" s="21"/>
      <c r="Y436" s="22"/>
    </row>
    <row r="437" customFormat="false" ht="11.25" hidden="false" customHeight="false" outlineLevel="0" collapsed="false">
      <c r="A437" s="11"/>
      <c r="F437" s="12"/>
      <c r="G437" s="13"/>
      <c r="H437" s="13"/>
      <c r="I437" s="14"/>
      <c r="J437" s="13"/>
      <c r="K437" s="15"/>
      <c r="L437" s="15"/>
      <c r="M437" s="16"/>
      <c r="N437" s="16"/>
      <c r="O437" s="16"/>
      <c r="P437" s="16"/>
      <c r="Q437" s="16"/>
      <c r="R437" s="17"/>
      <c r="S437" s="18"/>
      <c r="T437" s="18"/>
      <c r="U437" s="19"/>
      <c r="V437" s="19"/>
      <c r="W437" s="20"/>
      <c r="X437" s="21"/>
      <c r="Y437" s="22"/>
    </row>
    <row r="438" customFormat="false" ht="11.25" hidden="false" customHeight="false" outlineLevel="0" collapsed="false">
      <c r="A438" s="11"/>
      <c r="F438" s="12"/>
      <c r="G438" s="13"/>
      <c r="H438" s="13"/>
      <c r="I438" s="14"/>
      <c r="J438" s="13"/>
      <c r="K438" s="15"/>
      <c r="L438" s="15"/>
      <c r="M438" s="16"/>
      <c r="N438" s="16"/>
      <c r="O438" s="16"/>
      <c r="P438" s="16"/>
      <c r="Q438" s="16"/>
      <c r="R438" s="17"/>
      <c r="S438" s="18"/>
      <c r="T438" s="18"/>
      <c r="U438" s="19"/>
      <c r="V438" s="19"/>
      <c r="W438" s="20"/>
      <c r="X438" s="21"/>
      <c r="Y438" s="22"/>
    </row>
    <row r="439" customFormat="false" ht="11.25" hidden="false" customHeight="false" outlineLevel="0" collapsed="false">
      <c r="A439" s="11"/>
      <c r="F439" s="12"/>
      <c r="G439" s="13"/>
      <c r="H439" s="13"/>
      <c r="I439" s="14"/>
      <c r="J439" s="13"/>
      <c r="K439" s="15"/>
      <c r="L439" s="15"/>
      <c r="M439" s="16"/>
      <c r="N439" s="16"/>
      <c r="O439" s="16"/>
      <c r="P439" s="16"/>
      <c r="Q439" s="16"/>
      <c r="R439" s="17"/>
      <c r="S439" s="18"/>
      <c r="T439" s="18"/>
      <c r="U439" s="19"/>
      <c r="V439" s="19"/>
      <c r="W439" s="20"/>
      <c r="X439" s="21"/>
      <c r="Y439" s="22"/>
    </row>
    <row r="440" customFormat="false" ht="11.25" hidden="false" customHeight="false" outlineLevel="0" collapsed="false">
      <c r="A440" s="11"/>
      <c r="F440" s="12"/>
      <c r="G440" s="13"/>
      <c r="H440" s="13"/>
      <c r="I440" s="14"/>
      <c r="J440" s="13"/>
      <c r="K440" s="15"/>
      <c r="L440" s="15"/>
      <c r="M440" s="16"/>
      <c r="N440" s="16"/>
      <c r="O440" s="16"/>
      <c r="P440" s="16"/>
      <c r="Q440" s="16"/>
      <c r="R440" s="17"/>
      <c r="S440" s="18"/>
      <c r="T440" s="18"/>
      <c r="U440" s="19"/>
      <c r="V440" s="19"/>
      <c r="W440" s="20"/>
      <c r="X440" s="21"/>
      <c r="Y440" s="22"/>
    </row>
    <row r="441" customFormat="false" ht="11.25" hidden="false" customHeight="false" outlineLevel="0" collapsed="false">
      <c r="A441" s="11"/>
      <c r="F441" s="12"/>
      <c r="G441" s="13"/>
      <c r="H441" s="13"/>
      <c r="I441" s="14"/>
      <c r="J441" s="13"/>
      <c r="K441" s="15"/>
      <c r="L441" s="15"/>
      <c r="M441" s="16"/>
      <c r="N441" s="16"/>
      <c r="O441" s="16"/>
      <c r="P441" s="16"/>
      <c r="Q441" s="16"/>
      <c r="R441" s="17"/>
      <c r="S441" s="18"/>
      <c r="T441" s="18"/>
      <c r="U441" s="19"/>
      <c r="V441" s="19"/>
      <c r="W441" s="20"/>
      <c r="X441" s="21"/>
      <c r="Y441" s="22"/>
    </row>
    <row r="442" customFormat="false" ht="11.25" hidden="false" customHeight="false" outlineLevel="0" collapsed="false">
      <c r="A442" s="11"/>
      <c r="F442" s="12"/>
      <c r="G442" s="13"/>
      <c r="H442" s="13"/>
      <c r="I442" s="14"/>
      <c r="J442" s="13"/>
      <c r="K442" s="15"/>
      <c r="L442" s="15"/>
      <c r="M442" s="16"/>
      <c r="N442" s="16"/>
      <c r="O442" s="16"/>
      <c r="P442" s="16"/>
      <c r="Q442" s="16"/>
      <c r="R442" s="17"/>
      <c r="S442" s="18"/>
      <c r="T442" s="18"/>
      <c r="U442" s="19"/>
      <c r="V442" s="19"/>
      <c r="W442" s="20"/>
      <c r="X442" s="21"/>
      <c r="Y442" s="22"/>
    </row>
    <row r="443" customFormat="false" ht="11.25" hidden="false" customHeight="false" outlineLevel="0" collapsed="false">
      <c r="A443" s="11"/>
      <c r="F443" s="12"/>
      <c r="G443" s="13"/>
      <c r="H443" s="13"/>
      <c r="I443" s="14"/>
      <c r="J443" s="13"/>
      <c r="K443" s="15"/>
      <c r="L443" s="15"/>
      <c r="M443" s="16"/>
      <c r="N443" s="16"/>
      <c r="O443" s="16"/>
      <c r="P443" s="16"/>
      <c r="Q443" s="16"/>
      <c r="R443" s="17"/>
      <c r="S443" s="18"/>
      <c r="T443" s="18"/>
      <c r="U443" s="19"/>
      <c r="V443" s="19"/>
      <c r="W443" s="20"/>
      <c r="X443" s="21"/>
      <c r="Y443" s="22"/>
    </row>
    <row r="444" customFormat="false" ht="11.25" hidden="false" customHeight="false" outlineLevel="0" collapsed="false">
      <c r="A444" s="11"/>
      <c r="F444" s="12"/>
      <c r="G444" s="13"/>
      <c r="H444" s="13"/>
      <c r="I444" s="14"/>
      <c r="J444" s="13"/>
      <c r="K444" s="15"/>
      <c r="L444" s="15"/>
      <c r="M444" s="16"/>
      <c r="N444" s="16"/>
      <c r="O444" s="16"/>
      <c r="P444" s="16"/>
      <c r="Q444" s="16"/>
      <c r="R444" s="17"/>
      <c r="S444" s="18"/>
      <c r="T444" s="18"/>
      <c r="U444" s="19"/>
      <c r="V444" s="19"/>
      <c r="W444" s="20"/>
      <c r="X444" s="21"/>
      <c r="Y444" s="22"/>
    </row>
    <row r="445" customFormat="false" ht="11.25" hidden="false" customHeight="false" outlineLevel="0" collapsed="false">
      <c r="A445" s="11"/>
      <c r="F445" s="12"/>
      <c r="G445" s="13"/>
      <c r="H445" s="13"/>
      <c r="I445" s="14"/>
      <c r="J445" s="13"/>
      <c r="K445" s="15"/>
      <c r="L445" s="15"/>
      <c r="M445" s="16"/>
      <c r="N445" s="16"/>
      <c r="O445" s="16"/>
      <c r="P445" s="16"/>
      <c r="Q445" s="16"/>
      <c r="R445" s="17"/>
      <c r="S445" s="18"/>
      <c r="T445" s="18"/>
      <c r="U445" s="19"/>
      <c r="V445" s="19"/>
      <c r="W445" s="20"/>
      <c r="X445" s="21"/>
      <c r="Y445" s="22"/>
    </row>
    <row r="446" customFormat="false" ht="11.25" hidden="false" customHeight="false" outlineLevel="0" collapsed="false">
      <c r="A446" s="11"/>
      <c r="F446" s="12"/>
      <c r="G446" s="13"/>
      <c r="H446" s="13"/>
      <c r="I446" s="14"/>
      <c r="J446" s="13"/>
      <c r="K446" s="15"/>
      <c r="L446" s="15"/>
      <c r="M446" s="16"/>
      <c r="N446" s="16"/>
      <c r="O446" s="16"/>
      <c r="P446" s="16"/>
      <c r="Q446" s="16"/>
      <c r="R446" s="17"/>
      <c r="S446" s="18"/>
      <c r="T446" s="18"/>
      <c r="U446" s="19"/>
      <c r="V446" s="19"/>
      <c r="W446" s="20"/>
      <c r="X446" s="21"/>
      <c r="Y446" s="22"/>
    </row>
    <row r="447" customFormat="false" ht="11.25" hidden="false" customHeight="false" outlineLevel="0" collapsed="false">
      <c r="A447" s="11"/>
      <c r="F447" s="12"/>
      <c r="G447" s="13"/>
      <c r="H447" s="13"/>
      <c r="I447" s="14"/>
      <c r="J447" s="13"/>
      <c r="K447" s="15"/>
      <c r="L447" s="15"/>
      <c r="M447" s="16"/>
      <c r="N447" s="16"/>
      <c r="O447" s="16"/>
      <c r="P447" s="16"/>
      <c r="Q447" s="16"/>
      <c r="R447" s="17"/>
      <c r="S447" s="18"/>
      <c r="T447" s="18"/>
      <c r="U447" s="19"/>
      <c r="V447" s="19"/>
      <c r="W447" s="20"/>
      <c r="X447" s="21"/>
      <c r="Y447" s="22"/>
    </row>
    <row r="448" customFormat="false" ht="11.25" hidden="false" customHeight="false" outlineLevel="0" collapsed="false">
      <c r="A448" s="11"/>
      <c r="F448" s="12"/>
      <c r="G448" s="13"/>
      <c r="H448" s="13"/>
      <c r="I448" s="14"/>
      <c r="J448" s="13"/>
      <c r="K448" s="15"/>
      <c r="L448" s="15"/>
      <c r="M448" s="16"/>
      <c r="N448" s="16"/>
      <c r="O448" s="16"/>
      <c r="P448" s="16"/>
      <c r="Q448" s="16"/>
      <c r="R448" s="17"/>
      <c r="S448" s="18"/>
      <c r="T448" s="18"/>
      <c r="U448" s="19"/>
      <c r="V448" s="19"/>
      <c r="W448" s="20"/>
      <c r="X448" s="21"/>
      <c r="Y448" s="22"/>
    </row>
    <row r="449" customFormat="false" ht="11.25" hidden="false" customHeight="false" outlineLevel="0" collapsed="false">
      <c r="A449" s="11"/>
      <c r="F449" s="12"/>
      <c r="G449" s="13"/>
      <c r="H449" s="13"/>
      <c r="I449" s="14"/>
      <c r="J449" s="13"/>
      <c r="K449" s="15"/>
      <c r="L449" s="15"/>
      <c r="M449" s="16"/>
      <c r="N449" s="16"/>
      <c r="O449" s="16"/>
      <c r="P449" s="16"/>
      <c r="Q449" s="16"/>
      <c r="R449" s="17"/>
      <c r="S449" s="18"/>
      <c r="T449" s="18"/>
      <c r="U449" s="19"/>
      <c r="V449" s="19"/>
      <c r="W449" s="20"/>
      <c r="X449" s="21"/>
      <c r="Y449" s="22"/>
    </row>
    <row r="450" customFormat="false" ht="11.25" hidden="false" customHeight="false" outlineLevel="0" collapsed="false">
      <c r="A450" s="11"/>
      <c r="F450" s="12"/>
      <c r="G450" s="13"/>
      <c r="H450" s="13"/>
      <c r="I450" s="14"/>
      <c r="J450" s="13"/>
      <c r="K450" s="15"/>
      <c r="L450" s="15"/>
      <c r="M450" s="16"/>
      <c r="N450" s="16"/>
      <c r="O450" s="16"/>
      <c r="P450" s="16"/>
      <c r="Q450" s="16"/>
      <c r="R450" s="17"/>
      <c r="S450" s="18"/>
      <c r="T450" s="18"/>
      <c r="U450" s="19"/>
      <c r="V450" s="19"/>
      <c r="W450" s="20"/>
      <c r="X450" s="21"/>
      <c r="Y450" s="22"/>
    </row>
    <row r="451" customFormat="false" ht="11.25" hidden="false" customHeight="false" outlineLevel="0" collapsed="false">
      <c r="A451" s="11"/>
      <c r="F451" s="12"/>
      <c r="G451" s="13"/>
      <c r="H451" s="13"/>
      <c r="I451" s="14"/>
      <c r="J451" s="13"/>
      <c r="K451" s="15"/>
      <c r="L451" s="15"/>
      <c r="M451" s="16"/>
      <c r="N451" s="16"/>
      <c r="O451" s="16"/>
      <c r="P451" s="16"/>
      <c r="Q451" s="16"/>
      <c r="R451" s="17"/>
      <c r="S451" s="18"/>
      <c r="T451" s="18"/>
      <c r="U451" s="19"/>
      <c r="V451" s="19"/>
      <c r="W451" s="20"/>
      <c r="X451" s="21"/>
      <c r="Y451" s="22"/>
    </row>
    <row r="452" customFormat="false" ht="11.25" hidden="false" customHeight="false" outlineLevel="0" collapsed="false">
      <c r="A452" s="11"/>
      <c r="F452" s="12"/>
      <c r="G452" s="13"/>
      <c r="H452" s="13"/>
      <c r="I452" s="14"/>
      <c r="J452" s="13"/>
      <c r="K452" s="15"/>
      <c r="L452" s="15"/>
      <c r="M452" s="16"/>
      <c r="N452" s="16"/>
      <c r="O452" s="16"/>
      <c r="P452" s="16"/>
      <c r="Q452" s="16"/>
      <c r="R452" s="17"/>
      <c r="S452" s="18"/>
      <c r="T452" s="18"/>
      <c r="U452" s="19"/>
      <c r="V452" s="19"/>
      <c r="W452" s="20"/>
      <c r="X452" s="21"/>
      <c r="Y452" s="22"/>
    </row>
    <row r="453" customFormat="false" ht="11.25" hidden="false" customHeight="false" outlineLevel="0" collapsed="false">
      <c r="A453" s="11"/>
      <c r="F453" s="12"/>
      <c r="G453" s="13"/>
      <c r="H453" s="13"/>
      <c r="I453" s="14"/>
      <c r="J453" s="13"/>
      <c r="K453" s="15"/>
      <c r="L453" s="15"/>
      <c r="M453" s="16"/>
      <c r="N453" s="16"/>
      <c r="O453" s="16"/>
      <c r="P453" s="16"/>
      <c r="Q453" s="16"/>
      <c r="R453" s="17"/>
      <c r="S453" s="18"/>
      <c r="T453" s="18"/>
      <c r="U453" s="19"/>
      <c r="V453" s="19"/>
      <c r="W453" s="20"/>
      <c r="X453" s="21"/>
      <c r="Y453" s="22"/>
    </row>
    <row r="454" customFormat="false" ht="11.25" hidden="false" customHeight="false" outlineLevel="0" collapsed="false">
      <c r="A454" s="11"/>
      <c r="F454" s="12"/>
      <c r="G454" s="13"/>
      <c r="H454" s="13"/>
      <c r="I454" s="14"/>
      <c r="J454" s="13"/>
      <c r="K454" s="15"/>
      <c r="L454" s="15"/>
      <c r="M454" s="16"/>
      <c r="N454" s="16"/>
      <c r="O454" s="16"/>
      <c r="P454" s="16"/>
      <c r="Q454" s="16"/>
      <c r="R454" s="17"/>
      <c r="S454" s="18"/>
      <c r="T454" s="18"/>
      <c r="U454" s="19"/>
      <c r="V454" s="19"/>
      <c r="W454" s="20"/>
      <c r="X454" s="21"/>
      <c r="Y454" s="22"/>
    </row>
    <row r="455" customFormat="false" ht="11.25" hidden="false" customHeight="false" outlineLevel="0" collapsed="false">
      <c r="A455" s="11"/>
      <c r="F455" s="12"/>
      <c r="G455" s="13"/>
      <c r="H455" s="13"/>
      <c r="I455" s="14"/>
      <c r="J455" s="13"/>
      <c r="K455" s="15"/>
      <c r="L455" s="15"/>
      <c r="M455" s="16"/>
      <c r="N455" s="16"/>
      <c r="O455" s="16"/>
      <c r="P455" s="16"/>
      <c r="Q455" s="16"/>
      <c r="R455" s="17"/>
      <c r="S455" s="18"/>
      <c r="T455" s="18"/>
      <c r="U455" s="19"/>
      <c r="V455" s="19"/>
      <c r="W455" s="20"/>
      <c r="X455" s="21"/>
      <c r="Y455" s="22"/>
    </row>
    <row r="456" customFormat="false" ht="11.25" hidden="false" customHeight="false" outlineLevel="0" collapsed="false">
      <c r="A456" s="11"/>
      <c r="F456" s="12"/>
      <c r="G456" s="13"/>
      <c r="H456" s="13"/>
      <c r="I456" s="14"/>
      <c r="J456" s="13"/>
      <c r="K456" s="15"/>
      <c r="L456" s="15"/>
      <c r="M456" s="16"/>
      <c r="N456" s="16"/>
      <c r="O456" s="16"/>
      <c r="P456" s="16"/>
      <c r="Q456" s="16"/>
      <c r="R456" s="17"/>
      <c r="S456" s="18"/>
      <c r="T456" s="18"/>
      <c r="U456" s="19"/>
      <c r="V456" s="19"/>
      <c r="W456" s="20"/>
      <c r="X456" s="21"/>
      <c r="Y456" s="22"/>
    </row>
    <row r="457" customFormat="false" ht="11.25" hidden="false" customHeight="false" outlineLevel="0" collapsed="false">
      <c r="A457" s="11"/>
      <c r="F457" s="12"/>
      <c r="G457" s="13"/>
      <c r="H457" s="13"/>
      <c r="I457" s="14"/>
      <c r="J457" s="13"/>
      <c r="K457" s="15"/>
      <c r="L457" s="15"/>
      <c r="M457" s="16"/>
      <c r="N457" s="16"/>
      <c r="O457" s="16"/>
      <c r="P457" s="16"/>
      <c r="Q457" s="16"/>
      <c r="R457" s="17"/>
      <c r="S457" s="18"/>
      <c r="T457" s="18"/>
      <c r="U457" s="19"/>
      <c r="V457" s="19"/>
      <c r="W457" s="20"/>
      <c r="X457" s="21"/>
      <c r="Y457" s="22"/>
    </row>
    <row r="458" customFormat="false" ht="11.25" hidden="false" customHeight="false" outlineLevel="0" collapsed="false">
      <c r="A458" s="11"/>
      <c r="F458" s="12"/>
      <c r="G458" s="13"/>
      <c r="H458" s="13"/>
      <c r="I458" s="14"/>
      <c r="J458" s="13"/>
      <c r="K458" s="15"/>
      <c r="L458" s="15"/>
      <c r="M458" s="16"/>
      <c r="N458" s="16"/>
      <c r="O458" s="16"/>
      <c r="P458" s="16"/>
      <c r="Q458" s="16"/>
      <c r="R458" s="17"/>
      <c r="S458" s="18"/>
      <c r="T458" s="18"/>
      <c r="U458" s="19"/>
      <c r="V458" s="19"/>
      <c r="W458" s="20"/>
      <c r="X458" s="21"/>
      <c r="Y458" s="22"/>
    </row>
    <row r="459" customFormat="false" ht="11.25" hidden="false" customHeight="false" outlineLevel="0" collapsed="false">
      <c r="A459" s="11"/>
      <c r="F459" s="12"/>
      <c r="G459" s="13"/>
      <c r="H459" s="13"/>
      <c r="I459" s="14"/>
      <c r="J459" s="13"/>
      <c r="K459" s="15"/>
      <c r="L459" s="15"/>
      <c r="M459" s="16"/>
      <c r="N459" s="16"/>
      <c r="O459" s="16"/>
      <c r="P459" s="16"/>
      <c r="Q459" s="16"/>
      <c r="R459" s="17"/>
      <c r="S459" s="18"/>
      <c r="T459" s="18"/>
      <c r="U459" s="19"/>
      <c r="V459" s="19"/>
      <c r="W459" s="20"/>
      <c r="X459" s="21"/>
      <c r="Y459" s="22"/>
    </row>
    <row r="460" customFormat="false" ht="11.25" hidden="false" customHeight="false" outlineLevel="0" collapsed="false">
      <c r="A460" s="11"/>
      <c r="F460" s="12"/>
      <c r="G460" s="13"/>
      <c r="H460" s="13"/>
      <c r="I460" s="14"/>
      <c r="J460" s="13"/>
      <c r="K460" s="15"/>
      <c r="L460" s="15"/>
      <c r="M460" s="16"/>
      <c r="N460" s="16"/>
      <c r="O460" s="16"/>
      <c r="P460" s="16"/>
      <c r="Q460" s="16"/>
      <c r="R460" s="17"/>
      <c r="S460" s="18"/>
      <c r="T460" s="18"/>
      <c r="U460" s="19"/>
      <c r="V460" s="19"/>
      <c r="W460" s="20"/>
      <c r="X460" s="21"/>
      <c r="Y460" s="22"/>
    </row>
    <row r="461" customFormat="false" ht="11.25" hidden="false" customHeight="false" outlineLevel="0" collapsed="false">
      <c r="A461" s="11"/>
      <c r="F461" s="12"/>
      <c r="G461" s="13"/>
      <c r="H461" s="13"/>
      <c r="I461" s="14"/>
      <c r="J461" s="13"/>
      <c r="K461" s="15"/>
      <c r="L461" s="15"/>
      <c r="M461" s="16"/>
      <c r="N461" s="16"/>
      <c r="O461" s="16"/>
      <c r="P461" s="16"/>
      <c r="Q461" s="16"/>
      <c r="R461" s="17"/>
      <c r="S461" s="18"/>
      <c r="T461" s="18"/>
      <c r="U461" s="19"/>
      <c r="V461" s="19"/>
      <c r="W461" s="20"/>
      <c r="X461" s="21"/>
      <c r="Y461" s="22"/>
    </row>
    <row r="462" customFormat="false" ht="11.25" hidden="false" customHeight="false" outlineLevel="0" collapsed="false">
      <c r="A462" s="11"/>
      <c r="F462" s="12"/>
      <c r="G462" s="13"/>
      <c r="H462" s="13"/>
      <c r="I462" s="14"/>
      <c r="J462" s="13"/>
      <c r="K462" s="15"/>
      <c r="L462" s="15"/>
      <c r="M462" s="16"/>
      <c r="N462" s="16"/>
      <c r="O462" s="16"/>
      <c r="P462" s="16"/>
      <c r="Q462" s="16"/>
      <c r="R462" s="17"/>
      <c r="S462" s="18"/>
      <c r="T462" s="18"/>
      <c r="U462" s="19"/>
      <c r="V462" s="19"/>
      <c r="W462" s="20"/>
      <c r="X462" s="21"/>
      <c r="Y462" s="22"/>
    </row>
    <row r="463" customFormat="false" ht="11.25" hidden="false" customHeight="false" outlineLevel="0" collapsed="false">
      <c r="A463" s="11"/>
      <c r="F463" s="12"/>
      <c r="G463" s="13"/>
      <c r="H463" s="13"/>
      <c r="I463" s="14"/>
      <c r="J463" s="13"/>
      <c r="K463" s="15"/>
      <c r="L463" s="15"/>
      <c r="M463" s="16"/>
      <c r="N463" s="16"/>
      <c r="O463" s="16"/>
      <c r="P463" s="16"/>
      <c r="Q463" s="16"/>
      <c r="R463" s="17"/>
      <c r="S463" s="18"/>
      <c r="T463" s="18"/>
      <c r="U463" s="19"/>
      <c r="V463" s="19"/>
      <c r="W463" s="20"/>
      <c r="X463" s="21"/>
      <c r="Y463" s="22"/>
    </row>
    <row r="464" customFormat="false" ht="11.25" hidden="false" customHeight="false" outlineLevel="0" collapsed="false">
      <c r="A464" s="11"/>
      <c r="F464" s="12"/>
      <c r="G464" s="13"/>
      <c r="H464" s="13"/>
      <c r="I464" s="14"/>
      <c r="J464" s="13"/>
      <c r="K464" s="15"/>
      <c r="L464" s="15"/>
      <c r="M464" s="16"/>
      <c r="N464" s="16"/>
      <c r="O464" s="16"/>
      <c r="P464" s="16"/>
      <c r="Q464" s="16"/>
      <c r="R464" s="17"/>
      <c r="S464" s="18"/>
      <c r="T464" s="18"/>
      <c r="U464" s="19"/>
      <c r="V464" s="19"/>
      <c r="W464" s="20"/>
      <c r="X464" s="21"/>
      <c r="Y464" s="22"/>
    </row>
    <row r="465" customFormat="false" ht="11.25" hidden="false" customHeight="false" outlineLevel="0" collapsed="false">
      <c r="A465" s="11"/>
      <c r="F465" s="12"/>
      <c r="G465" s="13"/>
      <c r="H465" s="13"/>
      <c r="I465" s="14"/>
      <c r="J465" s="13"/>
      <c r="K465" s="15"/>
      <c r="L465" s="15"/>
      <c r="M465" s="16"/>
      <c r="N465" s="16"/>
      <c r="O465" s="16"/>
      <c r="P465" s="16"/>
      <c r="Q465" s="16"/>
      <c r="R465" s="17"/>
      <c r="S465" s="18"/>
      <c r="T465" s="18"/>
      <c r="U465" s="19"/>
      <c r="V465" s="19"/>
      <c r="W465" s="20"/>
      <c r="X465" s="21"/>
      <c r="Y465" s="22"/>
    </row>
    <row r="466" customFormat="false" ht="11.25" hidden="false" customHeight="false" outlineLevel="0" collapsed="false">
      <c r="A466" s="11"/>
      <c r="F466" s="12"/>
      <c r="G466" s="13"/>
      <c r="H466" s="13"/>
      <c r="I466" s="14"/>
      <c r="J466" s="13"/>
      <c r="K466" s="15"/>
      <c r="L466" s="15"/>
      <c r="M466" s="16"/>
      <c r="N466" s="16"/>
      <c r="O466" s="16"/>
      <c r="P466" s="16"/>
      <c r="Q466" s="16"/>
      <c r="R466" s="17"/>
      <c r="S466" s="18"/>
      <c r="T466" s="18"/>
      <c r="U466" s="19"/>
      <c r="V466" s="19"/>
      <c r="W466" s="20"/>
      <c r="X466" s="21"/>
      <c r="Y466" s="22"/>
    </row>
    <row r="467" customFormat="false" ht="11.25" hidden="false" customHeight="false" outlineLevel="0" collapsed="false">
      <c r="A467" s="11"/>
      <c r="F467" s="12"/>
      <c r="G467" s="13"/>
      <c r="H467" s="13"/>
      <c r="I467" s="14"/>
      <c r="J467" s="13"/>
      <c r="K467" s="15"/>
      <c r="L467" s="15"/>
      <c r="M467" s="16"/>
      <c r="N467" s="16"/>
      <c r="O467" s="16"/>
      <c r="P467" s="16"/>
      <c r="Q467" s="16"/>
      <c r="R467" s="17"/>
      <c r="S467" s="18"/>
      <c r="T467" s="18"/>
      <c r="U467" s="19"/>
      <c r="V467" s="19"/>
      <c r="W467" s="20"/>
      <c r="X467" s="21"/>
      <c r="Y467" s="22"/>
    </row>
    <row r="468" customFormat="false" ht="11.25" hidden="false" customHeight="false" outlineLevel="0" collapsed="false">
      <c r="A468" s="11"/>
      <c r="F468" s="12"/>
      <c r="G468" s="13"/>
      <c r="H468" s="13"/>
      <c r="I468" s="14"/>
      <c r="J468" s="13"/>
      <c r="K468" s="15"/>
      <c r="L468" s="15"/>
      <c r="M468" s="16"/>
      <c r="N468" s="16"/>
      <c r="O468" s="16"/>
      <c r="P468" s="16"/>
      <c r="Q468" s="16"/>
      <c r="R468" s="17"/>
      <c r="S468" s="18"/>
      <c r="T468" s="18"/>
      <c r="U468" s="19"/>
      <c r="V468" s="19"/>
      <c r="W468" s="20"/>
      <c r="X468" s="21"/>
      <c r="Y468" s="22"/>
    </row>
    <row r="469" customFormat="false" ht="11.25" hidden="false" customHeight="false" outlineLevel="0" collapsed="false">
      <c r="A469" s="11"/>
      <c r="F469" s="12"/>
      <c r="G469" s="13"/>
      <c r="H469" s="13"/>
      <c r="I469" s="14"/>
      <c r="J469" s="13"/>
      <c r="K469" s="15"/>
      <c r="L469" s="15"/>
      <c r="M469" s="16"/>
      <c r="N469" s="16"/>
      <c r="O469" s="16"/>
      <c r="P469" s="16"/>
      <c r="Q469" s="16"/>
      <c r="R469" s="17"/>
      <c r="S469" s="18"/>
      <c r="T469" s="18"/>
      <c r="U469" s="19"/>
      <c r="V469" s="19"/>
      <c r="W469" s="20"/>
      <c r="X469" s="21"/>
      <c r="Y469" s="22"/>
    </row>
    <row r="470" customFormat="false" ht="11.25" hidden="false" customHeight="false" outlineLevel="0" collapsed="false">
      <c r="A470" s="11"/>
      <c r="F470" s="12"/>
      <c r="G470" s="13"/>
      <c r="H470" s="13"/>
      <c r="I470" s="14"/>
      <c r="J470" s="13"/>
      <c r="K470" s="15"/>
      <c r="L470" s="15"/>
      <c r="M470" s="16"/>
      <c r="N470" s="16"/>
      <c r="O470" s="16"/>
      <c r="P470" s="16"/>
      <c r="Q470" s="16"/>
      <c r="R470" s="17"/>
      <c r="S470" s="18"/>
      <c r="T470" s="18"/>
      <c r="U470" s="19"/>
      <c r="V470" s="19"/>
      <c r="W470" s="20"/>
      <c r="X470" s="21"/>
      <c r="Y470" s="22"/>
    </row>
    <row r="471" customFormat="false" ht="11.25" hidden="false" customHeight="false" outlineLevel="0" collapsed="false">
      <c r="A471" s="11"/>
      <c r="F471" s="12"/>
      <c r="G471" s="13"/>
      <c r="H471" s="13"/>
      <c r="I471" s="14"/>
      <c r="J471" s="13"/>
      <c r="K471" s="15"/>
      <c r="L471" s="15"/>
      <c r="M471" s="16"/>
      <c r="N471" s="16"/>
      <c r="O471" s="16"/>
      <c r="P471" s="16"/>
      <c r="Q471" s="16"/>
      <c r="R471" s="17"/>
      <c r="S471" s="18"/>
      <c r="T471" s="18"/>
      <c r="U471" s="19"/>
      <c r="V471" s="19"/>
      <c r="W471" s="20"/>
      <c r="X471" s="21"/>
      <c r="Y471" s="22"/>
    </row>
    <row r="472" customFormat="false" ht="11.25" hidden="false" customHeight="false" outlineLevel="0" collapsed="false">
      <c r="A472" s="11"/>
      <c r="F472" s="12"/>
      <c r="G472" s="13"/>
      <c r="H472" s="13"/>
      <c r="I472" s="14"/>
      <c r="J472" s="13"/>
      <c r="K472" s="15"/>
      <c r="L472" s="15"/>
      <c r="M472" s="16"/>
      <c r="N472" s="16"/>
      <c r="O472" s="16"/>
      <c r="P472" s="16"/>
      <c r="Q472" s="16"/>
      <c r="R472" s="17"/>
      <c r="S472" s="18"/>
      <c r="T472" s="18"/>
      <c r="U472" s="19"/>
      <c r="V472" s="19"/>
      <c r="W472" s="20"/>
      <c r="X472" s="21"/>
      <c r="Y472" s="22"/>
    </row>
    <row r="473" customFormat="false" ht="11.25" hidden="false" customHeight="false" outlineLevel="0" collapsed="false">
      <c r="A473" s="11"/>
      <c r="F473" s="12"/>
      <c r="G473" s="13"/>
      <c r="H473" s="13"/>
      <c r="I473" s="14"/>
      <c r="J473" s="13"/>
      <c r="K473" s="15"/>
      <c r="L473" s="15"/>
      <c r="M473" s="16"/>
      <c r="N473" s="16"/>
      <c r="O473" s="16"/>
      <c r="P473" s="16"/>
      <c r="Q473" s="16"/>
      <c r="R473" s="17"/>
      <c r="S473" s="18"/>
      <c r="T473" s="18"/>
      <c r="U473" s="19"/>
      <c r="V473" s="19"/>
      <c r="W473" s="20"/>
      <c r="X473" s="21"/>
      <c r="Y473" s="22"/>
    </row>
    <row r="474" customFormat="false" ht="11.25" hidden="false" customHeight="false" outlineLevel="0" collapsed="false">
      <c r="A474" s="11"/>
      <c r="F474" s="12"/>
      <c r="G474" s="13"/>
      <c r="H474" s="13"/>
      <c r="I474" s="14"/>
      <c r="J474" s="13"/>
      <c r="K474" s="15"/>
      <c r="L474" s="15"/>
      <c r="M474" s="16"/>
      <c r="N474" s="16"/>
      <c r="O474" s="16"/>
      <c r="P474" s="16"/>
      <c r="Q474" s="16"/>
      <c r="R474" s="17"/>
      <c r="S474" s="18"/>
      <c r="T474" s="18"/>
      <c r="U474" s="19"/>
      <c r="V474" s="19"/>
      <c r="W474" s="20"/>
      <c r="X474" s="21"/>
      <c r="Y474" s="22"/>
    </row>
    <row r="475" customFormat="false" ht="11.25" hidden="false" customHeight="false" outlineLevel="0" collapsed="false">
      <c r="A475" s="11"/>
      <c r="F475" s="12"/>
      <c r="G475" s="13"/>
      <c r="H475" s="13"/>
      <c r="I475" s="14"/>
      <c r="J475" s="13"/>
      <c r="K475" s="15"/>
      <c r="L475" s="15"/>
      <c r="M475" s="16"/>
      <c r="N475" s="16"/>
      <c r="O475" s="16"/>
      <c r="P475" s="16"/>
      <c r="Q475" s="16"/>
      <c r="R475" s="17"/>
      <c r="S475" s="18"/>
      <c r="T475" s="18"/>
      <c r="U475" s="19"/>
      <c r="V475" s="19"/>
      <c r="W475" s="20"/>
      <c r="X475" s="21"/>
      <c r="Y475" s="22"/>
    </row>
    <row r="476" customFormat="false" ht="11.25" hidden="false" customHeight="false" outlineLevel="0" collapsed="false">
      <c r="A476" s="11"/>
      <c r="F476" s="12"/>
      <c r="G476" s="13"/>
      <c r="H476" s="13"/>
      <c r="I476" s="14"/>
      <c r="J476" s="13"/>
      <c r="K476" s="15"/>
      <c r="L476" s="15"/>
      <c r="M476" s="16"/>
      <c r="N476" s="16"/>
      <c r="O476" s="16"/>
      <c r="P476" s="16"/>
      <c r="Q476" s="16"/>
      <c r="R476" s="17"/>
      <c r="S476" s="18"/>
      <c r="T476" s="18"/>
      <c r="U476" s="19"/>
      <c r="V476" s="19"/>
      <c r="W476" s="20"/>
      <c r="X476" s="21"/>
      <c r="Y476" s="22"/>
    </row>
    <row r="477" customFormat="false" ht="11.25" hidden="false" customHeight="false" outlineLevel="0" collapsed="false">
      <c r="A477" s="11"/>
      <c r="F477" s="12"/>
      <c r="G477" s="13"/>
      <c r="H477" s="13"/>
      <c r="I477" s="14"/>
      <c r="J477" s="13"/>
      <c r="K477" s="15"/>
      <c r="L477" s="15"/>
      <c r="M477" s="16"/>
      <c r="N477" s="16"/>
      <c r="O477" s="16"/>
      <c r="P477" s="16"/>
      <c r="Q477" s="16"/>
      <c r="R477" s="17"/>
      <c r="S477" s="18"/>
      <c r="T477" s="18"/>
      <c r="U477" s="19"/>
      <c r="V477" s="19"/>
      <c r="W477" s="20"/>
      <c r="X477" s="21"/>
      <c r="Y477" s="22"/>
    </row>
    <row r="478" customFormat="false" ht="11.25" hidden="false" customHeight="false" outlineLevel="0" collapsed="false">
      <c r="A478" s="11"/>
      <c r="F478" s="12"/>
      <c r="G478" s="13"/>
      <c r="H478" s="13"/>
      <c r="I478" s="14"/>
      <c r="J478" s="13"/>
      <c r="K478" s="15"/>
      <c r="L478" s="15"/>
      <c r="M478" s="16"/>
      <c r="N478" s="16"/>
      <c r="O478" s="16"/>
      <c r="P478" s="16"/>
      <c r="Q478" s="16"/>
      <c r="R478" s="17"/>
      <c r="S478" s="18"/>
      <c r="T478" s="18"/>
      <c r="U478" s="19"/>
      <c r="V478" s="19"/>
      <c r="W478" s="20"/>
      <c r="X478" s="21"/>
      <c r="Y478" s="22"/>
    </row>
    <row r="479" customFormat="false" ht="11.25" hidden="false" customHeight="false" outlineLevel="0" collapsed="false">
      <c r="A479" s="11"/>
      <c r="F479" s="12"/>
      <c r="G479" s="13"/>
      <c r="H479" s="13"/>
      <c r="I479" s="14"/>
      <c r="J479" s="13"/>
      <c r="K479" s="15"/>
      <c r="L479" s="15"/>
      <c r="M479" s="16"/>
      <c r="N479" s="16"/>
      <c r="O479" s="16"/>
      <c r="P479" s="16"/>
      <c r="Q479" s="16"/>
      <c r="R479" s="17"/>
      <c r="S479" s="18"/>
      <c r="T479" s="18"/>
      <c r="U479" s="19"/>
      <c r="V479" s="19"/>
      <c r="W479" s="20"/>
      <c r="X479" s="21"/>
      <c r="Y479" s="22"/>
    </row>
    <row r="480" customFormat="false" ht="11.25" hidden="false" customHeight="false" outlineLevel="0" collapsed="false">
      <c r="A480" s="11"/>
      <c r="F480" s="12"/>
      <c r="G480" s="13"/>
      <c r="H480" s="13"/>
      <c r="I480" s="14"/>
      <c r="J480" s="13"/>
      <c r="K480" s="15"/>
      <c r="L480" s="15"/>
      <c r="M480" s="16"/>
      <c r="N480" s="16"/>
      <c r="O480" s="16"/>
      <c r="P480" s="16"/>
      <c r="Q480" s="16"/>
      <c r="R480" s="17"/>
      <c r="S480" s="18"/>
      <c r="T480" s="18"/>
      <c r="U480" s="19"/>
      <c r="V480" s="19"/>
      <c r="W480" s="20"/>
      <c r="X480" s="21"/>
      <c r="Y480" s="22"/>
    </row>
    <row r="481" customFormat="false" ht="11.25" hidden="false" customHeight="false" outlineLevel="0" collapsed="false">
      <c r="A481" s="11"/>
      <c r="F481" s="12"/>
      <c r="G481" s="13"/>
      <c r="H481" s="13"/>
      <c r="I481" s="14"/>
      <c r="J481" s="13"/>
      <c r="K481" s="15"/>
      <c r="L481" s="15"/>
      <c r="M481" s="16"/>
      <c r="N481" s="16"/>
      <c r="O481" s="16"/>
      <c r="P481" s="16"/>
      <c r="Q481" s="16"/>
      <c r="R481" s="17"/>
      <c r="S481" s="18"/>
      <c r="T481" s="18"/>
      <c r="U481" s="19"/>
      <c r="V481" s="19"/>
      <c r="W481" s="20"/>
      <c r="X481" s="21"/>
      <c r="Y481" s="22"/>
    </row>
    <row r="482" customFormat="false" ht="11.25" hidden="false" customHeight="false" outlineLevel="0" collapsed="false">
      <c r="A482" s="11"/>
      <c r="F482" s="12"/>
      <c r="G482" s="13"/>
      <c r="H482" s="13"/>
      <c r="I482" s="14"/>
      <c r="J482" s="13"/>
      <c r="K482" s="15"/>
      <c r="L482" s="15"/>
      <c r="M482" s="16"/>
      <c r="N482" s="16"/>
      <c r="O482" s="16"/>
      <c r="P482" s="16"/>
      <c r="Q482" s="16"/>
      <c r="R482" s="17"/>
      <c r="S482" s="18"/>
      <c r="T482" s="18"/>
      <c r="U482" s="19"/>
      <c r="V482" s="19"/>
      <c r="W482" s="20"/>
      <c r="X482" s="21"/>
      <c r="Y482" s="22"/>
    </row>
    <row r="483" customFormat="false" ht="11.25" hidden="false" customHeight="false" outlineLevel="0" collapsed="false">
      <c r="A483" s="11"/>
      <c r="F483" s="12"/>
      <c r="G483" s="13"/>
      <c r="H483" s="13"/>
      <c r="I483" s="14"/>
      <c r="J483" s="13"/>
      <c r="K483" s="15"/>
      <c r="L483" s="15"/>
      <c r="M483" s="16"/>
      <c r="N483" s="16"/>
      <c r="O483" s="16"/>
      <c r="P483" s="16"/>
      <c r="Q483" s="16"/>
      <c r="R483" s="17"/>
      <c r="S483" s="18"/>
      <c r="T483" s="18"/>
      <c r="U483" s="19"/>
      <c r="V483" s="19"/>
      <c r="W483" s="20"/>
      <c r="X483" s="21"/>
      <c r="Y483" s="22"/>
    </row>
    <row r="484" customFormat="false" ht="11.25" hidden="false" customHeight="false" outlineLevel="0" collapsed="false">
      <c r="A484" s="11"/>
      <c r="F484" s="12"/>
      <c r="G484" s="13"/>
      <c r="H484" s="13"/>
      <c r="I484" s="14"/>
      <c r="J484" s="13"/>
      <c r="K484" s="15"/>
      <c r="L484" s="15"/>
      <c r="M484" s="16"/>
      <c r="N484" s="16"/>
      <c r="O484" s="16"/>
      <c r="P484" s="16"/>
      <c r="Q484" s="16"/>
      <c r="R484" s="17"/>
      <c r="S484" s="18"/>
      <c r="T484" s="18"/>
      <c r="U484" s="19"/>
      <c r="V484" s="19"/>
      <c r="W484" s="20"/>
      <c r="X484" s="21"/>
      <c r="Y484" s="22"/>
    </row>
    <row r="485" customFormat="false" ht="11.25" hidden="false" customHeight="false" outlineLevel="0" collapsed="false">
      <c r="A485" s="11"/>
      <c r="F485" s="12"/>
      <c r="G485" s="13"/>
      <c r="H485" s="13"/>
      <c r="I485" s="14"/>
      <c r="J485" s="13"/>
      <c r="K485" s="15"/>
      <c r="L485" s="15"/>
      <c r="M485" s="16"/>
      <c r="N485" s="16"/>
      <c r="O485" s="16"/>
      <c r="P485" s="16"/>
      <c r="Q485" s="16"/>
      <c r="R485" s="17"/>
      <c r="S485" s="18"/>
      <c r="T485" s="18"/>
      <c r="U485" s="19"/>
      <c r="V485" s="19"/>
      <c r="W485" s="20"/>
      <c r="X485" s="21"/>
      <c r="Y485" s="22"/>
    </row>
    <row r="486" customFormat="false" ht="11.25" hidden="false" customHeight="false" outlineLevel="0" collapsed="false">
      <c r="A486" s="11"/>
      <c r="F486" s="12"/>
      <c r="G486" s="13"/>
      <c r="H486" s="13"/>
      <c r="I486" s="14"/>
      <c r="J486" s="13"/>
      <c r="K486" s="15"/>
      <c r="L486" s="15"/>
      <c r="M486" s="16"/>
      <c r="N486" s="16"/>
      <c r="O486" s="16"/>
      <c r="P486" s="16"/>
      <c r="Q486" s="16"/>
      <c r="R486" s="17"/>
      <c r="S486" s="18"/>
      <c r="T486" s="18"/>
      <c r="U486" s="19"/>
      <c r="V486" s="19"/>
      <c r="W486" s="20"/>
      <c r="X486" s="21"/>
      <c r="Y486" s="22"/>
    </row>
    <row r="487" customFormat="false" ht="11.25" hidden="false" customHeight="false" outlineLevel="0" collapsed="false">
      <c r="A487" s="11"/>
      <c r="F487" s="12"/>
      <c r="G487" s="13"/>
      <c r="H487" s="13"/>
      <c r="I487" s="14"/>
      <c r="J487" s="13"/>
      <c r="K487" s="15"/>
      <c r="L487" s="15"/>
      <c r="M487" s="16"/>
      <c r="N487" s="16"/>
      <c r="O487" s="16"/>
      <c r="P487" s="16"/>
      <c r="Q487" s="16"/>
      <c r="R487" s="17"/>
      <c r="S487" s="18"/>
      <c r="T487" s="18"/>
      <c r="U487" s="19"/>
      <c r="V487" s="19"/>
      <c r="W487" s="20"/>
      <c r="X487" s="21"/>
      <c r="Y487" s="22"/>
    </row>
    <row r="488" customFormat="false" ht="11.25" hidden="false" customHeight="false" outlineLevel="0" collapsed="false">
      <c r="A488" s="11"/>
      <c r="F488" s="12"/>
      <c r="G488" s="13"/>
      <c r="H488" s="13"/>
      <c r="I488" s="14"/>
      <c r="J488" s="13"/>
      <c r="K488" s="15"/>
      <c r="L488" s="15"/>
      <c r="M488" s="16"/>
      <c r="N488" s="16"/>
      <c r="O488" s="16"/>
      <c r="P488" s="16"/>
      <c r="Q488" s="16"/>
      <c r="R488" s="17"/>
      <c r="S488" s="18"/>
      <c r="T488" s="18"/>
      <c r="U488" s="19"/>
      <c r="V488" s="19"/>
      <c r="W488" s="20"/>
      <c r="X488" s="21"/>
      <c r="Y488" s="22"/>
    </row>
    <row r="489" customFormat="false" ht="11.25" hidden="false" customHeight="false" outlineLevel="0" collapsed="false">
      <c r="A489" s="11"/>
      <c r="F489" s="12"/>
      <c r="G489" s="13"/>
      <c r="H489" s="13"/>
      <c r="I489" s="14"/>
      <c r="J489" s="13"/>
      <c r="K489" s="15"/>
      <c r="L489" s="15"/>
      <c r="M489" s="16"/>
      <c r="N489" s="16"/>
      <c r="O489" s="16"/>
      <c r="P489" s="16"/>
      <c r="Q489" s="16"/>
      <c r="R489" s="17"/>
      <c r="S489" s="18"/>
      <c r="T489" s="18"/>
      <c r="U489" s="19"/>
      <c r="V489" s="19"/>
      <c r="W489" s="20"/>
      <c r="X489" s="21"/>
      <c r="Y489" s="22"/>
    </row>
    <row r="490" customFormat="false" ht="11.25" hidden="false" customHeight="false" outlineLevel="0" collapsed="false">
      <c r="A490" s="11"/>
      <c r="F490" s="12"/>
      <c r="G490" s="13"/>
      <c r="H490" s="13"/>
      <c r="I490" s="14"/>
      <c r="J490" s="13"/>
      <c r="K490" s="15"/>
      <c r="L490" s="15"/>
      <c r="M490" s="16"/>
      <c r="N490" s="16"/>
      <c r="O490" s="16"/>
      <c r="P490" s="16"/>
      <c r="Q490" s="16"/>
      <c r="R490" s="17"/>
      <c r="S490" s="18"/>
      <c r="T490" s="18"/>
      <c r="U490" s="19"/>
      <c r="V490" s="19"/>
      <c r="W490" s="20"/>
      <c r="X490" s="21"/>
      <c r="Y490" s="22"/>
    </row>
    <row r="491" customFormat="false" ht="11.25" hidden="false" customHeight="false" outlineLevel="0" collapsed="false">
      <c r="A491" s="11"/>
      <c r="F491" s="12"/>
      <c r="G491" s="13"/>
      <c r="H491" s="13"/>
      <c r="I491" s="14"/>
      <c r="J491" s="13"/>
      <c r="K491" s="15"/>
      <c r="L491" s="15"/>
      <c r="M491" s="16"/>
      <c r="N491" s="16"/>
      <c r="O491" s="16"/>
      <c r="P491" s="16"/>
      <c r="Q491" s="16"/>
      <c r="R491" s="17"/>
      <c r="S491" s="18"/>
      <c r="T491" s="18"/>
      <c r="U491" s="19"/>
      <c r="V491" s="19"/>
      <c r="W491" s="20"/>
      <c r="X491" s="21"/>
      <c r="Y491" s="22"/>
    </row>
    <row r="492" customFormat="false" ht="11.25" hidden="false" customHeight="false" outlineLevel="0" collapsed="false">
      <c r="A492" s="11"/>
      <c r="F492" s="12"/>
      <c r="G492" s="13"/>
      <c r="H492" s="13"/>
      <c r="I492" s="14"/>
      <c r="J492" s="13"/>
      <c r="K492" s="15"/>
      <c r="L492" s="15"/>
      <c r="M492" s="16"/>
      <c r="N492" s="16"/>
      <c r="O492" s="16"/>
      <c r="P492" s="16"/>
      <c r="Q492" s="16"/>
      <c r="R492" s="17"/>
      <c r="S492" s="18"/>
      <c r="T492" s="18"/>
      <c r="U492" s="19"/>
      <c r="V492" s="19"/>
      <c r="W492" s="20"/>
      <c r="X492" s="21"/>
      <c r="Y492" s="22"/>
    </row>
    <row r="493" customFormat="false" ht="11.25" hidden="false" customHeight="false" outlineLevel="0" collapsed="false">
      <c r="A493" s="11"/>
      <c r="F493" s="12"/>
      <c r="G493" s="13"/>
      <c r="H493" s="13"/>
      <c r="I493" s="14"/>
      <c r="J493" s="13"/>
      <c r="K493" s="15"/>
      <c r="L493" s="15"/>
      <c r="M493" s="16"/>
      <c r="N493" s="16"/>
      <c r="O493" s="16"/>
      <c r="P493" s="16"/>
      <c r="Q493" s="16"/>
      <c r="R493" s="17"/>
      <c r="S493" s="18"/>
      <c r="T493" s="18"/>
      <c r="U493" s="19"/>
      <c r="V493" s="19"/>
      <c r="W493" s="20"/>
      <c r="X493" s="21"/>
      <c r="Y493" s="22"/>
    </row>
    <row r="494" customFormat="false" ht="11.25" hidden="false" customHeight="false" outlineLevel="0" collapsed="false">
      <c r="A494" s="11"/>
      <c r="F494" s="12"/>
      <c r="G494" s="13"/>
      <c r="H494" s="13"/>
      <c r="I494" s="14"/>
      <c r="J494" s="13"/>
      <c r="K494" s="15"/>
      <c r="L494" s="15"/>
      <c r="M494" s="16"/>
      <c r="N494" s="16"/>
      <c r="O494" s="16"/>
      <c r="P494" s="16"/>
      <c r="Q494" s="16"/>
      <c r="R494" s="17"/>
      <c r="S494" s="18"/>
      <c r="T494" s="18"/>
      <c r="U494" s="19"/>
      <c r="V494" s="19"/>
      <c r="W494" s="20"/>
      <c r="X494" s="21"/>
      <c r="Y494" s="22"/>
    </row>
    <row r="495" customFormat="false" ht="11.25" hidden="false" customHeight="false" outlineLevel="0" collapsed="false">
      <c r="A495" s="11"/>
      <c r="F495" s="12"/>
      <c r="G495" s="13"/>
      <c r="H495" s="13"/>
      <c r="I495" s="14"/>
      <c r="J495" s="13"/>
      <c r="K495" s="15"/>
      <c r="L495" s="15"/>
      <c r="M495" s="16"/>
      <c r="N495" s="16"/>
      <c r="O495" s="16"/>
      <c r="P495" s="16"/>
      <c r="Q495" s="16"/>
      <c r="R495" s="17"/>
      <c r="S495" s="18"/>
      <c r="T495" s="18"/>
      <c r="U495" s="19"/>
      <c r="V495" s="19"/>
      <c r="W495" s="20"/>
      <c r="X495" s="21"/>
      <c r="Y495" s="22"/>
    </row>
    <row r="496" customFormat="false" ht="11.25" hidden="false" customHeight="false" outlineLevel="0" collapsed="false">
      <c r="A496" s="11"/>
      <c r="F496" s="12"/>
      <c r="G496" s="13"/>
      <c r="H496" s="13"/>
      <c r="I496" s="14"/>
      <c r="J496" s="13"/>
      <c r="K496" s="15"/>
      <c r="L496" s="15"/>
      <c r="M496" s="16"/>
      <c r="N496" s="16"/>
      <c r="O496" s="16"/>
      <c r="P496" s="16"/>
      <c r="Q496" s="16"/>
      <c r="R496" s="17"/>
      <c r="S496" s="18"/>
      <c r="T496" s="18"/>
      <c r="U496" s="19"/>
      <c r="V496" s="19"/>
      <c r="W496" s="20"/>
      <c r="X496" s="21"/>
      <c r="Y496" s="22"/>
    </row>
    <row r="497" customFormat="false" ht="11.25" hidden="false" customHeight="false" outlineLevel="0" collapsed="false">
      <c r="A497" s="11"/>
      <c r="F497" s="12"/>
      <c r="G497" s="13"/>
      <c r="H497" s="13"/>
      <c r="I497" s="14"/>
      <c r="J497" s="13"/>
      <c r="K497" s="15"/>
      <c r="L497" s="15"/>
      <c r="M497" s="16"/>
      <c r="N497" s="16"/>
      <c r="O497" s="16"/>
      <c r="P497" s="16"/>
      <c r="Q497" s="16"/>
      <c r="R497" s="17"/>
      <c r="S497" s="18"/>
      <c r="T497" s="18"/>
      <c r="U497" s="19"/>
      <c r="V497" s="19"/>
      <c r="W497" s="20"/>
      <c r="X497" s="21"/>
      <c r="Y497" s="22"/>
    </row>
    <row r="498" customFormat="false" ht="11.25" hidden="false" customHeight="false" outlineLevel="0" collapsed="false">
      <c r="A498" s="11"/>
      <c r="F498" s="12"/>
      <c r="G498" s="13"/>
      <c r="H498" s="13"/>
      <c r="I498" s="14"/>
      <c r="J498" s="13"/>
      <c r="K498" s="15"/>
      <c r="L498" s="15"/>
      <c r="M498" s="16"/>
      <c r="N498" s="16"/>
      <c r="O498" s="16"/>
      <c r="P498" s="16"/>
      <c r="Q498" s="16"/>
      <c r="R498" s="17"/>
      <c r="S498" s="18"/>
      <c r="T498" s="18"/>
      <c r="U498" s="19"/>
      <c r="V498" s="19"/>
      <c r="W498" s="20"/>
      <c r="X498" s="21"/>
      <c r="Y498" s="22"/>
    </row>
    <row r="499" customFormat="false" ht="11.25" hidden="false" customHeight="false" outlineLevel="0" collapsed="false">
      <c r="A499" s="11"/>
      <c r="F499" s="12"/>
      <c r="G499" s="13"/>
      <c r="H499" s="13"/>
      <c r="I499" s="14"/>
      <c r="J499" s="13"/>
      <c r="K499" s="15"/>
      <c r="L499" s="15"/>
      <c r="M499" s="16"/>
      <c r="N499" s="16"/>
      <c r="O499" s="16"/>
      <c r="P499" s="16"/>
      <c r="Q499" s="16"/>
      <c r="R499" s="17"/>
      <c r="S499" s="18"/>
      <c r="T499" s="18"/>
      <c r="U499" s="19"/>
      <c r="V499" s="19"/>
      <c r="W499" s="20"/>
      <c r="X499" s="21"/>
      <c r="Y499" s="22"/>
    </row>
    <row r="500" customFormat="false" ht="11.25" hidden="false" customHeight="false" outlineLevel="0" collapsed="false">
      <c r="A500" s="11"/>
      <c r="F500" s="12"/>
      <c r="G500" s="13"/>
      <c r="H500" s="13"/>
      <c r="I500" s="14"/>
      <c r="J500" s="13"/>
      <c r="K500" s="15"/>
      <c r="L500" s="15"/>
      <c r="M500" s="16"/>
      <c r="N500" s="16"/>
      <c r="O500" s="16"/>
      <c r="P500" s="16"/>
      <c r="Q500" s="16"/>
      <c r="R500" s="17"/>
      <c r="S500" s="18"/>
      <c r="T500" s="18"/>
      <c r="U500" s="19"/>
      <c r="V500" s="19"/>
      <c r="W500" s="20"/>
      <c r="X500" s="21"/>
      <c r="Y500" s="22"/>
    </row>
    <row r="501" customFormat="false" ht="11.25" hidden="false" customHeight="false" outlineLevel="0" collapsed="false">
      <c r="A501" s="11"/>
      <c r="F501" s="12"/>
      <c r="G501" s="13"/>
      <c r="H501" s="13"/>
      <c r="I501" s="14"/>
      <c r="J501" s="13"/>
      <c r="K501" s="15"/>
      <c r="L501" s="15"/>
      <c r="M501" s="16"/>
      <c r="N501" s="16"/>
      <c r="O501" s="16"/>
      <c r="P501" s="16"/>
      <c r="Q501" s="16"/>
      <c r="R501" s="17"/>
      <c r="S501" s="18"/>
      <c r="T501" s="18"/>
      <c r="U501" s="19"/>
      <c r="V501" s="19"/>
      <c r="W501" s="20"/>
      <c r="X501" s="21"/>
      <c r="Y501" s="22"/>
    </row>
    <row r="502" customFormat="false" ht="11.25" hidden="false" customHeight="false" outlineLevel="0" collapsed="false">
      <c r="A502" s="11"/>
      <c r="F502" s="12"/>
      <c r="G502" s="13"/>
      <c r="H502" s="13"/>
      <c r="I502" s="14"/>
      <c r="J502" s="13"/>
      <c r="K502" s="15"/>
      <c r="L502" s="15"/>
      <c r="M502" s="16"/>
      <c r="N502" s="16"/>
      <c r="O502" s="16"/>
      <c r="P502" s="16"/>
      <c r="Q502" s="16"/>
      <c r="R502" s="17"/>
      <c r="S502" s="18"/>
      <c r="T502" s="18"/>
      <c r="U502" s="19"/>
      <c r="V502" s="19"/>
      <c r="W502" s="20"/>
      <c r="X502" s="21"/>
      <c r="Y502" s="22"/>
    </row>
    <row r="503" customFormat="false" ht="11.25" hidden="false" customHeight="false" outlineLevel="0" collapsed="false">
      <c r="A503" s="11"/>
      <c r="F503" s="12"/>
      <c r="G503" s="13"/>
      <c r="H503" s="13"/>
      <c r="I503" s="14"/>
      <c r="J503" s="13"/>
      <c r="K503" s="15"/>
      <c r="L503" s="15"/>
      <c r="M503" s="16"/>
      <c r="N503" s="16"/>
      <c r="O503" s="16"/>
      <c r="P503" s="16"/>
      <c r="Q503" s="16"/>
      <c r="R503" s="17"/>
      <c r="S503" s="18"/>
      <c r="T503" s="18"/>
      <c r="U503" s="19"/>
      <c r="V503" s="19"/>
      <c r="W503" s="20"/>
      <c r="X503" s="21"/>
      <c r="Y503" s="22"/>
    </row>
    <row r="504" customFormat="false" ht="11.25" hidden="false" customHeight="false" outlineLevel="0" collapsed="false">
      <c r="A504" s="11"/>
      <c r="F504" s="12"/>
      <c r="G504" s="13"/>
      <c r="H504" s="13"/>
      <c r="I504" s="14"/>
      <c r="J504" s="13"/>
      <c r="K504" s="15"/>
      <c r="L504" s="15"/>
      <c r="M504" s="16"/>
      <c r="N504" s="16"/>
      <c r="O504" s="16"/>
      <c r="P504" s="16"/>
      <c r="Q504" s="16"/>
      <c r="R504" s="17"/>
      <c r="S504" s="18"/>
      <c r="T504" s="18"/>
      <c r="U504" s="19"/>
      <c r="V504" s="19"/>
      <c r="W504" s="20"/>
      <c r="X504" s="21"/>
      <c r="Y504" s="22"/>
    </row>
    <row r="505" customFormat="false" ht="11.25" hidden="false" customHeight="false" outlineLevel="0" collapsed="false">
      <c r="A505" s="11"/>
      <c r="F505" s="12"/>
      <c r="G505" s="13"/>
      <c r="H505" s="13"/>
      <c r="I505" s="14"/>
      <c r="J505" s="13"/>
      <c r="K505" s="15"/>
      <c r="L505" s="15"/>
      <c r="M505" s="16"/>
      <c r="N505" s="16"/>
      <c r="O505" s="16"/>
      <c r="P505" s="16"/>
      <c r="Q505" s="16"/>
      <c r="R505" s="17"/>
      <c r="S505" s="18"/>
      <c r="T505" s="18"/>
      <c r="U505" s="19"/>
      <c r="V505" s="19"/>
      <c r="W505" s="20"/>
      <c r="X505" s="21"/>
      <c r="Y505" s="22"/>
    </row>
    <row r="506" customFormat="false" ht="11.25" hidden="false" customHeight="false" outlineLevel="0" collapsed="false">
      <c r="A506" s="11"/>
      <c r="F506" s="12"/>
      <c r="G506" s="13"/>
      <c r="H506" s="13"/>
      <c r="I506" s="14"/>
      <c r="J506" s="13"/>
      <c r="K506" s="15"/>
      <c r="L506" s="15"/>
      <c r="M506" s="16"/>
      <c r="N506" s="16"/>
      <c r="O506" s="16"/>
      <c r="P506" s="16"/>
      <c r="Q506" s="16"/>
      <c r="R506" s="17"/>
      <c r="S506" s="18"/>
      <c r="T506" s="18"/>
      <c r="U506" s="19"/>
      <c r="V506" s="19"/>
      <c r="W506" s="20"/>
      <c r="X506" s="21"/>
      <c r="Y506" s="22"/>
    </row>
    <row r="507" customFormat="false" ht="11.25" hidden="false" customHeight="false" outlineLevel="0" collapsed="false">
      <c r="A507" s="11"/>
      <c r="F507" s="12"/>
      <c r="G507" s="13"/>
      <c r="H507" s="13"/>
      <c r="I507" s="14"/>
      <c r="J507" s="13"/>
      <c r="K507" s="15"/>
      <c r="L507" s="15"/>
      <c r="M507" s="16"/>
      <c r="N507" s="16"/>
      <c r="O507" s="16"/>
      <c r="P507" s="16"/>
      <c r="Q507" s="16"/>
      <c r="R507" s="17"/>
      <c r="S507" s="18"/>
      <c r="T507" s="18"/>
      <c r="U507" s="19"/>
      <c r="V507" s="19"/>
      <c r="W507" s="20"/>
      <c r="X507" s="21"/>
      <c r="Y507" s="22"/>
    </row>
    <row r="508" customFormat="false" ht="11.25" hidden="false" customHeight="false" outlineLevel="0" collapsed="false">
      <c r="A508" s="11"/>
      <c r="F508" s="12"/>
      <c r="G508" s="13"/>
      <c r="H508" s="13"/>
      <c r="I508" s="14"/>
      <c r="J508" s="13"/>
      <c r="K508" s="15"/>
      <c r="L508" s="15"/>
      <c r="M508" s="16"/>
      <c r="N508" s="16"/>
      <c r="O508" s="16"/>
      <c r="P508" s="16"/>
      <c r="Q508" s="16"/>
      <c r="R508" s="17"/>
      <c r="S508" s="18"/>
      <c r="T508" s="18"/>
      <c r="U508" s="19"/>
      <c r="V508" s="19"/>
      <c r="W508" s="20"/>
      <c r="X508" s="21"/>
      <c r="Y508" s="22"/>
    </row>
    <row r="509" customFormat="false" ht="11.25" hidden="false" customHeight="false" outlineLevel="0" collapsed="false">
      <c r="A509" s="11"/>
      <c r="F509" s="12"/>
      <c r="G509" s="13"/>
      <c r="H509" s="13"/>
      <c r="I509" s="14"/>
      <c r="J509" s="13"/>
      <c r="K509" s="15"/>
      <c r="L509" s="15"/>
      <c r="M509" s="16"/>
      <c r="N509" s="16"/>
      <c r="O509" s="16"/>
      <c r="P509" s="16"/>
      <c r="Q509" s="16"/>
      <c r="R509" s="17"/>
      <c r="S509" s="18"/>
      <c r="T509" s="18"/>
      <c r="U509" s="19"/>
      <c r="V509" s="19"/>
      <c r="W509" s="20"/>
      <c r="X509" s="21"/>
      <c r="Y509" s="22"/>
    </row>
    <row r="510" customFormat="false" ht="11.25" hidden="false" customHeight="false" outlineLevel="0" collapsed="false">
      <c r="A510" s="11"/>
      <c r="F510" s="12"/>
      <c r="G510" s="13"/>
      <c r="H510" s="13"/>
      <c r="I510" s="14"/>
      <c r="J510" s="13"/>
      <c r="K510" s="15"/>
      <c r="L510" s="15"/>
      <c r="M510" s="16"/>
      <c r="N510" s="16"/>
      <c r="O510" s="16"/>
      <c r="P510" s="16"/>
      <c r="Q510" s="16"/>
      <c r="R510" s="17"/>
      <c r="S510" s="18"/>
      <c r="T510" s="18"/>
      <c r="U510" s="19"/>
      <c r="V510" s="19"/>
      <c r="W510" s="20"/>
      <c r="X510" s="21"/>
      <c r="Y510" s="22"/>
    </row>
    <row r="511" customFormat="false" ht="11.25" hidden="false" customHeight="false" outlineLevel="0" collapsed="false">
      <c r="A511" s="11"/>
      <c r="F511" s="12"/>
      <c r="G511" s="13"/>
      <c r="H511" s="13"/>
      <c r="I511" s="14"/>
      <c r="J511" s="13"/>
      <c r="K511" s="15"/>
      <c r="L511" s="15"/>
      <c r="M511" s="16"/>
      <c r="N511" s="16"/>
      <c r="O511" s="16"/>
      <c r="P511" s="16"/>
      <c r="Q511" s="16"/>
      <c r="R511" s="17"/>
      <c r="S511" s="18"/>
      <c r="T511" s="18"/>
      <c r="U511" s="19"/>
      <c r="V511" s="19"/>
      <c r="W511" s="20"/>
      <c r="X511" s="21"/>
      <c r="Y511" s="22"/>
    </row>
    <row r="512" customFormat="false" ht="11.25" hidden="false" customHeight="false" outlineLevel="0" collapsed="false">
      <c r="A512" s="11"/>
      <c r="F512" s="12"/>
      <c r="G512" s="13"/>
      <c r="H512" s="13"/>
      <c r="I512" s="14"/>
      <c r="J512" s="13"/>
      <c r="K512" s="15"/>
      <c r="L512" s="15"/>
      <c r="M512" s="16"/>
      <c r="N512" s="16"/>
      <c r="O512" s="16"/>
      <c r="P512" s="16"/>
      <c r="Q512" s="16"/>
      <c r="R512" s="17"/>
      <c r="S512" s="18"/>
      <c r="T512" s="18"/>
      <c r="U512" s="19"/>
      <c r="V512" s="19"/>
      <c r="W512" s="20"/>
      <c r="X512" s="21"/>
      <c r="Y512" s="22"/>
    </row>
    <row r="513" customFormat="false" ht="11.25" hidden="false" customHeight="false" outlineLevel="0" collapsed="false">
      <c r="A513" s="11"/>
      <c r="F513" s="12"/>
      <c r="G513" s="13"/>
      <c r="H513" s="13"/>
      <c r="I513" s="14"/>
      <c r="J513" s="13"/>
      <c r="K513" s="15"/>
      <c r="L513" s="15"/>
      <c r="M513" s="16"/>
      <c r="N513" s="16"/>
      <c r="O513" s="16"/>
      <c r="P513" s="16"/>
      <c r="Q513" s="16"/>
      <c r="R513" s="17"/>
      <c r="S513" s="18"/>
      <c r="T513" s="18"/>
      <c r="U513" s="19"/>
      <c r="V513" s="19"/>
      <c r="W513" s="20"/>
      <c r="X513" s="21"/>
      <c r="Y513" s="22"/>
    </row>
    <row r="514" customFormat="false" ht="11.25" hidden="false" customHeight="false" outlineLevel="0" collapsed="false">
      <c r="A514" s="11"/>
      <c r="F514" s="12"/>
      <c r="G514" s="13"/>
      <c r="H514" s="13"/>
      <c r="I514" s="14"/>
      <c r="J514" s="13"/>
      <c r="K514" s="15"/>
      <c r="L514" s="15"/>
      <c r="M514" s="16"/>
      <c r="N514" s="16"/>
      <c r="O514" s="16"/>
      <c r="P514" s="16"/>
      <c r="Q514" s="16"/>
      <c r="R514" s="17"/>
      <c r="S514" s="18"/>
      <c r="T514" s="18"/>
      <c r="U514" s="19"/>
      <c r="V514" s="19"/>
      <c r="W514" s="20"/>
      <c r="X514" s="21"/>
      <c r="Y514" s="22"/>
    </row>
    <row r="515" customFormat="false" ht="11.25" hidden="false" customHeight="false" outlineLevel="0" collapsed="false">
      <c r="A515" s="11"/>
      <c r="F515" s="12"/>
      <c r="G515" s="13"/>
      <c r="H515" s="13"/>
      <c r="I515" s="14"/>
      <c r="J515" s="13"/>
      <c r="K515" s="15"/>
      <c r="L515" s="15"/>
      <c r="M515" s="16"/>
      <c r="N515" s="16"/>
      <c r="O515" s="16"/>
      <c r="P515" s="16"/>
      <c r="Q515" s="16"/>
      <c r="R515" s="17"/>
      <c r="S515" s="18"/>
      <c r="T515" s="18"/>
      <c r="U515" s="19"/>
      <c r="V515" s="19"/>
      <c r="W515" s="20"/>
      <c r="X515" s="21"/>
      <c r="Y515" s="22"/>
    </row>
    <row r="516" customFormat="false" ht="11.25" hidden="false" customHeight="false" outlineLevel="0" collapsed="false">
      <c r="A516" s="11"/>
      <c r="F516" s="12"/>
      <c r="G516" s="13"/>
      <c r="H516" s="13"/>
      <c r="I516" s="14"/>
      <c r="J516" s="13"/>
      <c r="K516" s="15"/>
      <c r="L516" s="15"/>
      <c r="M516" s="16"/>
      <c r="N516" s="16"/>
      <c r="O516" s="16"/>
      <c r="P516" s="16"/>
      <c r="Q516" s="16"/>
      <c r="R516" s="17"/>
      <c r="S516" s="18"/>
      <c r="T516" s="18"/>
      <c r="U516" s="19"/>
      <c r="V516" s="19"/>
      <c r="W516" s="20"/>
      <c r="X516" s="21"/>
      <c r="Y516" s="22"/>
    </row>
    <row r="517" customFormat="false" ht="11.25" hidden="false" customHeight="false" outlineLevel="0" collapsed="false">
      <c r="A517" s="11"/>
      <c r="F517" s="12"/>
      <c r="G517" s="13"/>
      <c r="H517" s="13"/>
      <c r="I517" s="14"/>
      <c r="J517" s="13"/>
      <c r="K517" s="15"/>
      <c r="L517" s="15"/>
      <c r="M517" s="16"/>
      <c r="N517" s="16"/>
      <c r="O517" s="16"/>
      <c r="P517" s="16"/>
      <c r="Q517" s="16"/>
      <c r="R517" s="17"/>
      <c r="S517" s="18"/>
      <c r="T517" s="18"/>
      <c r="U517" s="19"/>
      <c r="V517" s="19"/>
      <c r="W517" s="20"/>
      <c r="X517" s="21"/>
      <c r="Y517" s="22"/>
    </row>
    <row r="518" customFormat="false" ht="11.25" hidden="false" customHeight="false" outlineLevel="0" collapsed="false">
      <c r="A518" s="11"/>
      <c r="F518" s="12"/>
      <c r="G518" s="13"/>
      <c r="H518" s="13"/>
      <c r="I518" s="14"/>
      <c r="J518" s="13"/>
      <c r="K518" s="15"/>
      <c r="L518" s="15"/>
      <c r="M518" s="16"/>
      <c r="N518" s="16"/>
      <c r="O518" s="16"/>
      <c r="P518" s="16"/>
      <c r="Q518" s="16"/>
      <c r="R518" s="17"/>
      <c r="S518" s="18"/>
      <c r="T518" s="18"/>
      <c r="U518" s="19"/>
      <c r="V518" s="19"/>
      <c r="W518" s="20"/>
      <c r="X518" s="21"/>
      <c r="Y518" s="22"/>
    </row>
    <row r="519" customFormat="false" ht="11.25" hidden="false" customHeight="false" outlineLevel="0" collapsed="false">
      <c r="A519" s="11"/>
      <c r="F519" s="12"/>
      <c r="G519" s="13"/>
      <c r="H519" s="13"/>
      <c r="I519" s="14"/>
      <c r="J519" s="13"/>
      <c r="K519" s="15"/>
      <c r="L519" s="15"/>
      <c r="M519" s="16"/>
      <c r="N519" s="16"/>
      <c r="O519" s="16"/>
      <c r="P519" s="16"/>
      <c r="Q519" s="16"/>
      <c r="R519" s="17"/>
      <c r="S519" s="18"/>
      <c r="T519" s="18"/>
      <c r="U519" s="19"/>
      <c r="V519" s="19"/>
      <c r="W519" s="20"/>
      <c r="X519" s="21"/>
      <c r="Y519" s="22"/>
    </row>
    <row r="520" customFormat="false" ht="11.25" hidden="false" customHeight="false" outlineLevel="0" collapsed="false">
      <c r="A520" s="11"/>
      <c r="F520" s="12"/>
      <c r="G520" s="13"/>
      <c r="H520" s="13"/>
      <c r="I520" s="14"/>
      <c r="J520" s="13"/>
      <c r="K520" s="15"/>
      <c r="L520" s="15"/>
      <c r="M520" s="16"/>
      <c r="N520" s="16"/>
      <c r="O520" s="16"/>
      <c r="P520" s="16"/>
      <c r="Q520" s="16"/>
      <c r="R520" s="17"/>
      <c r="S520" s="18"/>
      <c r="T520" s="18"/>
      <c r="U520" s="19"/>
      <c r="V520" s="19"/>
      <c r="W520" s="20"/>
      <c r="X520" s="21"/>
      <c r="Y520" s="22"/>
    </row>
    <row r="521" customFormat="false" ht="11.25" hidden="false" customHeight="false" outlineLevel="0" collapsed="false">
      <c r="A521" s="11"/>
      <c r="F521" s="12"/>
      <c r="G521" s="13"/>
      <c r="H521" s="13"/>
      <c r="I521" s="14"/>
      <c r="J521" s="13"/>
      <c r="K521" s="15"/>
      <c r="L521" s="15"/>
      <c r="M521" s="16"/>
      <c r="N521" s="16"/>
      <c r="O521" s="16"/>
      <c r="P521" s="16"/>
      <c r="Q521" s="16"/>
      <c r="R521" s="17"/>
      <c r="S521" s="18"/>
      <c r="T521" s="18"/>
      <c r="U521" s="19"/>
      <c r="V521" s="19"/>
      <c r="W521" s="20"/>
      <c r="X521" s="21"/>
      <c r="Y521" s="22"/>
    </row>
    <row r="522" customFormat="false" ht="11.25" hidden="false" customHeight="false" outlineLevel="0" collapsed="false">
      <c r="A522" s="11"/>
      <c r="F522" s="12"/>
      <c r="G522" s="13"/>
      <c r="H522" s="13"/>
      <c r="I522" s="14"/>
      <c r="J522" s="13"/>
      <c r="K522" s="15"/>
      <c r="L522" s="15"/>
      <c r="M522" s="16"/>
      <c r="N522" s="16"/>
      <c r="O522" s="16"/>
      <c r="P522" s="16"/>
      <c r="Q522" s="16"/>
      <c r="R522" s="17"/>
      <c r="S522" s="18"/>
      <c r="T522" s="18"/>
      <c r="U522" s="19"/>
      <c r="V522" s="19"/>
      <c r="W522" s="20"/>
      <c r="X522" s="21"/>
      <c r="Y522" s="22"/>
    </row>
    <row r="523" customFormat="false" ht="11.25" hidden="false" customHeight="false" outlineLevel="0" collapsed="false">
      <c r="A523" s="11"/>
      <c r="F523" s="12"/>
      <c r="G523" s="13"/>
      <c r="H523" s="13"/>
      <c r="I523" s="14"/>
      <c r="J523" s="13"/>
      <c r="K523" s="15"/>
      <c r="L523" s="15"/>
      <c r="M523" s="16"/>
      <c r="N523" s="16"/>
      <c r="O523" s="16"/>
      <c r="P523" s="16"/>
      <c r="Q523" s="16"/>
      <c r="R523" s="17"/>
      <c r="S523" s="18"/>
      <c r="T523" s="18"/>
      <c r="U523" s="19"/>
      <c r="V523" s="19"/>
      <c r="W523" s="20"/>
      <c r="X523" s="21"/>
      <c r="Y523" s="22"/>
    </row>
    <row r="524" customFormat="false" ht="11.25" hidden="false" customHeight="false" outlineLevel="0" collapsed="false">
      <c r="A524" s="11"/>
      <c r="F524" s="12"/>
      <c r="G524" s="13"/>
      <c r="H524" s="13"/>
      <c r="I524" s="14"/>
      <c r="J524" s="13"/>
      <c r="K524" s="15"/>
      <c r="L524" s="15"/>
      <c r="M524" s="16"/>
      <c r="N524" s="16"/>
      <c r="O524" s="16"/>
      <c r="P524" s="16"/>
      <c r="Q524" s="16"/>
      <c r="R524" s="17"/>
      <c r="S524" s="18"/>
      <c r="T524" s="18"/>
      <c r="U524" s="19"/>
      <c r="V524" s="19"/>
      <c r="W524" s="20"/>
      <c r="X524" s="21"/>
      <c r="Y524" s="22"/>
    </row>
    <row r="525" customFormat="false" ht="11.25" hidden="false" customHeight="false" outlineLevel="0" collapsed="false">
      <c r="A525" s="11"/>
      <c r="F525" s="12"/>
      <c r="G525" s="13"/>
      <c r="H525" s="13"/>
      <c r="I525" s="14"/>
      <c r="J525" s="13"/>
      <c r="K525" s="15"/>
      <c r="L525" s="15"/>
      <c r="M525" s="16"/>
      <c r="N525" s="16"/>
      <c r="O525" s="16"/>
      <c r="P525" s="16"/>
      <c r="Q525" s="16"/>
      <c r="R525" s="17"/>
      <c r="S525" s="18"/>
      <c r="T525" s="18"/>
      <c r="U525" s="19"/>
      <c r="V525" s="19"/>
      <c r="W525" s="20"/>
      <c r="X525" s="21"/>
      <c r="Y525" s="22"/>
    </row>
    <row r="526" customFormat="false" ht="11.25" hidden="false" customHeight="false" outlineLevel="0" collapsed="false">
      <c r="A526" s="11"/>
      <c r="F526" s="12"/>
      <c r="G526" s="13"/>
      <c r="H526" s="13"/>
      <c r="I526" s="14"/>
      <c r="J526" s="13"/>
      <c r="K526" s="15"/>
      <c r="L526" s="15"/>
      <c r="M526" s="16"/>
      <c r="N526" s="16"/>
      <c r="O526" s="16"/>
      <c r="P526" s="16"/>
      <c r="Q526" s="16"/>
      <c r="R526" s="17"/>
      <c r="S526" s="18"/>
      <c r="T526" s="18"/>
      <c r="U526" s="19"/>
      <c r="V526" s="19"/>
      <c r="W526" s="20"/>
      <c r="X526" s="21"/>
      <c r="Y526" s="22"/>
    </row>
    <row r="527" customFormat="false" ht="11.25" hidden="false" customHeight="false" outlineLevel="0" collapsed="false">
      <c r="A527" s="11"/>
      <c r="F527" s="12"/>
      <c r="G527" s="13"/>
      <c r="H527" s="13"/>
      <c r="I527" s="14"/>
      <c r="J527" s="13"/>
      <c r="K527" s="15"/>
      <c r="L527" s="15"/>
      <c r="M527" s="16"/>
      <c r="N527" s="16"/>
      <c r="O527" s="16"/>
      <c r="P527" s="16"/>
      <c r="Q527" s="16"/>
      <c r="R527" s="17"/>
      <c r="S527" s="18"/>
      <c r="T527" s="18"/>
      <c r="U527" s="19"/>
      <c r="V527" s="19"/>
      <c r="W527" s="20"/>
      <c r="X527" s="21"/>
      <c r="Y527" s="22"/>
    </row>
    <row r="528" customFormat="false" ht="11.25" hidden="false" customHeight="false" outlineLevel="0" collapsed="false">
      <c r="A528" s="11"/>
      <c r="F528" s="12"/>
      <c r="G528" s="13"/>
      <c r="H528" s="13"/>
      <c r="I528" s="14"/>
      <c r="J528" s="13"/>
      <c r="K528" s="15"/>
      <c r="L528" s="15"/>
      <c r="M528" s="16"/>
      <c r="N528" s="16"/>
      <c r="O528" s="16"/>
      <c r="P528" s="16"/>
      <c r="Q528" s="16"/>
      <c r="R528" s="17"/>
      <c r="S528" s="18"/>
      <c r="T528" s="18"/>
      <c r="U528" s="19"/>
      <c r="V528" s="19"/>
      <c r="W528" s="20"/>
      <c r="X528" s="21"/>
      <c r="Y528" s="22"/>
    </row>
    <row r="529" customFormat="false" ht="11.25" hidden="false" customHeight="false" outlineLevel="0" collapsed="false">
      <c r="A529" s="11"/>
      <c r="F529" s="12"/>
      <c r="G529" s="13"/>
      <c r="H529" s="13"/>
      <c r="I529" s="14"/>
      <c r="J529" s="13"/>
      <c r="K529" s="15"/>
      <c r="L529" s="15"/>
      <c r="M529" s="16"/>
      <c r="N529" s="16"/>
      <c r="O529" s="16"/>
      <c r="P529" s="16"/>
      <c r="Q529" s="16"/>
      <c r="R529" s="17"/>
      <c r="S529" s="18"/>
      <c r="T529" s="18"/>
      <c r="U529" s="19"/>
      <c r="V529" s="19"/>
      <c r="W529" s="20"/>
      <c r="X529" s="21"/>
      <c r="Y529" s="22"/>
    </row>
    <row r="530" customFormat="false" ht="11.25" hidden="false" customHeight="false" outlineLevel="0" collapsed="false">
      <c r="A530" s="11"/>
      <c r="F530" s="12"/>
      <c r="G530" s="13"/>
      <c r="H530" s="13"/>
      <c r="I530" s="14"/>
      <c r="J530" s="13"/>
      <c r="K530" s="15"/>
      <c r="L530" s="15"/>
      <c r="M530" s="16"/>
      <c r="N530" s="16"/>
      <c r="O530" s="16"/>
      <c r="P530" s="16"/>
      <c r="Q530" s="16"/>
      <c r="R530" s="17"/>
      <c r="S530" s="18"/>
      <c r="T530" s="18"/>
      <c r="U530" s="19"/>
      <c r="V530" s="19"/>
      <c r="W530" s="20"/>
      <c r="X530" s="21"/>
      <c r="Y530" s="22"/>
    </row>
    <row r="531" customFormat="false" ht="11.25" hidden="false" customHeight="false" outlineLevel="0" collapsed="false">
      <c r="A531" s="11"/>
      <c r="F531" s="12"/>
      <c r="G531" s="13"/>
      <c r="H531" s="13"/>
      <c r="I531" s="14"/>
      <c r="J531" s="13"/>
      <c r="K531" s="15"/>
      <c r="L531" s="15"/>
      <c r="M531" s="16"/>
      <c r="N531" s="16"/>
      <c r="O531" s="16"/>
      <c r="P531" s="16"/>
      <c r="Q531" s="16"/>
      <c r="R531" s="17"/>
      <c r="S531" s="18"/>
      <c r="T531" s="18"/>
      <c r="U531" s="19"/>
      <c r="V531" s="19"/>
      <c r="W531" s="20"/>
      <c r="X531" s="21"/>
      <c r="Y531" s="22"/>
    </row>
    <row r="532" customFormat="false" ht="11.25" hidden="false" customHeight="false" outlineLevel="0" collapsed="false">
      <c r="A532" s="11"/>
      <c r="F532" s="12"/>
      <c r="G532" s="13"/>
      <c r="H532" s="13"/>
      <c r="I532" s="14"/>
      <c r="J532" s="13"/>
      <c r="K532" s="15"/>
      <c r="L532" s="15"/>
      <c r="M532" s="16"/>
      <c r="N532" s="16"/>
      <c r="O532" s="16"/>
      <c r="P532" s="16"/>
      <c r="Q532" s="16"/>
      <c r="R532" s="17"/>
      <c r="S532" s="18"/>
      <c r="T532" s="18"/>
      <c r="U532" s="19"/>
      <c r="V532" s="19"/>
      <c r="W532" s="20"/>
      <c r="X532" s="21"/>
      <c r="Y532" s="22"/>
    </row>
    <row r="533" customFormat="false" ht="11.25" hidden="false" customHeight="false" outlineLevel="0" collapsed="false">
      <c r="A533" s="11"/>
      <c r="F533" s="12"/>
      <c r="G533" s="13"/>
      <c r="H533" s="13"/>
      <c r="I533" s="14"/>
      <c r="J533" s="13"/>
      <c r="K533" s="15"/>
      <c r="L533" s="15"/>
      <c r="M533" s="16"/>
      <c r="N533" s="16"/>
      <c r="O533" s="16"/>
      <c r="P533" s="16"/>
      <c r="Q533" s="16"/>
      <c r="R533" s="17"/>
      <c r="S533" s="18"/>
      <c r="T533" s="18"/>
      <c r="U533" s="19"/>
      <c r="V533" s="19"/>
      <c r="W533" s="20"/>
      <c r="X533" s="21"/>
      <c r="Y533" s="22"/>
    </row>
    <row r="534" customFormat="false" ht="11.25" hidden="false" customHeight="false" outlineLevel="0" collapsed="false">
      <c r="A534" s="11"/>
      <c r="F534" s="12"/>
      <c r="G534" s="13"/>
      <c r="H534" s="13"/>
      <c r="I534" s="14"/>
      <c r="J534" s="13"/>
      <c r="K534" s="15"/>
      <c r="L534" s="15"/>
      <c r="M534" s="16"/>
      <c r="N534" s="16"/>
      <c r="O534" s="16"/>
      <c r="P534" s="16"/>
      <c r="Q534" s="16"/>
      <c r="R534" s="17"/>
      <c r="S534" s="18"/>
      <c r="T534" s="18"/>
      <c r="U534" s="19"/>
      <c r="V534" s="19"/>
      <c r="W534" s="20"/>
      <c r="X534" s="21"/>
      <c r="Y534" s="22"/>
    </row>
    <row r="535" customFormat="false" ht="11.25" hidden="false" customHeight="false" outlineLevel="0" collapsed="false">
      <c r="A535" s="11"/>
      <c r="F535" s="12"/>
      <c r="G535" s="13"/>
      <c r="H535" s="13"/>
      <c r="I535" s="14"/>
      <c r="J535" s="13"/>
      <c r="K535" s="15"/>
      <c r="L535" s="15"/>
      <c r="M535" s="16"/>
      <c r="N535" s="16"/>
      <c r="O535" s="16"/>
      <c r="P535" s="16"/>
      <c r="Q535" s="16"/>
      <c r="R535" s="17"/>
      <c r="S535" s="18"/>
      <c r="T535" s="18"/>
      <c r="U535" s="19"/>
      <c r="V535" s="19"/>
      <c r="W535" s="20"/>
      <c r="X535" s="21"/>
      <c r="Y535" s="22"/>
    </row>
    <row r="536" customFormat="false" ht="11.25" hidden="false" customHeight="false" outlineLevel="0" collapsed="false">
      <c r="A536" s="11"/>
      <c r="F536" s="12"/>
      <c r="G536" s="13"/>
      <c r="H536" s="13"/>
      <c r="I536" s="14"/>
      <c r="J536" s="13"/>
      <c r="K536" s="15"/>
      <c r="L536" s="15"/>
      <c r="M536" s="16"/>
      <c r="N536" s="16"/>
      <c r="O536" s="16"/>
      <c r="P536" s="16"/>
      <c r="Q536" s="16"/>
      <c r="R536" s="17"/>
      <c r="S536" s="18"/>
      <c r="T536" s="18"/>
      <c r="U536" s="19"/>
      <c r="V536" s="19"/>
      <c r="W536" s="20"/>
      <c r="X536" s="21"/>
      <c r="Y536" s="22"/>
    </row>
    <row r="537" customFormat="false" ht="11.25" hidden="false" customHeight="false" outlineLevel="0" collapsed="false">
      <c r="A537" s="11"/>
      <c r="F537" s="12"/>
      <c r="G537" s="13"/>
      <c r="H537" s="13"/>
      <c r="I537" s="14"/>
      <c r="J537" s="13"/>
      <c r="K537" s="15"/>
      <c r="L537" s="15"/>
      <c r="M537" s="16"/>
      <c r="N537" s="16"/>
      <c r="O537" s="16"/>
      <c r="P537" s="16"/>
      <c r="Q537" s="16"/>
      <c r="R537" s="17"/>
      <c r="S537" s="18"/>
      <c r="T537" s="18"/>
      <c r="U537" s="19"/>
      <c r="V537" s="19"/>
      <c r="W537" s="20"/>
      <c r="X537" s="21"/>
      <c r="Y537" s="22"/>
    </row>
    <row r="538" customFormat="false" ht="11.25" hidden="false" customHeight="false" outlineLevel="0" collapsed="false">
      <c r="A538" s="11"/>
      <c r="F538" s="12"/>
      <c r="G538" s="13"/>
      <c r="H538" s="13"/>
      <c r="I538" s="14"/>
      <c r="J538" s="13"/>
      <c r="K538" s="15"/>
      <c r="L538" s="15"/>
      <c r="M538" s="16"/>
      <c r="N538" s="16"/>
      <c r="O538" s="16"/>
      <c r="P538" s="16"/>
      <c r="Q538" s="16"/>
      <c r="R538" s="17"/>
      <c r="S538" s="18"/>
      <c r="T538" s="18"/>
      <c r="U538" s="19"/>
      <c r="V538" s="19"/>
      <c r="W538" s="20"/>
      <c r="X538" s="21"/>
      <c r="Y538" s="22"/>
    </row>
    <row r="539" customFormat="false" ht="11.25" hidden="false" customHeight="false" outlineLevel="0" collapsed="false">
      <c r="A539" s="11"/>
      <c r="F539" s="12"/>
      <c r="G539" s="13"/>
      <c r="H539" s="13"/>
      <c r="I539" s="14"/>
      <c r="J539" s="13"/>
      <c r="K539" s="15"/>
      <c r="L539" s="15"/>
      <c r="M539" s="16"/>
      <c r="N539" s="16"/>
      <c r="O539" s="16"/>
      <c r="P539" s="16"/>
      <c r="Q539" s="16"/>
      <c r="R539" s="17"/>
      <c r="S539" s="18"/>
      <c r="T539" s="18"/>
      <c r="U539" s="19"/>
      <c r="V539" s="19"/>
      <c r="W539" s="20"/>
      <c r="X539" s="21"/>
      <c r="Y539" s="22"/>
    </row>
    <row r="540" customFormat="false" ht="11.25" hidden="false" customHeight="false" outlineLevel="0" collapsed="false">
      <c r="A540" s="11"/>
      <c r="F540" s="12"/>
      <c r="G540" s="13"/>
      <c r="H540" s="13"/>
      <c r="I540" s="14"/>
      <c r="J540" s="13"/>
      <c r="K540" s="15"/>
      <c r="L540" s="15"/>
      <c r="M540" s="16"/>
      <c r="N540" s="16"/>
      <c r="O540" s="16"/>
      <c r="P540" s="16"/>
      <c r="Q540" s="16"/>
      <c r="R540" s="17"/>
      <c r="S540" s="18"/>
      <c r="T540" s="18"/>
      <c r="U540" s="19"/>
      <c r="V540" s="19"/>
      <c r="W540" s="20"/>
      <c r="X540" s="21"/>
      <c r="Y540" s="22"/>
    </row>
    <row r="541" customFormat="false" ht="11.25" hidden="false" customHeight="false" outlineLevel="0" collapsed="false">
      <c r="A541" s="11"/>
      <c r="F541" s="12"/>
      <c r="G541" s="13"/>
      <c r="H541" s="13"/>
      <c r="I541" s="14"/>
      <c r="J541" s="13"/>
      <c r="K541" s="15"/>
      <c r="L541" s="15"/>
      <c r="M541" s="16"/>
      <c r="N541" s="16"/>
      <c r="O541" s="16"/>
      <c r="P541" s="16"/>
      <c r="Q541" s="16"/>
      <c r="R541" s="17"/>
      <c r="S541" s="18"/>
      <c r="T541" s="18"/>
      <c r="U541" s="19"/>
      <c r="V541" s="19"/>
      <c r="W541" s="20"/>
      <c r="X541" s="21"/>
      <c r="Y541" s="22"/>
    </row>
    <row r="542" customFormat="false" ht="11.25" hidden="false" customHeight="false" outlineLevel="0" collapsed="false">
      <c r="A542" s="11"/>
      <c r="F542" s="12"/>
      <c r="G542" s="13"/>
      <c r="H542" s="13"/>
      <c r="I542" s="14"/>
      <c r="J542" s="13"/>
      <c r="K542" s="15"/>
      <c r="L542" s="15"/>
      <c r="M542" s="16"/>
      <c r="N542" s="16"/>
      <c r="O542" s="16"/>
      <c r="P542" s="16"/>
      <c r="Q542" s="16"/>
      <c r="R542" s="17"/>
      <c r="S542" s="18"/>
      <c r="T542" s="18"/>
      <c r="U542" s="19"/>
      <c r="V542" s="19"/>
      <c r="W542" s="20"/>
      <c r="X542" s="21"/>
      <c r="Y542" s="22"/>
    </row>
    <row r="543" customFormat="false" ht="11.25" hidden="false" customHeight="false" outlineLevel="0" collapsed="false">
      <c r="A543" s="11"/>
      <c r="F543" s="12"/>
      <c r="G543" s="13"/>
      <c r="H543" s="13"/>
      <c r="I543" s="14"/>
      <c r="J543" s="13"/>
      <c r="K543" s="15"/>
      <c r="L543" s="15"/>
      <c r="M543" s="16"/>
      <c r="N543" s="16"/>
      <c r="O543" s="16"/>
      <c r="P543" s="16"/>
      <c r="Q543" s="16"/>
      <c r="R543" s="17"/>
      <c r="S543" s="18"/>
      <c r="T543" s="18"/>
      <c r="U543" s="19"/>
      <c r="V543" s="19"/>
      <c r="W543" s="20"/>
      <c r="X543" s="21"/>
      <c r="Y543" s="22"/>
    </row>
    <row r="544" customFormat="false" ht="11.25" hidden="false" customHeight="false" outlineLevel="0" collapsed="false">
      <c r="A544" s="11"/>
      <c r="F544" s="12"/>
      <c r="G544" s="13"/>
      <c r="H544" s="13"/>
      <c r="I544" s="14"/>
      <c r="J544" s="13"/>
      <c r="K544" s="15"/>
      <c r="L544" s="15"/>
      <c r="M544" s="16"/>
      <c r="N544" s="16"/>
      <c r="O544" s="16"/>
      <c r="P544" s="16"/>
      <c r="Q544" s="16"/>
      <c r="R544" s="17"/>
      <c r="S544" s="18"/>
      <c r="T544" s="18"/>
      <c r="U544" s="19"/>
      <c r="V544" s="19"/>
      <c r="W544" s="20"/>
      <c r="X544" s="21"/>
      <c r="Y544" s="22"/>
    </row>
    <row r="545" customFormat="false" ht="11.25" hidden="false" customHeight="false" outlineLevel="0" collapsed="false">
      <c r="A545" s="11"/>
      <c r="F545" s="12"/>
      <c r="G545" s="13"/>
      <c r="H545" s="13"/>
      <c r="I545" s="14"/>
      <c r="J545" s="13"/>
      <c r="K545" s="15"/>
      <c r="L545" s="15"/>
      <c r="M545" s="16"/>
      <c r="N545" s="16"/>
      <c r="O545" s="16"/>
      <c r="P545" s="16"/>
      <c r="Q545" s="16"/>
      <c r="R545" s="17"/>
      <c r="S545" s="18"/>
      <c r="T545" s="18"/>
      <c r="U545" s="19"/>
      <c r="V545" s="19"/>
      <c r="W545" s="20"/>
      <c r="X545" s="21"/>
      <c r="Y545" s="22"/>
    </row>
    <row r="546" customFormat="false" ht="11.25" hidden="false" customHeight="false" outlineLevel="0" collapsed="false">
      <c r="A546" s="11"/>
      <c r="F546" s="12"/>
      <c r="G546" s="13"/>
      <c r="H546" s="13"/>
      <c r="I546" s="14"/>
      <c r="J546" s="13"/>
      <c r="K546" s="15"/>
      <c r="L546" s="15"/>
      <c r="M546" s="16"/>
      <c r="N546" s="16"/>
      <c r="O546" s="16"/>
      <c r="P546" s="16"/>
      <c r="Q546" s="16"/>
      <c r="R546" s="17"/>
      <c r="S546" s="18"/>
      <c r="T546" s="18"/>
      <c r="U546" s="19"/>
      <c r="V546" s="19"/>
      <c r="W546" s="20"/>
      <c r="X546" s="21"/>
      <c r="Y546" s="22"/>
    </row>
    <row r="547" customFormat="false" ht="11.25" hidden="false" customHeight="false" outlineLevel="0" collapsed="false">
      <c r="A547" s="11"/>
      <c r="F547" s="12"/>
      <c r="G547" s="13"/>
      <c r="H547" s="13"/>
      <c r="I547" s="14"/>
      <c r="J547" s="13"/>
      <c r="K547" s="15"/>
      <c r="L547" s="15"/>
      <c r="M547" s="16"/>
      <c r="N547" s="16"/>
      <c r="O547" s="16"/>
      <c r="P547" s="16"/>
      <c r="Q547" s="16"/>
      <c r="R547" s="17"/>
      <c r="S547" s="18"/>
      <c r="T547" s="18"/>
      <c r="U547" s="19"/>
      <c r="V547" s="19"/>
      <c r="W547" s="20"/>
      <c r="X547" s="21"/>
      <c r="Y547" s="22"/>
    </row>
    <row r="548" customFormat="false" ht="11.25" hidden="false" customHeight="false" outlineLevel="0" collapsed="false">
      <c r="A548" s="11"/>
      <c r="F548" s="12"/>
      <c r="G548" s="13"/>
      <c r="H548" s="13"/>
      <c r="I548" s="14"/>
      <c r="J548" s="13"/>
      <c r="K548" s="15"/>
      <c r="L548" s="15"/>
      <c r="M548" s="16"/>
      <c r="N548" s="16"/>
      <c r="O548" s="16"/>
      <c r="P548" s="16"/>
      <c r="Q548" s="16"/>
      <c r="R548" s="17"/>
      <c r="S548" s="18"/>
      <c r="T548" s="18"/>
      <c r="U548" s="19"/>
      <c r="V548" s="19"/>
      <c r="W548" s="20"/>
      <c r="X548" s="21"/>
      <c r="Y548" s="22"/>
    </row>
    <row r="549" customFormat="false" ht="11.25" hidden="false" customHeight="false" outlineLevel="0" collapsed="false">
      <c r="A549" s="11"/>
      <c r="F549" s="12"/>
      <c r="G549" s="13"/>
      <c r="H549" s="13"/>
      <c r="I549" s="14"/>
      <c r="J549" s="13"/>
      <c r="K549" s="15"/>
      <c r="L549" s="15"/>
      <c r="M549" s="16"/>
      <c r="N549" s="16"/>
      <c r="O549" s="16"/>
      <c r="P549" s="16"/>
      <c r="Q549" s="16"/>
      <c r="R549" s="17"/>
      <c r="S549" s="18"/>
      <c r="T549" s="18"/>
      <c r="U549" s="19"/>
      <c r="V549" s="19"/>
      <c r="W549" s="20"/>
      <c r="X549" s="21"/>
      <c r="Y549" s="22"/>
    </row>
    <row r="550" customFormat="false" ht="11.25" hidden="false" customHeight="false" outlineLevel="0" collapsed="false">
      <c r="A550" s="11"/>
      <c r="F550" s="12"/>
      <c r="G550" s="13"/>
      <c r="H550" s="13"/>
      <c r="I550" s="14"/>
      <c r="J550" s="13"/>
      <c r="K550" s="15"/>
      <c r="L550" s="15"/>
      <c r="M550" s="16"/>
      <c r="N550" s="16"/>
      <c r="O550" s="16"/>
      <c r="P550" s="16"/>
      <c r="Q550" s="16"/>
      <c r="R550" s="17"/>
      <c r="S550" s="18"/>
      <c r="T550" s="18"/>
      <c r="U550" s="19"/>
      <c r="V550" s="19"/>
      <c r="W550" s="20"/>
      <c r="X550" s="21"/>
      <c r="Y550" s="22"/>
    </row>
    <row r="551" customFormat="false" ht="11.25" hidden="false" customHeight="false" outlineLevel="0" collapsed="false">
      <c r="A551" s="11"/>
      <c r="F551" s="12"/>
      <c r="G551" s="13"/>
      <c r="H551" s="13"/>
      <c r="I551" s="14"/>
      <c r="J551" s="13"/>
      <c r="K551" s="15"/>
      <c r="L551" s="15"/>
      <c r="M551" s="16"/>
      <c r="N551" s="16"/>
      <c r="O551" s="16"/>
      <c r="P551" s="16"/>
      <c r="Q551" s="16"/>
      <c r="R551" s="17"/>
      <c r="S551" s="18"/>
      <c r="T551" s="18"/>
      <c r="U551" s="19"/>
      <c r="V551" s="19"/>
      <c r="W551" s="20"/>
      <c r="X551" s="21"/>
      <c r="Y551" s="22"/>
    </row>
    <row r="552" customFormat="false" ht="11.25" hidden="false" customHeight="false" outlineLevel="0" collapsed="false">
      <c r="A552" s="11"/>
      <c r="F552" s="12"/>
      <c r="G552" s="13"/>
      <c r="H552" s="13"/>
      <c r="I552" s="14"/>
      <c r="J552" s="13"/>
      <c r="K552" s="15"/>
      <c r="L552" s="15"/>
      <c r="M552" s="16"/>
      <c r="N552" s="16"/>
      <c r="O552" s="16"/>
      <c r="P552" s="16"/>
      <c r="Q552" s="16"/>
      <c r="R552" s="17"/>
      <c r="S552" s="18"/>
      <c r="T552" s="18"/>
      <c r="U552" s="19"/>
      <c r="V552" s="19"/>
      <c r="W552" s="20"/>
      <c r="X552" s="21"/>
      <c r="Y552" s="22"/>
    </row>
    <row r="553" customFormat="false" ht="11.25" hidden="false" customHeight="false" outlineLevel="0" collapsed="false">
      <c r="A553" s="11"/>
      <c r="F553" s="12"/>
      <c r="G553" s="13"/>
      <c r="H553" s="13"/>
      <c r="I553" s="14"/>
      <c r="J553" s="13"/>
      <c r="K553" s="15"/>
      <c r="L553" s="15"/>
      <c r="M553" s="16"/>
      <c r="N553" s="16"/>
      <c r="O553" s="16"/>
      <c r="P553" s="16"/>
      <c r="Q553" s="16"/>
      <c r="R553" s="17"/>
      <c r="S553" s="18"/>
      <c r="T553" s="18"/>
      <c r="U553" s="19"/>
      <c r="V553" s="19"/>
      <c r="W553" s="20"/>
      <c r="X553" s="21"/>
      <c r="Y553" s="22"/>
    </row>
    <row r="554" customFormat="false" ht="11.25" hidden="false" customHeight="false" outlineLevel="0" collapsed="false">
      <c r="A554" s="11"/>
      <c r="F554" s="12"/>
      <c r="G554" s="13"/>
      <c r="H554" s="13"/>
      <c r="I554" s="14"/>
      <c r="J554" s="13"/>
      <c r="K554" s="15"/>
      <c r="L554" s="15"/>
      <c r="M554" s="16"/>
      <c r="N554" s="16"/>
      <c r="O554" s="16"/>
      <c r="P554" s="16"/>
      <c r="Q554" s="16"/>
      <c r="R554" s="17"/>
      <c r="S554" s="18"/>
      <c r="T554" s="18"/>
      <c r="U554" s="19"/>
      <c r="V554" s="19"/>
      <c r="W554" s="20"/>
      <c r="X554" s="21"/>
      <c r="Y554" s="22"/>
    </row>
    <row r="555" customFormat="false" ht="11.25" hidden="false" customHeight="false" outlineLevel="0" collapsed="false">
      <c r="A555" s="11"/>
      <c r="F555" s="12"/>
      <c r="G555" s="13"/>
      <c r="H555" s="13"/>
      <c r="I555" s="14"/>
      <c r="J555" s="13"/>
      <c r="K555" s="15"/>
      <c r="L555" s="15"/>
      <c r="M555" s="16"/>
      <c r="N555" s="16"/>
      <c r="O555" s="16"/>
      <c r="P555" s="16"/>
      <c r="Q555" s="16"/>
      <c r="R555" s="17"/>
      <c r="S555" s="18"/>
      <c r="T555" s="18"/>
      <c r="U555" s="19"/>
      <c r="V555" s="19"/>
      <c r="W555" s="20"/>
      <c r="X555" s="21"/>
      <c r="Y555" s="22"/>
    </row>
    <row r="556" customFormat="false" ht="11.25" hidden="false" customHeight="false" outlineLevel="0" collapsed="false">
      <c r="A556" s="11"/>
      <c r="F556" s="12"/>
      <c r="G556" s="13"/>
      <c r="H556" s="13"/>
      <c r="I556" s="14"/>
      <c r="J556" s="13"/>
      <c r="K556" s="15"/>
      <c r="L556" s="15"/>
      <c r="M556" s="16"/>
      <c r="N556" s="16"/>
      <c r="O556" s="16"/>
      <c r="P556" s="16"/>
      <c r="Q556" s="16"/>
      <c r="R556" s="17"/>
      <c r="S556" s="18"/>
      <c r="T556" s="18"/>
      <c r="U556" s="19"/>
      <c r="V556" s="19"/>
      <c r="W556" s="20"/>
      <c r="X556" s="21"/>
      <c r="Y556" s="22"/>
    </row>
    <row r="557" customFormat="false" ht="11.25" hidden="false" customHeight="false" outlineLevel="0" collapsed="false">
      <c r="A557" s="11"/>
      <c r="F557" s="12"/>
      <c r="G557" s="13"/>
      <c r="H557" s="13"/>
      <c r="I557" s="14"/>
      <c r="J557" s="13"/>
      <c r="K557" s="15"/>
      <c r="L557" s="15"/>
      <c r="M557" s="16"/>
      <c r="N557" s="16"/>
      <c r="O557" s="16"/>
      <c r="P557" s="16"/>
      <c r="Q557" s="16"/>
      <c r="R557" s="17"/>
      <c r="S557" s="18"/>
      <c r="T557" s="18"/>
      <c r="U557" s="19"/>
      <c r="V557" s="19"/>
      <c r="W557" s="20"/>
      <c r="X557" s="21"/>
      <c r="Y557" s="22"/>
    </row>
    <row r="558" customFormat="false" ht="11.25" hidden="false" customHeight="false" outlineLevel="0" collapsed="false">
      <c r="A558" s="11"/>
      <c r="F558" s="12"/>
      <c r="G558" s="13"/>
      <c r="H558" s="13"/>
      <c r="I558" s="14"/>
      <c r="J558" s="13"/>
      <c r="K558" s="15"/>
      <c r="L558" s="15"/>
      <c r="M558" s="16"/>
      <c r="N558" s="16"/>
      <c r="O558" s="16"/>
      <c r="P558" s="16"/>
      <c r="Q558" s="16"/>
      <c r="R558" s="17"/>
      <c r="S558" s="18"/>
      <c r="T558" s="18"/>
      <c r="U558" s="19"/>
      <c r="V558" s="19"/>
      <c r="W558" s="20"/>
      <c r="X558" s="21"/>
      <c r="Y558" s="22"/>
    </row>
    <row r="559" customFormat="false" ht="11.25" hidden="false" customHeight="false" outlineLevel="0" collapsed="false">
      <c r="A559" s="11"/>
      <c r="F559" s="12"/>
      <c r="G559" s="13"/>
      <c r="H559" s="13"/>
      <c r="I559" s="14"/>
      <c r="J559" s="13"/>
      <c r="K559" s="15"/>
      <c r="L559" s="15"/>
      <c r="M559" s="16"/>
      <c r="N559" s="16"/>
      <c r="O559" s="16"/>
      <c r="P559" s="16"/>
      <c r="Q559" s="16"/>
      <c r="R559" s="17"/>
      <c r="S559" s="18"/>
      <c r="T559" s="18"/>
      <c r="U559" s="19"/>
      <c r="V559" s="19"/>
      <c r="W559" s="20"/>
      <c r="X559" s="21"/>
      <c r="Y559" s="22"/>
    </row>
    <row r="560" customFormat="false" ht="11.25" hidden="false" customHeight="false" outlineLevel="0" collapsed="false">
      <c r="A560" s="11"/>
      <c r="F560" s="12"/>
      <c r="G560" s="13"/>
      <c r="H560" s="13"/>
      <c r="I560" s="14"/>
      <c r="J560" s="13"/>
      <c r="K560" s="15"/>
      <c r="L560" s="15"/>
      <c r="M560" s="16"/>
      <c r="N560" s="16"/>
      <c r="O560" s="16"/>
      <c r="P560" s="16"/>
      <c r="Q560" s="16"/>
      <c r="R560" s="17"/>
      <c r="S560" s="18"/>
      <c r="T560" s="18"/>
      <c r="U560" s="19"/>
      <c r="V560" s="19"/>
      <c r="W560" s="20"/>
      <c r="X560" s="21"/>
      <c r="Y560" s="22"/>
    </row>
    <row r="561" customFormat="false" ht="11.25" hidden="false" customHeight="false" outlineLevel="0" collapsed="false">
      <c r="A561" s="11"/>
      <c r="F561" s="12"/>
      <c r="G561" s="13"/>
      <c r="H561" s="13"/>
      <c r="I561" s="14"/>
      <c r="J561" s="13"/>
      <c r="K561" s="15"/>
      <c r="L561" s="15"/>
      <c r="M561" s="16"/>
      <c r="N561" s="16"/>
      <c r="O561" s="16"/>
      <c r="P561" s="16"/>
      <c r="Q561" s="16"/>
      <c r="R561" s="17"/>
      <c r="S561" s="18"/>
      <c r="T561" s="18"/>
      <c r="U561" s="19"/>
      <c r="V561" s="19"/>
      <c r="W561" s="20"/>
      <c r="X561" s="21"/>
      <c r="Y561" s="22"/>
    </row>
    <row r="562" customFormat="false" ht="11.25" hidden="false" customHeight="false" outlineLevel="0" collapsed="false">
      <c r="A562" s="11"/>
      <c r="F562" s="12"/>
      <c r="G562" s="13"/>
      <c r="H562" s="13"/>
      <c r="I562" s="14"/>
      <c r="J562" s="13"/>
      <c r="K562" s="15"/>
      <c r="L562" s="15"/>
      <c r="M562" s="16"/>
      <c r="N562" s="16"/>
      <c r="O562" s="16"/>
      <c r="P562" s="16"/>
      <c r="Q562" s="16"/>
      <c r="R562" s="17"/>
      <c r="S562" s="18"/>
      <c r="T562" s="18"/>
      <c r="U562" s="19"/>
      <c r="V562" s="19"/>
      <c r="W562" s="20"/>
      <c r="X562" s="21"/>
      <c r="Y562" s="22"/>
    </row>
    <row r="563" customFormat="false" ht="11.25" hidden="false" customHeight="false" outlineLevel="0" collapsed="false">
      <c r="A563" s="11"/>
      <c r="F563" s="12"/>
      <c r="G563" s="13"/>
      <c r="H563" s="13"/>
      <c r="I563" s="14"/>
      <c r="J563" s="13"/>
      <c r="K563" s="15"/>
      <c r="L563" s="15"/>
      <c r="M563" s="16"/>
      <c r="N563" s="16"/>
      <c r="O563" s="16"/>
      <c r="P563" s="16"/>
      <c r="Q563" s="16"/>
      <c r="R563" s="17"/>
      <c r="S563" s="18"/>
      <c r="T563" s="18"/>
      <c r="U563" s="19"/>
      <c r="V563" s="19"/>
      <c r="W563" s="20"/>
      <c r="X563" s="21"/>
      <c r="Y563" s="22"/>
    </row>
    <row r="564" customFormat="false" ht="11.25" hidden="false" customHeight="false" outlineLevel="0" collapsed="false">
      <c r="A564" s="11"/>
      <c r="F564" s="12"/>
      <c r="G564" s="13"/>
      <c r="H564" s="13"/>
      <c r="I564" s="14"/>
      <c r="J564" s="13"/>
      <c r="K564" s="15"/>
      <c r="L564" s="15"/>
      <c r="M564" s="16"/>
      <c r="N564" s="16"/>
      <c r="O564" s="16"/>
      <c r="P564" s="16"/>
      <c r="Q564" s="16"/>
      <c r="R564" s="17"/>
      <c r="S564" s="18"/>
      <c r="T564" s="18"/>
      <c r="U564" s="19"/>
      <c r="V564" s="19"/>
      <c r="W564" s="20"/>
      <c r="X564" s="21"/>
      <c r="Y564" s="22"/>
    </row>
    <row r="565" customFormat="false" ht="11.25" hidden="false" customHeight="false" outlineLevel="0" collapsed="false">
      <c r="A565" s="11"/>
      <c r="F565" s="12"/>
      <c r="G565" s="13"/>
      <c r="H565" s="13"/>
      <c r="I565" s="14"/>
      <c r="J565" s="13"/>
      <c r="K565" s="15"/>
      <c r="L565" s="15"/>
      <c r="M565" s="16"/>
      <c r="N565" s="16"/>
      <c r="O565" s="16"/>
      <c r="P565" s="16"/>
      <c r="Q565" s="16"/>
      <c r="R565" s="17"/>
      <c r="S565" s="18"/>
      <c r="T565" s="18"/>
      <c r="U565" s="19"/>
      <c r="V565" s="19"/>
      <c r="W565" s="20"/>
      <c r="X565" s="21"/>
      <c r="Y565" s="22"/>
    </row>
    <row r="566" customFormat="false" ht="11.25" hidden="false" customHeight="false" outlineLevel="0" collapsed="false">
      <c r="A566" s="11"/>
      <c r="F566" s="12"/>
      <c r="G566" s="13"/>
      <c r="H566" s="13"/>
      <c r="I566" s="14"/>
      <c r="J566" s="13"/>
      <c r="K566" s="15"/>
      <c r="L566" s="15"/>
      <c r="M566" s="16"/>
      <c r="N566" s="16"/>
      <c r="O566" s="16"/>
      <c r="P566" s="16"/>
      <c r="Q566" s="16"/>
      <c r="R566" s="17"/>
      <c r="S566" s="18"/>
      <c r="T566" s="18"/>
      <c r="U566" s="19"/>
      <c r="V566" s="19"/>
      <c r="W566" s="20"/>
      <c r="X566" s="21"/>
      <c r="Y566" s="22"/>
    </row>
    <row r="567" customFormat="false" ht="11.25" hidden="false" customHeight="false" outlineLevel="0" collapsed="false">
      <c r="A567" s="11"/>
      <c r="F567" s="12"/>
      <c r="G567" s="13"/>
      <c r="H567" s="13"/>
      <c r="I567" s="14"/>
      <c r="J567" s="13"/>
      <c r="K567" s="15"/>
      <c r="L567" s="15"/>
      <c r="M567" s="16"/>
      <c r="N567" s="16"/>
      <c r="O567" s="16"/>
      <c r="P567" s="16"/>
      <c r="Q567" s="16"/>
      <c r="R567" s="17"/>
      <c r="S567" s="18"/>
      <c r="T567" s="18"/>
      <c r="U567" s="19"/>
      <c r="V567" s="19"/>
      <c r="W567" s="20"/>
      <c r="X567" s="21"/>
      <c r="Y567" s="22"/>
    </row>
    <row r="568" customFormat="false" ht="11.25" hidden="false" customHeight="false" outlineLevel="0" collapsed="false">
      <c r="A568" s="11"/>
      <c r="F568" s="12"/>
      <c r="G568" s="13"/>
      <c r="H568" s="13"/>
      <c r="I568" s="14"/>
      <c r="J568" s="13"/>
      <c r="K568" s="15"/>
      <c r="L568" s="15"/>
      <c r="M568" s="16"/>
      <c r="N568" s="16"/>
      <c r="O568" s="16"/>
      <c r="P568" s="16"/>
      <c r="Q568" s="16"/>
      <c r="R568" s="17"/>
      <c r="S568" s="18"/>
      <c r="T568" s="18"/>
      <c r="U568" s="19"/>
      <c r="V568" s="19"/>
      <c r="W568" s="20"/>
      <c r="X568" s="21"/>
      <c r="Y568" s="22"/>
    </row>
    <row r="569" customFormat="false" ht="11.25" hidden="false" customHeight="false" outlineLevel="0" collapsed="false">
      <c r="A569" s="11"/>
      <c r="F569" s="12"/>
      <c r="G569" s="13"/>
      <c r="H569" s="13"/>
      <c r="I569" s="14"/>
      <c r="J569" s="13"/>
      <c r="K569" s="15"/>
      <c r="L569" s="15"/>
      <c r="M569" s="16"/>
      <c r="N569" s="16"/>
      <c r="O569" s="16"/>
      <c r="P569" s="16"/>
      <c r="Q569" s="16"/>
      <c r="R569" s="17"/>
      <c r="S569" s="18"/>
      <c r="T569" s="18"/>
      <c r="U569" s="19"/>
      <c r="V569" s="19"/>
      <c r="W569" s="20"/>
      <c r="X569" s="21"/>
      <c r="Y569" s="22"/>
    </row>
    <row r="570" customFormat="false" ht="11.25" hidden="false" customHeight="false" outlineLevel="0" collapsed="false">
      <c r="A570" s="11"/>
      <c r="F570" s="12"/>
      <c r="G570" s="13"/>
      <c r="H570" s="13"/>
      <c r="I570" s="14"/>
      <c r="J570" s="13"/>
      <c r="K570" s="15"/>
      <c r="L570" s="15"/>
      <c r="M570" s="16"/>
      <c r="N570" s="16"/>
      <c r="O570" s="16"/>
      <c r="P570" s="16"/>
      <c r="Q570" s="16"/>
      <c r="R570" s="17"/>
      <c r="S570" s="18"/>
      <c r="T570" s="18"/>
      <c r="U570" s="19"/>
      <c r="V570" s="19"/>
      <c r="W570" s="20"/>
      <c r="X570" s="21"/>
      <c r="Y570" s="22"/>
    </row>
    <row r="571" customFormat="false" ht="11.25" hidden="false" customHeight="false" outlineLevel="0" collapsed="false">
      <c r="A571" s="11"/>
      <c r="F571" s="12"/>
      <c r="G571" s="13"/>
      <c r="H571" s="13"/>
      <c r="I571" s="14"/>
      <c r="J571" s="13"/>
      <c r="K571" s="15"/>
      <c r="L571" s="15"/>
      <c r="M571" s="16"/>
      <c r="N571" s="16"/>
      <c r="O571" s="16"/>
      <c r="P571" s="16"/>
      <c r="Q571" s="16"/>
      <c r="R571" s="17"/>
      <c r="S571" s="18"/>
      <c r="T571" s="18"/>
      <c r="U571" s="19"/>
      <c r="V571" s="19"/>
      <c r="W571" s="20"/>
      <c r="X571" s="21"/>
      <c r="Y571" s="22"/>
    </row>
    <row r="572" customFormat="false" ht="11.25" hidden="false" customHeight="false" outlineLevel="0" collapsed="false">
      <c r="A572" s="11"/>
      <c r="F572" s="12"/>
      <c r="G572" s="13"/>
      <c r="H572" s="13"/>
      <c r="I572" s="14"/>
      <c r="J572" s="13"/>
      <c r="K572" s="15"/>
      <c r="L572" s="15"/>
      <c r="M572" s="16"/>
      <c r="N572" s="16"/>
      <c r="O572" s="16"/>
      <c r="P572" s="16"/>
      <c r="Q572" s="16"/>
      <c r="R572" s="17"/>
      <c r="S572" s="18"/>
      <c r="T572" s="18"/>
      <c r="U572" s="19"/>
      <c r="V572" s="19"/>
      <c r="W572" s="20"/>
      <c r="X572" s="21"/>
      <c r="Y572" s="22"/>
    </row>
    <row r="573" customFormat="false" ht="11.25" hidden="false" customHeight="false" outlineLevel="0" collapsed="false">
      <c r="A573" s="11"/>
      <c r="F573" s="12"/>
      <c r="G573" s="13"/>
      <c r="H573" s="13"/>
      <c r="I573" s="14"/>
      <c r="J573" s="13"/>
      <c r="K573" s="15"/>
      <c r="L573" s="15"/>
      <c r="M573" s="16"/>
      <c r="N573" s="16"/>
      <c r="O573" s="16"/>
      <c r="P573" s="16"/>
      <c r="Q573" s="16"/>
      <c r="R573" s="17"/>
      <c r="S573" s="18"/>
      <c r="T573" s="18"/>
      <c r="U573" s="19"/>
      <c r="V573" s="19"/>
      <c r="W573" s="20"/>
      <c r="X573" s="21"/>
      <c r="Y573" s="22"/>
    </row>
    <row r="574" customFormat="false" ht="11.25" hidden="false" customHeight="false" outlineLevel="0" collapsed="false">
      <c r="A574" s="11"/>
      <c r="F574" s="12"/>
      <c r="G574" s="13"/>
      <c r="H574" s="13"/>
      <c r="I574" s="14"/>
      <c r="J574" s="13"/>
      <c r="K574" s="15"/>
      <c r="L574" s="15"/>
      <c r="M574" s="16"/>
      <c r="N574" s="16"/>
      <c r="O574" s="16"/>
      <c r="P574" s="16"/>
      <c r="Q574" s="16"/>
      <c r="R574" s="17"/>
      <c r="S574" s="18"/>
      <c r="T574" s="18"/>
      <c r="U574" s="19"/>
      <c r="V574" s="19"/>
      <c r="W574" s="20"/>
      <c r="X574" s="21"/>
      <c r="Y574" s="22"/>
    </row>
    <row r="575" customFormat="false" ht="11.25" hidden="false" customHeight="false" outlineLevel="0" collapsed="false">
      <c r="A575" s="11"/>
      <c r="F575" s="12"/>
      <c r="G575" s="13"/>
      <c r="H575" s="13"/>
      <c r="I575" s="14"/>
      <c r="J575" s="13"/>
      <c r="K575" s="15"/>
      <c r="L575" s="15"/>
      <c r="M575" s="16"/>
      <c r="N575" s="16"/>
      <c r="O575" s="16"/>
      <c r="P575" s="16"/>
      <c r="Q575" s="16"/>
      <c r="R575" s="17"/>
      <c r="S575" s="18"/>
      <c r="T575" s="18"/>
      <c r="U575" s="19"/>
      <c r="V575" s="19"/>
      <c r="W575" s="20"/>
      <c r="X575" s="21"/>
      <c r="Y575" s="22"/>
    </row>
    <row r="576" customFormat="false" ht="11.25" hidden="false" customHeight="false" outlineLevel="0" collapsed="false">
      <c r="A576" s="11"/>
      <c r="F576" s="12"/>
      <c r="G576" s="13"/>
      <c r="H576" s="13"/>
      <c r="I576" s="14"/>
      <c r="J576" s="13"/>
      <c r="K576" s="15"/>
      <c r="L576" s="15"/>
      <c r="M576" s="16"/>
      <c r="N576" s="16"/>
      <c r="O576" s="16"/>
      <c r="P576" s="16"/>
      <c r="Q576" s="16"/>
      <c r="R576" s="17"/>
      <c r="S576" s="18"/>
      <c r="T576" s="18"/>
      <c r="U576" s="19"/>
      <c r="V576" s="19"/>
      <c r="W576" s="20"/>
      <c r="X576" s="21"/>
      <c r="Y576" s="22"/>
    </row>
    <row r="577" customFormat="false" ht="11.25" hidden="false" customHeight="false" outlineLevel="0" collapsed="false">
      <c r="A577" s="11"/>
      <c r="F577" s="12"/>
      <c r="G577" s="13"/>
      <c r="H577" s="13"/>
      <c r="I577" s="14"/>
      <c r="J577" s="13"/>
      <c r="K577" s="15"/>
      <c r="L577" s="15"/>
      <c r="M577" s="16"/>
      <c r="N577" s="16"/>
      <c r="O577" s="16"/>
      <c r="P577" s="16"/>
      <c r="Q577" s="16"/>
      <c r="R577" s="17"/>
      <c r="S577" s="18"/>
      <c r="T577" s="18"/>
      <c r="U577" s="19"/>
      <c r="V577" s="19"/>
      <c r="W577" s="20"/>
      <c r="X577" s="21"/>
      <c r="Y577" s="22"/>
    </row>
    <row r="578" customFormat="false" ht="11.25" hidden="false" customHeight="false" outlineLevel="0" collapsed="false">
      <c r="A578" s="11"/>
      <c r="F578" s="12"/>
      <c r="G578" s="13"/>
      <c r="H578" s="13"/>
      <c r="I578" s="14"/>
      <c r="J578" s="13"/>
      <c r="K578" s="15"/>
      <c r="L578" s="15"/>
      <c r="M578" s="16"/>
      <c r="N578" s="16"/>
      <c r="O578" s="16"/>
      <c r="P578" s="16"/>
      <c r="Q578" s="16"/>
      <c r="R578" s="17"/>
      <c r="S578" s="18"/>
      <c r="T578" s="18"/>
      <c r="U578" s="19"/>
      <c r="V578" s="19"/>
      <c r="W578" s="20"/>
      <c r="X578" s="21"/>
      <c r="Y578" s="22"/>
    </row>
    <row r="579" customFormat="false" ht="11.25" hidden="false" customHeight="false" outlineLevel="0" collapsed="false">
      <c r="A579" s="11"/>
      <c r="F579" s="12"/>
      <c r="G579" s="13"/>
      <c r="H579" s="13"/>
      <c r="I579" s="14"/>
      <c r="J579" s="13"/>
      <c r="K579" s="15"/>
      <c r="L579" s="15"/>
      <c r="M579" s="16"/>
      <c r="N579" s="16"/>
      <c r="O579" s="16"/>
      <c r="P579" s="16"/>
      <c r="Q579" s="16"/>
      <c r="R579" s="17"/>
      <c r="S579" s="18"/>
      <c r="T579" s="18"/>
      <c r="U579" s="19"/>
      <c r="V579" s="19"/>
      <c r="W579" s="20"/>
      <c r="X579" s="21"/>
      <c r="Y579" s="22"/>
    </row>
    <row r="580" customFormat="false" ht="11.25" hidden="false" customHeight="false" outlineLevel="0" collapsed="false">
      <c r="A580" s="11"/>
      <c r="F580" s="12"/>
      <c r="G580" s="13"/>
      <c r="H580" s="13"/>
      <c r="I580" s="14"/>
      <c r="J580" s="13"/>
      <c r="K580" s="15"/>
      <c r="L580" s="15"/>
      <c r="M580" s="16"/>
      <c r="N580" s="16"/>
      <c r="O580" s="16"/>
      <c r="P580" s="16"/>
      <c r="Q580" s="16"/>
      <c r="R580" s="17"/>
      <c r="S580" s="18"/>
      <c r="T580" s="18"/>
      <c r="U580" s="19"/>
      <c r="V580" s="19"/>
      <c r="W580" s="20"/>
      <c r="X580" s="21"/>
      <c r="Y580" s="22"/>
    </row>
    <row r="581" customFormat="false" ht="11.25" hidden="false" customHeight="false" outlineLevel="0" collapsed="false">
      <c r="A581" s="11"/>
      <c r="F581" s="12"/>
      <c r="G581" s="13"/>
      <c r="H581" s="13"/>
      <c r="I581" s="14"/>
      <c r="J581" s="13"/>
      <c r="K581" s="15"/>
      <c r="L581" s="15"/>
      <c r="M581" s="16"/>
      <c r="N581" s="16"/>
      <c r="O581" s="16"/>
      <c r="P581" s="16"/>
      <c r="Q581" s="16"/>
      <c r="R581" s="17"/>
      <c r="S581" s="18"/>
      <c r="T581" s="18"/>
      <c r="U581" s="19"/>
      <c r="V581" s="19"/>
      <c r="W581" s="20"/>
      <c r="X581" s="21"/>
      <c r="Y581" s="22"/>
    </row>
    <row r="582" customFormat="false" ht="11.25" hidden="false" customHeight="false" outlineLevel="0" collapsed="false">
      <c r="A582" s="11"/>
      <c r="F582" s="12"/>
      <c r="G582" s="13"/>
      <c r="H582" s="13"/>
      <c r="I582" s="14"/>
      <c r="J582" s="13"/>
      <c r="K582" s="15"/>
      <c r="L582" s="15"/>
      <c r="M582" s="16"/>
      <c r="N582" s="16"/>
      <c r="O582" s="16"/>
      <c r="P582" s="16"/>
      <c r="Q582" s="16"/>
      <c r="R582" s="17"/>
      <c r="S582" s="18"/>
      <c r="T582" s="18"/>
      <c r="U582" s="19"/>
      <c r="V582" s="19"/>
      <c r="W582" s="20"/>
      <c r="X582" s="21"/>
      <c r="Y582" s="22"/>
    </row>
    <row r="583" customFormat="false" ht="11.25" hidden="false" customHeight="false" outlineLevel="0" collapsed="false">
      <c r="A583" s="11"/>
      <c r="F583" s="12"/>
      <c r="G583" s="13"/>
      <c r="H583" s="13"/>
      <c r="I583" s="14"/>
      <c r="J583" s="13"/>
      <c r="K583" s="15"/>
      <c r="L583" s="15"/>
      <c r="M583" s="16"/>
      <c r="N583" s="16"/>
      <c r="O583" s="16"/>
      <c r="P583" s="16"/>
      <c r="Q583" s="16"/>
      <c r="R583" s="17"/>
      <c r="S583" s="18"/>
      <c r="T583" s="18"/>
      <c r="U583" s="19"/>
      <c r="V583" s="19"/>
      <c r="W583" s="20"/>
      <c r="X583" s="21"/>
      <c r="Y583" s="22"/>
    </row>
    <row r="584" customFormat="false" ht="11.25" hidden="false" customHeight="false" outlineLevel="0" collapsed="false">
      <c r="A584" s="11"/>
      <c r="F584" s="12"/>
      <c r="G584" s="13"/>
      <c r="H584" s="13"/>
      <c r="I584" s="14"/>
      <c r="J584" s="13"/>
      <c r="K584" s="15"/>
      <c r="L584" s="15"/>
      <c r="M584" s="16"/>
      <c r="N584" s="16"/>
      <c r="O584" s="16"/>
      <c r="P584" s="16"/>
      <c r="Q584" s="16"/>
      <c r="R584" s="17"/>
      <c r="S584" s="18"/>
      <c r="T584" s="18"/>
      <c r="U584" s="19"/>
      <c r="V584" s="19"/>
      <c r="W584" s="20"/>
      <c r="X584" s="21"/>
      <c r="Y584" s="22"/>
    </row>
    <row r="585" customFormat="false" ht="11.25" hidden="false" customHeight="false" outlineLevel="0" collapsed="false">
      <c r="A585" s="11"/>
      <c r="F585" s="12"/>
      <c r="G585" s="13"/>
      <c r="H585" s="13"/>
      <c r="I585" s="14"/>
      <c r="J585" s="13"/>
      <c r="K585" s="15"/>
      <c r="L585" s="15"/>
      <c r="M585" s="16"/>
      <c r="N585" s="16"/>
      <c r="O585" s="16"/>
      <c r="P585" s="16"/>
      <c r="Q585" s="16"/>
      <c r="R585" s="17"/>
      <c r="S585" s="18"/>
      <c r="T585" s="18"/>
      <c r="U585" s="19"/>
      <c r="V585" s="19"/>
      <c r="W585" s="20"/>
      <c r="X585" s="21"/>
      <c r="Y585" s="22"/>
    </row>
    <row r="586" customFormat="false" ht="11.25" hidden="false" customHeight="false" outlineLevel="0" collapsed="false">
      <c r="A586" s="11"/>
      <c r="F586" s="12"/>
      <c r="G586" s="13"/>
      <c r="H586" s="13"/>
      <c r="I586" s="14"/>
      <c r="J586" s="13"/>
      <c r="K586" s="15"/>
      <c r="L586" s="15"/>
      <c r="M586" s="16"/>
      <c r="N586" s="16"/>
      <c r="O586" s="16"/>
      <c r="P586" s="16"/>
      <c r="Q586" s="16"/>
      <c r="R586" s="17"/>
      <c r="S586" s="18"/>
      <c r="T586" s="18"/>
      <c r="U586" s="19"/>
      <c r="V586" s="19"/>
      <c r="W586" s="20"/>
      <c r="X586" s="21"/>
      <c r="Y586" s="22"/>
    </row>
    <row r="587" customFormat="false" ht="11.25" hidden="false" customHeight="false" outlineLevel="0" collapsed="false">
      <c r="A587" s="11"/>
      <c r="F587" s="12"/>
      <c r="G587" s="13"/>
      <c r="H587" s="13"/>
      <c r="I587" s="14"/>
      <c r="J587" s="13"/>
      <c r="K587" s="15"/>
      <c r="L587" s="15"/>
      <c r="M587" s="16"/>
      <c r="N587" s="16"/>
      <c r="O587" s="16"/>
      <c r="P587" s="16"/>
      <c r="Q587" s="16"/>
      <c r="R587" s="17"/>
      <c r="S587" s="18"/>
      <c r="T587" s="18"/>
      <c r="U587" s="19"/>
      <c r="V587" s="19"/>
      <c r="W587" s="20"/>
      <c r="X587" s="21"/>
      <c r="Y587" s="22"/>
    </row>
    <row r="588" customFormat="false" ht="11.25" hidden="false" customHeight="false" outlineLevel="0" collapsed="false">
      <c r="A588" s="11"/>
      <c r="F588" s="12"/>
      <c r="G588" s="13"/>
      <c r="H588" s="13"/>
      <c r="I588" s="14"/>
      <c r="J588" s="13"/>
      <c r="K588" s="15"/>
      <c r="L588" s="15"/>
      <c r="M588" s="16"/>
      <c r="N588" s="16"/>
      <c r="O588" s="16"/>
      <c r="P588" s="16"/>
      <c r="Q588" s="16"/>
      <c r="R588" s="17"/>
      <c r="S588" s="18"/>
      <c r="T588" s="18"/>
      <c r="U588" s="19"/>
      <c r="V588" s="19"/>
      <c r="W588" s="20"/>
      <c r="X588" s="21"/>
      <c r="Y588" s="22"/>
    </row>
    <row r="589" customFormat="false" ht="11.25" hidden="false" customHeight="false" outlineLevel="0" collapsed="false">
      <c r="A589" s="11"/>
      <c r="F589" s="12"/>
      <c r="G589" s="13"/>
      <c r="H589" s="13"/>
      <c r="I589" s="14"/>
      <c r="J589" s="13"/>
      <c r="K589" s="15"/>
      <c r="L589" s="15"/>
      <c r="M589" s="16"/>
      <c r="N589" s="16"/>
      <c r="O589" s="16"/>
      <c r="P589" s="16"/>
      <c r="Q589" s="16"/>
      <c r="R589" s="17"/>
      <c r="S589" s="18"/>
      <c r="T589" s="18"/>
      <c r="U589" s="19"/>
      <c r="V589" s="19"/>
      <c r="W589" s="20"/>
      <c r="X589" s="21"/>
      <c r="Y589" s="22"/>
    </row>
    <row r="590" customFormat="false" ht="11.25" hidden="false" customHeight="false" outlineLevel="0" collapsed="false">
      <c r="A590" s="11"/>
      <c r="F590" s="12"/>
      <c r="G590" s="13"/>
      <c r="H590" s="13"/>
      <c r="I590" s="14"/>
      <c r="J590" s="13"/>
      <c r="K590" s="15"/>
      <c r="L590" s="15"/>
      <c r="M590" s="16"/>
      <c r="N590" s="16"/>
      <c r="O590" s="16"/>
      <c r="P590" s="16"/>
      <c r="Q590" s="16"/>
      <c r="R590" s="17"/>
      <c r="S590" s="18"/>
      <c r="T590" s="18"/>
      <c r="U590" s="19"/>
      <c r="V590" s="19"/>
      <c r="W590" s="20"/>
      <c r="X590" s="21"/>
      <c r="Y590" s="22"/>
    </row>
    <row r="591" customFormat="false" ht="11.25" hidden="false" customHeight="false" outlineLevel="0" collapsed="false">
      <c r="A591" s="11"/>
      <c r="F591" s="12"/>
      <c r="G591" s="13"/>
      <c r="H591" s="13"/>
      <c r="I591" s="14"/>
      <c r="J591" s="13"/>
      <c r="K591" s="15"/>
      <c r="L591" s="15"/>
      <c r="M591" s="16"/>
      <c r="N591" s="16"/>
      <c r="O591" s="16"/>
      <c r="P591" s="16"/>
      <c r="Q591" s="16"/>
      <c r="R591" s="17"/>
      <c r="S591" s="18"/>
      <c r="T591" s="18"/>
      <c r="U591" s="19"/>
      <c r="V591" s="19"/>
      <c r="W591" s="20"/>
      <c r="X591" s="21"/>
      <c r="Y591" s="22"/>
    </row>
    <row r="592" customFormat="false" ht="11.25" hidden="false" customHeight="false" outlineLevel="0" collapsed="false">
      <c r="A592" s="11"/>
      <c r="F592" s="12"/>
      <c r="G592" s="13"/>
      <c r="H592" s="13"/>
      <c r="I592" s="14"/>
      <c r="J592" s="13"/>
      <c r="K592" s="15"/>
      <c r="L592" s="15"/>
      <c r="M592" s="16"/>
      <c r="N592" s="16"/>
      <c r="O592" s="16"/>
      <c r="P592" s="16"/>
      <c r="Q592" s="16"/>
      <c r="R592" s="17"/>
      <c r="S592" s="18"/>
      <c r="T592" s="18"/>
      <c r="U592" s="19"/>
      <c r="V592" s="19"/>
      <c r="W592" s="20"/>
      <c r="X592" s="21"/>
      <c r="Y592" s="22"/>
    </row>
    <row r="593" customFormat="false" ht="11.25" hidden="false" customHeight="false" outlineLevel="0" collapsed="false">
      <c r="A593" s="11"/>
      <c r="F593" s="12"/>
      <c r="G593" s="13"/>
      <c r="H593" s="13"/>
      <c r="I593" s="14"/>
      <c r="J593" s="13"/>
      <c r="K593" s="15"/>
      <c r="L593" s="15"/>
      <c r="M593" s="16"/>
      <c r="N593" s="16"/>
      <c r="O593" s="16"/>
      <c r="P593" s="16"/>
      <c r="Q593" s="16"/>
      <c r="R593" s="17"/>
      <c r="S593" s="18"/>
      <c r="T593" s="18"/>
      <c r="U593" s="19"/>
      <c r="V593" s="19"/>
      <c r="W593" s="20"/>
      <c r="X593" s="21"/>
      <c r="Y593" s="22"/>
    </row>
    <row r="594" customFormat="false" ht="11.25" hidden="false" customHeight="false" outlineLevel="0" collapsed="false">
      <c r="A594" s="11"/>
      <c r="F594" s="12"/>
      <c r="G594" s="13"/>
      <c r="H594" s="13"/>
      <c r="I594" s="14"/>
      <c r="J594" s="13"/>
      <c r="K594" s="15"/>
      <c r="L594" s="15"/>
      <c r="M594" s="16"/>
      <c r="N594" s="16"/>
      <c r="O594" s="16"/>
      <c r="P594" s="16"/>
      <c r="Q594" s="16"/>
      <c r="R594" s="17"/>
      <c r="S594" s="18"/>
      <c r="T594" s="18"/>
      <c r="U594" s="19"/>
      <c r="V594" s="19"/>
      <c r="W594" s="20"/>
      <c r="X594" s="21"/>
      <c r="Y594" s="22"/>
    </row>
    <row r="595" customFormat="false" ht="11.25" hidden="false" customHeight="false" outlineLevel="0" collapsed="false">
      <c r="A595" s="11"/>
      <c r="F595" s="12"/>
      <c r="G595" s="13"/>
      <c r="H595" s="13"/>
      <c r="I595" s="14"/>
      <c r="J595" s="13"/>
      <c r="K595" s="15"/>
      <c r="L595" s="15"/>
      <c r="M595" s="16"/>
      <c r="N595" s="16"/>
      <c r="O595" s="16"/>
      <c r="P595" s="16"/>
      <c r="Q595" s="16"/>
      <c r="R595" s="17"/>
      <c r="S595" s="18"/>
      <c r="T595" s="18"/>
      <c r="U595" s="19"/>
      <c r="V595" s="19"/>
      <c r="W595" s="20"/>
      <c r="X595" s="21"/>
      <c r="Y595" s="22"/>
    </row>
    <row r="596" customFormat="false" ht="11.25" hidden="false" customHeight="false" outlineLevel="0" collapsed="false">
      <c r="A596" s="11"/>
      <c r="F596" s="12"/>
      <c r="G596" s="13"/>
      <c r="H596" s="13"/>
      <c r="I596" s="14"/>
      <c r="J596" s="13"/>
      <c r="K596" s="15"/>
      <c r="L596" s="15"/>
      <c r="M596" s="16"/>
      <c r="N596" s="16"/>
      <c r="O596" s="16"/>
      <c r="P596" s="16"/>
      <c r="Q596" s="16"/>
      <c r="R596" s="17"/>
      <c r="S596" s="18"/>
      <c r="T596" s="18"/>
      <c r="U596" s="19"/>
      <c r="V596" s="19"/>
      <c r="W596" s="20"/>
      <c r="X596" s="21"/>
      <c r="Y596" s="22"/>
    </row>
    <row r="597" customFormat="false" ht="11.25" hidden="false" customHeight="false" outlineLevel="0" collapsed="false">
      <c r="A597" s="11"/>
      <c r="F597" s="12"/>
      <c r="G597" s="13"/>
      <c r="H597" s="13"/>
      <c r="I597" s="14"/>
      <c r="J597" s="13"/>
      <c r="K597" s="15"/>
      <c r="L597" s="15"/>
      <c r="M597" s="16"/>
      <c r="N597" s="16"/>
      <c r="O597" s="16"/>
      <c r="P597" s="16"/>
      <c r="Q597" s="16"/>
      <c r="R597" s="17"/>
      <c r="S597" s="18"/>
      <c r="T597" s="18"/>
      <c r="U597" s="19"/>
      <c r="V597" s="19"/>
      <c r="W597" s="20"/>
      <c r="X597" s="21"/>
      <c r="Y597" s="22"/>
    </row>
    <row r="598" customFormat="false" ht="11.25" hidden="false" customHeight="false" outlineLevel="0" collapsed="false">
      <c r="A598" s="11"/>
      <c r="F598" s="12"/>
      <c r="G598" s="13"/>
      <c r="H598" s="13"/>
      <c r="I598" s="14"/>
      <c r="J598" s="13"/>
      <c r="K598" s="15"/>
      <c r="L598" s="15"/>
      <c r="M598" s="16"/>
      <c r="N598" s="16"/>
      <c r="O598" s="16"/>
      <c r="P598" s="16"/>
      <c r="Q598" s="16"/>
      <c r="R598" s="17"/>
      <c r="S598" s="18"/>
      <c r="T598" s="18"/>
      <c r="U598" s="19"/>
      <c r="V598" s="19"/>
      <c r="W598" s="20"/>
      <c r="X598" s="21"/>
      <c r="Y598" s="22"/>
    </row>
    <row r="599" customFormat="false" ht="11.25" hidden="false" customHeight="false" outlineLevel="0" collapsed="false">
      <c r="A599" s="11"/>
      <c r="F599" s="12"/>
      <c r="G599" s="13"/>
      <c r="H599" s="13"/>
      <c r="I599" s="14"/>
      <c r="J599" s="13"/>
      <c r="K599" s="15"/>
      <c r="L599" s="15"/>
      <c r="M599" s="16"/>
      <c r="N599" s="16"/>
      <c r="O599" s="16"/>
      <c r="P599" s="16"/>
      <c r="Q599" s="16"/>
      <c r="R599" s="17"/>
      <c r="S599" s="18"/>
      <c r="T599" s="18"/>
      <c r="U599" s="19"/>
      <c r="V599" s="19"/>
      <c r="W599" s="20"/>
      <c r="X599" s="21"/>
      <c r="Y599" s="22"/>
    </row>
    <row r="600" customFormat="false" ht="11.25" hidden="false" customHeight="false" outlineLevel="0" collapsed="false">
      <c r="A600" s="11"/>
      <c r="F600" s="12"/>
      <c r="G600" s="13"/>
      <c r="H600" s="13"/>
      <c r="I600" s="14"/>
      <c r="J600" s="13"/>
      <c r="K600" s="15"/>
      <c r="L600" s="15"/>
      <c r="M600" s="16"/>
      <c r="N600" s="16"/>
      <c r="O600" s="16"/>
      <c r="P600" s="16"/>
      <c r="Q600" s="16"/>
      <c r="R600" s="17"/>
      <c r="S600" s="18"/>
      <c r="T600" s="18"/>
      <c r="U600" s="19"/>
      <c r="V600" s="19"/>
      <c r="W600" s="20"/>
      <c r="X600" s="21"/>
      <c r="Y600" s="22"/>
    </row>
    <row r="601" customFormat="false" ht="11.25" hidden="false" customHeight="false" outlineLevel="0" collapsed="false">
      <c r="A601" s="11"/>
      <c r="F601" s="12"/>
      <c r="G601" s="13"/>
      <c r="H601" s="13"/>
      <c r="I601" s="14"/>
      <c r="J601" s="13"/>
      <c r="K601" s="15"/>
      <c r="L601" s="15"/>
      <c r="M601" s="16"/>
      <c r="N601" s="16"/>
      <c r="O601" s="16"/>
      <c r="P601" s="16"/>
      <c r="Q601" s="16"/>
      <c r="R601" s="17"/>
      <c r="S601" s="18"/>
      <c r="T601" s="18"/>
      <c r="U601" s="19"/>
      <c r="V601" s="19"/>
      <c r="W601" s="20"/>
      <c r="X601" s="21"/>
      <c r="Y601" s="22"/>
    </row>
    <row r="602" customFormat="false" ht="11.25" hidden="false" customHeight="false" outlineLevel="0" collapsed="false">
      <c r="A602" s="11"/>
      <c r="F602" s="12"/>
      <c r="G602" s="13"/>
      <c r="H602" s="13"/>
      <c r="I602" s="14"/>
      <c r="J602" s="13"/>
      <c r="K602" s="15"/>
      <c r="L602" s="15"/>
      <c r="M602" s="16"/>
      <c r="N602" s="16"/>
      <c r="O602" s="16"/>
      <c r="P602" s="16"/>
      <c r="Q602" s="16"/>
      <c r="R602" s="17"/>
      <c r="S602" s="18"/>
      <c r="T602" s="18"/>
      <c r="U602" s="19"/>
      <c r="V602" s="19"/>
      <c r="W602" s="20"/>
      <c r="X602" s="21"/>
      <c r="Y602" s="22"/>
    </row>
    <row r="603" customFormat="false" ht="11.25" hidden="false" customHeight="false" outlineLevel="0" collapsed="false">
      <c r="A603" s="11"/>
      <c r="F603" s="12"/>
      <c r="G603" s="13"/>
      <c r="H603" s="13"/>
      <c r="I603" s="14"/>
      <c r="J603" s="13"/>
      <c r="K603" s="15"/>
      <c r="L603" s="15"/>
      <c r="M603" s="16"/>
      <c r="N603" s="16"/>
      <c r="O603" s="16"/>
      <c r="P603" s="16"/>
      <c r="Q603" s="16"/>
      <c r="R603" s="17"/>
      <c r="S603" s="18"/>
      <c r="T603" s="18"/>
      <c r="U603" s="19"/>
      <c r="V603" s="19"/>
      <c r="W603" s="20"/>
      <c r="X603" s="21"/>
      <c r="Y603" s="22"/>
    </row>
    <row r="604" customFormat="false" ht="11.25" hidden="false" customHeight="false" outlineLevel="0" collapsed="false">
      <c r="A604" s="11"/>
      <c r="F604" s="12"/>
      <c r="G604" s="13"/>
      <c r="H604" s="13"/>
      <c r="I604" s="14"/>
      <c r="J604" s="13"/>
      <c r="K604" s="15"/>
      <c r="L604" s="15"/>
      <c r="M604" s="16"/>
      <c r="N604" s="16"/>
      <c r="O604" s="16"/>
      <c r="P604" s="16"/>
      <c r="Q604" s="16"/>
      <c r="R604" s="17"/>
      <c r="S604" s="18"/>
      <c r="T604" s="18"/>
      <c r="U604" s="19"/>
      <c r="V604" s="19"/>
      <c r="W604" s="20"/>
      <c r="X604" s="21"/>
      <c r="Y604" s="22"/>
    </row>
    <row r="605" customFormat="false" ht="11.25" hidden="false" customHeight="false" outlineLevel="0" collapsed="false">
      <c r="A605" s="11"/>
      <c r="F605" s="12"/>
      <c r="G605" s="13"/>
      <c r="H605" s="13"/>
      <c r="I605" s="14"/>
      <c r="J605" s="13"/>
      <c r="K605" s="15"/>
      <c r="L605" s="15"/>
      <c r="M605" s="16"/>
      <c r="N605" s="16"/>
      <c r="O605" s="16"/>
      <c r="P605" s="16"/>
      <c r="Q605" s="16"/>
      <c r="R605" s="17"/>
      <c r="S605" s="18"/>
      <c r="T605" s="18"/>
      <c r="U605" s="19"/>
      <c r="V605" s="19"/>
      <c r="W605" s="20"/>
      <c r="X605" s="21"/>
      <c r="Y605" s="22"/>
    </row>
    <row r="606" customFormat="false" ht="11.25" hidden="false" customHeight="false" outlineLevel="0" collapsed="false">
      <c r="A606" s="11"/>
      <c r="F606" s="12"/>
      <c r="G606" s="13"/>
      <c r="H606" s="13"/>
      <c r="I606" s="14"/>
      <c r="J606" s="13"/>
      <c r="K606" s="15"/>
      <c r="L606" s="15"/>
      <c r="M606" s="16"/>
      <c r="N606" s="16"/>
      <c r="O606" s="16"/>
      <c r="P606" s="16"/>
      <c r="Q606" s="16"/>
      <c r="R606" s="17"/>
      <c r="S606" s="18"/>
      <c r="T606" s="18"/>
      <c r="U606" s="19"/>
      <c r="V606" s="19"/>
      <c r="W606" s="20"/>
      <c r="X606" s="21"/>
      <c r="Y606" s="22"/>
    </row>
    <row r="607" customFormat="false" ht="11.25" hidden="false" customHeight="false" outlineLevel="0" collapsed="false">
      <c r="A607" s="11"/>
      <c r="F607" s="12"/>
      <c r="G607" s="13"/>
      <c r="H607" s="13"/>
      <c r="I607" s="14"/>
      <c r="J607" s="13"/>
      <c r="K607" s="15"/>
      <c r="L607" s="15"/>
      <c r="M607" s="16"/>
      <c r="N607" s="16"/>
      <c r="O607" s="16"/>
      <c r="P607" s="16"/>
      <c r="Q607" s="16"/>
      <c r="R607" s="17"/>
      <c r="S607" s="18"/>
      <c r="T607" s="18"/>
      <c r="U607" s="19"/>
      <c r="V607" s="19"/>
      <c r="W607" s="20"/>
      <c r="X607" s="21"/>
      <c r="Y607" s="22"/>
    </row>
    <row r="608" customFormat="false" ht="11.25" hidden="false" customHeight="false" outlineLevel="0" collapsed="false">
      <c r="A608" s="11"/>
      <c r="F608" s="12"/>
      <c r="G608" s="13"/>
      <c r="H608" s="13"/>
      <c r="I608" s="14"/>
      <c r="J608" s="13"/>
      <c r="K608" s="15"/>
      <c r="L608" s="15"/>
      <c r="M608" s="16"/>
      <c r="N608" s="16"/>
      <c r="O608" s="16"/>
      <c r="P608" s="16"/>
      <c r="Q608" s="16"/>
      <c r="R608" s="17"/>
      <c r="S608" s="18"/>
      <c r="T608" s="18"/>
      <c r="U608" s="19"/>
      <c r="V608" s="19"/>
      <c r="W608" s="20"/>
      <c r="X608" s="21"/>
      <c r="Y608" s="22"/>
    </row>
    <row r="609" customFormat="false" ht="11.25" hidden="false" customHeight="false" outlineLevel="0" collapsed="false">
      <c r="A609" s="11"/>
      <c r="F609" s="12"/>
      <c r="G609" s="13"/>
      <c r="H609" s="13"/>
      <c r="I609" s="14"/>
      <c r="J609" s="13"/>
      <c r="K609" s="15"/>
      <c r="L609" s="15"/>
      <c r="M609" s="16"/>
      <c r="N609" s="16"/>
      <c r="O609" s="16"/>
      <c r="P609" s="16"/>
      <c r="Q609" s="16"/>
      <c r="R609" s="17"/>
      <c r="S609" s="18"/>
      <c r="T609" s="18"/>
      <c r="U609" s="19"/>
      <c r="V609" s="19"/>
      <c r="W609" s="20"/>
      <c r="X609" s="21"/>
      <c r="Y609" s="22"/>
    </row>
    <row r="610" customFormat="false" ht="11.25" hidden="false" customHeight="false" outlineLevel="0" collapsed="false">
      <c r="A610" s="11"/>
      <c r="F610" s="12"/>
      <c r="G610" s="13"/>
      <c r="H610" s="13"/>
      <c r="I610" s="14"/>
      <c r="J610" s="13"/>
      <c r="K610" s="15"/>
      <c r="L610" s="15"/>
      <c r="M610" s="16"/>
      <c r="N610" s="16"/>
      <c r="O610" s="16"/>
      <c r="P610" s="16"/>
      <c r="Q610" s="16"/>
      <c r="R610" s="17"/>
      <c r="S610" s="18"/>
      <c r="T610" s="18"/>
      <c r="U610" s="19"/>
      <c r="V610" s="19"/>
      <c r="W610" s="20"/>
      <c r="X610" s="21"/>
      <c r="Y610" s="22"/>
    </row>
    <row r="611" customFormat="false" ht="11.25" hidden="false" customHeight="false" outlineLevel="0" collapsed="false">
      <c r="A611" s="11"/>
      <c r="F611" s="12"/>
      <c r="G611" s="13"/>
      <c r="H611" s="13"/>
      <c r="I611" s="14"/>
      <c r="J611" s="13"/>
      <c r="K611" s="15"/>
      <c r="L611" s="15"/>
      <c r="M611" s="16"/>
      <c r="N611" s="16"/>
      <c r="O611" s="16"/>
      <c r="P611" s="16"/>
      <c r="Q611" s="16"/>
      <c r="R611" s="17"/>
      <c r="S611" s="18"/>
      <c r="T611" s="18"/>
      <c r="U611" s="19"/>
      <c r="V611" s="19"/>
      <c r="W611" s="20"/>
      <c r="X611" s="21"/>
      <c r="Y611" s="22"/>
    </row>
    <row r="612" customFormat="false" ht="11.25" hidden="false" customHeight="false" outlineLevel="0" collapsed="false">
      <c r="A612" s="11"/>
      <c r="F612" s="12"/>
      <c r="G612" s="13"/>
      <c r="H612" s="13"/>
      <c r="I612" s="14"/>
      <c r="J612" s="13"/>
      <c r="K612" s="15"/>
      <c r="L612" s="15"/>
      <c r="M612" s="16"/>
      <c r="N612" s="16"/>
      <c r="O612" s="16"/>
      <c r="P612" s="16"/>
      <c r="Q612" s="16"/>
      <c r="R612" s="17"/>
      <c r="S612" s="18"/>
      <c r="T612" s="18"/>
      <c r="U612" s="19"/>
      <c r="V612" s="19"/>
      <c r="W612" s="20"/>
      <c r="X612" s="21"/>
      <c r="Y612" s="22"/>
    </row>
    <row r="613" customFormat="false" ht="11.25" hidden="false" customHeight="false" outlineLevel="0" collapsed="false">
      <c r="A613" s="11"/>
      <c r="F613" s="12"/>
      <c r="G613" s="13"/>
      <c r="H613" s="13"/>
      <c r="I613" s="14"/>
      <c r="J613" s="13"/>
      <c r="K613" s="15"/>
      <c r="L613" s="15"/>
      <c r="M613" s="16"/>
      <c r="N613" s="16"/>
      <c r="O613" s="16"/>
      <c r="P613" s="16"/>
      <c r="Q613" s="16"/>
      <c r="R613" s="17"/>
      <c r="S613" s="18"/>
      <c r="T613" s="18"/>
      <c r="U613" s="19"/>
      <c r="V613" s="19"/>
      <c r="W613" s="20"/>
      <c r="X613" s="21"/>
      <c r="Y613" s="22"/>
    </row>
    <row r="614" customFormat="false" ht="11.25" hidden="false" customHeight="false" outlineLevel="0" collapsed="false">
      <c r="A614" s="11"/>
      <c r="F614" s="12"/>
      <c r="G614" s="13"/>
      <c r="H614" s="13"/>
      <c r="I614" s="14"/>
      <c r="J614" s="13"/>
      <c r="K614" s="15"/>
      <c r="L614" s="15"/>
      <c r="M614" s="16"/>
      <c r="N614" s="16"/>
      <c r="O614" s="16"/>
      <c r="P614" s="16"/>
      <c r="Q614" s="16"/>
      <c r="R614" s="17"/>
      <c r="S614" s="18"/>
      <c r="T614" s="18"/>
      <c r="U614" s="19"/>
      <c r="V614" s="19"/>
      <c r="W614" s="20"/>
      <c r="X614" s="21"/>
      <c r="Y614" s="22"/>
    </row>
    <row r="615" customFormat="false" ht="11.25" hidden="false" customHeight="false" outlineLevel="0" collapsed="false">
      <c r="A615" s="11"/>
      <c r="F615" s="12"/>
      <c r="G615" s="13"/>
      <c r="H615" s="13"/>
      <c r="I615" s="14"/>
      <c r="J615" s="13"/>
      <c r="K615" s="15"/>
      <c r="L615" s="15"/>
      <c r="M615" s="16"/>
      <c r="N615" s="16"/>
      <c r="O615" s="16"/>
      <c r="P615" s="16"/>
      <c r="Q615" s="16"/>
      <c r="R615" s="17"/>
      <c r="S615" s="18"/>
      <c r="T615" s="18"/>
      <c r="U615" s="19"/>
      <c r="V615" s="19"/>
      <c r="W615" s="20"/>
      <c r="X615" s="21"/>
      <c r="Y615" s="22"/>
    </row>
    <row r="616" customFormat="false" ht="11.25" hidden="false" customHeight="false" outlineLevel="0" collapsed="false">
      <c r="A616" s="11"/>
      <c r="F616" s="12"/>
      <c r="G616" s="13"/>
      <c r="H616" s="13"/>
      <c r="I616" s="14"/>
      <c r="J616" s="13"/>
      <c r="K616" s="15"/>
      <c r="L616" s="15"/>
      <c r="M616" s="16"/>
      <c r="N616" s="16"/>
      <c r="O616" s="16"/>
      <c r="P616" s="16"/>
      <c r="Q616" s="16"/>
      <c r="R616" s="17"/>
      <c r="S616" s="18"/>
      <c r="T616" s="18"/>
      <c r="U616" s="19"/>
      <c r="V616" s="19"/>
      <c r="W616" s="20"/>
      <c r="X616" s="21"/>
      <c r="Y616" s="22"/>
    </row>
    <row r="617" customFormat="false" ht="11.25" hidden="false" customHeight="false" outlineLevel="0" collapsed="false">
      <c r="A617" s="11"/>
      <c r="F617" s="12"/>
      <c r="G617" s="13"/>
      <c r="H617" s="13"/>
      <c r="I617" s="14"/>
      <c r="J617" s="13"/>
      <c r="K617" s="15"/>
      <c r="L617" s="15"/>
      <c r="M617" s="16"/>
      <c r="N617" s="16"/>
      <c r="O617" s="16"/>
      <c r="P617" s="16"/>
      <c r="Q617" s="16"/>
      <c r="R617" s="17"/>
      <c r="S617" s="18"/>
      <c r="T617" s="18"/>
      <c r="U617" s="19"/>
      <c r="V617" s="19"/>
      <c r="W617" s="20"/>
      <c r="X617" s="21"/>
      <c r="Y617" s="22"/>
    </row>
    <row r="618" customFormat="false" ht="11.25" hidden="false" customHeight="false" outlineLevel="0" collapsed="false">
      <c r="A618" s="11"/>
      <c r="F618" s="12"/>
      <c r="G618" s="13"/>
      <c r="H618" s="13"/>
      <c r="I618" s="14"/>
      <c r="J618" s="13"/>
      <c r="K618" s="15"/>
      <c r="L618" s="15"/>
      <c r="M618" s="16"/>
      <c r="N618" s="16"/>
      <c r="O618" s="16"/>
      <c r="P618" s="16"/>
      <c r="Q618" s="16"/>
      <c r="R618" s="17"/>
      <c r="S618" s="18"/>
      <c r="T618" s="18"/>
      <c r="U618" s="19"/>
      <c r="V618" s="19"/>
      <c r="W618" s="20"/>
      <c r="X618" s="21"/>
      <c r="Y618" s="22"/>
    </row>
    <row r="619" customFormat="false" ht="11.25" hidden="false" customHeight="false" outlineLevel="0" collapsed="false">
      <c r="A619" s="11"/>
      <c r="F619" s="12"/>
      <c r="G619" s="13"/>
      <c r="H619" s="13"/>
      <c r="I619" s="14"/>
      <c r="J619" s="13"/>
      <c r="K619" s="15"/>
      <c r="L619" s="15"/>
      <c r="M619" s="16"/>
      <c r="N619" s="16"/>
      <c r="O619" s="16"/>
      <c r="P619" s="16"/>
      <c r="Q619" s="16"/>
      <c r="R619" s="17"/>
      <c r="S619" s="18"/>
      <c r="T619" s="18"/>
      <c r="U619" s="19"/>
      <c r="V619" s="19"/>
      <c r="W619" s="20"/>
      <c r="X619" s="21"/>
      <c r="Y619" s="22"/>
    </row>
    <row r="620" customFormat="false" ht="11.25" hidden="false" customHeight="false" outlineLevel="0" collapsed="false">
      <c r="A620" s="11"/>
      <c r="F620" s="12"/>
      <c r="G620" s="13"/>
      <c r="H620" s="13"/>
      <c r="I620" s="14"/>
      <c r="J620" s="13"/>
      <c r="K620" s="15"/>
      <c r="L620" s="15"/>
      <c r="M620" s="16"/>
      <c r="N620" s="16"/>
      <c r="O620" s="16"/>
      <c r="P620" s="16"/>
      <c r="Q620" s="16"/>
      <c r="R620" s="17"/>
      <c r="S620" s="18"/>
      <c r="T620" s="18"/>
      <c r="U620" s="19"/>
      <c r="V620" s="19"/>
      <c r="W620" s="20"/>
      <c r="X620" s="21"/>
      <c r="Y620" s="22"/>
    </row>
    <row r="621" customFormat="false" ht="11.25" hidden="false" customHeight="false" outlineLevel="0" collapsed="false">
      <c r="A621" s="11"/>
      <c r="F621" s="12"/>
      <c r="G621" s="13"/>
      <c r="H621" s="13"/>
      <c r="I621" s="14"/>
      <c r="J621" s="13"/>
      <c r="K621" s="15"/>
      <c r="L621" s="15"/>
      <c r="M621" s="16"/>
      <c r="N621" s="16"/>
      <c r="O621" s="16"/>
      <c r="P621" s="16"/>
      <c r="Q621" s="16"/>
      <c r="R621" s="17"/>
      <c r="S621" s="18"/>
      <c r="T621" s="18"/>
      <c r="U621" s="19"/>
      <c r="V621" s="19"/>
      <c r="W621" s="20"/>
      <c r="X621" s="21"/>
      <c r="Y621" s="22"/>
    </row>
    <row r="622" customFormat="false" ht="11.25" hidden="false" customHeight="false" outlineLevel="0" collapsed="false">
      <c r="A622" s="11"/>
      <c r="F622" s="12"/>
      <c r="G622" s="13"/>
      <c r="H622" s="13"/>
      <c r="I622" s="14"/>
      <c r="J622" s="13"/>
      <c r="K622" s="15"/>
      <c r="L622" s="15"/>
      <c r="M622" s="16"/>
      <c r="N622" s="16"/>
      <c r="O622" s="16"/>
      <c r="P622" s="16"/>
      <c r="Q622" s="16"/>
      <c r="R622" s="17"/>
      <c r="S622" s="18"/>
      <c r="T622" s="18"/>
      <c r="U622" s="19"/>
      <c r="V622" s="19"/>
      <c r="W622" s="20"/>
      <c r="X622" s="21"/>
      <c r="Y622" s="22"/>
    </row>
    <row r="623" customFormat="false" ht="11.25" hidden="false" customHeight="false" outlineLevel="0" collapsed="false">
      <c r="A623" s="11"/>
      <c r="F623" s="12"/>
      <c r="G623" s="13"/>
      <c r="H623" s="13"/>
      <c r="I623" s="14"/>
      <c r="J623" s="13"/>
      <c r="K623" s="15"/>
      <c r="L623" s="15"/>
      <c r="M623" s="16"/>
      <c r="N623" s="16"/>
      <c r="O623" s="16"/>
      <c r="P623" s="16"/>
      <c r="Q623" s="16"/>
      <c r="R623" s="17"/>
      <c r="S623" s="18"/>
      <c r="T623" s="18"/>
      <c r="U623" s="19"/>
      <c r="V623" s="19"/>
      <c r="W623" s="20"/>
      <c r="X623" s="21"/>
      <c r="Y623" s="22"/>
    </row>
    <row r="624" customFormat="false" ht="11.25" hidden="false" customHeight="false" outlineLevel="0" collapsed="false">
      <c r="A624" s="11"/>
      <c r="F624" s="12"/>
      <c r="G624" s="13"/>
      <c r="H624" s="13"/>
      <c r="I624" s="14"/>
      <c r="J624" s="13"/>
      <c r="K624" s="15"/>
      <c r="L624" s="15"/>
      <c r="M624" s="16"/>
      <c r="N624" s="16"/>
      <c r="O624" s="16"/>
      <c r="P624" s="16"/>
      <c r="Q624" s="16"/>
      <c r="R624" s="17"/>
      <c r="S624" s="18"/>
      <c r="T624" s="18"/>
      <c r="U624" s="19"/>
      <c r="V624" s="19"/>
      <c r="W624" s="20"/>
      <c r="X624" s="21"/>
      <c r="Y624" s="22"/>
    </row>
    <row r="625" customFormat="false" ht="11.25" hidden="false" customHeight="false" outlineLevel="0" collapsed="false">
      <c r="A625" s="11"/>
      <c r="F625" s="12"/>
      <c r="G625" s="13"/>
      <c r="H625" s="13"/>
      <c r="I625" s="14"/>
      <c r="J625" s="13"/>
      <c r="K625" s="15"/>
      <c r="L625" s="15"/>
      <c r="M625" s="16"/>
      <c r="N625" s="16"/>
      <c r="O625" s="16"/>
      <c r="P625" s="16"/>
      <c r="Q625" s="16"/>
      <c r="R625" s="17"/>
      <c r="S625" s="18"/>
      <c r="T625" s="18"/>
      <c r="U625" s="19"/>
      <c r="V625" s="19"/>
      <c r="W625" s="20"/>
      <c r="X625" s="21"/>
      <c r="Y625" s="22"/>
    </row>
    <row r="626" customFormat="false" ht="11.25" hidden="false" customHeight="false" outlineLevel="0" collapsed="false">
      <c r="A626" s="11"/>
      <c r="F626" s="12"/>
      <c r="G626" s="13"/>
      <c r="H626" s="13"/>
      <c r="I626" s="14"/>
      <c r="J626" s="13"/>
      <c r="K626" s="15"/>
      <c r="L626" s="15"/>
      <c r="M626" s="16"/>
      <c r="N626" s="16"/>
      <c r="O626" s="16"/>
      <c r="P626" s="16"/>
      <c r="Q626" s="16"/>
      <c r="R626" s="17"/>
      <c r="S626" s="18"/>
      <c r="T626" s="18"/>
      <c r="U626" s="19"/>
      <c r="V626" s="19"/>
      <c r="W626" s="20"/>
      <c r="X626" s="21"/>
      <c r="Y626" s="22"/>
    </row>
    <row r="627" customFormat="false" ht="11.25" hidden="false" customHeight="false" outlineLevel="0" collapsed="false">
      <c r="A627" s="11"/>
      <c r="F627" s="12"/>
      <c r="G627" s="13"/>
      <c r="H627" s="13"/>
      <c r="I627" s="14"/>
      <c r="J627" s="13"/>
      <c r="K627" s="15"/>
      <c r="L627" s="15"/>
      <c r="M627" s="16"/>
      <c r="N627" s="16"/>
      <c r="O627" s="16"/>
      <c r="P627" s="16"/>
      <c r="Q627" s="16"/>
      <c r="R627" s="17"/>
      <c r="S627" s="18"/>
      <c r="T627" s="18"/>
      <c r="U627" s="19"/>
      <c r="V627" s="19"/>
      <c r="W627" s="20"/>
      <c r="X627" s="21"/>
      <c r="Y627" s="22"/>
    </row>
    <row r="628" customFormat="false" ht="11.25" hidden="false" customHeight="false" outlineLevel="0" collapsed="false">
      <c r="A628" s="11"/>
      <c r="F628" s="12"/>
      <c r="G628" s="13"/>
      <c r="H628" s="13"/>
      <c r="I628" s="14"/>
      <c r="J628" s="13"/>
      <c r="K628" s="15"/>
      <c r="L628" s="15"/>
      <c r="M628" s="16"/>
      <c r="N628" s="16"/>
      <c r="O628" s="16"/>
      <c r="P628" s="16"/>
      <c r="Q628" s="16"/>
      <c r="R628" s="17"/>
      <c r="S628" s="18"/>
      <c r="T628" s="18"/>
      <c r="U628" s="19"/>
      <c r="V628" s="19"/>
      <c r="W628" s="20"/>
      <c r="X628" s="21"/>
      <c r="Y628" s="22"/>
    </row>
    <row r="629" customFormat="false" ht="11.25" hidden="false" customHeight="false" outlineLevel="0" collapsed="false">
      <c r="A629" s="11"/>
      <c r="F629" s="12"/>
      <c r="G629" s="13"/>
      <c r="H629" s="13"/>
      <c r="I629" s="14"/>
      <c r="J629" s="13"/>
      <c r="K629" s="15"/>
      <c r="L629" s="15"/>
      <c r="M629" s="16"/>
      <c r="N629" s="16"/>
      <c r="O629" s="16"/>
      <c r="P629" s="16"/>
      <c r="Q629" s="16"/>
      <c r="R629" s="17"/>
      <c r="S629" s="18"/>
      <c r="T629" s="18"/>
      <c r="U629" s="19"/>
      <c r="V629" s="19"/>
      <c r="W629" s="20"/>
      <c r="X629" s="21"/>
      <c r="Y629" s="22"/>
    </row>
    <row r="630" customFormat="false" ht="11.25" hidden="false" customHeight="false" outlineLevel="0" collapsed="false">
      <c r="A630" s="11"/>
      <c r="F630" s="12"/>
      <c r="G630" s="13"/>
      <c r="H630" s="13"/>
      <c r="I630" s="14"/>
      <c r="J630" s="13"/>
      <c r="K630" s="15"/>
      <c r="L630" s="15"/>
      <c r="M630" s="16"/>
      <c r="N630" s="16"/>
      <c r="O630" s="16"/>
      <c r="P630" s="16"/>
      <c r="Q630" s="16"/>
      <c r="R630" s="17"/>
      <c r="S630" s="18"/>
      <c r="T630" s="18"/>
      <c r="U630" s="19"/>
      <c r="V630" s="19"/>
      <c r="W630" s="20"/>
      <c r="X630" s="21"/>
      <c r="Y630" s="22"/>
    </row>
    <row r="631" customFormat="false" ht="11.25" hidden="false" customHeight="false" outlineLevel="0" collapsed="false">
      <c r="A631" s="11"/>
      <c r="F631" s="12"/>
      <c r="G631" s="13"/>
      <c r="H631" s="13"/>
      <c r="I631" s="14"/>
      <c r="J631" s="13"/>
      <c r="K631" s="15"/>
      <c r="L631" s="15"/>
      <c r="M631" s="16"/>
      <c r="N631" s="16"/>
      <c r="O631" s="16"/>
      <c r="P631" s="16"/>
      <c r="Q631" s="16"/>
      <c r="R631" s="17"/>
      <c r="S631" s="18"/>
      <c r="T631" s="18"/>
      <c r="U631" s="19"/>
      <c r="V631" s="19"/>
      <c r="W631" s="20"/>
      <c r="X631" s="21"/>
      <c r="Y631" s="22"/>
    </row>
    <row r="632" customFormat="false" ht="11.25" hidden="false" customHeight="false" outlineLevel="0" collapsed="false">
      <c r="A632" s="11"/>
      <c r="F632" s="12"/>
      <c r="G632" s="13"/>
      <c r="H632" s="13"/>
      <c r="I632" s="14"/>
      <c r="J632" s="13"/>
      <c r="K632" s="15"/>
      <c r="L632" s="15"/>
      <c r="M632" s="16"/>
      <c r="N632" s="16"/>
      <c r="O632" s="16"/>
      <c r="P632" s="16"/>
      <c r="Q632" s="16"/>
      <c r="R632" s="17"/>
      <c r="S632" s="18"/>
      <c r="T632" s="18"/>
      <c r="U632" s="19"/>
      <c r="V632" s="19"/>
      <c r="W632" s="20"/>
      <c r="X632" s="21"/>
      <c r="Y632" s="22"/>
    </row>
    <row r="633" customFormat="false" ht="11.25" hidden="false" customHeight="false" outlineLevel="0" collapsed="false">
      <c r="A633" s="11"/>
      <c r="F633" s="12"/>
      <c r="G633" s="13"/>
      <c r="H633" s="13"/>
      <c r="I633" s="14"/>
      <c r="J633" s="13"/>
      <c r="K633" s="15"/>
      <c r="L633" s="15"/>
      <c r="M633" s="16"/>
      <c r="N633" s="16"/>
      <c r="O633" s="16"/>
      <c r="P633" s="16"/>
      <c r="Q633" s="16"/>
      <c r="R633" s="17"/>
      <c r="S633" s="18"/>
      <c r="T633" s="18"/>
      <c r="U633" s="19"/>
      <c r="V633" s="19"/>
      <c r="W633" s="20"/>
      <c r="X633" s="21"/>
      <c r="Y633" s="22"/>
    </row>
    <row r="634" customFormat="false" ht="11.25" hidden="false" customHeight="false" outlineLevel="0" collapsed="false">
      <c r="A634" s="11"/>
      <c r="F634" s="12"/>
      <c r="G634" s="13"/>
      <c r="H634" s="13"/>
      <c r="I634" s="14"/>
      <c r="J634" s="13"/>
      <c r="K634" s="15"/>
      <c r="L634" s="15"/>
      <c r="M634" s="16"/>
      <c r="N634" s="16"/>
      <c r="O634" s="16"/>
      <c r="P634" s="16"/>
      <c r="Q634" s="16"/>
      <c r="R634" s="17"/>
      <c r="S634" s="18"/>
      <c r="T634" s="18"/>
      <c r="U634" s="19"/>
      <c r="V634" s="19"/>
      <c r="W634" s="20"/>
      <c r="X634" s="21"/>
      <c r="Y634" s="22"/>
    </row>
    <row r="635" customFormat="false" ht="11.25" hidden="false" customHeight="false" outlineLevel="0" collapsed="false">
      <c r="A635" s="11"/>
      <c r="F635" s="12"/>
      <c r="G635" s="13"/>
      <c r="H635" s="13"/>
      <c r="I635" s="14"/>
      <c r="J635" s="13"/>
      <c r="K635" s="15"/>
      <c r="L635" s="15"/>
      <c r="M635" s="16"/>
      <c r="N635" s="16"/>
      <c r="O635" s="16"/>
      <c r="P635" s="16"/>
      <c r="Q635" s="16"/>
      <c r="R635" s="17"/>
      <c r="S635" s="18"/>
      <c r="T635" s="18"/>
      <c r="U635" s="19"/>
      <c r="V635" s="19"/>
      <c r="W635" s="20"/>
      <c r="X635" s="21"/>
      <c r="Y635" s="22"/>
    </row>
    <row r="636" customFormat="false" ht="11.25" hidden="false" customHeight="false" outlineLevel="0" collapsed="false">
      <c r="A636" s="11"/>
      <c r="F636" s="12"/>
      <c r="G636" s="13"/>
      <c r="H636" s="13"/>
      <c r="I636" s="14"/>
      <c r="J636" s="13"/>
      <c r="K636" s="15"/>
      <c r="L636" s="15"/>
      <c r="M636" s="16"/>
      <c r="N636" s="16"/>
      <c r="O636" s="16"/>
      <c r="P636" s="16"/>
      <c r="Q636" s="16"/>
      <c r="R636" s="17"/>
      <c r="S636" s="18"/>
      <c r="T636" s="18"/>
      <c r="U636" s="19"/>
      <c r="V636" s="19"/>
      <c r="W636" s="20"/>
      <c r="X636" s="21"/>
      <c r="Y636" s="22"/>
    </row>
    <row r="637" customFormat="false" ht="11.25" hidden="false" customHeight="false" outlineLevel="0" collapsed="false">
      <c r="A637" s="11"/>
      <c r="F637" s="12"/>
      <c r="G637" s="13"/>
      <c r="H637" s="13"/>
      <c r="I637" s="14"/>
      <c r="J637" s="13"/>
      <c r="K637" s="15"/>
      <c r="L637" s="15"/>
      <c r="M637" s="16"/>
      <c r="N637" s="16"/>
      <c r="O637" s="16"/>
      <c r="P637" s="16"/>
      <c r="Q637" s="16"/>
      <c r="R637" s="17"/>
      <c r="S637" s="18"/>
      <c r="T637" s="18"/>
      <c r="U637" s="19"/>
      <c r="V637" s="19"/>
      <c r="W637" s="20"/>
      <c r="X637" s="21"/>
      <c r="Y637" s="22"/>
    </row>
    <row r="638" customFormat="false" ht="11.25" hidden="false" customHeight="false" outlineLevel="0" collapsed="false">
      <c r="A638" s="11"/>
      <c r="F638" s="12"/>
      <c r="G638" s="13"/>
      <c r="H638" s="13"/>
      <c r="I638" s="14"/>
      <c r="J638" s="13"/>
      <c r="K638" s="15"/>
      <c r="L638" s="15"/>
      <c r="M638" s="16"/>
      <c r="N638" s="16"/>
      <c r="O638" s="16"/>
      <c r="P638" s="16"/>
      <c r="Q638" s="16"/>
      <c r="R638" s="17"/>
      <c r="S638" s="18"/>
      <c r="T638" s="18"/>
      <c r="U638" s="19"/>
      <c r="V638" s="19"/>
      <c r="W638" s="20"/>
      <c r="X638" s="21"/>
      <c r="Y638" s="22"/>
    </row>
    <row r="639" customFormat="false" ht="11.25" hidden="false" customHeight="false" outlineLevel="0" collapsed="false">
      <c r="A639" s="11"/>
      <c r="F639" s="12"/>
      <c r="G639" s="13"/>
      <c r="H639" s="13"/>
      <c r="I639" s="14"/>
      <c r="J639" s="13"/>
      <c r="K639" s="15"/>
      <c r="L639" s="15"/>
      <c r="M639" s="16"/>
      <c r="N639" s="16"/>
      <c r="O639" s="16"/>
      <c r="P639" s="16"/>
      <c r="Q639" s="16"/>
      <c r="R639" s="17"/>
      <c r="S639" s="18"/>
      <c r="T639" s="18"/>
      <c r="U639" s="19"/>
      <c r="V639" s="19"/>
      <c r="W639" s="20"/>
      <c r="X639" s="21"/>
      <c r="Y639" s="22"/>
    </row>
    <row r="640" customFormat="false" ht="11.25" hidden="false" customHeight="false" outlineLevel="0" collapsed="false">
      <c r="A640" s="11"/>
      <c r="F640" s="12"/>
      <c r="G640" s="13"/>
      <c r="H640" s="13"/>
      <c r="I640" s="14"/>
      <c r="J640" s="13"/>
      <c r="K640" s="15"/>
      <c r="L640" s="15"/>
      <c r="M640" s="16"/>
      <c r="N640" s="16"/>
      <c r="O640" s="16"/>
      <c r="P640" s="16"/>
      <c r="Q640" s="16"/>
      <c r="R640" s="17"/>
      <c r="S640" s="18"/>
      <c r="T640" s="18"/>
      <c r="U640" s="19"/>
      <c r="V640" s="19"/>
      <c r="W640" s="20"/>
      <c r="X640" s="21"/>
      <c r="Y640" s="22"/>
    </row>
    <row r="641" customFormat="false" ht="11.25" hidden="false" customHeight="false" outlineLevel="0" collapsed="false">
      <c r="A641" s="11"/>
      <c r="F641" s="12"/>
      <c r="G641" s="13"/>
      <c r="H641" s="13"/>
      <c r="I641" s="14"/>
      <c r="J641" s="13"/>
      <c r="K641" s="15"/>
      <c r="L641" s="15"/>
      <c r="M641" s="16"/>
      <c r="N641" s="16"/>
      <c r="O641" s="16"/>
      <c r="P641" s="16"/>
      <c r="Q641" s="16"/>
      <c r="R641" s="17"/>
      <c r="S641" s="18"/>
      <c r="T641" s="18"/>
      <c r="U641" s="19"/>
      <c r="V641" s="19"/>
      <c r="W641" s="20"/>
      <c r="X641" s="21"/>
      <c r="Y641" s="22"/>
    </row>
    <row r="642" customFormat="false" ht="11.25" hidden="false" customHeight="false" outlineLevel="0" collapsed="false">
      <c r="A642" s="11"/>
      <c r="F642" s="12"/>
      <c r="G642" s="13"/>
      <c r="H642" s="13"/>
      <c r="I642" s="14"/>
      <c r="J642" s="13"/>
      <c r="K642" s="15"/>
      <c r="L642" s="15"/>
      <c r="M642" s="16"/>
      <c r="N642" s="16"/>
      <c r="O642" s="16"/>
      <c r="P642" s="16"/>
      <c r="Q642" s="16"/>
      <c r="R642" s="17"/>
      <c r="S642" s="18"/>
      <c r="T642" s="18"/>
      <c r="U642" s="19"/>
      <c r="V642" s="19"/>
      <c r="W642" s="20"/>
      <c r="X642" s="21"/>
      <c r="Y642" s="22"/>
    </row>
    <row r="643" customFormat="false" ht="11.25" hidden="false" customHeight="false" outlineLevel="0" collapsed="false">
      <c r="A643" s="11"/>
      <c r="F643" s="12"/>
      <c r="G643" s="13"/>
      <c r="H643" s="13"/>
      <c r="I643" s="14"/>
      <c r="J643" s="13"/>
      <c r="K643" s="15"/>
      <c r="L643" s="15"/>
      <c r="M643" s="16"/>
      <c r="N643" s="16"/>
      <c r="O643" s="16"/>
      <c r="P643" s="16"/>
      <c r="Q643" s="16"/>
      <c r="R643" s="17"/>
      <c r="S643" s="18"/>
      <c r="T643" s="18"/>
      <c r="U643" s="19"/>
      <c r="V643" s="19"/>
      <c r="W643" s="20"/>
      <c r="X643" s="21"/>
      <c r="Y643" s="22"/>
    </row>
    <row r="644" customFormat="false" ht="11.25" hidden="false" customHeight="false" outlineLevel="0" collapsed="false">
      <c r="A644" s="11"/>
      <c r="F644" s="12"/>
      <c r="G644" s="13"/>
      <c r="H644" s="13"/>
      <c r="I644" s="14"/>
      <c r="J644" s="13"/>
      <c r="K644" s="15"/>
      <c r="L644" s="15"/>
      <c r="M644" s="16"/>
      <c r="N644" s="16"/>
      <c r="O644" s="16"/>
      <c r="P644" s="16"/>
      <c r="Q644" s="16"/>
      <c r="R644" s="17"/>
      <c r="S644" s="18"/>
      <c r="T644" s="18"/>
      <c r="U644" s="19"/>
      <c r="V644" s="19"/>
      <c r="W644" s="20"/>
      <c r="X644" s="21"/>
      <c r="Y644" s="22"/>
    </row>
    <row r="645" customFormat="false" ht="11.25" hidden="false" customHeight="false" outlineLevel="0" collapsed="false">
      <c r="A645" s="11"/>
      <c r="F645" s="12"/>
      <c r="G645" s="13"/>
      <c r="H645" s="13"/>
      <c r="I645" s="14"/>
      <c r="J645" s="13"/>
      <c r="K645" s="15"/>
      <c r="L645" s="15"/>
      <c r="M645" s="16"/>
      <c r="N645" s="16"/>
      <c r="O645" s="16"/>
      <c r="P645" s="16"/>
      <c r="Q645" s="16"/>
      <c r="R645" s="17"/>
      <c r="S645" s="18"/>
      <c r="T645" s="18"/>
      <c r="U645" s="19"/>
      <c r="V645" s="19"/>
      <c r="W645" s="20"/>
      <c r="X645" s="21"/>
      <c r="Y645" s="22"/>
    </row>
    <row r="646" customFormat="false" ht="11.25" hidden="false" customHeight="false" outlineLevel="0" collapsed="false">
      <c r="A646" s="11"/>
      <c r="F646" s="12"/>
      <c r="G646" s="13"/>
      <c r="H646" s="13"/>
      <c r="I646" s="14"/>
      <c r="J646" s="13"/>
      <c r="K646" s="15"/>
      <c r="L646" s="15"/>
      <c r="M646" s="16"/>
      <c r="N646" s="16"/>
      <c r="O646" s="16"/>
      <c r="P646" s="16"/>
      <c r="Q646" s="16"/>
      <c r="R646" s="17"/>
      <c r="S646" s="18"/>
      <c r="T646" s="18"/>
      <c r="U646" s="19"/>
      <c r="V646" s="19"/>
      <c r="W646" s="20"/>
      <c r="X646" s="21"/>
      <c r="Y646" s="22"/>
    </row>
    <row r="647" customFormat="false" ht="11.25" hidden="false" customHeight="false" outlineLevel="0" collapsed="false">
      <c r="A647" s="11"/>
      <c r="F647" s="12"/>
      <c r="G647" s="13"/>
      <c r="H647" s="13"/>
      <c r="I647" s="14"/>
      <c r="J647" s="13"/>
      <c r="K647" s="15"/>
      <c r="L647" s="15"/>
      <c r="M647" s="16"/>
      <c r="N647" s="16"/>
      <c r="O647" s="16"/>
      <c r="P647" s="16"/>
      <c r="Q647" s="16"/>
      <c r="R647" s="17"/>
      <c r="S647" s="18"/>
      <c r="T647" s="18"/>
      <c r="U647" s="19"/>
      <c r="V647" s="19"/>
      <c r="W647" s="20"/>
      <c r="X647" s="21"/>
      <c r="Y647" s="22"/>
    </row>
    <row r="648" customFormat="false" ht="11.25" hidden="false" customHeight="false" outlineLevel="0" collapsed="false">
      <c r="A648" s="11"/>
      <c r="F648" s="12"/>
      <c r="G648" s="13"/>
      <c r="H648" s="13"/>
      <c r="I648" s="14"/>
      <c r="J648" s="13"/>
      <c r="K648" s="15"/>
      <c r="L648" s="15"/>
      <c r="M648" s="16"/>
      <c r="N648" s="16"/>
      <c r="O648" s="16"/>
      <c r="P648" s="16"/>
      <c r="Q648" s="16"/>
      <c r="R648" s="17"/>
      <c r="S648" s="18"/>
      <c r="T648" s="18"/>
      <c r="U648" s="19"/>
      <c r="V648" s="19"/>
      <c r="W648" s="20"/>
      <c r="X648" s="21"/>
      <c r="Y648" s="22"/>
    </row>
    <row r="649" customFormat="false" ht="11.25" hidden="false" customHeight="false" outlineLevel="0" collapsed="false">
      <c r="A649" s="11"/>
      <c r="F649" s="12"/>
      <c r="G649" s="13"/>
      <c r="H649" s="13"/>
      <c r="I649" s="14"/>
      <c r="J649" s="13"/>
      <c r="K649" s="15"/>
      <c r="L649" s="15"/>
      <c r="M649" s="16"/>
      <c r="N649" s="16"/>
      <c r="O649" s="16"/>
      <c r="P649" s="16"/>
      <c r="Q649" s="16"/>
      <c r="R649" s="17"/>
      <c r="S649" s="18"/>
      <c r="T649" s="18"/>
      <c r="U649" s="19"/>
      <c r="V649" s="19"/>
      <c r="W649" s="20"/>
      <c r="X649" s="21"/>
      <c r="Y649" s="22"/>
    </row>
    <row r="650" customFormat="false" ht="11.25" hidden="false" customHeight="false" outlineLevel="0" collapsed="false">
      <c r="A650" s="11"/>
      <c r="F650" s="12"/>
      <c r="G650" s="13"/>
      <c r="H650" s="13"/>
      <c r="I650" s="14"/>
      <c r="J650" s="13"/>
      <c r="K650" s="15"/>
      <c r="L650" s="15"/>
      <c r="M650" s="16"/>
      <c r="N650" s="16"/>
      <c r="O650" s="16"/>
      <c r="P650" s="16"/>
      <c r="Q650" s="16"/>
      <c r="R650" s="17"/>
      <c r="S650" s="18"/>
      <c r="T650" s="18"/>
      <c r="U650" s="19"/>
      <c r="V650" s="19"/>
      <c r="W650" s="20"/>
      <c r="X650" s="21"/>
      <c r="Y650" s="22"/>
    </row>
    <row r="651" customFormat="false" ht="11.25" hidden="false" customHeight="false" outlineLevel="0" collapsed="false">
      <c r="A651" s="11"/>
      <c r="F651" s="12"/>
      <c r="G651" s="13"/>
      <c r="H651" s="13"/>
      <c r="I651" s="14"/>
      <c r="J651" s="13"/>
      <c r="K651" s="15"/>
      <c r="L651" s="15"/>
      <c r="M651" s="16"/>
      <c r="N651" s="16"/>
      <c r="O651" s="16"/>
      <c r="P651" s="16"/>
      <c r="Q651" s="16"/>
      <c r="R651" s="17"/>
      <c r="S651" s="18"/>
      <c r="T651" s="18"/>
      <c r="U651" s="19"/>
      <c r="V651" s="19"/>
      <c r="W651" s="20"/>
      <c r="X651" s="21"/>
      <c r="Y651" s="22"/>
    </row>
    <row r="652" customFormat="false" ht="11.25" hidden="false" customHeight="false" outlineLevel="0" collapsed="false">
      <c r="A652" s="11"/>
      <c r="F652" s="12"/>
      <c r="G652" s="13"/>
      <c r="H652" s="13"/>
      <c r="I652" s="14"/>
      <c r="J652" s="13"/>
      <c r="K652" s="15"/>
      <c r="L652" s="15"/>
      <c r="M652" s="16"/>
      <c r="N652" s="16"/>
      <c r="O652" s="16"/>
      <c r="P652" s="16"/>
      <c r="Q652" s="16"/>
      <c r="R652" s="17"/>
      <c r="S652" s="18"/>
      <c r="T652" s="18"/>
      <c r="U652" s="19"/>
      <c r="V652" s="19"/>
      <c r="W652" s="20"/>
      <c r="X652" s="21"/>
      <c r="Y652" s="22"/>
    </row>
    <row r="653" customFormat="false" ht="11.25" hidden="false" customHeight="false" outlineLevel="0" collapsed="false">
      <c r="A653" s="11"/>
      <c r="F653" s="12"/>
      <c r="G653" s="13"/>
      <c r="H653" s="13"/>
      <c r="I653" s="14"/>
      <c r="J653" s="13"/>
      <c r="K653" s="15"/>
      <c r="L653" s="15"/>
      <c r="M653" s="16"/>
      <c r="N653" s="16"/>
      <c r="O653" s="16"/>
      <c r="P653" s="16"/>
      <c r="Q653" s="16"/>
      <c r="R653" s="17"/>
      <c r="S653" s="18"/>
      <c r="T653" s="18"/>
      <c r="U653" s="19"/>
      <c r="V653" s="19"/>
      <c r="W653" s="20"/>
      <c r="X653" s="21"/>
      <c r="Y653" s="22"/>
    </row>
    <row r="654" customFormat="false" ht="11.25" hidden="false" customHeight="false" outlineLevel="0" collapsed="false">
      <c r="A654" s="11"/>
      <c r="F654" s="12"/>
      <c r="G654" s="13"/>
      <c r="H654" s="13"/>
      <c r="I654" s="14"/>
      <c r="J654" s="13"/>
      <c r="K654" s="15"/>
      <c r="L654" s="15"/>
      <c r="M654" s="16"/>
      <c r="N654" s="16"/>
      <c r="O654" s="16"/>
      <c r="P654" s="16"/>
      <c r="Q654" s="16"/>
      <c r="R654" s="17"/>
      <c r="S654" s="18"/>
      <c r="T654" s="18"/>
      <c r="U654" s="19"/>
      <c r="V654" s="19"/>
      <c r="W654" s="20"/>
      <c r="X654" s="21"/>
      <c r="Y654" s="22"/>
    </row>
    <row r="655" customFormat="false" ht="11.25" hidden="false" customHeight="false" outlineLevel="0" collapsed="false">
      <c r="A655" s="11"/>
      <c r="F655" s="12"/>
      <c r="G655" s="13"/>
      <c r="H655" s="13"/>
      <c r="I655" s="14"/>
      <c r="J655" s="13"/>
      <c r="K655" s="15"/>
      <c r="L655" s="15"/>
      <c r="M655" s="16"/>
      <c r="N655" s="16"/>
      <c r="O655" s="16"/>
      <c r="P655" s="16"/>
      <c r="Q655" s="16"/>
      <c r="R655" s="17"/>
      <c r="S655" s="18"/>
      <c r="T655" s="18"/>
      <c r="U655" s="19"/>
      <c r="V655" s="19"/>
      <c r="W655" s="20"/>
      <c r="X655" s="21"/>
      <c r="Y655" s="22"/>
    </row>
    <row r="656" customFormat="false" ht="11.25" hidden="false" customHeight="false" outlineLevel="0" collapsed="false">
      <c r="A656" s="11"/>
      <c r="F656" s="12"/>
      <c r="G656" s="13"/>
      <c r="H656" s="13"/>
      <c r="I656" s="14"/>
      <c r="J656" s="13"/>
      <c r="K656" s="15"/>
      <c r="L656" s="15"/>
      <c r="M656" s="16"/>
      <c r="N656" s="16"/>
      <c r="O656" s="16"/>
      <c r="P656" s="16"/>
      <c r="Q656" s="16"/>
      <c r="R656" s="17"/>
      <c r="S656" s="18"/>
      <c r="T656" s="18"/>
      <c r="U656" s="19"/>
      <c r="V656" s="19"/>
      <c r="W656" s="20"/>
      <c r="X656" s="21"/>
      <c r="Y656" s="22"/>
    </row>
    <row r="657" customFormat="false" ht="11.25" hidden="false" customHeight="false" outlineLevel="0" collapsed="false">
      <c r="A657" s="11"/>
      <c r="F657" s="12"/>
      <c r="G657" s="13"/>
      <c r="H657" s="13"/>
      <c r="I657" s="14"/>
      <c r="J657" s="13"/>
      <c r="K657" s="15"/>
      <c r="L657" s="15"/>
      <c r="M657" s="16"/>
      <c r="N657" s="16"/>
      <c r="O657" s="16"/>
      <c r="P657" s="16"/>
      <c r="Q657" s="16"/>
      <c r="R657" s="17"/>
      <c r="S657" s="18"/>
      <c r="T657" s="18"/>
      <c r="U657" s="19"/>
      <c r="V657" s="19"/>
      <c r="W657" s="20"/>
      <c r="X657" s="21"/>
      <c r="Y657" s="22"/>
    </row>
    <row r="658" customFormat="false" ht="11.25" hidden="false" customHeight="false" outlineLevel="0" collapsed="false">
      <c r="A658" s="11"/>
      <c r="F658" s="12"/>
      <c r="G658" s="13"/>
      <c r="H658" s="13"/>
      <c r="I658" s="14"/>
      <c r="J658" s="13"/>
      <c r="K658" s="15"/>
      <c r="L658" s="15"/>
      <c r="M658" s="16"/>
      <c r="N658" s="16"/>
      <c r="O658" s="16"/>
      <c r="P658" s="16"/>
      <c r="Q658" s="16"/>
      <c r="R658" s="17"/>
      <c r="S658" s="18"/>
      <c r="T658" s="18"/>
      <c r="U658" s="19"/>
      <c r="V658" s="19"/>
      <c r="W658" s="20"/>
      <c r="X658" s="21"/>
      <c r="Y658" s="22"/>
    </row>
    <row r="659" customFormat="false" ht="11.25" hidden="false" customHeight="false" outlineLevel="0" collapsed="false">
      <c r="A659" s="11"/>
      <c r="F659" s="12"/>
      <c r="G659" s="13"/>
      <c r="H659" s="13"/>
      <c r="I659" s="14"/>
      <c r="J659" s="13"/>
      <c r="K659" s="15"/>
      <c r="L659" s="15"/>
      <c r="M659" s="16"/>
      <c r="N659" s="16"/>
      <c r="O659" s="16"/>
      <c r="P659" s="16"/>
      <c r="Q659" s="16"/>
      <c r="R659" s="17"/>
      <c r="S659" s="18"/>
      <c r="T659" s="18"/>
      <c r="U659" s="19"/>
      <c r="V659" s="19"/>
      <c r="W659" s="20"/>
      <c r="X659" s="21"/>
      <c r="Y659" s="22"/>
    </row>
    <row r="660" customFormat="false" ht="11.25" hidden="false" customHeight="false" outlineLevel="0" collapsed="false">
      <c r="A660" s="11"/>
      <c r="F660" s="12"/>
      <c r="G660" s="13"/>
      <c r="H660" s="13"/>
      <c r="I660" s="14"/>
      <c r="J660" s="13"/>
      <c r="K660" s="15"/>
      <c r="L660" s="15"/>
      <c r="M660" s="16"/>
      <c r="N660" s="16"/>
      <c r="O660" s="16"/>
      <c r="P660" s="16"/>
      <c r="Q660" s="16"/>
      <c r="R660" s="17"/>
      <c r="S660" s="18"/>
      <c r="T660" s="18"/>
      <c r="U660" s="19"/>
      <c r="V660" s="19"/>
      <c r="W660" s="20"/>
      <c r="X660" s="21"/>
      <c r="Y660" s="22"/>
    </row>
    <row r="661" customFormat="false" ht="11.25" hidden="false" customHeight="false" outlineLevel="0" collapsed="false">
      <c r="A661" s="11"/>
      <c r="F661" s="12"/>
      <c r="G661" s="13"/>
      <c r="H661" s="13"/>
      <c r="I661" s="14"/>
      <c r="J661" s="13"/>
      <c r="K661" s="15"/>
      <c r="L661" s="15"/>
      <c r="M661" s="16"/>
      <c r="N661" s="16"/>
      <c r="O661" s="16"/>
      <c r="P661" s="16"/>
      <c r="Q661" s="16"/>
      <c r="R661" s="17"/>
      <c r="S661" s="18"/>
      <c r="T661" s="18"/>
      <c r="U661" s="19"/>
      <c r="V661" s="19"/>
      <c r="W661" s="20"/>
      <c r="X661" s="21"/>
      <c r="Y661" s="22"/>
    </row>
    <row r="662" customFormat="false" ht="11.25" hidden="false" customHeight="false" outlineLevel="0" collapsed="false">
      <c r="A662" s="11"/>
      <c r="F662" s="12"/>
      <c r="G662" s="13"/>
      <c r="H662" s="13"/>
      <c r="I662" s="14"/>
      <c r="J662" s="13"/>
      <c r="K662" s="15"/>
      <c r="L662" s="15"/>
      <c r="M662" s="16"/>
      <c r="N662" s="16"/>
      <c r="O662" s="16"/>
      <c r="P662" s="16"/>
      <c r="Q662" s="16"/>
      <c r="R662" s="17"/>
      <c r="S662" s="18"/>
      <c r="T662" s="18"/>
      <c r="U662" s="19"/>
      <c r="V662" s="19"/>
      <c r="W662" s="20"/>
      <c r="X662" s="21"/>
      <c r="Y662" s="22"/>
    </row>
    <row r="663" customFormat="false" ht="11.25" hidden="false" customHeight="false" outlineLevel="0" collapsed="false">
      <c r="A663" s="11"/>
      <c r="F663" s="12"/>
      <c r="G663" s="13"/>
      <c r="H663" s="13"/>
      <c r="I663" s="14"/>
      <c r="J663" s="13"/>
      <c r="K663" s="15"/>
      <c r="L663" s="15"/>
      <c r="M663" s="16"/>
      <c r="N663" s="16"/>
      <c r="O663" s="16"/>
      <c r="P663" s="16"/>
      <c r="Q663" s="16"/>
      <c r="R663" s="17"/>
      <c r="S663" s="18"/>
      <c r="T663" s="18"/>
      <c r="U663" s="19"/>
      <c r="V663" s="19"/>
      <c r="W663" s="20"/>
      <c r="X663" s="21"/>
      <c r="Y663" s="22"/>
    </row>
    <row r="664" customFormat="false" ht="11.25" hidden="false" customHeight="false" outlineLevel="0" collapsed="false">
      <c r="A664" s="11"/>
      <c r="F664" s="12"/>
      <c r="G664" s="13"/>
      <c r="H664" s="13"/>
      <c r="I664" s="14"/>
      <c r="J664" s="13"/>
      <c r="K664" s="15"/>
      <c r="L664" s="15"/>
      <c r="M664" s="16"/>
      <c r="N664" s="16"/>
      <c r="O664" s="16"/>
      <c r="P664" s="16"/>
      <c r="Q664" s="16"/>
      <c r="R664" s="17"/>
      <c r="S664" s="18"/>
      <c r="T664" s="18"/>
      <c r="U664" s="19"/>
      <c r="V664" s="19"/>
      <c r="W664" s="20"/>
      <c r="X664" s="21"/>
      <c r="Y664" s="22"/>
    </row>
    <row r="665" customFormat="false" ht="11.25" hidden="false" customHeight="false" outlineLevel="0" collapsed="false">
      <c r="A665" s="11"/>
      <c r="F665" s="12"/>
      <c r="G665" s="13"/>
      <c r="H665" s="13"/>
      <c r="I665" s="14"/>
      <c r="J665" s="13"/>
      <c r="K665" s="15"/>
      <c r="L665" s="15"/>
      <c r="M665" s="16"/>
      <c r="N665" s="16"/>
      <c r="O665" s="16"/>
      <c r="P665" s="16"/>
      <c r="Q665" s="16"/>
      <c r="R665" s="17"/>
      <c r="S665" s="18"/>
      <c r="T665" s="18"/>
      <c r="U665" s="19"/>
      <c r="V665" s="19"/>
      <c r="W665" s="20"/>
      <c r="X665" s="21"/>
      <c r="Y665" s="22"/>
    </row>
    <row r="666" customFormat="false" ht="11.25" hidden="false" customHeight="false" outlineLevel="0" collapsed="false">
      <c r="A666" s="11"/>
      <c r="F666" s="12"/>
      <c r="G666" s="13"/>
      <c r="H666" s="13"/>
      <c r="I666" s="14"/>
      <c r="J666" s="13"/>
      <c r="K666" s="15"/>
      <c r="L666" s="15"/>
      <c r="M666" s="16"/>
      <c r="N666" s="16"/>
      <c r="O666" s="16"/>
      <c r="P666" s="16"/>
      <c r="Q666" s="16"/>
      <c r="R666" s="17"/>
      <c r="S666" s="18"/>
      <c r="T666" s="18"/>
      <c r="U666" s="19"/>
      <c r="V666" s="19"/>
      <c r="W666" s="20"/>
      <c r="X666" s="21"/>
      <c r="Y666" s="22"/>
    </row>
    <row r="667" customFormat="false" ht="11.25" hidden="false" customHeight="false" outlineLevel="0" collapsed="false">
      <c r="A667" s="11"/>
      <c r="F667" s="12"/>
      <c r="G667" s="13"/>
      <c r="H667" s="13"/>
      <c r="I667" s="14"/>
      <c r="J667" s="13"/>
      <c r="K667" s="15"/>
      <c r="L667" s="15"/>
      <c r="M667" s="16"/>
      <c r="N667" s="16"/>
      <c r="O667" s="16"/>
      <c r="P667" s="16"/>
      <c r="Q667" s="16"/>
      <c r="R667" s="17"/>
      <c r="S667" s="18"/>
      <c r="T667" s="18"/>
      <c r="U667" s="19"/>
      <c r="V667" s="19"/>
      <c r="W667" s="20"/>
      <c r="X667" s="21"/>
      <c r="Y667" s="22"/>
    </row>
    <row r="668" customFormat="false" ht="11.25" hidden="false" customHeight="false" outlineLevel="0" collapsed="false">
      <c r="A668" s="11"/>
      <c r="F668" s="12"/>
      <c r="G668" s="13"/>
      <c r="H668" s="13"/>
      <c r="I668" s="14"/>
      <c r="J668" s="13"/>
      <c r="K668" s="15"/>
      <c r="L668" s="15"/>
      <c r="M668" s="16"/>
      <c r="N668" s="16"/>
      <c r="O668" s="16"/>
      <c r="P668" s="16"/>
      <c r="Q668" s="16"/>
      <c r="R668" s="17"/>
      <c r="S668" s="18"/>
      <c r="T668" s="18"/>
      <c r="U668" s="19"/>
      <c r="V668" s="19"/>
      <c r="W668" s="20"/>
      <c r="X668" s="21"/>
      <c r="Y668" s="22"/>
    </row>
    <row r="669" customFormat="false" ht="11.25" hidden="false" customHeight="false" outlineLevel="0" collapsed="false">
      <c r="A669" s="11"/>
      <c r="F669" s="12"/>
      <c r="G669" s="13"/>
      <c r="H669" s="13"/>
      <c r="I669" s="14"/>
      <c r="J669" s="13"/>
      <c r="K669" s="15"/>
      <c r="L669" s="15"/>
      <c r="M669" s="16"/>
      <c r="N669" s="16"/>
      <c r="O669" s="16"/>
      <c r="P669" s="16"/>
      <c r="Q669" s="16"/>
      <c r="R669" s="17"/>
      <c r="S669" s="18"/>
      <c r="T669" s="18"/>
      <c r="U669" s="19"/>
      <c r="V669" s="19"/>
      <c r="W669" s="20"/>
      <c r="X669" s="21"/>
      <c r="Y669" s="22"/>
    </row>
    <row r="670" customFormat="false" ht="11.25" hidden="false" customHeight="false" outlineLevel="0" collapsed="false">
      <c r="A670" s="11"/>
      <c r="F670" s="12"/>
      <c r="G670" s="13"/>
      <c r="H670" s="13"/>
      <c r="I670" s="14"/>
      <c r="J670" s="13"/>
      <c r="K670" s="15"/>
      <c r="L670" s="15"/>
      <c r="M670" s="16"/>
      <c r="N670" s="16"/>
      <c r="O670" s="16"/>
      <c r="P670" s="16"/>
      <c r="Q670" s="16"/>
      <c r="R670" s="17"/>
      <c r="S670" s="18"/>
      <c r="T670" s="18"/>
      <c r="U670" s="19"/>
      <c r="V670" s="19"/>
      <c r="W670" s="20"/>
      <c r="X670" s="21"/>
      <c r="Y670" s="22"/>
    </row>
    <row r="671" customFormat="false" ht="11.25" hidden="false" customHeight="false" outlineLevel="0" collapsed="false">
      <c r="A671" s="11"/>
      <c r="F671" s="12"/>
      <c r="G671" s="13"/>
      <c r="H671" s="13"/>
      <c r="I671" s="14"/>
      <c r="J671" s="13"/>
      <c r="K671" s="15"/>
      <c r="L671" s="15"/>
      <c r="M671" s="16"/>
      <c r="N671" s="16"/>
      <c r="O671" s="16"/>
      <c r="P671" s="16"/>
      <c r="Q671" s="16"/>
      <c r="R671" s="17"/>
      <c r="S671" s="18"/>
      <c r="T671" s="18"/>
      <c r="U671" s="19"/>
      <c r="V671" s="19"/>
      <c r="W671" s="20"/>
      <c r="X671" s="21"/>
      <c r="Y671" s="22"/>
    </row>
    <row r="672" customFormat="false" ht="11.25" hidden="false" customHeight="false" outlineLevel="0" collapsed="false">
      <c r="A672" s="11"/>
      <c r="F672" s="12"/>
      <c r="G672" s="13"/>
      <c r="H672" s="13"/>
      <c r="I672" s="14"/>
      <c r="J672" s="13"/>
      <c r="K672" s="15"/>
      <c r="L672" s="15"/>
      <c r="M672" s="16"/>
      <c r="N672" s="16"/>
      <c r="O672" s="16"/>
      <c r="P672" s="16"/>
      <c r="Q672" s="16"/>
      <c r="R672" s="17"/>
      <c r="S672" s="18"/>
      <c r="T672" s="18"/>
      <c r="U672" s="19"/>
      <c r="V672" s="19"/>
      <c r="W672" s="20"/>
      <c r="X672" s="21"/>
      <c r="Y672" s="22"/>
    </row>
    <row r="673" customFormat="false" ht="11.25" hidden="false" customHeight="false" outlineLevel="0" collapsed="false">
      <c r="A673" s="11"/>
      <c r="F673" s="12"/>
      <c r="G673" s="13"/>
      <c r="H673" s="13"/>
      <c r="I673" s="14"/>
      <c r="J673" s="13"/>
      <c r="K673" s="15"/>
      <c r="L673" s="15"/>
      <c r="M673" s="16"/>
      <c r="N673" s="16"/>
      <c r="O673" s="16"/>
      <c r="P673" s="16"/>
      <c r="Q673" s="16"/>
      <c r="R673" s="17"/>
      <c r="S673" s="18"/>
      <c r="T673" s="18"/>
      <c r="U673" s="19"/>
      <c r="V673" s="19"/>
      <c r="W673" s="20"/>
      <c r="X673" s="21"/>
      <c r="Y673" s="22"/>
    </row>
    <row r="674" customFormat="false" ht="11.25" hidden="false" customHeight="false" outlineLevel="0" collapsed="false">
      <c r="A674" s="11"/>
      <c r="F674" s="12"/>
      <c r="G674" s="13"/>
      <c r="H674" s="13"/>
      <c r="I674" s="14"/>
      <c r="J674" s="13"/>
      <c r="K674" s="15"/>
      <c r="L674" s="15"/>
      <c r="M674" s="16"/>
      <c r="N674" s="16"/>
      <c r="O674" s="16"/>
      <c r="P674" s="16"/>
      <c r="Q674" s="16"/>
      <c r="R674" s="17"/>
      <c r="S674" s="18"/>
      <c r="T674" s="18"/>
      <c r="U674" s="19"/>
      <c r="V674" s="19"/>
      <c r="W674" s="20"/>
      <c r="X674" s="21"/>
      <c r="Y674" s="22"/>
    </row>
    <row r="675" customFormat="false" ht="11.25" hidden="false" customHeight="false" outlineLevel="0" collapsed="false">
      <c r="A675" s="11"/>
      <c r="F675" s="12"/>
      <c r="G675" s="13"/>
      <c r="H675" s="13"/>
      <c r="I675" s="14"/>
      <c r="J675" s="13"/>
      <c r="K675" s="15"/>
      <c r="L675" s="15"/>
      <c r="M675" s="16"/>
      <c r="N675" s="16"/>
      <c r="O675" s="16"/>
      <c r="P675" s="16"/>
      <c r="Q675" s="16"/>
      <c r="R675" s="17"/>
      <c r="S675" s="18"/>
      <c r="T675" s="18"/>
      <c r="U675" s="19"/>
      <c r="V675" s="19"/>
      <c r="W675" s="20"/>
      <c r="X675" s="21"/>
      <c r="Y675" s="22"/>
    </row>
    <row r="676" customFormat="false" ht="11.25" hidden="false" customHeight="false" outlineLevel="0" collapsed="false">
      <c r="A676" s="11"/>
      <c r="F676" s="12"/>
      <c r="G676" s="13"/>
      <c r="H676" s="13"/>
      <c r="I676" s="14"/>
      <c r="J676" s="13"/>
      <c r="K676" s="15"/>
      <c r="L676" s="15"/>
      <c r="M676" s="16"/>
      <c r="N676" s="16"/>
      <c r="O676" s="16"/>
      <c r="P676" s="16"/>
      <c r="Q676" s="16"/>
      <c r="R676" s="17"/>
      <c r="S676" s="18"/>
      <c r="T676" s="18"/>
      <c r="U676" s="19"/>
      <c r="V676" s="19"/>
      <c r="W676" s="20"/>
      <c r="X676" s="21"/>
      <c r="Y676" s="22"/>
    </row>
    <row r="677" customFormat="false" ht="11.25" hidden="false" customHeight="false" outlineLevel="0" collapsed="false">
      <c r="A677" s="11"/>
      <c r="F677" s="12"/>
      <c r="G677" s="13"/>
      <c r="H677" s="13"/>
      <c r="I677" s="14"/>
      <c r="J677" s="13"/>
      <c r="K677" s="15"/>
      <c r="L677" s="15"/>
      <c r="M677" s="16"/>
      <c r="N677" s="16"/>
      <c r="O677" s="16"/>
      <c r="P677" s="16"/>
      <c r="Q677" s="16"/>
      <c r="R677" s="17"/>
      <c r="S677" s="18"/>
      <c r="T677" s="18"/>
      <c r="U677" s="19"/>
      <c r="V677" s="19"/>
      <c r="W677" s="20"/>
      <c r="X677" s="21"/>
      <c r="Y677" s="22"/>
    </row>
    <row r="678" customFormat="false" ht="11.25" hidden="false" customHeight="false" outlineLevel="0" collapsed="false">
      <c r="A678" s="11"/>
      <c r="F678" s="12"/>
      <c r="G678" s="13"/>
      <c r="H678" s="13"/>
      <c r="I678" s="14"/>
      <c r="J678" s="13"/>
      <c r="K678" s="15"/>
      <c r="L678" s="15"/>
      <c r="M678" s="16"/>
      <c r="N678" s="16"/>
      <c r="O678" s="16"/>
      <c r="P678" s="16"/>
      <c r="Q678" s="16"/>
      <c r="R678" s="17"/>
      <c r="S678" s="18"/>
      <c r="T678" s="18"/>
      <c r="U678" s="19"/>
      <c r="V678" s="19"/>
      <c r="W678" s="20"/>
      <c r="X678" s="21"/>
      <c r="Y678" s="22"/>
    </row>
    <row r="679" customFormat="false" ht="11.25" hidden="false" customHeight="false" outlineLevel="0" collapsed="false">
      <c r="A679" s="11"/>
      <c r="F679" s="12"/>
      <c r="G679" s="13"/>
      <c r="H679" s="13"/>
      <c r="I679" s="14"/>
      <c r="J679" s="13"/>
      <c r="K679" s="15"/>
      <c r="L679" s="15"/>
      <c r="M679" s="16"/>
      <c r="N679" s="16"/>
      <c r="O679" s="16"/>
      <c r="P679" s="16"/>
      <c r="Q679" s="16"/>
      <c r="R679" s="17"/>
      <c r="S679" s="18"/>
      <c r="T679" s="18"/>
      <c r="U679" s="19"/>
      <c r="V679" s="19"/>
      <c r="W679" s="20"/>
      <c r="X679" s="21"/>
      <c r="Y679" s="22"/>
    </row>
    <row r="680" customFormat="false" ht="11.25" hidden="false" customHeight="false" outlineLevel="0" collapsed="false">
      <c r="A680" s="11"/>
      <c r="F680" s="12"/>
      <c r="G680" s="13"/>
      <c r="H680" s="13"/>
      <c r="I680" s="14"/>
      <c r="J680" s="13"/>
      <c r="K680" s="15"/>
      <c r="L680" s="15"/>
      <c r="M680" s="16"/>
      <c r="N680" s="16"/>
      <c r="O680" s="16"/>
      <c r="P680" s="16"/>
      <c r="Q680" s="16"/>
      <c r="R680" s="17"/>
      <c r="S680" s="18"/>
      <c r="T680" s="18"/>
      <c r="U680" s="19"/>
      <c r="V680" s="19"/>
      <c r="W680" s="20"/>
      <c r="X680" s="21"/>
      <c r="Y680" s="22"/>
    </row>
    <row r="681" customFormat="false" ht="11.25" hidden="false" customHeight="false" outlineLevel="0" collapsed="false">
      <c r="A681" s="11"/>
      <c r="F681" s="12"/>
      <c r="G681" s="13"/>
      <c r="H681" s="13"/>
      <c r="I681" s="14"/>
      <c r="J681" s="13"/>
      <c r="K681" s="15"/>
      <c r="L681" s="15"/>
      <c r="M681" s="16"/>
      <c r="N681" s="16"/>
      <c r="O681" s="16"/>
      <c r="P681" s="16"/>
      <c r="Q681" s="16"/>
      <c r="R681" s="17"/>
      <c r="S681" s="18"/>
      <c r="T681" s="18"/>
      <c r="U681" s="19"/>
      <c r="V681" s="19"/>
      <c r="W681" s="20"/>
      <c r="X681" s="21"/>
      <c r="Y681" s="22"/>
    </row>
    <row r="682" customFormat="false" ht="11.25" hidden="false" customHeight="false" outlineLevel="0" collapsed="false">
      <c r="A682" s="11"/>
      <c r="F682" s="12"/>
      <c r="G682" s="13"/>
      <c r="H682" s="13"/>
      <c r="I682" s="14"/>
      <c r="J682" s="13"/>
      <c r="K682" s="15"/>
      <c r="L682" s="15"/>
      <c r="M682" s="16"/>
      <c r="N682" s="16"/>
      <c r="O682" s="16"/>
      <c r="P682" s="16"/>
      <c r="Q682" s="16"/>
      <c r="R682" s="17"/>
      <c r="S682" s="18"/>
      <c r="T682" s="18"/>
      <c r="U682" s="19"/>
      <c r="V682" s="19"/>
      <c r="W682" s="20"/>
      <c r="X682" s="21"/>
      <c r="Y682" s="22"/>
    </row>
    <row r="683" customFormat="false" ht="11.25" hidden="false" customHeight="false" outlineLevel="0" collapsed="false">
      <c r="A683" s="11"/>
      <c r="F683" s="12"/>
      <c r="G683" s="13"/>
      <c r="H683" s="13"/>
      <c r="I683" s="14"/>
      <c r="J683" s="13"/>
      <c r="K683" s="15"/>
      <c r="L683" s="15"/>
      <c r="M683" s="16"/>
      <c r="N683" s="16"/>
      <c r="O683" s="16"/>
      <c r="P683" s="16"/>
      <c r="Q683" s="16"/>
      <c r="R683" s="17"/>
      <c r="S683" s="18"/>
      <c r="T683" s="18"/>
      <c r="U683" s="19"/>
      <c r="V683" s="19"/>
      <c r="W683" s="20"/>
      <c r="X683" s="21"/>
      <c r="Y683" s="22"/>
    </row>
    <row r="684" customFormat="false" ht="11.25" hidden="false" customHeight="false" outlineLevel="0" collapsed="false">
      <c r="A684" s="11"/>
      <c r="F684" s="12"/>
      <c r="G684" s="13"/>
      <c r="H684" s="13"/>
      <c r="I684" s="14"/>
      <c r="J684" s="13"/>
      <c r="K684" s="15"/>
      <c r="L684" s="15"/>
      <c r="M684" s="16"/>
      <c r="N684" s="16"/>
      <c r="O684" s="16"/>
      <c r="P684" s="16"/>
      <c r="Q684" s="16"/>
      <c r="R684" s="17"/>
      <c r="S684" s="18"/>
      <c r="T684" s="18"/>
      <c r="U684" s="19"/>
      <c r="V684" s="19"/>
      <c r="W684" s="20"/>
      <c r="X684" s="21"/>
      <c r="Y684" s="22"/>
    </row>
    <row r="685" customFormat="false" ht="11.25" hidden="false" customHeight="false" outlineLevel="0" collapsed="false">
      <c r="A685" s="11"/>
      <c r="F685" s="12"/>
      <c r="G685" s="13"/>
      <c r="H685" s="13"/>
      <c r="I685" s="14"/>
      <c r="J685" s="13"/>
      <c r="K685" s="15"/>
      <c r="L685" s="15"/>
      <c r="M685" s="16"/>
      <c r="N685" s="16"/>
      <c r="O685" s="16"/>
      <c r="P685" s="16"/>
      <c r="Q685" s="16"/>
      <c r="R685" s="17"/>
      <c r="S685" s="18"/>
      <c r="T685" s="18"/>
      <c r="U685" s="19"/>
      <c r="V685" s="19"/>
      <c r="W685" s="20"/>
      <c r="X685" s="21"/>
      <c r="Y685" s="22"/>
    </row>
    <row r="686" customFormat="false" ht="11.25" hidden="false" customHeight="false" outlineLevel="0" collapsed="false">
      <c r="A686" s="11"/>
      <c r="F686" s="12"/>
      <c r="G686" s="13"/>
      <c r="H686" s="13"/>
      <c r="I686" s="14"/>
      <c r="J686" s="13"/>
      <c r="K686" s="15"/>
      <c r="L686" s="15"/>
      <c r="M686" s="16"/>
      <c r="N686" s="16"/>
      <c r="O686" s="16"/>
      <c r="P686" s="16"/>
      <c r="Q686" s="16"/>
      <c r="R686" s="17"/>
      <c r="S686" s="18"/>
      <c r="T686" s="18"/>
      <c r="U686" s="19"/>
      <c r="V686" s="19"/>
      <c r="W686" s="20"/>
      <c r="X686" s="21"/>
      <c r="Y686" s="22"/>
    </row>
    <row r="687" customFormat="false" ht="11.25" hidden="false" customHeight="false" outlineLevel="0" collapsed="false">
      <c r="A687" s="11"/>
      <c r="F687" s="12"/>
      <c r="G687" s="13"/>
      <c r="H687" s="13"/>
      <c r="I687" s="14"/>
      <c r="J687" s="13"/>
      <c r="K687" s="15"/>
      <c r="L687" s="15"/>
      <c r="M687" s="16"/>
      <c r="N687" s="16"/>
      <c r="O687" s="16"/>
      <c r="P687" s="16"/>
      <c r="Q687" s="16"/>
      <c r="R687" s="17"/>
      <c r="S687" s="18"/>
      <c r="T687" s="18"/>
      <c r="U687" s="19"/>
      <c r="V687" s="19"/>
      <c r="W687" s="20"/>
      <c r="X687" s="21"/>
      <c r="Y687" s="22"/>
    </row>
    <row r="688" customFormat="false" ht="11.25" hidden="false" customHeight="false" outlineLevel="0" collapsed="false">
      <c r="A688" s="11"/>
      <c r="F688" s="12"/>
      <c r="G688" s="13"/>
      <c r="H688" s="13"/>
      <c r="I688" s="14"/>
      <c r="J688" s="13"/>
      <c r="K688" s="15"/>
      <c r="L688" s="15"/>
      <c r="M688" s="16"/>
      <c r="N688" s="16"/>
      <c r="O688" s="16"/>
      <c r="P688" s="16"/>
      <c r="Q688" s="16"/>
      <c r="R688" s="17"/>
      <c r="S688" s="18"/>
      <c r="T688" s="18"/>
      <c r="U688" s="19"/>
      <c r="V688" s="19"/>
      <c r="W688" s="20"/>
      <c r="X688" s="21"/>
      <c r="Y688" s="22"/>
    </row>
    <row r="689" customFormat="false" ht="11.25" hidden="false" customHeight="false" outlineLevel="0" collapsed="false">
      <c r="A689" s="11"/>
      <c r="F689" s="12"/>
      <c r="G689" s="13"/>
      <c r="H689" s="13"/>
      <c r="I689" s="14"/>
      <c r="J689" s="13"/>
      <c r="K689" s="15"/>
      <c r="L689" s="15"/>
      <c r="M689" s="16"/>
      <c r="N689" s="16"/>
      <c r="O689" s="16"/>
      <c r="P689" s="16"/>
      <c r="Q689" s="16"/>
      <c r="R689" s="17"/>
      <c r="S689" s="18"/>
      <c r="T689" s="18"/>
      <c r="U689" s="19"/>
      <c r="V689" s="19"/>
      <c r="W689" s="20"/>
      <c r="X689" s="21"/>
      <c r="Y689" s="22"/>
    </row>
    <row r="690" customFormat="false" ht="11.25" hidden="false" customHeight="false" outlineLevel="0" collapsed="false">
      <c r="A690" s="11"/>
      <c r="F690" s="12"/>
      <c r="G690" s="13"/>
      <c r="H690" s="13"/>
      <c r="I690" s="14"/>
      <c r="J690" s="13"/>
      <c r="K690" s="15"/>
      <c r="L690" s="15"/>
      <c r="M690" s="16"/>
      <c r="N690" s="16"/>
      <c r="O690" s="16"/>
      <c r="P690" s="16"/>
      <c r="Q690" s="16"/>
      <c r="R690" s="17"/>
      <c r="S690" s="18"/>
      <c r="T690" s="18"/>
      <c r="U690" s="19"/>
      <c r="V690" s="19"/>
      <c r="W690" s="20"/>
      <c r="X690" s="21"/>
      <c r="Y690" s="22"/>
    </row>
    <row r="691" customFormat="false" ht="11.25" hidden="false" customHeight="false" outlineLevel="0" collapsed="false">
      <c r="A691" s="11"/>
      <c r="F691" s="12"/>
      <c r="G691" s="13"/>
      <c r="H691" s="13"/>
      <c r="I691" s="14"/>
      <c r="J691" s="13"/>
      <c r="K691" s="15"/>
      <c r="L691" s="15"/>
      <c r="M691" s="16"/>
      <c r="N691" s="16"/>
      <c r="O691" s="16"/>
      <c r="P691" s="16"/>
      <c r="Q691" s="16"/>
      <c r="R691" s="17"/>
      <c r="S691" s="18"/>
      <c r="T691" s="18"/>
      <c r="U691" s="19"/>
      <c r="V691" s="19"/>
      <c r="W691" s="20"/>
      <c r="X691" s="21"/>
      <c r="Y691" s="22"/>
    </row>
    <row r="692" customFormat="false" ht="11.25" hidden="false" customHeight="false" outlineLevel="0" collapsed="false">
      <c r="A692" s="11"/>
      <c r="F692" s="12"/>
      <c r="G692" s="13"/>
      <c r="H692" s="13"/>
      <c r="I692" s="14"/>
      <c r="J692" s="13"/>
      <c r="K692" s="15"/>
      <c r="L692" s="15"/>
      <c r="M692" s="16"/>
      <c r="N692" s="16"/>
      <c r="O692" s="16"/>
      <c r="P692" s="16"/>
      <c r="Q692" s="16"/>
      <c r="R692" s="17"/>
      <c r="S692" s="18"/>
      <c r="T692" s="18"/>
      <c r="U692" s="19"/>
      <c r="V692" s="19"/>
      <c r="W692" s="20"/>
      <c r="X692" s="21"/>
      <c r="Y692" s="22"/>
    </row>
    <row r="693" customFormat="false" ht="11.25" hidden="false" customHeight="false" outlineLevel="0" collapsed="false">
      <c r="A693" s="11"/>
      <c r="F693" s="12"/>
      <c r="G693" s="13"/>
      <c r="H693" s="13"/>
      <c r="I693" s="14"/>
      <c r="J693" s="13"/>
      <c r="K693" s="15"/>
      <c r="L693" s="15"/>
      <c r="M693" s="16"/>
      <c r="N693" s="16"/>
      <c r="O693" s="16"/>
      <c r="P693" s="16"/>
      <c r="Q693" s="16"/>
      <c r="R693" s="17"/>
      <c r="S693" s="18"/>
      <c r="T693" s="18"/>
      <c r="U693" s="19"/>
      <c r="V693" s="19"/>
      <c r="W693" s="20"/>
      <c r="X693" s="21"/>
      <c r="Y693" s="22"/>
    </row>
    <row r="694" customFormat="false" ht="11.25" hidden="false" customHeight="false" outlineLevel="0" collapsed="false">
      <c r="A694" s="11"/>
      <c r="F694" s="12"/>
      <c r="G694" s="13"/>
      <c r="H694" s="13"/>
      <c r="I694" s="14"/>
      <c r="J694" s="13"/>
      <c r="K694" s="15"/>
      <c r="L694" s="15"/>
      <c r="M694" s="16"/>
      <c r="N694" s="16"/>
      <c r="O694" s="16"/>
      <c r="P694" s="16"/>
      <c r="Q694" s="16"/>
      <c r="R694" s="17"/>
      <c r="S694" s="18"/>
      <c r="T694" s="18"/>
      <c r="U694" s="19"/>
      <c r="V694" s="19"/>
      <c r="W694" s="20"/>
      <c r="X694" s="21"/>
      <c r="Y694" s="22"/>
    </row>
    <row r="695" customFormat="false" ht="11.25" hidden="false" customHeight="false" outlineLevel="0" collapsed="false">
      <c r="A695" s="11"/>
      <c r="F695" s="12"/>
      <c r="G695" s="13"/>
      <c r="H695" s="13"/>
      <c r="I695" s="14"/>
      <c r="J695" s="13"/>
      <c r="K695" s="15"/>
      <c r="L695" s="15"/>
      <c r="M695" s="16"/>
      <c r="N695" s="16"/>
      <c r="O695" s="16"/>
      <c r="P695" s="16"/>
      <c r="Q695" s="16"/>
      <c r="R695" s="17"/>
      <c r="S695" s="18"/>
      <c r="T695" s="18"/>
      <c r="U695" s="19"/>
      <c r="V695" s="19"/>
      <c r="W695" s="20"/>
      <c r="X695" s="21"/>
      <c r="Y695" s="22"/>
    </row>
    <row r="696" customFormat="false" ht="11.25" hidden="false" customHeight="false" outlineLevel="0" collapsed="false">
      <c r="A696" s="11"/>
      <c r="F696" s="12"/>
      <c r="G696" s="13"/>
      <c r="H696" s="13"/>
      <c r="I696" s="14"/>
      <c r="J696" s="13"/>
      <c r="K696" s="15"/>
      <c r="L696" s="15"/>
      <c r="M696" s="16"/>
      <c r="N696" s="16"/>
      <c r="O696" s="16"/>
      <c r="P696" s="16"/>
      <c r="Q696" s="16"/>
      <c r="R696" s="17"/>
      <c r="S696" s="18"/>
      <c r="T696" s="18"/>
      <c r="U696" s="19"/>
      <c r="V696" s="19"/>
      <c r="W696" s="20"/>
      <c r="X696" s="21"/>
      <c r="Y696" s="22"/>
    </row>
    <row r="697" customFormat="false" ht="11.25" hidden="false" customHeight="false" outlineLevel="0" collapsed="false">
      <c r="A697" s="11"/>
      <c r="F697" s="12"/>
      <c r="G697" s="13"/>
      <c r="H697" s="13"/>
      <c r="I697" s="14"/>
      <c r="J697" s="13"/>
      <c r="K697" s="15"/>
      <c r="L697" s="15"/>
      <c r="M697" s="16"/>
      <c r="N697" s="16"/>
      <c r="O697" s="16"/>
      <c r="P697" s="16"/>
      <c r="Q697" s="16"/>
      <c r="R697" s="17"/>
      <c r="S697" s="18"/>
      <c r="T697" s="18"/>
      <c r="U697" s="19"/>
      <c r="V697" s="19"/>
      <c r="W697" s="20"/>
      <c r="X697" s="21"/>
      <c r="Y697" s="22"/>
    </row>
    <row r="698" customFormat="false" ht="11.25" hidden="false" customHeight="false" outlineLevel="0" collapsed="false">
      <c r="A698" s="11"/>
      <c r="F698" s="12"/>
      <c r="G698" s="13"/>
      <c r="H698" s="13"/>
      <c r="I698" s="14"/>
      <c r="J698" s="13"/>
      <c r="K698" s="15"/>
      <c r="L698" s="15"/>
      <c r="M698" s="16"/>
      <c r="N698" s="16"/>
      <c r="O698" s="16"/>
      <c r="P698" s="16"/>
      <c r="Q698" s="16"/>
      <c r="R698" s="17"/>
      <c r="S698" s="18"/>
      <c r="T698" s="18"/>
      <c r="U698" s="19"/>
      <c r="V698" s="19"/>
      <c r="W698" s="20"/>
      <c r="X698" s="21"/>
      <c r="Y698" s="22"/>
    </row>
    <row r="699" customFormat="false" ht="11.25" hidden="false" customHeight="false" outlineLevel="0" collapsed="false">
      <c r="A699" s="11"/>
      <c r="F699" s="12"/>
      <c r="G699" s="13"/>
      <c r="H699" s="13"/>
      <c r="I699" s="14"/>
      <c r="J699" s="13"/>
      <c r="K699" s="15"/>
      <c r="L699" s="15"/>
      <c r="M699" s="16"/>
      <c r="N699" s="16"/>
      <c r="O699" s="16"/>
      <c r="P699" s="16"/>
      <c r="Q699" s="16"/>
      <c r="R699" s="17"/>
      <c r="S699" s="18"/>
      <c r="T699" s="18"/>
      <c r="U699" s="19"/>
      <c r="V699" s="19"/>
      <c r="W699" s="20"/>
      <c r="X699" s="21"/>
      <c r="Y699" s="22"/>
    </row>
    <row r="700" customFormat="false" ht="11.25" hidden="false" customHeight="false" outlineLevel="0" collapsed="false">
      <c r="A700" s="11"/>
      <c r="F700" s="12"/>
      <c r="G700" s="13"/>
      <c r="H700" s="13"/>
      <c r="I700" s="14"/>
      <c r="J700" s="13"/>
      <c r="K700" s="15"/>
      <c r="L700" s="15"/>
      <c r="M700" s="16"/>
      <c r="N700" s="16"/>
      <c r="O700" s="16"/>
      <c r="P700" s="16"/>
      <c r="Q700" s="16"/>
      <c r="R700" s="17"/>
      <c r="S700" s="18"/>
      <c r="T700" s="18"/>
      <c r="U700" s="19"/>
      <c r="V700" s="19"/>
      <c r="W700" s="20"/>
      <c r="X700" s="21"/>
      <c r="Y700" s="22"/>
    </row>
    <row r="701" customFormat="false" ht="11.25" hidden="false" customHeight="false" outlineLevel="0" collapsed="false">
      <c r="A701" s="11"/>
      <c r="F701" s="12"/>
      <c r="G701" s="13"/>
      <c r="H701" s="13"/>
      <c r="I701" s="14"/>
      <c r="J701" s="13"/>
      <c r="K701" s="15"/>
      <c r="L701" s="15"/>
      <c r="M701" s="16"/>
      <c r="N701" s="16"/>
      <c r="O701" s="16"/>
      <c r="P701" s="16"/>
      <c r="Q701" s="16"/>
      <c r="R701" s="17"/>
      <c r="S701" s="18"/>
      <c r="T701" s="18"/>
      <c r="U701" s="19"/>
      <c r="V701" s="19"/>
      <c r="W701" s="20"/>
      <c r="X701" s="21"/>
      <c r="Y701" s="22"/>
    </row>
    <row r="702" customFormat="false" ht="11.25" hidden="false" customHeight="false" outlineLevel="0" collapsed="false">
      <c r="A702" s="11"/>
      <c r="F702" s="12"/>
      <c r="G702" s="13"/>
      <c r="H702" s="13"/>
      <c r="I702" s="14"/>
      <c r="J702" s="13"/>
      <c r="K702" s="15"/>
      <c r="L702" s="15"/>
      <c r="M702" s="16"/>
      <c r="N702" s="16"/>
      <c r="O702" s="16"/>
      <c r="P702" s="16"/>
      <c r="Q702" s="16"/>
      <c r="R702" s="17"/>
      <c r="S702" s="18"/>
      <c r="T702" s="18"/>
      <c r="U702" s="19"/>
      <c r="V702" s="19"/>
      <c r="W702" s="20"/>
      <c r="X702" s="21"/>
      <c r="Y702" s="22"/>
    </row>
    <row r="703" customFormat="false" ht="11.25" hidden="false" customHeight="false" outlineLevel="0" collapsed="false">
      <c r="A703" s="11"/>
      <c r="F703" s="12"/>
      <c r="G703" s="13"/>
      <c r="H703" s="13"/>
      <c r="I703" s="14"/>
      <c r="J703" s="13"/>
      <c r="K703" s="15"/>
      <c r="L703" s="15"/>
      <c r="M703" s="16"/>
      <c r="N703" s="16"/>
      <c r="O703" s="16"/>
      <c r="P703" s="16"/>
      <c r="Q703" s="16"/>
      <c r="R703" s="17"/>
      <c r="S703" s="18"/>
      <c r="T703" s="18"/>
      <c r="U703" s="19"/>
      <c r="V703" s="19"/>
      <c r="W703" s="20"/>
      <c r="X703" s="21"/>
      <c r="Y703" s="22"/>
    </row>
    <row r="704" customFormat="false" ht="11.25" hidden="false" customHeight="false" outlineLevel="0" collapsed="false">
      <c r="A704" s="11"/>
      <c r="F704" s="12"/>
      <c r="G704" s="13"/>
      <c r="H704" s="13"/>
      <c r="I704" s="14"/>
      <c r="J704" s="13"/>
      <c r="K704" s="15"/>
      <c r="L704" s="15"/>
      <c r="M704" s="16"/>
      <c r="N704" s="16"/>
      <c r="O704" s="16"/>
      <c r="P704" s="16"/>
      <c r="Q704" s="16"/>
      <c r="R704" s="17"/>
      <c r="S704" s="18"/>
      <c r="T704" s="18"/>
      <c r="U704" s="19"/>
      <c r="V704" s="19"/>
      <c r="W704" s="20"/>
      <c r="X704" s="21"/>
      <c r="Y704" s="22"/>
    </row>
    <row r="705" customFormat="false" ht="11.25" hidden="false" customHeight="false" outlineLevel="0" collapsed="false">
      <c r="A705" s="11"/>
      <c r="F705" s="12"/>
      <c r="G705" s="13"/>
      <c r="H705" s="13"/>
      <c r="I705" s="14"/>
      <c r="J705" s="13"/>
      <c r="K705" s="15"/>
      <c r="L705" s="15"/>
      <c r="M705" s="16"/>
      <c r="N705" s="16"/>
      <c r="O705" s="16"/>
      <c r="P705" s="16"/>
      <c r="Q705" s="16"/>
      <c r="R705" s="17"/>
      <c r="S705" s="18"/>
      <c r="T705" s="18"/>
      <c r="U705" s="19"/>
      <c r="V705" s="19"/>
      <c r="W705" s="20"/>
      <c r="X705" s="21"/>
      <c r="Y705" s="22"/>
    </row>
    <row r="706" customFormat="false" ht="11.25" hidden="false" customHeight="false" outlineLevel="0" collapsed="false">
      <c r="A706" s="11"/>
      <c r="F706" s="12"/>
      <c r="G706" s="13"/>
      <c r="H706" s="13"/>
      <c r="I706" s="14"/>
      <c r="J706" s="13"/>
      <c r="K706" s="15"/>
      <c r="L706" s="15"/>
      <c r="M706" s="16"/>
      <c r="N706" s="16"/>
      <c r="O706" s="16"/>
      <c r="P706" s="16"/>
      <c r="Q706" s="16"/>
      <c r="R706" s="17"/>
      <c r="S706" s="18"/>
      <c r="T706" s="18"/>
      <c r="U706" s="19"/>
      <c r="V706" s="19"/>
      <c r="W706" s="20"/>
      <c r="X706" s="21"/>
      <c r="Y706" s="22"/>
    </row>
    <row r="707" customFormat="false" ht="11.25" hidden="false" customHeight="false" outlineLevel="0" collapsed="false">
      <c r="A707" s="11"/>
      <c r="F707" s="12"/>
      <c r="G707" s="13"/>
      <c r="H707" s="13"/>
      <c r="I707" s="14"/>
      <c r="J707" s="13"/>
      <c r="K707" s="15"/>
      <c r="L707" s="15"/>
      <c r="M707" s="16"/>
      <c r="N707" s="16"/>
      <c r="O707" s="16"/>
      <c r="P707" s="16"/>
      <c r="Q707" s="16"/>
      <c r="R707" s="17"/>
      <c r="S707" s="18"/>
      <c r="T707" s="18"/>
      <c r="U707" s="19"/>
      <c r="V707" s="19"/>
      <c r="W707" s="20"/>
      <c r="X707" s="21"/>
      <c r="Y707" s="22"/>
    </row>
    <row r="708" customFormat="false" ht="11.25" hidden="false" customHeight="false" outlineLevel="0" collapsed="false">
      <c r="A708" s="11"/>
      <c r="F708" s="12"/>
      <c r="G708" s="13"/>
      <c r="H708" s="13"/>
      <c r="I708" s="14"/>
      <c r="J708" s="13"/>
      <c r="K708" s="15"/>
      <c r="L708" s="15"/>
      <c r="M708" s="16"/>
      <c r="N708" s="16"/>
      <c r="O708" s="16"/>
      <c r="P708" s="16"/>
      <c r="Q708" s="16"/>
      <c r="R708" s="17"/>
      <c r="S708" s="18"/>
      <c r="T708" s="18"/>
      <c r="U708" s="19"/>
      <c r="V708" s="19"/>
      <c r="W708" s="20"/>
      <c r="X708" s="21"/>
      <c r="Y708" s="22"/>
    </row>
    <row r="709" customFormat="false" ht="11.25" hidden="false" customHeight="false" outlineLevel="0" collapsed="false">
      <c r="A709" s="11"/>
      <c r="F709" s="12"/>
      <c r="G709" s="13"/>
      <c r="H709" s="13"/>
      <c r="I709" s="14"/>
      <c r="J709" s="13"/>
      <c r="K709" s="15"/>
      <c r="L709" s="15"/>
      <c r="M709" s="16"/>
      <c r="N709" s="16"/>
      <c r="O709" s="16"/>
      <c r="P709" s="16"/>
      <c r="Q709" s="16"/>
      <c r="R709" s="17"/>
      <c r="S709" s="18"/>
      <c r="T709" s="18"/>
      <c r="U709" s="19"/>
      <c r="V709" s="19"/>
      <c r="W709" s="20"/>
      <c r="X709" s="21"/>
      <c r="Y709" s="22"/>
    </row>
    <row r="710" customFormat="false" ht="11.25" hidden="false" customHeight="false" outlineLevel="0" collapsed="false">
      <c r="A710" s="11"/>
      <c r="F710" s="12"/>
      <c r="G710" s="13"/>
      <c r="H710" s="13"/>
      <c r="I710" s="14"/>
      <c r="J710" s="13"/>
      <c r="K710" s="15"/>
      <c r="L710" s="15"/>
      <c r="M710" s="16"/>
      <c r="N710" s="16"/>
      <c r="O710" s="16"/>
      <c r="P710" s="16"/>
      <c r="Q710" s="16"/>
      <c r="R710" s="17"/>
      <c r="S710" s="18"/>
      <c r="T710" s="18"/>
      <c r="U710" s="19"/>
      <c r="V710" s="19"/>
      <c r="W710" s="20"/>
      <c r="X710" s="21"/>
      <c r="Y710" s="22"/>
    </row>
    <row r="711" customFormat="false" ht="11.25" hidden="false" customHeight="false" outlineLevel="0" collapsed="false">
      <c r="A711" s="11"/>
      <c r="F711" s="12"/>
      <c r="G711" s="13"/>
      <c r="H711" s="13"/>
      <c r="I711" s="14"/>
      <c r="J711" s="13"/>
      <c r="K711" s="15"/>
      <c r="L711" s="15"/>
      <c r="M711" s="16"/>
      <c r="N711" s="16"/>
      <c r="O711" s="16"/>
      <c r="P711" s="16"/>
      <c r="Q711" s="16"/>
      <c r="R711" s="17"/>
      <c r="S711" s="18"/>
      <c r="T711" s="18"/>
      <c r="U711" s="19"/>
      <c r="V711" s="19"/>
      <c r="W711" s="20"/>
      <c r="X711" s="21"/>
      <c r="Y711" s="22"/>
    </row>
    <row r="712" customFormat="false" ht="11.25" hidden="false" customHeight="false" outlineLevel="0" collapsed="false">
      <c r="A712" s="11"/>
      <c r="F712" s="12"/>
      <c r="G712" s="13"/>
      <c r="H712" s="13"/>
      <c r="I712" s="14"/>
      <c r="J712" s="13"/>
      <c r="K712" s="15"/>
      <c r="L712" s="15"/>
      <c r="M712" s="16"/>
      <c r="N712" s="16"/>
      <c r="O712" s="16"/>
      <c r="P712" s="16"/>
      <c r="Q712" s="16"/>
      <c r="R712" s="17"/>
      <c r="S712" s="18"/>
      <c r="T712" s="18"/>
      <c r="U712" s="19"/>
      <c r="V712" s="19"/>
      <c r="W712" s="20"/>
      <c r="X712" s="21"/>
      <c r="Y712" s="22"/>
    </row>
    <row r="713" customFormat="false" ht="11.25" hidden="false" customHeight="false" outlineLevel="0" collapsed="false">
      <c r="A713" s="11"/>
      <c r="F713" s="12"/>
      <c r="G713" s="13"/>
      <c r="H713" s="13"/>
      <c r="I713" s="14"/>
      <c r="J713" s="13"/>
      <c r="K713" s="15"/>
      <c r="L713" s="15"/>
      <c r="M713" s="16"/>
      <c r="N713" s="16"/>
      <c r="O713" s="16"/>
      <c r="P713" s="16"/>
      <c r="Q713" s="16"/>
      <c r="R713" s="17"/>
      <c r="S713" s="18"/>
      <c r="T713" s="18"/>
      <c r="U713" s="19"/>
      <c r="V713" s="19"/>
      <c r="W713" s="20"/>
      <c r="X713" s="21"/>
      <c r="Y713" s="22"/>
    </row>
    <row r="714" customFormat="false" ht="11.25" hidden="false" customHeight="false" outlineLevel="0" collapsed="false">
      <c r="A714" s="11"/>
      <c r="F714" s="12"/>
      <c r="G714" s="13"/>
      <c r="H714" s="13"/>
      <c r="I714" s="14"/>
      <c r="J714" s="13"/>
      <c r="K714" s="15"/>
      <c r="L714" s="15"/>
      <c r="M714" s="16"/>
      <c r="N714" s="16"/>
      <c r="O714" s="16"/>
      <c r="P714" s="16"/>
      <c r="Q714" s="16"/>
      <c r="R714" s="17"/>
      <c r="S714" s="18"/>
      <c r="T714" s="18"/>
      <c r="U714" s="19"/>
      <c r="V714" s="19"/>
      <c r="W714" s="20"/>
      <c r="X714" s="21"/>
      <c r="Y714" s="22"/>
    </row>
    <row r="715" customFormat="false" ht="11.25" hidden="false" customHeight="false" outlineLevel="0" collapsed="false">
      <c r="A715" s="11"/>
      <c r="F715" s="12"/>
      <c r="G715" s="13"/>
      <c r="H715" s="13"/>
      <c r="I715" s="14"/>
      <c r="J715" s="13"/>
      <c r="K715" s="15"/>
      <c r="L715" s="15"/>
      <c r="M715" s="16"/>
      <c r="N715" s="16"/>
      <c r="O715" s="16"/>
      <c r="P715" s="16"/>
      <c r="Q715" s="16"/>
      <c r="R715" s="17"/>
      <c r="S715" s="18"/>
      <c r="T715" s="18"/>
      <c r="U715" s="19"/>
      <c r="V715" s="19"/>
      <c r="W715" s="20"/>
      <c r="X715" s="21"/>
      <c r="Y715" s="22"/>
    </row>
    <row r="716" customFormat="false" ht="11.25" hidden="false" customHeight="false" outlineLevel="0" collapsed="false">
      <c r="A716" s="11"/>
      <c r="F716" s="12"/>
      <c r="G716" s="13"/>
      <c r="H716" s="13"/>
      <c r="I716" s="14"/>
      <c r="J716" s="13"/>
      <c r="K716" s="15"/>
      <c r="L716" s="15"/>
      <c r="M716" s="16"/>
      <c r="N716" s="16"/>
      <c r="O716" s="16"/>
      <c r="P716" s="16"/>
      <c r="Q716" s="16"/>
      <c r="R716" s="17"/>
      <c r="S716" s="18"/>
      <c r="T716" s="18"/>
      <c r="U716" s="19"/>
      <c r="V716" s="19"/>
      <c r="W716" s="20"/>
      <c r="X716" s="21"/>
      <c r="Y716" s="22"/>
    </row>
    <row r="717" customFormat="false" ht="11.25" hidden="false" customHeight="false" outlineLevel="0" collapsed="false">
      <c r="A717" s="11"/>
      <c r="F717" s="12"/>
      <c r="G717" s="13"/>
      <c r="H717" s="13"/>
      <c r="I717" s="14"/>
      <c r="J717" s="13"/>
      <c r="K717" s="15"/>
      <c r="L717" s="15"/>
      <c r="M717" s="16"/>
      <c r="N717" s="16"/>
      <c r="O717" s="16"/>
      <c r="P717" s="16"/>
      <c r="Q717" s="16"/>
      <c r="R717" s="17"/>
      <c r="S717" s="18"/>
      <c r="T717" s="18"/>
      <c r="U717" s="19"/>
      <c r="V717" s="19"/>
      <c r="W717" s="20"/>
      <c r="X717" s="21"/>
      <c r="Y717" s="22"/>
    </row>
    <row r="718" customFormat="false" ht="11.25" hidden="false" customHeight="false" outlineLevel="0" collapsed="false">
      <c r="A718" s="11"/>
      <c r="F718" s="12"/>
      <c r="G718" s="13"/>
      <c r="H718" s="13"/>
      <c r="I718" s="14"/>
      <c r="J718" s="13"/>
      <c r="K718" s="15"/>
      <c r="L718" s="15"/>
      <c r="M718" s="16"/>
      <c r="N718" s="16"/>
      <c r="O718" s="16"/>
      <c r="P718" s="16"/>
      <c r="Q718" s="16"/>
      <c r="R718" s="17"/>
      <c r="S718" s="18"/>
      <c r="T718" s="18"/>
      <c r="U718" s="19"/>
      <c r="V718" s="19"/>
      <c r="W718" s="20"/>
      <c r="X718" s="21"/>
      <c r="Y718" s="22"/>
    </row>
    <row r="719" customFormat="false" ht="11.25" hidden="false" customHeight="false" outlineLevel="0" collapsed="false">
      <c r="A719" s="11"/>
      <c r="F719" s="12"/>
      <c r="G719" s="13"/>
      <c r="H719" s="13"/>
      <c r="I719" s="14"/>
      <c r="J719" s="13"/>
      <c r="K719" s="15"/>
      <c r="L719" s="15"/>
      <c r="M719" s="16"/>
      <c r="N719" s="16"/>
      <c r="O719" s="16"/>
      <c r="P719" s="16"/>
      <c r="Q719" s="16"/>
      <c r="R719" s="17"/>
      <c r="S719" s="18"/>
      <c r="T719" s="18"/>
      <c r="U719" s="19"/>
      <c r="V719" s="19"/>
      <c r="W719" s="20"/>
      <c r="X719" s="21"/>
      <c r="Y719" s="22"/>
    </row>
    <row r="720" customFormat="false" ht="11.25" hidden="false" customHeight="false" outlineLevel="0" collapsed="false">
      <c r="A720" s="11"/>
      <c r="F720" s="12"/>
      <c r="G720" s="13"/>
      <c r="H720" s="13"/>
      <c r="I720" s="14"/>
      <c r="J720" s="13"/>
      <c r="K720" s="15"/>
      <c r="L720" s="15"/>
      <c r="M720" s="16"/>
      <c r="N720" s="16"/>
      <c r="O720" s="16"/>
      <c r="P720" s="16"/>
      <c r="Q720" s="16"/>
      <c r="R720" s="17"/>
      <c r="S720" s="18"/>
      <c r="T720" s="18"/>
      <c r="U720" s="19"/>
      <c r="V720" s="19"/>
      <c r="W720" s="20"/>
      <c r="X720" s="21"/>
      <c r="Y720" s="22"/>
    </row>
    <row r="721" customFormat="false" ht="11.25" hidden="false" customHeight="false" outlineLevel="0" collapsed="false">
      <c r="A721" s="11"/>
      <c r="F721" s="12"/>
      <c r="G721" s="13"/>
      <c r="H721" s="13"/>
      <c r="I721" s="14"/>
      <c r="J721" s="13"/>
      <c r="K721" s="15"/>
      <c r="L721" s="15"/>
      <c r="M721" s="16"/>
      <c r="N721" s="16"/>
      <c r="O721" s="16"/>
      <c r="P721" s="16"/>
      <c r="Q721" s="16"/>
      <c r="R721" s="17"/>
      <c r="S721" s="18"/>
      <c r="T721" s="18"/>
      <c r="U721" s="19"/>
      <c r="V721" s="19"/>
      <c r="W721" s="20"/>
      <c r="X721" s="21"/>
      <c r="Y721" s="22"/>
    </row>
    <row r="722" customFormat="false" ht="11.25" hidden="false" customHeight="false" outlineLevel="0" collapsed="false">
      <c r="A722" s="11"/>
      <c r="F722" s="12"/>
      <c r="G722" s="13"/>
      <c r="H722" s="13"/>
      <c r="I722" s="14"/>
      <c r="J722" s="13"/>
      <c r="K722" s="15"/>
      <c r="L722" s="15"/>
      <c r="M722" s="16"/>
      <c r="N722" s="16"/>
      <c r="O722" s="16"/>
      <c r="P722" s="16"/>
      <c r="Q722" s="16"/>
      <c r="R722" s="17"/>
      <c r="S722" s="18"/>
      <c r="T722" s="18"/>
      <c r="U722" s="19"/>
      <c r="V722" s="19"/>
      <c r="W722" s="20"/>
      <c r="X722" s="21"/>
      <c r="Y722" s="22"/>
    </row>
    <row r="723" customFormat="false" ht="11.25" hidden="false" customHeight="false" outlineLevel="0" collapsed="false">
      <c r="A723" s="11"/>
      <c r="F723" s="12"/>
      <c r="G723" s="13"/>
      <c r="H723" s="13"/>
      <c r="I723" s="14"/>
      <c r="J723" s="13"/>
      <c r="K723" s="15"/>
      <c r="L723" s="15"/>
      <c r="M723" s="16"/>
      <c r="N723" s="16"/>
      <c r="O723" s="16"/>
      <c r="P723" s="16"/>
      <c r="Q723" s="16"/>
      <c r="R723" s="17"/>
      <c r="S723" s="18"/>
      <c r="T723" s="18"/>
      <c r="U723" s="19"/>
      <c r="V723" s="19"/>
      <c r="W723" s="20"/>
      <c r="X723" s="21"/>
      <c r="Y723" s="22"/>
    </row>
    <row r="724" customFormat="false" ht="11.25" hidden="false" customHeight="false" outlineLevel="0" collapsed="false">
      <c r="A724" s="11"/>
      <c r="F724" s="12"/>
      <c r="G724" s="13"/>
      <c r="H724" s="13"/>
      <c r="I724" s="14"/>
      <c r="J724" s="13"/>
      <c r="K724" s="15"/>
      <c r="L724" s="15"/>
      <c r="M724" s="16"/>
      <c r="N724" s="16"/>
      <c r="O724" s="16"/>
      <c r="P724" s="16"/>
      <c r="Q724" s="16"/>
      <c r="R724" s="17"/>
      <c r="S724" s="18"/>
      <c r="T724" s="18"/>
      <c r="U724" s="19"/>
      <c r="V724" s="19"/>
      <c r="W724" s="20"/>
      <c r="X724" s="21"/>
      <c r="Y724" s="22"/>
    </row>
    <row r="725" customFormat="false" ht="11.25" hidden="false" customHeight="false" outlineLevel="0" collapsed="false">
      <c r="A725" s="11"/>
      <c r="F725" s="12"/>
      <c r="G725" s="13"/>
      <c r="H725" s="13"/>
      <c r="I725" s="14"/>
      <c r="J725" s="13"/>
      <c r="K725" s="15"/>
      <c r="L725" s="15"/>
      <c r="M725" s="16"/>
      <c r="N725" s="16"/>
      <c r="O725" s="16"/>
      <c r="P725" s="16"/>
      <c r="Q725" s="16"/>
      <c r="R725" s="17"/>
      <c r="S725" s="18"/>
      <c r="T725" s="18"/>
      <c r="U725" s="19"/>
      <c r="V725" s="19"/>
      <c r="W725" s="20"/>
      <c r="X725" s="21"/>
      <c r="Y725" s="22"/>
    </row>
    <row r="726" customFormat="false" ht="11.25" hidden="false" customHeight="false" outlineLevel="0" collapsed="false">
      <c r="A726" s="11"/>
      <c r="F726" s="12"/>
      <c r="G726" s="13"/>
      <c r="H726" s="13"/>
      <c r="I726" s="14"/>
      <c r="J726" s="13"/>
      <c r="K726" s="15"/>
      <c r="L726" s="15"/>
      <c r="M726" s="16"/>
      <c r="N726" s="16"/>
      <c r="O726" s="16"/>
      <c r="P726" s="16"/>
      <c r="Q726" s="16"/>
      <c r="R726" s="17"/>
      <c r="S726" s="18"/>
      <c r="T726" s="18"/>
      <c r="U726" s="19"/>
      <c r="V726" s="19"/>
      <c r="W726" s="20"/>
      <c r="X726" s="21"/>
      <c r="Y726" s="22"/>
    </row>
    <row r="727" customFormat="false" ht="11.25" hidden="false" customHeight="false" outlineLevel="0" collapsed="false">
      <c r="A727" s="11"/>
      <c r="F727" s="12"/>
      <c r="G727" s="13"/>
      <c r="H727" s="13"/>
      <c r="I727" s="14"/>
      <c r="J727" s="13"/>
      <c r="K727" s="15"/>
      <c r="L727" s="15"/>
      <c r="M727" s="16"/>
      <c r="N727" s="16"/>
      <c r="O727" s="16"/>
      <c r="P727" s="16"/>
      <c r="Q727" s="16"/>
      <c r="R727" s="17"/>
      <c r="S727" s="18"/>
      <c r="T727" s="18"/>
      <c r="U727" s="19"/>
      <c r="V727" s="19"/>
      <c r="W727" s="20"/>
      <c r="X727" s="21"/>
      <c r="Y727" s="22"/>
    </row>
    <row r="728" customFormat="false" ht="11.25" hidden="false" customHeight="false" outlineLevel="0" collapsed="false">
      <c r="A728" s="11"/>
      <c r="F728" s="12"/>
      <c r="G728" s="13"/>
      <c r="H728" s="13"/>
      <c r="I728" s="14"/>
      <c r="J728" s="13"/>
      <c r="K728" s="15"/>
      <c r="L728" s="15"/>
      <c r="M728" s="16"/>
      <c r="N728" s="16"/>
      <c r="O728" s="16"/>
      <c r="P728" s="16"/>
      <c r="Q728" s="16"/>
      <c r="R728" s="17"/>
      <c r="S728" s="18"/>
      <c r="T728" s="18"/>
      <c r="U728" s="19"/>
      <c r="V728" s="19"/>
      <c r="W728" s="20"/>
      <c r="X728" s="21"/>
      <c r="Y728" s="22"/>
    </row>
    <row r="729" customFormat="false" ht="11.25" hidden="false" customHeight="false" outlineLevel="0" collapsed="false">
      <c r="A729" s="11"/>
      <c r="F729" s="12"/>
      <c r="G729" s="13"/>
      <c r="H729" s="13"/>
      <c r="I729" s="14"/>
      <c r="J729" s="13"/>
      <c r="K729" s="15"/>
      <c r="L729" s="15"/>
      <c r="M729" s="16"/>
      <c r="N729" s="16"/>
      <c r="O729" s="16"/>
      <c r="P729" s="16"/>
      <c r="Q729" s="16"/>
      <c r="R729" s="17"/>
      <c r="S729" s="18"/>
      <c r="T729" s="18"/>
      <c r="U729" s="19"/>
      <c r="V729" s="19"/>
      <c r="W729" s="20"/>
      <c r="X729" s="21"/>
      <c r="Y729" s="22"/>
    </row>
    <row r="730" customFormat="false" ht="11.25" hidden="false" customHeight="false" outlineLevel="0" collapsed="false">
      <c r="A730" s="11"/>
      <c r="F730" s="12"/>
      <c r="G730" s="13"/>
      <c r="H730" s="13"/>
      <c r="I730" s="14"/>
      <c r="J730" s="13"/>
      <c r="K730" s="15"/>
      <c r="L730" s="15"/>
      <c r="M730" s="16"/>
      <c r="N730" s="16"/>
      <c r="O730" s="16"/>
      <c r="P730" s="16"/>
      <c r="Q730" s="16"/>
      <c r="R730" s="17"/>
      <c r="S730" s="18"/>
      <c r="T730" s="18"/>
      <c r="U730" s="19"/>
      <c r="V730" s="19"/>
      <c r="W730" s="20"/>
      <c r="X730" s="21"/>
      <c r="Y730" s="22"/>
    </row>
    <row r="731" customFormat="false" ht="11.25" hidden="false" customHeight="false" outlineLevel="0" collapsed="false">
      <c r="A731" s="11"/>
      <c r="F731" s="12"/>
      <c r="G731" s="13"/>
      <c r="H731" s="13"/>
      <c r="I731" s="14"/>
      <c r="J731" s="13"/>
      <c r="K731" s="15"/>
      <c r="L731" s="15"/>
      <c r="M731" s="16"/>
      <c r="N731" s="16"/>
      <c r="O731" s="16"/>
      <c r="P731" s="16"/>
      <c r="Q731" s="16"/>
      <c r="R731" s="17"/>
      <c r="S731" s="18"/>
      <c r="T731" s="18"/>
      <c r="U731" s="19"/>
      <c r="V731" s="19"/>
      <c r="W731" s="20"/>
      <c r="X731" s="21"/>
      <c r="Y731" s="22"/>
    </row>
    <row r="732" customFormat="false" ht="11.25" hidden="false" customHeight="false" outlineLevel="0" collapsed="false">
      <c r="A732" s="11"/>
      <c r="F732" s="12"/>
      <c r="G732" s="13"/>
      <c r="H732" s="13"/>
      <c r="I732" s="14"/>
      <c r="J732" s="13"/>
      <c r="K732" s="15"/>
      <c r="L732" s="15"/>
      <c r="M732" s="16"/>
      <c r="N732" s="16"/>
      <c r="O732" s="16"/>
      <c r="P732" s="16"/>
      <c r="Q732" s="16"/>
      <c r="R732" s="17"/>
      <c r="S732" s="18"/>
      <c r="T732" s="18"/>
      <c r="U732" s="19"/>
      <c r="V732" s="19"/>
      <c r="W732" s="20"/>
      <c r="X732" s="21"/>
      <c r="Y732" s="22"/>
    </row>
    <row r="733" customFormat="false" ht="11.25" hidden="false" customHeight="false" outlineLevel="0" collapsed="false">
      <c r="A733" s="11"/>
      <c r="F733" s="12"/>
      <c r="G733" s="13"/>
      <c r="H733" s="13"/>
      <c r="I733" s="14"/>
      <c r="J733" s="13"/>
      <c r="K733" s="15"/>
      <c r="L733" s="15"/>
      <c r="M733" s="16"/>
      <c r="N733" s="16"/>
      <c r="O733" s="16"/>
      <c r="P733" s="16"/>
      <c r="Q733" s="16"/>
      <c r="R733" s="17"/>
      <c r="S733" s="18"/>
      <c r="T733" s="18"/>
      <c r="U733" s="19"/>
      <c r="V733" s="19"/>
      <c r="W733" s="20"/>
      <c r="X733" s="21"/>
      <c r="Y733" s="22"/>
    </row>
    <row r="734" customFormat="false" ht="11.25" hidden="false" customHeight="false" outlineLevel="0" collapsed="false">
      <c r="A734" s="11"/>
      <c r="F734" s="12"/>
      <c r="G734" s="13"/>
      <c r="H734" s="13"/>
      <c r="I734" s="14"/>
      <c r="J734" s="13"/>
      <c r="K734" s="15"/>
      <c r="L734" s="15"/>
      <c r="M734" s="16"/>
      <c r="N734" s="16"/>
      <c r="O734" s="16"/>
      <c r="P734" s="16"/>
      <c r="Q734" s="16"/>
      <c r="R734" s="17"/>
      <c r="S734" s="18"/>
      <c r="T734" s="18"/>
      <c r="U734" s="19"/>
      <c r="V734" s="19"/>
      <c r="W734" s="20"/>
      <c r="X734" s="21"/>
      <c r="Y734" s="22"/>
    </row>
    <row r="735" customFormat="false" ht="11.25" hidden="false" customHeight="false" outlineLevel="0" collapsed="false">
      <c r="A735" s="11"/>
      <c r="F735" s="12"/>
      <c r="G735" s="13"/>
      <c r="H735" s="13"/>
      <c r="I735" s="14"/>
      <c r="J735" s="13"/>
      <c r="K735" s="15"/>
      <c r="L735" s="15"/>
      <c r="M735" s="16"/>
      <c r="N735" s="16"/>
      <c r="O735" s="16"/>
      <c r="P735" s="16"/>
      <c r="Q735" s="16"/>
      <c r="R735" s="17"/>
      <c r="S735" s="18"/>
      <c r="T735" s="18"/>
      <c r="U735" s="19"/>
      <c r="V735" s="19"/>
      <c r="W735" s="20"/>
      <c r="X735" s="21"/>
      <c r="Y735" s="22"/>
    </row>
    <row r="736" customFormat="false" ht="11.25" hidden="false" customHeight="false" outlineLevel="0" collapsed="false">
      <c r="A736" s="11"/>
      <c r="F736" s="12"/>
      <c r="G736" s="13"/>
      <c r="H736" s="13"/>
      <c r="I736" s="14"/>
      <c r="J736" s="13"/>
      <c r="K736" s="15"/>
      <c r="L736" s="15"/>
      <c r="M736" s="16"/>
      <c r="N736" s="16"/>
      <c r="O736" s="16"/>
      <c r="P736" s="16"/>
      <c r="Q736" s="16"/>
      <c r="R736" s="17"/>
      <c r="S736" s="18"/>
      <c r="T736" s="18"/>
      <c r="U736" s="19"/>
      <c r="V736" s="19"/>
      <c r="W736" s="20"/>
      <c r="X736" s="21"/>
      <c r="Y736" s="22"/>
    </row>
    <row r="737" customFormat="false" ht="11.25" hidden="false" customHeight="false" outlineLevel="0" collapsed="false">
      <c r="A737" s="11"/>
      <c r="F737" s="12"/>
      <c r="G737" s="13"/>
      <c r="H737" s="13"/>
      <c r="I737" s="14"/>
      <c r="J737" s="13"/>
      <c r="K737" s="15"/>
      <c r="L737" s="15"/>
      <c r="M737" s="16"/>
      <c r="N737" s="16"/>
      <c r="O737" s="16"/>
      <c r="P737" s="16"/>
      <c r="Q737" s="16"/>
      <c r="R737" s="17"/>
      <c r="S737" s="18"/>
      <c r="T737" s="18"/>
      <c r="U737" s="19"/>
      <c r="V737" s="19"/>
      <c r="W737" s="20"/>
      <c r="X737" s="21"/>
      <c r="Y737" s="22"/>
    </row>
    <row r="738" customFormat="false" ht="11.25" hidden="false" customHeight="false" outlineLevel="0" collapsed="false">
      <c r="A738" s="11"/>
      <c r="F738" s="12"/>
      <c r="G738" s="13"/>
      <c r="H738" s="13"/>
      <c r="I738" s="14"/>
      <c r="J738" s="13"/>
      <c r="K738" s="15"/>
      <c r="L738" s="15"/>
      <c r="M738" s="16"/>
      <c r="N738" s="16"/>
      <c r="O738" s="16"/>
      <c r="P738" s="16"/>
      <c r="Q738" s="16"/>
      <c r="R738" s="17"/>
      <c r="S738" s="18"/>
      <c r="T738" s="18"/>
      <c r="U738" s="19"/>
      <c r="V738" s="19"/>
      <c r="W738" s="20"/>
      <c r="X738" s="21"/>
      <c r="Y738" s="22"/>
    </row>
    <row r="739" customFormat="false" ht="11.25" hidden="false" customHeight="false" outlineLevel="0" collapsed="false">
      <c r="A739" s="11"/>
      <c r="F739" s="12"/>
      <c r="G739" s="13"/>
      <c r="H739" s="13"/>
      <c r="I739" s="14"/>
      <c r="J739" s="13"/>
      <c r="K739" s="15"/>
      <c r="L739" s="15"/>
      <c r="M739" s="16"/>
      <c r="N739" s="16"/>
      <c r="O739" s="16"/>
      <c r="P739" s="16"/>
      <c r="Q739" s="16"/>
      <c r="R739" s="17"/>
      <c r="S739" s="18"/>
      <c r="T739" s="18"/>
      <c r="U739" s="19"/>
      <c r="V739" s="19"/>
      <c r="W739" s="20"/>
      <c r="X739" s="21"/>
      <c r="Y739" s="22"/>
    </row>
    <row r="740" customFormat="false" ht="11.25" hidden="false" customHeight="false" outlineLevel="0" collapsed="false">
      <c r="A740" s="11"/>
      <c r="F740" s="12"/>
      <c r="G740" s="13"/>
      <c r="H740" s="13"/>
      <c r="I740" s="14"/>
      <c r="J740" s="13"/>
      <c r="K740" s="15"/>
      <c r="L740" s="15"/>
      <c r="M740" s="16"/>
      <c r="N740" s="16"/>
      <c r="O740" s="16"/>
      <c r="P740" s="16"/>
      <c r="Q740" s="16"/>
      <c r="R740" s="17"/>
      <c r="S740" s="18"/>
      <c r="T740" s="18"/>
      <c r="U740" s="19"/>
      <c r="V740" s="19"/>
      <c r="W740" s="20"/>
      <c r="X740" s="21"/>
      <c r="Y740" s="22"/>
    </row>
    <row r="741" customFormat="false" ht="11.25" hidden="false" customHeight="false" outlineLevel="0" collapsed="false">
      <c r="A741" s="11"/>
      <c r="F741" s="12"/>
      <c r="G741" s="13"/>
      <c r="H741" s="13"/>
      <c r="I741" s="14"/>
      <c r="J741" s="13"/>
      <c r="K741" s="15"/>
      <c r="L741" s="15"/>
      <c r="M741" s="16"/>
      <c r="N741" s="16"/>
      <c r="O741" s="16"/>
      <c r="P741" s="16"/>
      <c r="Q741" s="16"/>
      <c r="R741" s="17"/>
      <c r="S741" s="18"/>
      <c r="T741" s="18"/>
      <c r="U741" s="19"/>
      <c r="V741" s="19"/>
      <c r="W741" s="20"/>
      <c r="X741" s="21"/>
      <c r="Y741" s="22"/>
    </row>
    <row r="742" customFormat="false" ht="11.25" hidden="false" customHeight="false" outlineLevel="0" collapsed="false">
      <c r="A742" s="11"/>
      <c r="F742" s="12"/>
      <c r="G742" s="13"/>
      <c r="H742" s="13"/>
      <c r="I742" s="14"/>
      <c r="J742" s="13"/>
      <c r="K742" s="15"/>
      <c r="L742" s="15"/>
      <c r="M742" s="16"/>
      <c r="N742" s="16"/>
      <c r="O742" s="16"/>
      <c r="P742" s="16"/>
      <c r="Q742" s="16"/>
      <c r="R742" s="17"/>
      <c r="S742" s="18"/>
      <c r="T742" s="18"/>
      <c r="U742" s="19"/>
      <c r="V742" s="19"/>
      <c r="W742" s="20"/>
      <c r="X742" s="21"/>
      <c r="Y742" s="22"/>
    </row>
    <row r="743" customFormat="false" ht="11.25" hidden="false" customHeight="false" outlineLevel="0" collapsed="false">
      <c r="A743" s="11"/>
      <c r="F743" s="12"/>
      <c r="G743" s="13"/>
      <c r="H743" s="13"/>
      <c r="I743" s="14"/>
      <c r="J743" s="13"/>
      <c r="K743" s="15"/>
      <c r="L743" s="15"/>
      <c r="M743" s="16"/>
      <c r="N743" s="16"/>
      <c r="O743" s="16"/>
      <c r="P743" s="16"/>
      <c r="Q743" s="16"/>
      <c r="R743" s="17"/>
      <c r="S743" s="18"/>
      <c r="T743" s="18"/>
      <c r="U743" s="19"/>
      <c r="V743" s="19"/>
      <c r="W743" s="20"/>
      <c r="X743" s="21"/>
      <c r="Y743" s="22"/>
    </row>
    <row r="744" customFormat="false" ht="11.25" hidden="false" customHeight="false" outlineLevel="0" collapsed="false">
      <c r="A744" s="11"/>
      <c r="F744" s="12"/>
      <c r="G744" s="13"/>
      <c r="H744" s="13"/>
      <c r="I744" s="14"/>
      <c r="J744" s="13"/>
      <c r="K744" s="15"/>
      <c r="L744" s="15"/>
      <c r="M744" s="16"/>
      <c r="N744" s="16"/>
      <c r="O744" s="16"/>
      <c r="P744" s="16"/>
      <c r="Q744" s="16"/>
      <c r="R744" s="17"/>
      <c r="S744" s="18"/>
      <c r="T744" s="18"/>
      <c r="U744" s="19"/>
      <c r="V744" s="19"/>
      <c r="W744" s="20"/>
      <c r="X744" s="21"/>
      <c r="Y744" s="22"/>
    </row>
    <row r="745" customFormat="false" ht="11.25" hidden="false" customHeight="false" outlineLevel="0" collapsed="false">
      <c r="A745" s="11"/>
      <c r="F745" s="12"/>
      <c r="G745" s="13"/>
      <c r="H745" s="13"/>
      <c r="I745" s="14"/>
      <c r="J745" s="13"/>
      <c r="K745" s="15"/>
      <c r="L745" s="15"/>
      <c r="M745" s="16"/>
      <c r="N745" s="16"/>
      <c r="O745" s="16"/>
      <c r="P745" s="16"/>
      <c r="Q745" s="16"/>
      <c r="R745" s="17"/>
      <c r="S745" s="18"/>
      <c r="T745" s="18"/>
      <c r="U745" s="19"/>
      <c r="V745" s="19"/>
      <c r="W745" s="20"/>
      <c r="X745" s="21"/>
      <c r="Y745" s="22"/>
    </row>
    <row r="746" customFormat="false" ht="11.25" hidden="false" customHeight="false" outlineLevel="0" collapsed="false">
      <c r="A746" s="11"/>
      <c r="F746" s="12"/>
      <c r="G746" s="13"/>
      <c r="H746" s="13"/>
      <c r="I746" s="14"/>
      <c r="J746" s="13"/>
      <c r="K746" s="15"/>
      <c r="L746" s="15"/>
      <c r="M746" s="16"/>
      <c r="N746" s="16"/>
      <c r="O746" s="16"/>
      <c r="P746" s="16"/>
      <c r="Q746" s="16"/>
      <c r="R746" s="17"/>
      <c r="S746" s="18"/>
      <c r="T746" s="18"/>
      <c r="U746" s="19"/>
      <c r="V746" s="19"/>
      <c r="W746" s="20"/>
      <c r="X746" s="21"/>
      <c r="Y746" s="22"/>
    </row>
    <row r="747" customFormat="false" ht="11.25" hidden="false" customHeight="false" outlineLevel="0" collapsed="false">
      <c r="A747" s="11"/>
      <c r="F747" s="12"/>
      <c r="G747" s="13"/>
      <c r="H747" s="13"/>
      <c r="I747" s="14"/>
      <c r="J747" s="13"/>
      <c r="K747" s="15"/>
      <c r="L747" s="15"/>
      <c r="M747" s="16"/>
      <c r="N747" s="16"/>
      <c r="O747" s="16"/>
      <c r="P747" s="16"/>
      <c r="Q747" s="16"/>
      <c r="R747" s="17"/>
      <c r="S747" s="18"/>
      <c r="T747" s="18"/>
      <c r="U747" s="19"/>
      <c r="V747" s="19"/>
      <c r="W747" s="20"/>
      <c r="X747" s="21"/>
      <c r="Y747" s="22"/>
    </row>
    <row r="748" customFormat="false" ht="11.25" hidden="false" customHeight="false" outlineLevel="0" collapsed="false">
      <c r="A748" s="11"/>
      <c r="F748" s="12"/>
      <c r="G748" s="13"/>
      <c r="H748" s="13"/>
      <c r="I748" s="14"/>
      <c r="J748" s="13"/>
      <c r="K748" s="15"/>
      <c r="L748" s="15"/>
      <c r="M748" s="16"/>
      <c r="N748" s="16"/>
      <c r="O748" s="16"/>
      <c r="P748" s="16"/>
      <c r="Q748" s="16"/>
      <c r="R748" s="17"/>
      <c r="S748" s="18"/>
      <c r="T748" s="18"/>
      <c r="U748" s="19"/>
      <c r="V748" s="19"/>
      <c r="W748" s="20"/>
      <c r="X748" s="21"/>
      <c r="Y748" s="22"/>
    </row>
    <row r="749" customFormat="false" ht="11.25" hidden="false" customHeight="false" outlineLevel="0" collapsed="false">
      <c r="A749" s="11"/>
      <c r="F749" s="12"/>
      <c r="G749" s="13"/>
      <c r="H749" s="13"/>
      <c r="I749" s="14"/>
      <c r="J749" s="13"/>
      <c r="K749" s="15"/>
      <c r="L749" s="15"/>
      <c r="M749" s="16"/>
      <c r="N749" s="16"/>
      <c r="O749" s="16"/>
      <c r="P749" s="16"/>
      <c r="Q749" s="16"/>
      <c r="R749" s="17"/>
      <c r="S749" s="18"/>
      <c r="T749" s="18"/>
      <c r="U749" s="19"/>
      <c r="V749" s="19"/>
      <c r="W749" s="20"/>
      <c r="X749" s="21"/>
      <c r="Y749" s="22"/>
    </row>
    <row r="750" customFormat="false" ht="11.25" hidden="false" customHeight="false" outlineLevel="0" collapsed="false">
      <c r="A750" s="11"/>
      <c r="F750" s="12"/>
      <c r="G750" s="13"/>
      <c r="H750" s="13"/>
      <c r="I750" s="14"/>
      <c r="J750" s="13"/>
      <c r="K750" s="15"/>
      <c r="L750" s="15"/>
      <c r="M750" s="16"/>
      <c r="N750" s="16"/>
      <c r="O750" s="16"/>
      <c r="P750" s="16"/>
      <c r="Q750" s="16"/>
      <c r="R750" s="17"/>
      <c r="S750" s="18"/>
      <c r="T750" s="18"/>
      <c r="U750" s="19"/>
      <c r="V750" s="19"/>
      <c r="W750" s="20"/>
      <c r="X750" s="21"/>
      <c r="Y750" s="22"/>
    </row>
    <row r="751" customFormat="false" ht="11.25" hidden="false" customHeight="false" outlineLevel="0" collapsed="false">
      <c r="A751" s="11"/>
      <c r="F751" s="12"/>
      <c r="G751" s="13"/>
      <c r="H751" s="13"/>
      <c r="I751" s="14"/>
      <c r="J751" s="13"/>
      <c r="K751" s="15"/>
      <c r="L751" s="15"/>
      <c r="M751" s="16"/>
      <c r="N751" s="16"/>
      <c r="O751" s="16"/>
      <c r="P751" s="16"/>
      <c r="Q751" s="16"/>
      <c r="R751" s="17"/>
      <c r="S751" s="18"/>
      <c r="T751" s="18"/>
      <c r="U751" s="19"/>
      <c r="V751" s="19"/>
      <c r="W751" s="20"/>
      <c r="X751" s="21"/>
      <c r="Y751" s="22"/>
    </row>
    <row r="752" customFormat="false" ht="11.25" hidden="false" customHeight="false" outlineLevel="0" collapsed="false">
      <c r="A752" s="11"/>
      <c r="F752" s="12"/>
      <c r="G752" s="13"/>
      <c r="H752" s="13"/>
      <c r="I752" s="14"/>
      <c r="J752" s="13"/>
      <c r="K752" s="15"/>
      <c r="L752" s="15"/>
      <c r="M752" s="16"/>
      <c r="N752" s="16"/>
      <c r="O752" s="16"/>
      <c r="P752" s="16"/>
      <c r="Q752" s="16"/>
      <c r="R752" s="17"/>
      <c r="S752" s="18"/>
      <c r="T752" s="18"/>
      <c r="U752" s="19"/>
      <c r="V752" s="19"/>
      <c r="W752" s="20"/>
      <c r="X752" s="21"/>
      <c r="Y752" s="22"/>
    </row>
    <row r="753" customFormat="false" ht="11.25" hidden="false" customHeight="false" outlineLevel="0" collapsed="false">
      <c r="A753" s="11"/>
      <c r="F753" s="12"/>
      <c r="G753" s="13"/>
      <c r="H753" s="13"/>
      <c r="I753" s="14"/>
      <c r="J753" s="13"/>
      <c r="K753" s="15"/>
      <c r="L753" s="15"/>
      <c r="M753" s="16"/>
      <c r="N753" s="16"/>
      <c r="O753" s="16"/>
      <c r="P753" s="16"/>
      <c r="Q753" s="16"/>
      <c r="R753" s="17"/>
      <c r="S753" s="18"/>
      <c r="T753" s="18"/>
      <c r="U753" s="19"/>
      <c r="V753" s="19"/>
      <c r="W753" s="20"/>
      <c r="X753" s="21"/>
      <c r="Y753" s="22"/>
    </row>
    <row r="754" customFormat="false" ht="11.25" hidden="false" customHeight="false" outlineLevel="0" collapsed="false">
      <c r="A754" s="11"/>
      <c r="F754" s="12"/>
      <c r="G754" s="13"/>
      <c r="H754" s="13"/>
      <c r="I754" s="14"/>
      <c r="J754" s="13"/>
      <c r="K754" s="15"/>
      <c r="L754" s="15"/>
      <c r="M754" s="16"/>
      <c r="N754" s="16"/>
      <c r="O754" s="16"/>
      <c r="P754" s="16"/>
      <c r="Q754" s="16"/>
      <c r="R754" s="17"/>
      <c r="S754" s="18"/>
      <c r="T754" s="18"/>
      <c r="U754" s="19"/>
      <c r="V754" s="19"/>
      <c r="W754" s="20"/>
      <c r="X754" s="21"/>
      <c r="Y754" s="22"/>
    </row>
    <row r="755" customFormat="false" ht="11.25" hidden="false" customHeight="false" outlineLevel="0" collapsed="false">
      <c r="A755" s="11"/>
      <c r="F755" s="12"/>
      <c r="G755" s="13"/>
      <c r="H755" s="13"/>
      <c r="I755" s="14"/>
      <c r="J755" s="13"/>
      <c r="K755" s="15"/>
      <c r="L755" s="15"/>
      <c r="M755" s="16"/>
      <c r="N755" s="16"/>
      <c r="O755" s="16"/>
      <c r="P755" s="16"/>
      <c r="Q755" s="16"/>
      <c r="R755" s="17"/>
      <c r="S755" s="18"/>
      <c r="T755" s="18"/>
      <c r="U755" s="19"/>
      <c r="V755" s="19"/>
      <c r="W755" s="20"/>
      <c r="X755" s="21"/>
      <c r="Y755" s="22"/>
    </row>
    <row r="756" customFormat="false" ht="11.25" hidden="false" customHeight="false" outlineLevel="0" collapsed="false">
      <c r="A756" s="11"/>
      <c r="F756" s="12"/>
      <c r="G756" s="13"/>
      <c r="H756" s="13"/>
      <c r="I756" s="14"/>
      <c r="J756" s="13"/>
      <c r="K756" s="15"/>
      <c r="L756" s="15"/>
      <c r="M756" s="16"/>
      <c r="N756" s="16"/>
      <c r="O756" s="16"/>
      <c r="P756" s="16"/>
      <c r="Q756" s="16"/>
      <c r="R756" s="17"/>
      <c r="S756" s="18"/>
      <c r="T756" s="18"/>
      <c r="U756" s="19"/>
      <c r="V756" s="19"/>
      <c r="W756" s="20"/>
      <c r="X756" s="21"/>
      <c r="Y756" s="22"/>
    </row>
    <row r="757" customFormat="false" ht="11.25" hidden="false" customHeight="false" outlineLevel="0" collapsed="false">
      <c r="A757" s="11"/>
      <c r="F757" s="12"/>
      <c r="G757" s="13"/>
      <c r="H757" s="13"/>
      <c r="I757" s="14"/>
      <c r="J757" s="13"/>
      <c r="K757" s="15"/>
      <c r="L757" s="15"/>
      <c r="M757" s="16"/>
      <c r="N757" s="16"/>
      <c r="O757" s="16"/>
      <c r="P757" s="16"/>
      <c r="Q757" s="16"/>
      <c r="R757" s="17"/>
      <c r="S757" s="18"/>
      <c r="T757" s="18"/>
      <c r="U757" s="19"/>
      <c r="V757" s="19"/>
      <c r="W757" s="20"/>
      <c r="X757" s="21"/>
      <c r="Y757" s="22"/>
    </row>
    <row r="758" customFormat="false" ht="11.25" hidden="false" customHeight="false" outlineLevel="0" collapsed="false">
      <c r="A758" s="11"/>
      <c r="F758" s="12"/>
      <c r="G758" s="13"/>
      <c r="H758" s="13"/>
      <c r="I758" s="14"/>
      <c r="J758" s="13"/>
      <c r="K758" s="15"/>
      <c r="L758" s="15"/>
      <c r="M758" s="16"/>
      <c r="N758" s="16"/>
      <c r="O758" s="16"/>
      <c r="P758" s="16"/>
      <c r="Q758" s="16"/>
      <c r="R758" s="17"/>
      <c r="S758" s="18"/>
      <c r="T758" s="18"/>
      <c r="U758" s="19"/>
      <c r="V758" s="19"/>
      <c r="W758" s="20"/>
      <c r="X758" s="21"/>
      <c r="Y758" s="22"/>
    </row>
    <row r="759" customFormat="false" ht="11.25" hidden="false" customHeight="false" outlineLevel="0" collapsed="false">
      <c r="A759" s="11"/>
      <c r="F759" s="12"/>
      <c r="G759" s="13"/>
      <c r="H759" s="13"/>
      <c r="I759" s="14"/>
      <c r="J759" s="13"/>
      <c r="K759" s="15"/>
      <c r="L759" s="15"/>
      <c r="M759" s="16"/>
      <c r="N759" s="16"/>
      <c r="O759" s="16"/>
      <c r="P759" s="16"/>
      <c r="Q759" s="16"/>
      <c r="R759" s="17"/>
      <c r="S759" s="18"/>
      <c r="T759" s="18"/>
      <c r="U759" s="19"/>
      <c r="V759" s="19"/>
      <c r="W759" s="20"/>
      <c r="X759" s="21"/>
      <c r="Y759" s="22"/>
    </row>
    <row r="760" customFormat="false" ht="11.25" hidden="false" customHeight="false" outlineLevel="0" collapsed="false">
      <c r="A760" s="11"/>
      <c r="F760" s="12"/>
      <c r="G760" s="13"/>
      <c r="H760" s="13"/>
      <c r="I760" s="14"/>
      <c r="J760" s="13"/>
      <c r="K760" s="15"/>
      <c r="L760" s="15"/>
      <c r="M760" s="16"/>
      <c r="N760" s="16"/>
      <c r="O760" s="16"/>
      <c r="P760" s="16"/>
      <c r="Q760" s="16"/>
      <c r="R760" s="17"/>
      <c r="S760" s="18"/>
      <c r="T760" s="18"/>
      <c r="U760" s="19"/>
      <c r="V760" s="19"/>
      <c r="W760" s="20"/>
      <c r="X760" s="21"/>
      <c r="Y760" s="22"/>
    </row>
    <row r="761" customFormat="false" ht="11.25" hidden="false" customHeight="false" outlineLevel="0" collapsed="false">
      <c r="A761" s="11"/>
      <c r="F761" s="12"/>
      <c r="G761" s="13"/>
      <c r="H761" s="13"/>
      <c r="I761" s="14"/>
      <c r="J761" s="13"/>
      <c r="K761" s="15"/>
      <c r="L761" s="15"/>
      <c r="M761" s="16"/>
      <c r="N761" s="16"/>
      <c r="O761" s="16"/>
      <c r="P761" s="16"/>
      <c r="Q761" s="16"/>
      <c r="R761" s="17"/>
      <c r="S761" s="18"/>
      <c r="T761" s="18"/>
      <c r="U761" s="19"/>
      <c r="V761" s="19"/>
      <c r="W761" s="20"/>
      <c r="X761" s="21"/>
      <c r="Y761" s="22"/>
    </row>
    <row r="762" customFormat="false" ht="11.25" hidden="false" customHeight="false" outlineLevel="0" collapsed="false">
      <c r="A762" s="11"/>
      <c r="F762" s="12"/>
      <c r="G762" s="13"/>
      <c r="H762" s="13"/>
      <c r="I762" s="14"/>
      <c r="J762" s="13"/>
      <c r="K762" s="15"/>
      <c r="L762" s="15"/>
      <c r="M762" s="16"/>
      <c r="N762" s="16"/>
      <c r="O762" s="16"/>
      <c r="P762" s="16"/>
      <c r="Q762" s="16"/>
      <c r="R762" s="17"/>
      <c r="S762" s="18"/>
      <c r="T762" s="18"/>
      <c r="U762" s="19"/>
      <c r="V762" s="19"/>
      <c r="W762" s="20"/>
      <c r="X762" s="21"/>
      <c r="Y762" s="22"/>
    </row>
    <row r="763" customFormat="false" ht="11.25" hidden="false" customHeight="false" outlineLevel="0" collapsed="false">
      <c r="A763" s="11"/>
      <c r="F763" s="12"/>
      <c r="G763" s="13"/>
      <c r="H763" s="13"/>
      <c r="I763" s="14"/>
      <c r="J763" s="13"/>
      <c r="K763" s="15"/>
      <c r="L763" s="15"/>
      <c r="M763" s="16"/>
      <c r="N763" s="16"/>
      <c r="O763" s="16"/>
      <c r="P763" s="16"/>
      <c r="Q763" s="16"/>
      <c r="R763" s="17"/>
      <c r="S763" s="18"/>
      <c r="T763" s="18"/>
      <c r="U763" s="19"/>
      <c r="V763" s="19"/>
      <c r="W763" s="20"/>
      <c r="X763" s="21"/>
      <c r="Y763" s="22"/>
    </row>
    <row r="764" customFormat="false" ht="11.25" hidden="false" customHeight="false" outlineLevel="0" collapsed="false">
      <c r="A764" s="11"/>
      <c r="F764" s="12"/>
      <c r="G764" s="13"/>
      <c r="H764" s="13"/>
      <c r="I764" s="14"/>
      <c r="J764" s="13"/>
      <c r="K764" s="15"/>
      <c r="L764" s="15"/>
      <c r="M764" s="16"/>
      <c r="N764" s="16"/>
      <c r="O764" s="16"/>
      <c r="P764" s="16"/>
      <c r="Q764" s="16"/>
      <c r="R764" s="17"/>
      <c r="S764" s="18"/>
      <c r="T764" s="18"/>
      <c r="U764" s="19"/>
      <c r="V764" s="19"/>
      <c r="W764" s="20"/>
      <c r="X764" s="21"/>
      <c r="Y764" s="22"/>
    </row>
    <row r="765" customFormat="false" ht="11.25" hidden="false" customHeight="false" outlineLevel="0" collapsed="false">
      <c r="A765" s="11"/>
      <c r="F765" s="12"/>
      <c r="G765" s="13"/>
      <c r="H765" s="13"/>
      <c r="I765" s="14"/>
      <c r="J765" s="13"/>
      <c r="K765" s="15"/>
      <c r="L765" s="15"/>
      <c r="M765" s="16"/>
      <c r="N765" s="16"/>
      <c r="O765" s="16"/>
      <c r="P765" s="16"/>
      <c r="Q765" s="16"/>
      <c r="R765" s="17"/>
      <c r="S765" s="18"/>
      <c r="T765" s="18"/>
      <c r="U765" s="19"/>
      <c r="V765" s="19"/>
      <c r="W765" s="20"/>
      <c r="X765" s="21"/>
      <c r="Y765" s="22"/>
    </row>
    <row r="766" customFormat="false" ht="11.25" hidden="false" customHeight="false" outlineLevel="0" collapsed="false">
      <c r="A766" s="11"/>
      <c r="F766" s="12"/>
      <c r="G766" s="13"/>
      <c r="H766" s="13"/>
      <c r="I766" s="14"/>
      <c r="J766" s="13"/>
      <c r="K766" s="15"/>
      <c r="L766" s="15"/>
      <c r="M766" s="16"/>
      <c r="N766" s="16"/>
      <c r="O766" s="16"/>
      <c r="P766" s="16"/>
      <c r="Q766" s="16"/>
      <c r="R766" s="17"/>
      <c r="S766" s="18"/>
      <c r="T766" s="18"/>
      <c r="U766" s="19"/>
      <c r="V766" s="19"/>
      <c r="W766" s="20"/>
      <c r="X766" s="21"/>
      <c r="Y766" s="22"/>
    </row>
    <row r="767" customFormat="false" ht="11.25" hidden="false" customHeight="false" outlineLevel="0" collapsed="false">
      <c r="A767" s="11"/>
      <c r="F767" s="12"/>
      <c r="G767" s="13"/>
      <c r="H767" s="13"/>
      <c r="I767" s="14"/>
      <c r="J767" s="13"/>
      <c r="K767" s="15"/>
      <c r="L767" s="15"/>
      <c r="M767" s="16"/>
      <c r="N767" s="16"/>
      <c r="O767" s="16"/>
      <c r="P767" s="16"/>
      <c r="Q767" s="16"/>
      <c r="R767" s="17"/>
      <c r="S767" s="18"/>
      <c r="T767" s="18"/>
      <c r="U767" s="19"/>
      <c r="V767" s="19"/>
      <c r="W767" s="20"/>
      <c r="X767" s="21"/>
      <c r="Y767" s="22"/>
    </row>
    <row r="768" customFormat="false" ht="11.25" hidden="false" customHeight="false" outlineLevel="0" collapsed="false">
      <c r="A768" s="11"/>
      <c r="F768" s="12"/>
      <c r="G768" s="13"/>
      <c r="H768" s="13"/>
      <c r="I768" s="14"/>
      <c r="J768" s="13"/>
      <c r="K768" s="15"/>
      <c r="L768" s="15"/>
      <c r="M768" s="16"/>
      <c r="N768" s="16"/>
      <c r="O768" s="16"/>
      <c r="P768" s="16"/>
      <c r="Q768" s="16"/>
      <c r="R768" s="17"/>
      <c r="S768" s="18"/>
      <c r="T768" s="18"/>
      <c r="U768" s="19"/>
      <c r="V768" s="19"/>
      <c r="W768" s="20"/>
      <c r="X768" s="21"/>
      <c r="Y768" s="22"/>
    </row>
    <row r="769" customFormat="false" ht="11.25" hidden="false" customHeight="false" outlineLevel="0" collapsed="false">
      <c r="A769" s="11"/>
      <c r="F769" s="12"/>
      <c r="G769" s="13"/>
      <c r="H769" s="13"/>
      <c r="I769" s="14"/>
      <c r="J769" s="13"/>
      <c r="K769" s="15"/>
      <c r="L769" s="15"/>
      <c r="M769" s="16"/>
      <c r="N769" s="16"/>
      <c r="O769" s="16"/>
      <c r="P769" s="16"/>
      <c r="Q769" s="16"/>
      <c r="R769" s="17"/>
      <c r="S769" s="18"/>
      <c r="T769" s="18"/>
      <c r="U769" s="19"/>
      <c r="V769" s="19"/>
      <c r="W769" s="20"/>
      <c r="X769" s="21"/>
      <c r="Y769" s="22"/>
    </row>
    <row r="770" customFormat="false" ht="11.25" hidden="false" customHeight="false" outlineLevel="0" collapsed="false">
      <c r="A770" s="11"/>
      <c r="F770" s="12"/>
      <c r="G770" s="13"/>
      <c r="H770" s="13"/>
      <c r="I770" s="14"/>
      <c r="J770" s="13"/>
      <c r="K770" s="15"/>
      <c r="L770" s="15"/>
      <c r="M770" s="16"/>
      <c r="N770" s="16"/>
      <c r="O770" s="16"/>
      <c r="P770" s="16"/>
      <c r="Q770" s="16"/>
      <c r="R770" s="17"/>
      <c r="S770" s="18"/>
      <c r="T770" s="18"/>
      <c r="U770" s="19"/>
      <c r="V770" s="19"/>
      <c r="W770" s="20"/>
      <c r="X770" s="21"/>
      <c r="Y770" s="22"/>
    </row>
    <row r="771" customFormat="false" ht="11.25" hidden="false" customHeight="false" outlineLevel="0" collapsed="false">
      <c r="A771" s="11"/>
      <c r="F771" s="12"/>
      <c r="G771" s="13"/>
      <c r="H771" s="13"/>
      <c r="I771" s="14"/>
      <c r="J771" s="13"/>
      <c r="K771" s="15"/>
      <c r="L771" s="15"/>
      <c r="M771" s="16"/>
      <c r="N771" s="16"/>
      <c r="O771" s="16"/>
      <c r="P771" s="16"/>
      <c r="Q771" s="16"/>
      <c r="R771" s="17"/>
      <c r="S771" s="18"/>
      <c r="T771" s="18"/>
      <c r="U771" s="19"/>
      <c r="V771" s="19"/>
      <c r="W771" s="20"/>
      <c r="X771" s="21"/>
      <c r="Y771" s="22"/>
    </row>
    <row r="772" customFormat="false" ht="11.25" hidden="false" customHeight="false" outlineLevel="0" collapsed="false">
      <c r="A772" s="11"/>
      <c r="F772" s="12"/>
      <c r="G772" s="13"/>
      <c r="H772" s="13"/>
      <c r="I772" s="14"/>
      <c r="J772" s="13"/>
      <c r="K772" s="15"/>
      <c r="L772" s="15"/>
      <c r="M772" s="16"/>
      <c r="N772" s="16"/>
      <c r="O772" s="16"/>
      <c r="P772" s="16"/>
      <c r="Q772" s="16"/>
      <c r="R772" s="17"/>
      <c r="S772" s="18"/>
      <c r="T772" s="18"/>
      <c r="U772" s="19"/>
      <c r="V772" s="19"/>
      <c r="W772" s="20"/>
      <c r="X772" s="21"/>
      <c r="Y772" s="22"/>
    </row>
    <row r="773" customFormat="false" ht="11.25" hidden="false" customHeight="false" outlineLevel="0" collapsed="false">
      <c r="A773" s="11"/>
      <c r="F773" s="12"/>
      <c r="G773" s="13"/>
      <c r="H773" s="13"/>
      <c r="I773" s="14"/>
      <c r="J773" s="13"/>
      <c r="K773" s="15"/>
      <c r="L773" s="15"/>
      <c r="M773" s="16"/>
      <c r="N773" s="16"/>
      <c r="O773" s="16"/>
      <c r="P773" s="16"/>
      <c r="Q773" s="16"/>
      <c r="R773" s="17"/>
      <c r="S773" s="18"/>
      <c r="T773" s="18"/>
      <c r="U773" s="19"/>
      <c r="V773" s="19"/>
      <c r="W773" s="20"/>
      <c r="X773" s="21"/>
      <c r="Y773" s="22"/>
    </row>
    <row r="774" customFormat="false" ht="11.25" hidden="false" customHeight="false" outlineLevel="0" collapsed="false">
      <c r="A774" s="11"/>
      <c r="F774" s="12"/>
      <c r="G774" s="13"/>
      <c r="H774" s="13"/>
      <c r="I774" s="14"/>
      <c r="J774" s="13"/>
      <c r="K774" s="15"/>
      <c r="L774" s="15"/>
      <c r="M774" s="16"/>
      <c r="N774" s="16"/>
      <c r="O774" s="16"/>
      <c r="P774" s="16"/>
      <c r="Q774" s="16"/>
      <c r="R774" s="17"/>
      <c r="S774" s="18"/>
      <c r="T774" s="18"/>
      <c r="U774" s="19"/>
      <c r="V774" s="19"/>
      <c r="W774" s="20"/>
      <c r="X774" s="21"/>
      <c r="Y774" s="22"/>
    </row>
    <row r="775" customFormat="false" ht="11.25" hidden="false" customHeight="false" outlineLevel="0" collapsed="false">
      <c r="A775" s="11"/>
      <c r="F775" s="12"/>
      <c r="G775" s="13"/>
      <c r="H775" s="13"/>
      <c r="I775" s="14"/>
      <c r="J775" s="13"/>
      <c r="K775" s="15"/>
      <c r="L775" s="15"/>
      <c r="M775" s="16"/>
      <c r="N775" s="16"/>
      <c r="O775" s="16"/>
      <c r="P775" s="16"/>
      <c r="Q775" s="16"/>
      <c r="R775" s="17"/>
      <c r="S775" s="18"/>
      <c r="T775" s="18"/>
      <c r="U775" s="19"/>
      <c r="V775" s="19"/>
      <c r="W775" s="20"/>
      <c r="X775" s="21"/>
      <c r="Y775" s="22"/>
    </row>
    <row r="776" customFormat="false" ht="11.25" hidden="false" customHeight="false" outlineLevel="0" collapsed="false">
      <c r="A776" s="11"/>
      <c r="F776" s="12"/>
      <c r="G776" s="13"/>
      <c r="H776" s="13"/>
      <c r="I776" s="14"/>
      <c r="J776" s="13"/>
      <c r="K776" s="15"/>
      <c r="L776" s="15"/>
      <c r="M776" s="16"/>
      <c r="N776" s="16"/>
      <c r="O776" s="16"/>
      <c r="P776" s="16"/>
      <c r="Q776" s="16"/>
      <c r="R776" s="17"/>
      <c r="S776" s="18"/>
      <c r="T776" s="18"/>
      <c r="U776" s="19"/>
      <c r="V776" s="19"/>
      <c r="W776" s="20"/>
      <c r="X776" s="21"/>
      <c r="Y776" s="22"/>
    </row>
    <row r="777" customFormat="false" ht="11.25" hidden="false" customHeight="false" outlineLevel="0" collapsed="false">
      <c r="A777" s="11"/>
      <c r="F777" s="12"/>
      <c r="G777" s="13"/>
      <c r="H777" s="13"/>
      <c r="I777" s="14"/>
      <c r="J777" s="13"/>
      <c r="K777" s="15"/>
      <c r="L777" s="15"/>
      <c r="M777" s="16"/>
      <c r="N777" s="16"/>
      <c r="O777" s="16"/>
      <c r="P777" s="16"/>
      <c r="Q777" s="16"/>
      <c r="R777" s="17"/>
      <c r="S777" s="18"/>
      <c r="T777" s="18"/>
      <c r="U777" s="19"/>
      <c r="V777" s="19"/>
      <c r="W777" s="20"/>
      <c r="X777" s="21"/>
      <c r="Y777" s="22"/>
    </row>
    <row r="778" customFormat="false" ht="11.25" hidden="false" customHeight="false" outlineLevel="0" collapsed="false">
      <c r="A778" s="11"/>
      <c r="F778" s="12"/>
      <c r="G778" s="13"/>
      <c r="H778" s="13"/>
      <c r="I778" s="14"/>
      <c r="J778" s="13"/>
      <c r="K778" s="15"/>
      <c r="L778" s="15"/>
      <c r="M778" s="16"/>
      <c r="N778" s="16"/>
      <c r="O778" s="16"/>
      <c r="P778" s="16"/>
      <c r="Q778" s="16"/>
      <c r="R778" s="17"/>
      <c r="S778" s="18"/>
      <c r="T778" s="18"/>
      <c r="U778" s="19"/>
      <c r="V778" s="19"/>
      <c r="W778" s="20"/>
      <c r="X778" s="21"/>
      <c r="Y778" s="22"/>
    </row>
    <row r="779" customFormat="false" ht="11.25" hidden="false" customHeight="false" outlineLevel="0" collapsed="false">
      <c r="A779" s="11"/>
      <c r="F779" s="12"/>
      <c r="G779" s="13"/>
      <c r="H779" s="13"/>
      <c r="I779" s="14"/>
      <c r="J779" s="13"/>
      <c r="K779" s="15"/>
      <c r="L779" s="15"/>
      <c r="M779" s="16"/>
      <c r="N779" s="16"/>
      <c r="O779" s="16"/>
      <c r="P779" s="16"/>
      <c r="Q779" s="16"/>
      <c r="R779" s="17"/>
      <c r="S779" s="18"/>
      <c r="T779" s="18"/>
      <c r="U779" s="19"/>
      <c r="V779" s="19"/>
      <c r="W779" s="20"/>
      <c r="X779" s="21"/>
      <c r="Y779" s="22"/>
    </row>
    <row r="780" customFormat="false" ht="11.25" hidden="false" customHeight="false" outlineLevel="0" collapsed="false">
      <c r="A780" s="11"/>
      <c r="F780" s="12"/>
      <c r="G780" s="13"/>
      <c r="H780" s="13"/>
      <c r="I780" s="14"/>
      <c r="J780" s="13"/>
      <c r="K780" s="15"/>
      <c r="L780" s="15"/>
      <c r="M780" s="16"/>
      <c r="N780" s="16"/>
      <c r="O780" s="16"/>
      <c r="P780" s="16"/>
      <c r="Q780" s="16"/>
      <c r="R780" s="17"/>
      <c r="S780" s="18"/>
      <c r="T780" s="18"/>
      <c r="U780" s="19"/>
      <c r="V780" s="19"/>
      <c r="W780" s="20"/>
      <c r="X780" s="21"/>
      <c r="Y780" s="22"/>
    </row>
    <row r="781" customFormat="false" ht="11.25" hidden="false" customHeight="false" outlineLevel="0" collapsed="false">
      <c r="A781" s="11"/>
      <c r="F781" s="12"/>
      <c r="G781" s="13"/>
      <c r="H781" s="13"/>
      <c r="I781" s="14"/>
      <c r="J781" s="13"/>
      <c r="K781" s="15"/>
      <c r="L781" s="15"/>
      <c r="M781" s="16"/>
      <c r="N781" s="16"/>
      <c r="O781" s="16"/>
      <c r="P781" s="16"/>
      <c r="Q781" s="16"/>
      <c r="R781" s="17"/>
      <c r="S781" s="18"/>
      <c r="T781" s="18"/>
      <c r="U781" s="19"/>
      <c r="V781" s="19"/>
      <c r="W781" s="20"/>
      <c r="X781" s="21"/>
      <c r="Y781" s="22"/>
    </row>
    <row r="782" customFormat="false" ht="11.25" hidden="false" customHeight="false" outlineLevel="0" collapsed="false">
      <c r="A782" s="11"/>
      <c r="F782" s="12"/>
      <c r="G782" s="13"/>
      <c r="H782" s="13"/>
      <c r="I782" s="14"/>
      <c r="J782" s="13"/>
      <c r="K782" s="15"/>
      <c r="L782" s="15"/>
      <c r="M782" s="16"/>
      <c r="N782" s="16"/>
      <c r="O782" s="16"/>
      <c r="P782" s="16"/>
      <c r="Q782" s="16"/>
      <c r="R782" s="17"/>
      <c r="S782" s="18"/>
      <c r="T782" s="18"/>
      <c r="U782" s="19"/>
      <c r="V782" s="19"/>
      <c r="W782" s="20"/>
      <c r="X782" s="21"/>
      <c r="Y782" s="22"/>
    </row>
    <row r="783" customFormat="false" ht="11.25" hidden="false" customHeight="false" outlineLevel="0" collapsed="false">
      <c r="A783" s="11"/>
      <c r="F783" s="12"/>
      <c r="G783" s="13"/>
      <c r="H783" s="13"/>
      <c r="I783" s="14"/>
      <c r="J783" s="13"/>
      <c r="K783" s="15"/>
      <c r="L783" s="15"/>
      <c r="M783" s="16"/>
      <c r="N783" s="16"/>
      <c r="O783" s="16"/>
      <c r="P783" s="16"/>
      <c r="Q783" s="16"/>
      <c r="R783" s="17"/>
      <c r="S783" s="18"/>
      <c r="T783" s="18"/>
      <c r="U783" s="19"/>
      <c r="V783" s="19"/>
      <c r="W783" s="20"/>
      <c r="X783" s="21"/>
      <c r="Y783" s="22"/>
    </row>
    <row r="784" customFormat="false" ht="11.25" hidden="false" customHeight="false" outlineLevel="0" collapsed="false">
      <c r="A784" s="11"/>
      <c r="F784" s="12"/>
      <c r="G784" s="13"/>
      <c r="H784" s="13"/>
      <c r="I784" s="14"/>
      <c r="J784" s="13"/>
      <c r="K784" s="15"/>
      <c r="L784" s="15"/>
      <c r="M784" s="16"/>
      <c r="N784" s="16"/>
      <c r="O784" s="16"/>
      <c r="P784" s="16"/>
      <c r="Q784" s="16"/>
      <c r="R784" s="17"/>
      <c r="S784" s="18"/>
      <c r="T784" s="18"/>
      <c r="U784" s="19"/>
      <c r="V784" s="19"/>
      <c r="W784" s="20"/>
      <c r="X784" s="21"/>
      <c r="Y784" s="22"/>
    </row>
    <row r="785" customFormat="false" ht="11.25" hidden="false" customHeight="false" outlineLevel="0" collapsed="false">
      <c r="A785" s="11"/>
      <c r="F785" s="12"/>
      <c r="G785" s="13"/>
      <c r="H785" s="13"/>
      <c r="I785" s="14"/>
      <c r="J785" s="13"/>
      <c r="K785" s="15"/>
      <c r="L785" s="15"/>
      <c r="M785" s="16"/>
      <c r="N785" s="16"/>
      <c r="O785" s="16"/>
      <c r="P785" s="16"/>
      <c r="Q785" s="16"/>
      <c r="R785" s="17"/>
      <c r="S785" s="18"/>
      <c r="T785" s="18"/>
      <c r="U785" s="19"/>
      <c r="V785" s="19"/>
      <c r="W785" s="20"/>
      <c r="X785" s="21"/>
      <c r="Y785" s="22"/>
    </row>
    <row r="786" customFormat="false" ht="11.25" hidden="false" customHeight="false" outlineLevel="0" collapsed="false">
      <c r="A786" s="11"/>
      <c r="F786" s="12"/>
      <c r="G786" s="13"/>
      <c r="H786" s="13"/>
      <c r="I786" s="14"/>
      <c r="J786" s="13"/>
      <c r="K786" s="15"/>
      <c r="L786" s="15"/>
      <c r="M786" s="16"/>
      <c r="N786" s="16"/>
      <c r="O786" s="16"/>
      <c r="P786" s="16"/>
      <c r="Q786" s="16"/>
      <c r="R786" s="17"/>
      <c r="S786" s="18"/>
      <c r="T786" s="18"/>
      <c r="U786" s="19"/>
      <c r="V786" s="19"/>
      <c r="W786" s="20"/>
      <c r="X786" s="21"/>
      <c r="Y786" s="22"/>
    </row>
    <row r="787" customFormat="false" ht="11.25" hidden="false" customHeight="false" outlineLevel="0" collapsed="false">
      <c r="A787" s="11"/>
      <c r="F787" s="12"/>
      <c r="G787" s="13"/>
      <c r="H787" s="13"/>
      <c r="I787" s="14"/>
      <c r="J787" s="13"/>
      <c r="K787" s="15"/>
      <c r="L787" s="15"/>
      <c r="M787" s="16"/>
      <c r="N787" s="16"/>
      <c r="O787" s="16"/>
      <c r="P787" s="16"/>
      <c r="Q787" s="16"/>
      <c r="R787" s="17"/>
      <c r="S787" s="18"/>
      <c r="T787" s="18"/>
      <c r="U787" s="19"/>
      <c r="V787" s="19"/>
      <c r="W787" s="20"/>
      <c r="X787" s="21"/>
      <c r="Y787" s="22"/>
    </row>
    <row r="788" customFormat="false" ht="11.25" hidden="false" customHeight="false" outlineLevel="0" collapsed="false">
      <c r="A788" s="11"/>
      <c r="F788" s="12"/>
      <c r="G788" s="13"/>
      <c r="H788" s="13"/>
      <c r="I788" s="14"/>
      <c r="J788" s="13"/>
      <c r="K788" s="15"/>
      <c r="L788" s="15"/>
      <c r="M788" s="16"/>
      <c r="N788" s="16"/>
      <c r="O788" s="16"/>
      <c r="P788" s="16"/>
      <c r="Q788" s="16"/>
      <c r="R788" s="17"/>
      <c r="S788" s="18"/>
      <c r="T788" s="18"/>
      <c r="U788" s="19"/>
      <c r="V788" s="19"/>
      <c r="W788" s="20"/>
      <c r="X788" s="21"/>
      <c r="Y788" s="22"/>
    </row>
    <row r="789" customFormat="false" ht="11.25" hidden="false" customHeight="false" outlineLevel="0" collapsed="false">
      <c r="A789" s="11"/>
      <c r="F789" s="12"/>
      <c r="G789" s="13"/>
      <c r="H789" s="13"/>
      <c r="I789" s="14"/>
      <c r="J789" s="13"/>
      <c r="K789" s="15"/>
      <c r="L789" s="15"/>
      <c r="M789" s="16"/>
      <c r="N789" s="16"/>
      <c r="O789" s="16"/>
      <c r="P789" s="16"/>
      <c r="Q789" s="16"/>
      <c r="R789" s="17"/>
      <c r="S789" s="18"/>
      <c r="T789" s="18"/>
      <c r="U789" s="19"/>
      <c r="V789" s="19"/>
      <c r="W789" s="20"/>
      <c r="X789" s="21"/>
      <c r="Y789" s="22"/>
    </row>
    <row r="790" customFormat="false" ht="11.25" hidden="false" customHeight="false" outlineLevel="0" collapsed="false">
      <c r="A790" s="11"/>
      <c r="F790" s="12"/>
      <c r="G790" s="13"/>
      <c r="H790" s="13"/>
      <c r="I790" s="14"/>
      <c r="J790" s="13"/>
      <c r="K790" s="15"/>
      <c r="L790" s="15"/>
      <c r="M790" s="16"/>
      <c r="N790" s="16"/>
      <c r="O790" s="16"/>
      <c r="P790" s="16"/>
      <c r="Q790" s="16"/>
      <c r="R790" s="17"/>
      <c r="S790" s="18"/>
      <c r="T790" s="18"/>
      <c r="U790" s="19"/>
      <c r="V790" s="19"/>
      <c r="W790" s="20"/>
      <c r="X790" s="21"/>
      <c r="Y790" s="22"/>
    </row>
    <row r="791" customFormat="false" ht="11.25" hidden="false" customHeight="false" outlineLevel="0" collapsed="false">
      <c r="A791" s="11"/>
      <c r="F791" s="12"/>
      <c r="G791" s="13"/>
      <c r="H791" s="13"/>
      <c r="I791" s="14"/>
      <c r="J791" s="13"/>
      <c r="K791" s="15"/>
      <c r="L791" s="15"/>
      <c r="M791" s="16"/>
      <c r="N791" s="16"/>
      <c r="O791" s="16"/>
      <c r="P791" s="16"/>
      <c r="Q791" s="16"/>
      <c r="R791" s="17"/>
      <c r="S791" s="18"/>
      <c r="T791" s="18"/>
      <c r="U791" s="19"/>
      <c r="V791" s="19"/>
      <c r="W791" s="20"/>
      <c r="X791" s="21"/>
      <c r="Y791" s="22"/>
    </row>
    <row r="792" customFormat="false" ht="11.25" hidden="false" customHeight="false" outlineLevel="0" collapsed="false">
      <c r="A792" s="11"/>
      <c r="F792" s="12"/>
      <c r="G792" s="13"/>
      <c r="H792" s="13"/>
      <c r="I792" s="14"/>
      <c r="J792" s="13"/>
      <c r="K792" s="15"/>
      <c r="L792" s="15"/>
      <c r="M792" s="16"/>
      <c r="N792" s="16"/>
      <c r="O792" s="16"/>
      <c r="P792" s="16"/>
      <c r="Q792" s="16"/>
      <c r="R792" s="17"/>
      <c r="S792" s="18"/>
      <c r="T792" s="18"/>
      <c r="U792" s="19"/>
      <c r="V792" s="19"/>
      <c r="W792" s="20"/>
      <c r="X792" s="21"/>
      <c r="Y792" s="22"/>
    </row>
    <row r="793" customFormat="false" ht="11.25" hidden="false" customHeight="false" outlineLevel="0" collapsed="false">
      <c r="A793" s="11"/>
      <c r="F793" s="12"/>
      <c r="G793" s="13"/>
      <c r="H793" s="13"/>
      <c r="I793" s="14"/>
      <c r="J793" s="13"/>
      <c r="K793" s="15"/>
      <c r="L793" s="15"/>
      <c r="M793" s="16"/>
      <c r="N793" s="16"/>
      <c r="O793" s="16"/>
      <c r="P793" s="16"/>
      <c r="Q793" s="16"/>
      <c r="R793" s="17"/>
      <c r="S793" s="18"/>
      <c r="T793" s="18"/>
      <c r="U793" s="19"/>
      <c r="V793" s="19"/>
      <c r="W793" s="20"/>
      <c r="X793" s="21"/>
      <c r="Y793" s="22"/>
    </row>
    <row r="794" customFormat="false" ht="11.25" hidden="false" customHeight="false" outlineLevel="0" collapsed="false">
      <c r="A794" s="11"/>
      <c r="F794" s="12"/>
      <c r="G794" s="13"/>
      <c r="H794" s="13"/>
      <c r="I794" s="14"/>
      <c r="J794" s="13"/>
      <c r="K794" s="15"/>
      <c r="L794" s="15"/>
      <c r="M794" s="16"/>
      <c r="N794" s="16"/>
      <c r="O794" s="16"/>
      <c r="P794" s="16"/>
      <c r="Q794" s="16"/>
      <c r="R794" s="17"/>
      <c r="S794" s="18"/>
      <c r="T794" s="18"/>
      <c r="U794" s="19"/>
      <c r="V794" s="19"/>
      <c r="W794" s="20"/>
      <c r="X794" s="21"/>
      <c r="Y794" s="22"/>
    </row>
    <row r="795" customFormat="false" ht="11.25" hidden="false" customHeight="false" outlineLevel="0" collapsed="false">
      <c r="A795" s="11"/>
      <c r="F795" s="12"/>
      <c r="G795" s="13"/>
      <c r="H795" s="13"/>
      <c r="I795" s="14"/>
      <c r="J795" s="13"/>
      <c r="K795" s="15"/>
      <c r="L795" s="15"/>
      <c r="M795" s="16"/>
      <c r="N795" s="16"/>
      <c r="O795" s="16"/>
      <c r="P795" s="16"/>
      <c r="Q795" s="16"/>
      <c r="R795" s="17"/>
      <c r="S795" s="18"/>
      <c r="T795" s="18"/>
      <c r="U795" s="19"/>
      <c r="V795" s="19"/>
      <c r="W795" s="20"/>
      <c r="X795" s="21"/>
      <c r="Y795" s="22"/>
    </row>
    <row r="796" customFormat="false" ht="11.25" hidden="false" customHeight="false" outlineLevel="0" collapsed="false">
      <c r="A796" s="11"/>
      <c r="F796" s="12"/>
      <c r="G796" s="13"/>
      <c r="H796" s="13"/>
      <c r="I796" s="14"/>
      <c r="J796" s="13"/>
      <c r="K796" s="15"/>
      <c r="L796" s="15"/>
      <c r="M796" s="16"/>
      <c r="N796" s="16"/>
      <c r="O796" s="16"/>
      <c r="P796" s="16"/>
      <c r="Q796" s="16"/>
      <c r="R796" s="17"/>
      <c r="S796" s="18"/>
      <c r="T796" s="18"/>
      <c r="U796" s="19"/>
      <c r="V796" s="19"/>
      <c r="W796" s="20"/>
      <c r="X796" s="21"/>
      <c r="Y796" s="22"/>
    </row>
    <row r="797" customFormat="false" ht="11.25" hidden="false" customHeight="false" outlineLevel="0" collapsed="false">
      <c r="A797" s="11"/>
      <c r="F797" s="12"/>
      <c r="G797" s="13"/>
      <c r="H797" s="13"/>
      <c r="I797" s="14"/>
      <c r="J797" s="13"/>
      <c r="K797" s="15"/>
      <c r="L797" s="15"/>
      <c r="M797" s="16"/>
      <c r="N797" s="16"/>
      <c r="O797" s="16"/>
      <c r="P797" s="16"/>
      <c r="Q797" s="16"/>
      <c r="R797" s="17"/>
      <c r="S797" s="18"/>
      <c r="T797" s="18"/>
      <c r="U797" s="19"/>
      <c r="V797" s="19"/>
      <c r="W797" s="20"/>
      <c r="X797" s="21"/>
      <c r="Y797" s="22"/>
    </row>
    <row r="798" customFormat="false" ht="11.25" hidden="false" customHeight="false" outlineLevel="0" collapsed="false">
      <c r="A798" s="11"/>
      <c r="F798" s="12"/>
      <c r="G798" s="13"/>
      <c r="H798" s="13"/>
      <c r="I798" s="14"/>
      <c r="J798" s="13"/>
      <c r="K798" s="15"/>
      <c r="L798" s="15"/>
      <c r="M798" s="16"/>
      <c r="N798" s="16"/>
      <c r="O798" s="16"/>
      <c r="P798" s="16"/>
      <c r="Q798" s="16"/>
      <c r="R798" s="17"/>
      <c r="S798" s="18"/>
      <c r="T798" s="18"/>
      <c r="U798" s="19"/>
      <c r="V798" s="19"/>
      <c r="W798" s="20"/>
      <c r="X798" s="21"/>
      <c r="Y798" s="22"/>
    </row>
    <row r="799" customFormat="false" ht="11.25" hidden="false" customHeight="false" outlineLevel="0" collapsed="false">
      <c r="A799" s="11"/>
      <c r="F799" s="12"/>
      <c r="G799" s="13"/>
      <c r="H799" s="13"/>
      <c r="I799" s="14"/>
      <c r="J799" s="13"/>
      <c r="K799" s="15"/>
      <c r="L799" s="15"/>
      <c r="M799" s="16"/>
      <c r="N799" s="16"/>
      <c r="O799" s="16"/>
      <c r="P799" s="16"/>
      <c r="Q799" s="16"/>
      <c r="R799" s="17"/>
      <c r="S799" s="18"/>
      <c r="T799" s="18"/>
      <c r="U799" s="19"/>
      <c r="V799" s="19"/>
      <c r="W799" s="20"/>
      <c r="X799" s="21"/>
      <c r="Y799" s="22"/>
    </row>
    <row r="800" customFormat="false" ht="11.25" hidden="false" customHeight="false" outlineLevel="0" collapsed="false">
      <c r="A800" s="11"/>
      <c r="F800" s="12"/>
      <c r="G800" s="13"/>
      <c r="H800" s="13"/>
      <c r="I800" s="14"/>
      <c r="J800" s="13"/>
      <c r="K800" s="15"/>
      <c r="L800" s="15"/>
      <c r="M800" s="16"/>
      <c r="N800" s="16"/>
      <c r="O800" s="16"/>
      <c r="P800" s="16"/>
      <c r="Q800" s="16"/>
      <c r="R800" s="17"/>
      <c r="S800" s="18"/>
      <c r="T800" s="18"/>
      <c r="U800" s="19"/>
      <c r="V800" s="19"/>
      <c r="W800" s="20"/>
      <c r="X800" s="21"/>
      <c r="Y800" s="22"/>
    </row>
    <row r="801" customFormat="false" ht="11.25" hidden="false" customHeight="false" outlineLevel="0" collapsed="false">
      <c r="A801" s="11"/>
      <c r="F801" s="12"/>
      <c r="G801" s="13"/>
      <c r="H801" s="13"/>
      <c r="I801" s="14"/>
      <c r="J801" s="13"/>
      <c r="K801" s="15"/>
      <c r="L801" s="15"/>
      <c r="M801" s="16"/>
      <c r="N801" s="16"/>
      <c r="O801" s="16"/>
      <c r="P801" s="16"/>
      <c r="Q801" s="16"/>
      <c r="R801" s="17"/>
      <c r="S801" s="18"/>
      <c r="T801" s="18"/>
      <c r="U801" s="19"/>
      <c r="V801" s="19"/>
      <c r="W801" s="20"/>
      <c r="X801" s="21"/>
      <c r="Y801" s="22"/>
    </row>
    <row r="802" customFormat="false" ht="11.25" hidden="false" customHeight="false" outlineLevel="0" collapsed="false">
      <c r="A802" s="11"/>
      <c r="F802" s="12"/>
      <c r="G802" s="13"/>
      <c r="H802" s="13"/>
      <c r="I802" s="14"/>
      <c r="J802" s="13"/>
      <c r="K802" s="15"/>
      <c r="L802" s="15"/>
      <c r="M802" s="16"/>
      <c r="N802" s="16"/>
      <c r="O802" s="16"/>
      <c r="P802" s="16"/>
      <c r="Q802" s="16"/>
      <c r="R802" s="17"/>
      <c r="S802" s="18"/>
      <c r="T802" s="18"/>
      <c r="U802" s="19"/>
      <c r="V802" s="19"/>
      <c r="W802" s="20"/>
      <c r="X802" s="21"/>
      <c r="Y802" s="22"/>
    </row>
    <row r="803" customFormat="false" ht="11.25" hidden="false" customHeight="false" outlineLevel="0" collapsed="false">
      <c r="A803" s="11"/>
      <c r="F803" s="12"/>
      <c r="G803" s="13"/>
      <c r="H803" s="13"/>
      <c r="I803" s="14"/>
      <c r="J803" s="13"/>
      <c r="K803" s="15"/>
      <c r="L803" s="15"/>
      <c r="M803" s="16"/>
      <c r="N803" s="16"/>
      <c r="O803" s="16"/>
      <c r="P803" s="16"/>
      <c r="Q803" s="16"/>
      <c r="R803" s="17"/>
      <c r="S803" s="18"/>
      <c r="T803" s="18"/>
      <c r="U803" s="19"/>
      <c r="V803" s="19"/>
      <c r="W803" s="20"/>
      <c r="X803" s="21"/>
      <c r="Y803" s="22"/>
    </row>
    <row r="804" customFormat="false" ht="11.25" hidden="false" customHeight="false" outlineLevel="0" collapsed="false">
      <c r="A804" s="11"/>
      <c r="F804" s="12"/>
      <c r="G804" s="13"/>
      <c r="H804" s="13"/>
      <c r="I804" s="14"/>
      <c r="J804" s="13"/>
      <c r="K804" s="15"/>
      <c r="L804" s="15"/>
      <c r="M804" s="16"/>
      <c r="N804" s="16"/>
      <c r="O804" s="16"/>
      <c r="P804" s="16"/>
      <c r="Q804" s="16"/>
      <c r="R804" s="17"/>
      <c r="S804" s="18"/>
      <c r="T804" s="18"/>
      <c r="U804" s="19"/>
      <c r="V804" s="19"/>
      <c r="W804" s="20"/>
      <c r="X804" s="21"/>
      <c r="Y804" s="22"/>
    </row>
    <row r="805" customFormat="false" ht="11.25" hidden="false" customHeight="false" outlineLevel="0" collapsed="false">
      <c r="A805" s="11"/>
      <c r="F805" s="12"/>
      <c r="G805" s="13"/>
      <c r="H805" s="13"/>
      <c r="I805" s="14"/>
      <c r="J805" s="13"/>
      <c r="K805" s="15"/>
      <c r="L805" s="15"/>
      <c r="M805" s="16"/>
      <c r="N805" s="16"/>
      <c r="O805" s="16"/>
      <c r="P805" s="16"/>
      <c r="Q805" s="16"/>
      <c r="R805" s="17"/>
      <c r="S805" s="18"/>
      <c r="T805" s="18"/>
      <c r="U805" s="19"/>
      <c r="V805" s="19"/>
      <c r="W805" s="20"/>
      <c r="X805" s="21"/>
      <c r="Y805" s="22"/>
    </row>
    <row r="806" customFormat="false" ht="11.25" hidden="false" customHeight="false" outlineLevel="0" collapsed="false">
      <c r="A806" s="11"/>
      <c r="F806" s="12"/>
      <c r="G806" s="13"/>
      <c r="H806" s="13"/>
      <c r="I806" s="14"/>
      <c r="J806" s="13"/>
      <c r="K806" s="15"/>
      <c r="L806" s="15"/>
      <c r="M806" s="16"/>
      <c r="N806" s="16"/>
      <c r="O806" s="16"/>
      <c r="P806" s="16"/>
      <c r="Q806" s="16"/>
      <c r="R806" s="17"/>
      <c r="S806" s="18"/>
      <c r="T806" s="18"/>
      <c r="U806" s="19"/>
      <c r="V806" s="19"/>
      <c r="W806" s="20"/>
      <c r="X806" s="21"/>
      <c r="Y806" s="22"/>
    </row>
    <row r="807" customFormat="false" ht="11.25" hidden="false" customHeight="false" outlineLevel="0" collapsed="false">
      <c r="A807" s="11"/>
      <c r="F807" s="12"/>
      <c r="G807" s="13"/>
      <c r="H807" s="13"/>
      <c r="I807" s="14"/>
      <c r="J807" s="13"/>
      <c r="K807" s="15"/>
      <c r="L807" s="15"/>
      <c r="M807" s="16"/>
      <c r="N807" s="16"/>
      <c r="O807" s="16"/>
      <c r="P807" s="16"/>
      <c r="Q807" s="16"/>
      <c r="R807" s="17"/>
      <c r="S807" s="18"/>
      <c r="T807" s="18"/>
      <c r="U807" s="19"/>
      <c r="V807" s="19"/>
      <c r="W807" s="20"/>
      <c r="X807" s="21"/>
      <c r="Y807" s="22"/>
    </row>
    <row r="808" customFormat="false" ht="11.25" hidden="false" customHeight="false" outlineLevel="0" collapsed="false">
      <c r="A808" s="11"/>
      <c r="F808" s="12"/>
      <c r="G808" s="13"/>
      <c r="H808" s="13"/>
      <c r="I808" s="14"/>
      <c r="J808" s="13"/>
      <c r="K808" s="15"/>
      <c r="L808" s="15"/>
      <c r="M808" s="16"/>
      <c r="N808" s="16"/>
      <c r="O808" s="16"/>
      <c r="P808" s="16"/>
      <c r="Q808" s="16"/>
      <c r="R808" s="17"/>
      <c r="S808" s="18"/>
      <c r="T808" s="18"/>
      <c r="U808" s="19"/>
      <c r="V808" s="19"/>
      <c r="W808" s="20"/>
      <c r="X808" s="21"/>
      <c r="Y808" s="22"/>
    </row>
    <row r="809" customFormat="false" ht="11.25" hidden="false" customHeight="false" outlineLevel="0" collapsed="false">
      <c r="A809" s="11"/>
      <c r="F809" s="12"/>
      <c r="G809" s="13"/>
      <c r="H809" s="13"/>
      <c r="I809" s="14"/>
      <c r="J809" s="13"/>
      <c r="K809" s="15"/>
      <c r="L809" s="15"/>
      <c r="M809" s="16"/>
      <c r="N809" s="16"/>
      <c r="O809" s="16"/>
      <c r="P809" s="16"/>
      <c r="Q809" s="16"/>
      <c r="R809" s="17"/>
      <c r="S809" s="18"/>
      <c r="T809" s="18"/>
      <c r="U809" s="19"/>
      <c r="V809" s="19"/>
      <c r="W809" s="20"/>
      <c r="X809" s="21"/>
      <c r="Y809" s="22"/>
    </row>
    <row r="810" customFormat="false" ht="11.25" hidden="false" customHeight="false" outlineLevel="0" collapsed="false">
      <c r="A810" s="11"/>
      <c r="F810" s="12"/>
      <c r="G810" s="13"/>
      <c r="H810" s="13"/>
      <c r="I810" s="14"/>
      <c r="J810" s="13"/>
      <c r="K810" s="15"/>
      <c r="L810" s="15"/>
      <c r="M810" s="16"/>
      <c r="N810" s="16"/>
      <c r="O810" s="16"/>
      <c r="P810" s="16"/>
      <c r="Q810" s="16"/>
      <c r="R810" s="17"/>
      <c r="S810" s="18"/>
      <c r="T810" s="18"/>
      <c r="U810" s="19"/>
      <c r="V810" s="19"/>
      <c r="W810" s="20"/>
      <c r="X810" s="21"/>
      <c r="Y810" s="22"/>
    </row>
    <row r="811" customFormat="false" ht="11.25" hidden="false" customHeight="false" outlineLevel="0" collapsed="false">
      <c r="A811" s="11"/>
      <c r="F811" s="12"/>
      <c r="G811" s="13"/>
      <c r="H811" s="13"/>
      <c r="I811" s="14"/>
      <c r="J811" s="13"/>
      <c r="K811" s="15"/>
      <c r="L811" s="15"/>
      <c r="M811" s="16"/>
      <c r="N811" s="16"/>
      <c r="O811" s="16"/>
      <c r="P811" s="16"/>
      <c r="Q811" s="16"/>
      <c r="R811" s="17"/>
      <c r="S811" s="18"/>
      <c r="T811" s="18"/>
      <c r="U811" s="19"/>
      <c r="V811" s="19"/>
      <c r="W811" s="20"/>
      <c r="X811" s="21"/>
      <c r="Y811" s="22"/>
    </row>
    <row r="812" customFormat="false" ht="11.25" hidden="false" customHeight="false" outlineLevel="0" collapsed="false">
      <c r="A812" s="11"/>
      <c r="F812" s="12"/>
      <c r="G812" s="13"/>
      <c r="H812" s="13"/>
      <c r="I812" s="14"/>
      <c r="J812" s="13"/>
      <c r="K812" s="15"/>
      <c r="L812" s="15"/>
      <c r="M812" s="16"/>
      <c r="N812" s="16"/>
      <c r="O812" s="16"/>
      <c r="P812" s="16"/>
      <c r="Q812" s="16"/>
      <c r="R812" s="17"/>
      <c r="S812" s="18"/>
      <c r="T812" s="18"/>
      <c r="U812" s="19"/>
      <c r="V812" s="19"/>
      <c r="W812" s="20"/>
      <c r="X812" s="21"/>
      <c r="Y812" s="22"/>
    </row>
    <row r="813" customFormat="false" ht="11.25" hidden="false" customHeight="false" outlineLevel="0" collapsed="false">
      <c r="A813" s="11"/>
      <c r="F813" s="12"/>
      <c r="G813" s="13"/>
      <c r="H813" s="13"/>
      <c r="I813" s="14"/>
      <c r="J813" s="13"/>
      <c r="K813" s="15"/>
      <c r="L813" s="15"/>
      <c r="M813" s="16"/>
      <c r="N813" s="16"/>
      <c r="O813" s="16"/>
      <c r="P813" s="16"/>
      <c r="Q813" s="16"/>
      <c r="R813" s="17"/>
      <c r="S813" s="18"/>
      <c r="T813" s="18"/>
      <c r="U813" s="19"/>
      <c r="V813" s="19"/>
      <c r="W813" s="20"/>
      <c r="X813" s="21"/>
      <c r="Y813" s="22"/>
    </row>
    <row r="814" customFormat="false" ht="11.25" hidden="false" customHeight="false" outlineLevel="0" collapsed="false">
      <c r="A814" s="11"/>
      <c r="F814" s="12"/>
      <c r="G814" s="13"/>
      <c r="H814" s="13"/>
      <c r="I814" s="14"/>
      <c r="J814" s="13"/>
      <c r="K814" s="15"/>
      <c r="L814" s="15"/>
      <c r="M814" s="16"/>
      <c r="N814" s="16"/>
      <c r="O814" s="16"/>
      <c r="P814" s="16"/>
      <c r="Q814" s="16"/>
      <c r="R814" s="17"/>
      <c r="S814" s="18"/>
      <c r="T814" s="18"/>
      <c r="U814" s="19"/>
      <c r="V814" s="19"/>
      <c r="W814" s="20"/>
      <c r="X814" s="21"/>
      <c r="Y814" s="22"/>
    </row>
    <row r="815" customFormat="false" ht="11.25" hidden="false" customHeight="false" outlineLevel="0" collapsed="false">
      <c r="A815" s="11"/>
      <c r="F815" s="12"/>
      <c r="G815" s="13"/>
      <c r="H815" s="13"/>
      <c r="I815" s="14"/>
      <c r="J815" s="13"/>
      <c r="K815" s="15"/>
      <c r="L815" s="15"/>
      <c r="M815" s="16"/>
      <c r="N815" s="16"/>
      <c r="O815" s="16"/>
      <c r="P815" s="16"/>
      <c r="Q815" s="16"/>
      <c r="R815" s="17"/>
      <c r="S815" s="18"/>
      <c r="T815" s="18"/>
      <c r="U815" s="19"/>
      <c r="V815" s="19"/>
      <c r="W815" s="20"/>
      <c r="X815" s="21"/>
      <c r="Y815" s="22"/>
    </row>
    <row r="816" customFormat="false" ht="11.25" hidden="false" customHeight="false" outlineLevel="0" collapsed="false">
      <c r="A816" s="11"/>
      <c r="F816" s="12"/>
      <c r="G816" s="13"/>
      <c r="H816" s="13"/>
      <c r="I816" s="14"/>
      <c r="J816" s="13"/>
      <c r="K816" s="15"/>
      <c r="L816" s="15"/>
      <c r="M816" s="16"/>
      <c r="N816" s="16"/>
      <c r="O816" s="16"/>
      <c r="P816" s="16"/>
      <c r="Q816" s="16"/>
      <c r="R816" s="17"/>
      <c r="S816" s="18"/>
      <c r="T816" s="18"/>
      <c r="U816" s="19"/>
      <c r="V816" s="19"/>
      <c r="W816" s="20"/>
      <c r="X816" s="21"/>
      <c r="Y816" s="22"/>
    </row>
    <row r="817" customFormat="false" ht="11.25" hidden="false" customHeight="false" outlineLevel="0" collapsed="false">
      <c r="A817" s="11"/>
      <c r="F817" s="12"/>
      <c r="G817" s="13"/>
      <c r="H817" s="13"/>
      <c r="I817" s="14"/>
      <c r="J817" s="13"/>
      <c r="K817" s="15"/>
      <c r="L817" s="15"/>
      <c r="M817" s="16"/>
      <c r="N817" s="16"/>
      <c r="O817" s="16"/>
      <c r="P817" s="16"/>
      <c r="Q817" s="16"/>
      <c r="R817" s="17"/>
      <c r="S817" s="18"/>
      <c r="T817" s="18"/>
      <c r="U817" s="19"/>
      <c r="V817" s="19"/>
      <c r="W817" s="20"/>
      <c r="X817" s="21"/>
      <c r="Y817" s="22"/>
    </row>
    <row r="818" customFormat="false" ht="11.25" hidden="false" customHeight="false" outlineLevel="0" collapsed="false">
      <c r="A818" s="11"/>
      <c r="F818" s="12"/>
      <c r="G818" s="13"/>
      <c r="H818" s="13"/>
      <c r="I818" s="14"/>
      <c r="J818" s="13"/>
      <c r="K818" s="15"/>
      <c r="L818" s="15"/>
      <c r="M818" s="16"/>
      <c r="N818" s="16"/>
      <c r="O818" s="16"/>
      <c r="P818" s="16"/>
      <c r="Q818" s="16"/>
      <c r="R818" s="17"/>
      <c r="S818" s="18"/>
      <c r="T818" s="18"/>
      <c r="U818" s="19"/>
      <c r="V818" s="19"/>
      <c r="W818" s="20"/>
      <c r="X818" s="21"/>
      <c r="Y818" s="22"/>
    </row>
    <row r="819" customFormat="false" ht="11.25" hidden="false" customHeight="false" outlineLevel="0" collapsed="false">
      <c r="A819" s="11"/>
      <c r="F819" s="12"/>
      <c r="G819" s="13"/>
      <c r="H819" s="13"/>
      <c r="I819" s="14"/>
      <c r="J819" s="13"/>
      <c r="K819" s="15"/>
      <c r="L819" s="15"/>
      <c r="M819" s="16"/>
      <c r="N819" s="16"/>
      <c r="O819" s="16"/>
      <c r="P819" s="16"/>
      <c r="Q819" s="16"/>
      <c r="R819" s="17"/>
      <c r="S819" s="18"/>
      <c r="T819" s="18"/>
      <c r="U819" s="19"/>
      <c r="V819" s="19"/>
      <c r="W819" s="20"/>
      <c r="X819" s="21"/>
      <c r="Y819" s="22"/>
    </row>
    <row r="820" customFormat="false" ht="11.25" hidden="false" customHeight="false" outlineLevel="0" collapsed="false">
      <c r="A820" s="11"/>
      <c r="F820" s="12"/>
      <c r="G820" s="13"/>
      <c r="H820" s="13"/>
      <c r="I820" s="14"/>
      <c r="J820" s="13"/>
      <c r="K820" s="15"/>
      <c r="L820" s="15"/>
      <c r="M820" s="16"/>
      <c r="N820" s="16"/>
      <c r="O820" s="16"/>
      <c r="P820" s="16"/>
      <c r="Q820" s="16"/>
      <c r="R820" s="17"/>
      <c r="S820" s="18"/>
      <c r="T820" s="18"/>
      <c r="U820" s="19"/>
      <c r="V820" s="19"/>
      <c r="W820" s="20"/>
      <c r="X820" s="21"/>
      <c r="Y820" s="22"/>
    </row>
    <row r="821" customFormat="false" ht="11.25" hidden="false" customHeight="false" outlineLevel="0" collapsed="false">
      <c r="A821" s="11"/>
      <c r="F821" s="12"/>
      <c r="G821" s="13"/>
      <c r="H821" s="13"/>
      <c r="I821" s="14"/>
      <c r="J821" s="13"/>
      <c r="K821" s="15"/>
      <c r="L821" s="15"/>
      <c r="M821" s="16"/>
      <c r="N821" s="16"/>
      <c r="O821" s="16"/>
      <c r="P821" s="16"/>
      <c r="Q821" s="16"/>
      <c r="R821" s="17"/>
      <c r="S821" s="18"/>
      <c r="T821" s="18"/>
      <c r="U821" s="19"/>
      <c r="V821" s="19"/>
      <c r="W821" s="20"/>
      <c r="X821" s="21"/>
      <c r="Y821" s="22"/>
    </row>
    <row r="822" customFormat="false" ht="11.25" hidden="false" customHeight="false" outlineLevel="0" collapsed="false">
      <c r="A822" s="11"/>
      <c r="F822" s="12"/>
      <c r="G822" s="13"/>
      <c r="H822" s="13"/>
      <c r="I822" s="14"/>
      <c r="J822" s="13"/>
      <c r="K822" s="15"/>
      <c r="L822" s="15"/>
      <c r="M822" s="16"/>
      <c r="N822" s="16"/>
      <c r="O822" s="16"/>
      <c r="P822" s="16"/>
      <c r="Q822" s="16"/>
      <c r="R822" s="17"/>
      <c r="S822" s="18"/>
      <c r="T822" s="18"/>
      <c r="U822" s="19"/>
      <c r="V822" s="19"/>
      <c r="W822" s="20"/>
      <c r="X822" s="21"/>
      <c r="Y822" s="22"/>
    </row>
    <row r="823" customFormat="false" ht="11.25" hidden="false" customHeight="false" outlineLevel="0" collapsed="false">
      <c r="A823" s="11"/>
      <c r="F823" s="12"/>
      <c r="G823" s="13"/>
      <c r="H823" s="13"/>
      <c r="I823" s="14"/>
      <c r="J823" s="13"/>
      <c r="K823" s="15"/>
      <c r="L823" s="15"/>
      <c r="M823" s="16"/>
      <c r="N823" s="16"/>
      <c r="O823" s="16"/>
      <c r="P823" s="16"/>
      <c r="Q823" s="16"/>
      <c r="R823" s="17"/>
      <c r="S823" s="18"/>
      <c r="T823" s="18"/>
      <c r="U823" s="19"/>
      <c r="V823" s="19"/>
      <c r="W823" s="20"/>
      <c r="X823" s="21"/>
      <c r="Y823" s="22"/>
    </row>
    <row r="824" customFormat="false" ht="11.25" hidden="false" customHeight="false" outlineLevel="0" collapsed="false">
      <c r="A824" s="11"/>
      <c r="F824" s="12"/>
      <c r="G824" s="13"/>
      <c r="H824" s="13"/>
      <c r="I824" s="14"/>
      <c r="J824" s="13"/>
      <c r="K824" s="15"/>
      <c r="L824" s="15"/>
      <c r="M824" s="16"/>
      <c r="N824" s="16"/>
      <c r="O824" s="16"/>
      <c r="P824" s="16"/>
      <c r="Q824" s="16"/>
      <c r="R824" s="17"/>
      <c r="S824" s="18"/>
      <c r="T824" s="18"/>
      <c r="U824" s="19"/>
      <c r="V824" s="19"/>
      <c r="W824" s="20"/>
      <c r="X824" s="21"/>
      <c r="Y824" s="22"/>
    </row>
    <row r="825" customFormat="false" ht="11.25" hidden="false" customHeight="false" outlineLevel="0" collapsed="false">
      <c r="A825" s="11"/>
      <c r="F825" s="12"/>
      <c r="G825" s="13"/>
      <c r="H825" s="13"/>
      <c r="I825" s="14"/>
      <c r="J825" s="13"/>
      <c r="K825" s="15"/>
      <c r="L825" s="15"/>
      <c r="M825" s="16"/>
      <c r="N825" s="16"/>
      <c r="O825" s="16"/>
      <c r="P825" s="16"/>
      <c r="Q825" s="16"/>
      <c r="R825" s="17"/>
      <c r="S825" s="18"/>
      <c r="T825" s="18"/>
      <c r="U825" s="19"/>
      <c r="V825" s="19"/>
      <c r="W825" s="20"/>
      <c r="X825" s="21"/>
      <c r="Y825" s="22"/>
    </row>
    <row r="826" customFormat="false" ht="11.25" hidden="false" customHeight="false" outlineLevel="0" collapsed="false">
      <c r="A826" s="11"/>
      <c r="F826" s="12"/>
      <c r="G826" s="13"/>
      <c r="H826" s="13"/>
      <c r="I826" s="14"/>
      <c r="J826" s="13"/>
      <c r="K826" s="15"/>
      <c r="L826" s="15"/>
      <c r="M826" s="16"/>
      <c r="N826" s="16"/>
      <c r="O826" s="16"/>
      <c r="P826" s="16"/>
      <c r="Q826" s="16"/>
      <c r="R826" s="17"/>
      <c r="S826" s="18"/>
      <c r="T826" s="18"/>
      <c r="U826" s="19"/>
      <c r="V826" s="19"/>
      <c r="W826" s="20"/>
      <c r="X826" s="21"/>
      <c r="Y826" s="22"/>
    </row>
    <row r="827" customFormat="false" ht="11.25" hidden="false" customHeight="false" outlineLevel="0" collapsed="false">
      <c r="A827" s="11"/>
      <c r="F827" s="12"/>
      <c r="G827" s="13"/>
      <c r="H827" s="13"/>
      <c r="I827" s="14"/>
      <c r="J827" s="13"/>
      <c r="K827" s="15"/>
      <c r="L827" s="15"/>
      <c r="M827" s="16"/>
      <c r="N827" s="16"/>
      <c r="O827" s="16"/>
      <c r="P827" s="16"/>
      <c r="Q827" s="16"/>
      <c r="R827" s="17"/>
      <c r="S827" s="18"/>
      <c r="T827" s="18"/>
      <c r="U827" s="19"/>
      <c r="V827" s="19"/>
      <c r="W827" s="20"/>
      <c r="X827" s="21"/>
      <c r="Y827" s="22"/>
    </row>
    <row r="828" customFormat="false" ht="11.25" hidden="false" customHeight="false" outlineLevel="0" collapsed="false">
      <c r="A828" s="11"/>
      <c r="F828" s="12"/>
      <c r="G828" s="13"/>
      <c r="H828" s="13"/>
      <c r="I828" s="14"/>
      <c r="J828" s="13"/>
      <c r="K828" s="15"/>
      <c r="L828" s="15"/>
      <c r="M828" s="16"/>
      <c r="N828" s="16"/>
      <c r="O828" s="16"/>
      <c r="P828" s="16"/>
      <c r="Q828" s="16"/>
      <c r="R828" s="17"/>
      <c r="S828" s="18"/>
      <c r="T828" s="18"/>
      <c r="U828" s="19"/>
      <c r="V828" s="19"/>
      <c r="W828" s="20"/>
      <c r="X828" s="21"/>
      <c r="Y828" s="22"/>
    </row>
    <row r="829" customFormat="false" ht="11.25" hidden="false" customHeight="false" outlineLevel="0" collapsed="false">
      <c r="A829" s="11"/>
      <c r="F829" s="12"/>
      <c r="G829" s="13"/>
      <c r="H829" s="13"/>
      <c r="I829" s="14"/>
      <c r="J829" s="13"/>
      <c r="K829" s="15"/>
      <c r="L829" s="15"/>
      <c r="M829" s="16"/>
      <c r="N829" s="16"/>
      <c r="O829" s="16"/>
      <c r="P829" s="16"/>
      <c r="Q829" s="16"/>
      <c r="R829" s="17"/>
      <c r="S829" s="18"/>
      <c r="T829" s="18"/>
      <c r="U829" s="19"/>
      <c r="V829" s="19"/>
      <c r="W829" s="20"/>
      <c r="X829" s="21"/>
      <c r="Y829" s="22"/>
    </row>
    <row r="830" customFormat="false" ht="11.25" hidden="false" customHeight="false" outlineLevel="0" collapsed="false">
      <c r="A830" s="11"/>
      <c r="F830" s="12"/>
      <c r="G830" s="13"/>
      <c r="H830" s="13"/>
      <c r="I830" s="14"/>
      <c r="J830" s="13"/>
      <c r="K830" s="15"/>
      <c r="L830" s="15"/>
      <c r="M830" s="16"/>
      <c r="N830" s="16"/>
      <c r="O830" s="16"/>
      <c r="P830" s="16"/>
      <c r="Q830" s="16"/>
      <c r="R830" s="17"/>
      <c r="S830" s="18"/>
      <c r="T830" s="18"/>
      <c r="U830" s="19"/>
      <c r="V830" s="19"/>
      <c r="W830" s="20"/>
      <c r="X830" s="21"/>
      <c r="Y830" s="22"/>
    </row>
    <row r="831" customFormat="false" ht="11.25" hidden="false" customHeight="false" outlineLevel="0" collapsed="false">
      <c r="A831" s="11"/>
      <c r="F831" s="12"/>
      <c r="G831" s="13"/>
      <c r="H831" s="13"/>
      <c r="I831" s="14"/>
      <c r="J831" s="13"/>
      <c r="K831" s="15"/>
      <c r="L831" s="15"/>
      <c r="M831" s="16"/>
      <c r="N831" s="16"/>
      <c r="O831" s="16"/>
      <c r="P831" s="16"/>
      <c r="Q831" s="16"/>
      <c r="R831" s="17"/>
      <c r="S831" s="18"/>
      <c r="T831" s="18"/>
      <c r="U831" s="19"/>
      <c r="V831" s="19"/>
      <c r="W831" s="20"/>
      <c r="X831" s="21"/>
      <c r="Y831" s="22"/>
    </row>
    <row r="832" customFormat="false" ht="11.25" hidden="false" customHeight="false" outlineLevel="0" collapsed="false">
      <c r="A832" s="11"/>
      <c r="F832" s="12"/>
      <c r="G832" s="13"/>
      <c r="H832" s="13"/>
      <c r="I832" s="14"/>
      <c r="J832" s="13"/>
      <c r="K832" s="15"/>
      <c r="L832" s="15"/>
      <c r="M832" s="16"/>
      <c r="N832" s="16"/>
      <c r="O832" s="16"/>
      <c r="P832" s="16"/>
      <c r="Q832" s="16"/>
      <c r="R832" s="17"/>
      <c r="S832" s="18"/>
      <c r="T832" s="18"/>
      <c r="U832" s="19"/>
      <c r="V832" s="19"/>
      <c r="W832" s="20"/>
      <c r="X832" s="21"/>
      <c r="Y832" s="22"/>
    </row>
    <row r="833" customFormat="false" ht="11.25" hidden="false" customHeight="false" outlineLevel="0" collapsed="false">
      <c r="A833" s="11"/>
      <c r="F833" s="12"/>
      <c r="G833" s="13"/>
      <c r="H833" s="13"/>
      <c r="I833" s="14"/>
      <c r="J833" s="13"/>
      <c r="K833" s="15"/>
      <c r="L833" s="15"/>
      <c r="M833" s="16"/>
      <c r="N833" s="16"/>
      <c r="O833" s="16"/>
      <c r="P833" s="16"/>
      <c r="Q833" s="16"/>
      <c r="R833" s="17"/>
      <c r="S833" s="18"/>
      <c r="T833" s="18"/>
      <c r="U833" s="19"/>
      <c r="V833" s="19"/>
      <c r="W833" s="20"/>
      <c r="X833" s="21"/>
      <c r="Y833" s="22"/>
    </row>
    <row r="834" customFormat="false" ht="11.25" hidden="false" customHeight="false" outlineLevel="0" collapsed="false">
      <c r="A834" s="11"/>
      <c r="F834" s="12"/>
      <c r="G834" s="13"/>
      <c r="H834" s="13"/>
      <c r="I834" s="14"/>
      <c r="J834" s="13"/>
      <c r="K834" s="15"/>
      <c r="L834" s="15"/>
      <c r="M834" s="16"/>
      <c r="N834" s="16"/>
      <c r="O834" s="16"/>
      <c r="P834" s="16"/>
      <c r="Q834" s="16"/>
      <c r="R834" s="17"/>
      <c r="S834" s="18"/>
      <c r="T834" s="18"/>
      <c r="U834" s="19"/>
      <c r="V834" s="19"/>
      <c r="W834" s="20"/>
      <c r="X834" s="21"/>
      <c r="Y834" s="22"/>
    </row>
    <row r="835" customFormat="false" ht="11.25" hidden="false" customHeight="false" outlineLevel="0" collapsed="false">
      <c r="A835" s="11"/>
      <c r="F835" s="12"/>
      <c r="G835" s="13"/>
      <c r="H835" s="13"/>
      <c r="I835" s="14"/>
      <c r="J835" s="13"/>
      <c r="K835" s="15"/>
      <c r="L835" s="15"/>
      <c r="M835" s="16"/>
      <c r="N835" s="16"/>
      <c r="O835" s="16"/>
      <c r="P835" s="16"/>
      <c r="Q835" s="16"/>
      <c r="R835" s="17"/>
      <c r="S835" s="18"/>
      <c r="T835" s="18"/>
      <c r="U835" s="19"/>
      <c r="V835" s="19"/>
      <c r="W835" s="20"/>
      <c r="X835" s="21"/>
      <c r="Y835" s="22"/>
    </row>
    <row r="836" customFormat="false" ht="11.25" hidden="false" customHeight="false" outlineLevel="0" collapsed="false">
      <c r="A836" s="11"/>
      <c r="F836" s="12"/>
      <c r="G836" s="13"/>
      <c r="H836" s="13"/>
      <c r="I836" s="14"/>
      <c r="J836" s="13"/>
      <c r="K836" s="15"/>
      <c r="L836" s="15"/>
      <c r="M836" s="16"/>
      <c r="N836" s="16"/>
      <c r="O836" s="16"/>
      <c r="P836" s="16"/>
      <c r="Q836" s="16"/>
      <c r="R836" s="17"/>
      <c r="S836" s="18"/>
      <c r="T836" s="18"/>
      <c r="U836" s="19"/>
      <c r="V836" s="19"/>
      <c r="W836" s="20"/>
      <c r="X836" s="21"/>
      <c r="Y836" s="22"/>
    </row>
    <row r="837" customFormat="false" ht="11.25" hidden="false" customHeight="false" outlineLevel="0" collapsed="false">
      <c r="A837" s="11"/>
      <c r="F837" s="12"/>
      <c r="G837" s="13"/>
      <c r="H837" s="13"/>
      <c r="I837" s="14"/>
      <c r="J837" s="13"/>
      <c r="K837" s="15"/>
      <c r="L837" s="15"/>
      <c r="M837" s="16"/>
      <c r="N837" s="16"/>
      <c r="O837" s="16"/>
      <c r="P837" s="16"/>
      <c r="Q837" s="16"/>
      <c r="R837" s="17"/>
      <c r="S837" s="18"/>
      <c r="T837" s="18"/>
      <c r="U837" s="19"/>
      <c r="V837" s="19"/>
      <c r="W837" s="20"/>
      <c r="X837" s="21"/>
      <c r="Y837" s="22"/>
    </row>
    <row r="838" customFormat="false" ht="11.25" hidden="false" customHeight="false" outlineLevel="0" collapsed="false">
      <c r="A838" s="11"/>
      <c r="F838" s="12"/>
      <c r="G838" s="13"/>
      <c r="H838" s="13"/>
      <c r="I838" s="14"/>
      <c r="J838" s="13"/>
      <c r="K838" s="15"/>
      <c r="L838" s="15"/>
      <c r="M838" s="16"/>
      <c r="N838" s="16"/>
      <c r="O838" s="16"/>
      <c r="P838" s="16"/>
      <c r="Q838" s="16"/>
      <c r="R838" s="17"/>
      <c r="S838" s="18"/>
      <c r="T838" s="18"/>
      <c r="U838" s="19"/>
      <c r="V838" s="19"/>
      <c r="W838" s="20"/>
      <c r="X838" s="21"/>
      <c r="Y838" s="22"/>
    </row>
    <row r="839" customFormat="false" ht="11.25" hidden="false" customHeight="false" outlineLevel="0" collapsed="false">
      <c r="A839" s="11"/>
      <c r="F839" s="12"/>
      <c r="G839" s="13"/>
      <c r="H839" s="13"/>
      <c r="I839" s="14"/>
      <c r="J839" s="13"/>
      <c r="K839" s="15"/>
      <c r="L839" s="15"/>
      <c r="M839" s="16"/>
      <c r="N839" s="16"/>
      <c r="O839" s="16"/>
      <c r="P839" s="16"/>
      <c r="Q839" s="16"/>
      <c r="R839" s="17"/>
      <c r="S839" s="18"/>
      <c r="T839" s="18"/>
      <c r="U839" s="19"/>
      <c r="V839" s="19"/>
      <c r="W839" s="20"/>
      <c r="X839" s="21"/>
      <c r="Y839" s="22"/>
    </row>
    <row r="840" customFormat="false" ht="11.25" hidden="false" customHeight="false" outlineLevel="0" collapsed="false">
      <c r="A840" s="11"/>
      <c r="F840" s="12"/>
      <c r="G840" s="13"/>
      <c r="H840" s="13"/>
      <c r="I840" s="14"/>
      <c r="J840" s="13"/>
      <c r="K840" s="15"/>
      <c r="L840" s="15"/>
      <c r="M840" s="16"/>
      <c r="N840" s="16"/>
      <c r="O840" s="16"/>
      <c r="P840" s="16"/>
      <c r="Q840" s="16"/>
      <c r="R840" s="17"/>
      <c r="S840" s="18"/>
      <c r="T840" s="18"/>
      <c r="U840" s="19"/>
      <c r="V840" s="19"/>
      <c r="W840" s="20"/>
      <c r="X840" s="21"/>
      <c r="Y840" s="22"/>
    </row>
    <row r="841" customFormat="false" ht="11.25" hidden="false" customHeight="false" outlineLevel="0" collapsed="false">
      <c r="A841" s="11"/>
      <c r="F841" s="12"/>
      <c r="G841" s="13"/>
      <c r="H841" s="13"/>
      <c r="I841" s="14"/>
      <c r="J841" s="13"/>
      <c r="K841" s="15"/>
      <c r="L841" s="15"/>
      <c r="M841" s="16"/>
      <c r="N841" s="16"/>
      <c r="O841" s="16"/>
      <c r="P841" s="16"/>
      <c r="Q841" s="16"/>
      <c r="R841" s="17"/>
      <c r="S841" s="18"/>
      <c r="T841" s="18"/>
      <c r="U841" s="19"/>
      <c r="V841" s="19"/>
      <c r="W841" s="20"/>
      <c r="X841" s="21"/>
      <c r="Y841" s="22"/>
    </row>
    <row r="842" customFormat="false" ht="11.25" hidden="false" customHeight="false" outlineLevel="0" collapsed="false">
      <c r="A842" s="11"/>
      <c r="F842" s="12"/>
      <c r="G842" s="13"/>
      <c r="H842" s="13"/>
      <c r="I842" s="14"/>
      <c r="J842" s="13"/>
      <c r="K842" s="15"/>
      <c r="L842" s="15"/>
      <c r="M842" s="16"/>
      <c r="N842" s="16"/>
      <c r="O842" s="16"/>
      <c r="P842" s="16"/>
      <c r="Q842" s="16"/>
      <c r="R842" s="17"/>
      <c r="S842" s="18"/>
      <c r="T842" s="18"/>
      <c r="U842" s="19"/>
      <c r="V842" s="19"/>
      <c r="W842" s="20"/>
      <c r="X842" s="21"/>
      <c r="Y842" s="22"/>
    </row>
    <row r="843" customFormat="false" ht="11.25" hidden="false" customHeight="false" outlineLevel="0" collapsed="false">
      <c r="A843" s="11"/>
      <c r="F843" s="12"/>
      <c r="G843" s="13"/>
      <c r="H843" s="13"/>
      <c r="I843" s="14"/>
      <c r="J843" s="13"/>
      <c r="K843" s="15"/>
      <c r="L843" s="15"/>
      <c r="M843" s="16"/>
      <c r="N843" s="16"/>
      <c r="O843" s="16"/>
      <c r="P843" s="16"/>
      <c r="Q843" s="16"/>
      <c r="R843" s="17"/>
      <c r="S843" s="18"/>
      <c r="T843" s="18"/>
      <c r="U843" s="19"/>
      <c r="V843" s="19"/>
      <c r="W843" s="20"/>
      <c r="X843" s="21"/>
      <c r="Y843" s="22"/>
    </row>
    <row r="844" customFormat="false" ht="11.25" hidden="false" customHeight="false" outlineLevel="0" collapsed="false">
      <c r="A844" s="11"/>
      <c r="F844" s="12"/>
      <c r="G844" s="13"/>
      <c r="H844" s="13"/>
      <c r="I844" s="14"/>
      <c r="J844" s="13"/>
      <c r="K844" s="15"/>
      <c r="L844" s="15"/>
      <c r="M844" s="16"/>
      <c r="N844" s="16"/>
      <c r="O844" s="16"/>
      <c r="P844" s="16"/>
      <c r="Q844" s="16"/>
      <c r="R844" s="17"/>
      <c r="S844" s="18"/>
      <c r="T844" s="18"/>
      <c r="U844" s="19"/>
      <c r="V844" s="19"/>
      <c r="W844" s="20"/>
      <c r="X844" s="21"/>
      <c r="Y844" s="22"/>
    </row>
    <row r="845" customFormat="false" ht="11.25" hidden="false" customHeight="false" outlineLevel="0" collapsed="false">
      <c r="A845" s="11"/>
      <c r="F845" s="12"/>
      <c r="G845" s="13"/>
      <c r="H845" s="13"/>
      <c r="I845" s="14"/>
      <c r="J845" s="13"/>
      <c r="K845" s="15"/>
      <c r="L845" s="15"/>
      <c r="M845" s="16"/>
      <c r="N845" s="16"/>
      <c r="O845" s="16"/>
      <c r="P845" s="16"/>
      <c r="Q845" s="16"/>
      <c r="R845" s="17"/>
      <c r="S845" s="18"/>
      <c r="T845" s="18"/>
      <c r="U845" s="19"/>
      <c r="V845" s="19"/>
      <c r="W845" s="20"/>
      <c r="X845" s="21"/>
      <c r="Y845" s="22"/>
    </row>
    <row r="846" customFormat="false" ht="11.25" hidden="false" customHeight="false" outlineLevel="0" collapsed="false">
      <c r="A846" s="11"/>
      <c r="F846" s="12"/>
      <c r="G846" s="13"/>
      <c r="H846" s="13"/>
      <c r="I846" s="14"/>
      <c r="J846" s="13"/>
      <c r="K846" s="15"/>
      <c r="L846" s="15"/>
      <c r="M846" s="16"/>
      <c r="N846" s="16"/>
      <c r="O846" s="16"/>
      <c r="P846" s="16"/>
      <c r="Q846" s="16"/>
      <c r="R846" s="17"/>
      <c r="S846" s="18"/>
      <c r="T846" s="18"/>
      <c r="U846" s="19"/>
      <c r="V846" s="19"/>
      <c r="W846" s="20"/>
      <c r="X846" s="21"/>
      <c r="Y846" s="22"/>
    </row>
    <row r="847" customFormat="false" ht="11.25" hidden="false" customHeight="false" outlineLevel="0" collapsed="false">
      <c r="A847" s="11"/>
      <c r="F847" s="12"/>
      <c r="G847" s="13"/>
      <c r="H847" s="13"/>
      <c r="I847" s="14"/>
      <c r="J847" s="13"/>
      <c r="K847" s="15"/>
      <c r="L847" s="15"/>
      <c r="M847" s="16"/>
      <c r="N847" s="16"/>
      <c r="O847" s="16"/>
      <c r="P847" s="16"/>
      <c r="Q847" s="16"/>
      <c r="R847" s="17"/>
      <c r="S847" s="18"/>
      <c r="T847" s="18"/>
      <c r="U847" s="19"/>
      <c r="V847" s="19"/>
      <c r="W847" s="20"/>
      <c r="X847" s="21"/>
      <c r="Y847" s="22"/>
    </row>
    <row r="848" customFormat="false" ht="11.25" hidden="false" customHeight="false" outlineLevel="0" collapsed="false">
      <c r="A848" s="11"/>
      <c r="F848" s="12"/>
      <c r="G848" s="13"/>
      <c r="H848" s="13"/>
      <c r="I848" s="14"/>
      <c r="J848" s="13"/>
      <c r="K848" s="15"/>
      <c r="L848" s="15"/>
      <c r="M848" s="16"/>
      <c r="N848" s="16"/>
      <c r="O848" s="16"/>
      <c r="P848" s="16"/>
      <c r="Q848" s="16"/>
      <c r="R848" s="17"/>
      <c r="S848" s="18"/>
      <c r="T848" s="18"/>
      <c r="U848" s="19"/>
      <c r="V848" s="19"/>
      <c r="W848" s="20"/>
      <c r="X848" s="21"/>
      <c r="Y848" s="22"/>
    </row>
    <row r="849" customFormat="false" ht="11.25" hidden="false" customHeight="false" outlineLevel="0" collapsed="false">
      <c r="A849" s="11"/>
      <c r="F849" s="12"/>
      <c r="G849" s="13"/>
      <c r="H849" s="13"/>
      <c r="I849" s="14"/>
      <c r="J849" s="13"/>
      <c r="K849" s="15"/>
      <c r="L849" s="15"/>
      <c r="M849" s="16"/>
      <c r="N849" s="16"/>
      <c r="O849" s="16"/>
      <c r="P849" s="16"/>
      <c r="Q849" s="16"/>
      <c r="R849" s="17"/>
      <c r="S849" s="18"/>
      <c r="T849" s="18"/>
      <c r="U849" s="19"/>
      <c r="V849" s="19"/>
      <c r="W849" s="20"/>
      <c r="X849" s="21"/>
      <c r="Y849" s="22"/>
    </row>
    <row r="850" customFormat="false" ht="11.25" hidden="false" customHeight="false" outlineLevel="0" collapsed="false">
      <c r="A850" s="11"/>
      <c r="F850" s="12"/>
      <c r="G850" s="13"/>
      <c r="H850" s="13"/>
      <c r="I850" s="14"/>
      <c r="J850" s="13"/>
      <c r="K850" s="15"/>
      <c r="L850" s="15"/>
      <c r="M850" s="16"/>
      <c r="N850" s="16"/>
      <c r="O850" s="16"/>
      <c r="P850" s="16"/>
      <c r="Q850" s="16"/>
      <c r="R850" s="17"/>
      <c r="S850" s="18"/>
      <c r="T850" s="18"/>
      <c r="U850" s="19"/>
      <c r="V850" s="19"/>
      <c r="W850" s="20"/>
      <c r="X850" s="21"/>
      <c r="Y850" s="22"/>
    </row>
    <row r="851" customFormat="false" ht="11.25" hidden="false" customHeight="false" outlineLevel="0" collapsed="false">
      <c r="A851" s="11"/>
      <c r="F851" s="12"/>
      <c r="G851" s="13"/>
      <c r="H851" s="13"/>
      <c r="I851" s="14"/>
      <c r="J851" s="13"/>
      <c r="K851" s="15"/>
      <c r="L851" s="15"/>
      <c r="M851" s="16"/>
      <c r="N851" s="16"/>
      <c r="O851" s="16"/>
      <c r="P851" s="16"/>
      <c r="Q851" s="16"/>
      <c r="R851" s="17"/>
      <c r="S851" s="18"/>
      <c r="T851" s="18"/>
      <c r="U851" s="19"/>
      <c r="V851" s="19"/>
      <c r="W851" s="20"/>
      <c r="X851" s="21"/>
      <c r="Y851" s="22"/>
    </row>
    <row r="852" customFormat="false" ht="11.25" hidden="false" customHeight="false" outlineLevel="0" collapsed="false">
      <c r="A852" s="11"/>
      <c r="F852" s="12"/>
      <c r="G852" s="13"/>
      <c r="H852" s="13"/>
      <c r="I852" s="14"/>
      <c r="J852" s="13"/>
      <c r="K852" s="15"/>
      <c r="L852" s="15"/>
      <c r="M852" s="16"/>
      <c r="N852" s="16"/>
      <c r="O852" s="16"/>
      <c r="P852" s="16"/>
      <c r="Q852" s="16"/>
      <c r="R852" s="17"/>
      <c r="S852" s="18"/>
      <c r="T852" s="18"/>
      <c r="U852" s="19"/>
      <c r="V852" s="19"/>
      <c r="W852" s="20"/>
      <c r="X852" s="21"/>
      <c r="Y852" s="22"/>
    </row>
    <row r="853" customFormat="false" ht="11.25" hidden="false" customHeight="false" outlineLevel="0" collapsed="false">
      <c r="A853" s="11"/>
      <c r="F853" s="12"/>
      <c r="G853" s="13"/>
      <c r="H853" s="13"/>
      <c r="I853" s="14"/>
      <c r="J853" s="13"/>
      <c r="K853" s="15"/>
      <c r="L853" s="15"/>
      <c r="M853" s="16"/>
      <c r="N853" s="16"/>
      <c r="O853" s="16"/>
      <c r="P853" s="16"/>
      <c r="Q853" s="16"/>
      <c r="R853" s="17"/>
      <c r="S853" s="18"/>
      <c r="T853" s="18"/>
      <c r="U853" s="19"/>
      <c r="V853" s="19"/>
      <c r="W853" s="20"/>
      <c r="X853" s="21"/>
      <c r="Y853" s="22"/>
    </row>
    <row r="854" customFormat="false" ht="11.25" hidden="false" customHeight="false" outlineLevel="0" collapsed="false">
      <c r="A854" s="11"/>
      <c r="F854" s="12"/>
      <c r="G854" s="13"/>
      <c r="H854" s="13"/>
      <c r="I854" s="14"/>
      <c r="J854" s="13"/>
      <c r="K854" s="15"/>
      <c r="L854" s="15"/>
      <c r="M854" s="16"/>
      <c r="N854" s="16"/>
      <c r="O854" s="16"/>
      <c r="P854" s="16"/>
      <c r="Q854" s="16"/>
      <c r="R854" s="17"/>
      <c r="S854" s="18"/>
      <c r="T854" s="18"/>
      <c r="U854" s="19"/>
      <c r="V854" s="19"/>
      <c r="W854" s="20"/>
      <c r="X854" s="21"/>
      <c r="Y854" s="22"/>
    </row>
    <row r="855" customFormat="false" ht="11.25" hidden="false" customHeight="false" outlineLevel="0" collapsed="false">
      <c r="A855" s="11"/>
      <c r="F855" s="12"/>
      <c r="G855" s="13"/>
      <c r="H855" s="13"/>
      <c r="I855" s="14"/>
      <c r="J855" s="13"/>
      <c r="K855" s="15"/>
      <c r="L855" s="15"/>
      <c r="M855" s="16"/>
      <c r="N855" s="16"/>
      <c r="O855" s="16"/>
      <c r="P855" s="16"/>
      <c r="Q855" s="16"/>
      <c r="R855" s="17"/>
      <c r="S855" s="18"/>
      <c r="T855" s="18"/>
      <c r="U855" s="19"/>
      <c r="V855" s="19"/>
      <c r="W855" s="20"/>
      <c r="X855" s="21"/>
      <c r="Y855" s="22"/>
    </row>
    <row r="856" customFormat="false" ht="11.25" hidden="false" customHeight="false" outlineLevel="0" collapsed="false">
      <c r="A856" s="11"/>
      <c r="F856" s="12"/>
      <c r="G856" s="13"/>
      <c r="H856" s="13"/>
      <c r="I856" s="14"/>
      <c r="J856" s="13"/>
      <c r="K856" s="15"/>
      <c r="L856" s="15"/>
      <c r="M856" s="16"/>
      <c r="N856" s="16"/>
      <c r="O856" s="16"/>
      <c r="P856" s="16"/>
      <c r="Q856" s="16"/>
      <c r="R856" s="17"/>
      <c r="S856" s="18"/>
      <c r="T856" s="18"/>
      <c r="U856" s="19"/>
      <c r="V856" s="19"/>
      <c r="W856" s="20"/>
      <c r="X856" s="21"/>
      <c r="Y856" s="22"/>
    </row>
    <row r="857" customFormat="false" ht="11.25" hidden="false" customHeight="false" outlineLevel="0" collapsed="false">
      <c r="A857" s="11"/>
      <c r="F857" s="12"/>
      <c r="G857" s="13"/>
      <c r="H857" s="13"/>
      <c r="I857" s="14"/>
      <c r="J857" s="13"/>
      <c r="K857" s="15"/>
      <c r="L857" s="15"/>
      <c r="M857" s="16"/>
      <c r="N857" s="16"/>
      <c r="O857" s="16"/>
      <c r="P857" s="16"/>
      <c r="Q857" s="16"/>
      <c r="R857" s="17"/>
      <c r="S857" s="18"/>
      <c r="T857" s="18"/>
      <c r="U857" s="19"/>
      <c r="V857" s="19"/>
      <c r="W857" s="20"/>
      <c r="X857" s="21"/>
      <c r="Y857" s="22"/>
    </row>
    <row r="858" customFormat="false" ht="11.25" hidden="false" customHeight="false" outlineLevel="0" collapsed="false">
      <c r="A858" s="11"/>
      <c r="F858" s="12"/>
      <c r="G858" s="13"/>
      <c r="H858" s="13"/>
      <c r="I858" s="14"/>
      <c r="J858" s="13"/>
      <c r="K858" s="15"/>
      <c r="L858" s="15"/>
      <c r="M858" s="16"/>
      <c r="N858" s="16"/>
      <c r="O858" s="16"/>
      <c r="P858" s="16"/>
      <c r="Q858" s="16"/>
      <c r="R858" s="17"/>
      <c r="S858" s="18"/>
      <c r="T858" s="18"/>
      <c r="U858" s="19"/>
      <c r="V858" s="19"/>
      <c r="W858" s="20"/>
      <c r="X858" s="21"/>
      <c r="Y858" s="22"/>
    </row>
    <row r="859" customFormat="false" ht="11.25" hidden="false" customHeight="false" outlineLevel="0" collapsed="false">
      <c r="A859" s="11"/>
      <c r="F859" s="12"/>
      <c r="G859" s="13"/>
      <c r="H859" s="13"/>
      <c r="I859" s="14"/>
      <c r="J859" s="13"/>
      <c r="K859" s="15"/>
      <c r="L859" s="15"/>
      <c r="M859" s="16"/>
      <c r="N859" s="16"/>
      <c r="O859" s="16"/>
      <c r="P859" s="16"/>
      <c r="Q859" s="16"/>
      <c r="R859" s="17"/>
      <c r="S859" s="18"/>
      <c r="T859" s="18"/>
      <c r="U859" s="19"/>
      <c r="V859" s="19"/>
      <c r="W859" s="20"/>
      <c r="X859" s="21"/>
      <c r="Y859" s="22"/>
    </row>
    <row r="860" customFormat="false" ht="11.25" hidden="false" customHeight="false" outlineLevel="0" collapsed="false">
      <c r="A860" s="11"/>
      <c r="F860" s="12"/>
      <c r="G860" s="13"/>
      <c r="H860" s="13"/>
      <c r="I860" s="14"/>
      <c r="J860" s="13"/>
      <c r="K860" s="15"/>
      <c r="L860" s="15"/>
      <c r="M860" s="16"/>
      <c r="N860" s="16"/>
      <c r="O860" s="16"/>
      <c r="P860" s="16"/>
      <c r="Q860" s="16"/>
      <c r="R860" s="17"/>
      <c r="S860" s="18"/>
      <c r="T860" s="18"/>
      <c r="U860" s="19"/>
      <c r="V860" s="19"/>
      <c r="W860" s="20"/>
      <c r="X860" s="21"/>
      <c r="Y860" s="22"/>
    </row>
    <row r="861" customFormat="false" ht="11.25" hidden="false" customHeight="false" outlineLevel="0" collapsed="false">
      <c r="A861" s="11"/>
      <c r="F861" s="12"/>
      <c r="G861" s="13"/>
      <c r="H861" s="13"/>
      <c r="I861" s="14"/>
      <c r="J861" s="13"/>
      <c r="K861" s="15"/>
      <c r="L861" s="15"/>
      <c r="M861" s="16"/>
      <c r="N861" s="16"/>
      <c r="O861" s="16"/>
      <c r="P861" s="16"/>
      <c r="Q861" s="16"/>
      <c r="R861" s="17"/>
      <c r="S861" s="18"/>
      <c r="T861" s="18"/>
      <c r="U861" s="19"/>
      <c r="V861" s="19"/>
      <c r="W861" s="20"/>
      <c r="X861" s="21"/>
      <c r="Y861" s="22"/>
    </row>
    <row r="862" customFormat="false" ht="11.25" hidden="false" customHeight="false" outlineLevel="0" collapsed="false">
      <c r="A862" s="11"/>
      <c r="F862" s="12"/>
      <c r="G862" s="13"/>
      <c r="H862" s="13"/>
      <c r="I862" s="14"/>
      <c r="J862" s="13"/>
      <c r="K862" s="15"/>
      <c r="L862" s="15"/>
      <c r="M862" s="16"/>
      <c r="N862" s="16"/>
      <c r="O862" s="16"/>
      <c r="P862" s="16"/>
      <c r="Q862" s="16"/>
      <c r="R862" s="17"/>
      <c r="S862" s="18"/>
      <c r="T862" s="18"/>
      <c r="U862" s="19"/>
      <c r="V862" s="19"/>
      <c r="W862" s="20"/>
      <c r="X862" s="21"/>
      <c r="Y862" s="22"/>
    </row>
    <row r="863" customFormat="false" ht="11.25" hidden="false" customHeight="false" outlineLevel="0" collapsed="false">
      <c r="A863" s="11"/>
      <c r="F863" s="12"/>
      <c r="G863" s="13"/>
      <c r="H863" s="13"/>
      <c r="I863" s="14"/>
      <c r="J863" s="13"/>
      <c r="K863" s="15"/>
      <c r="L863" s="15"/>
      <c r="M863" s="16"/>
      <c r="N863" s="16"/>
      <c r="O863" s="16"/>
      <c r="P863" s="16"/>
      <c r="Q863" s="16"/>
      <c r="R863" s="17"/>
      <c r="S863" s="18"/>
      <c r="T863" s="18"/>
      <c r="U863" s="19"/>
      <c r="V863" s="19"/>
      <c r="W863" s="20"/>
      <c r="X863" s="21"/>
      <c r="Y863" s="22"/>
    </row>
    <row r="864" customFormat="false" ht="11.25" hidden="false" customHeight="false" outlineLevel="0" collapsed="false">
      <c r="A864" s="11"/>
      <c r="F864" s="12"/>
      <c r="G864" s="13"/>
      <c r="H864" s="13"/>
      <c r="I864" s="14"/>
      <c r="J864" s="13"/>
      <c r="K864" s="15"/>
      <c r="L864" s="15"/>
      <c r="M864" s="16"/>
      <c r="N864" s="16"/>
      <c r="O864" s="16"/>
      <c r="P864" s="16"/>
      <c r="Q864" s="16"/>
      <c r="R864" s="17"/>
      <c r="S864" s="18"/>
      <c r="T864" s="18"/>
      <c r="U864" s="19"/>
      <c r="V864" s="19"/>
      <c r="W864" s="20"/>
      <c r="X864" s="21"/>
      <c r="Y864" s="22"/>
    </row>
    <row r="865" customFormat="false" ht="11.25" hidden="false" customHeight="false" outlineLevel="0" collapsed="false">
      <c r="A865" s="11"/>
      <c r="F865" s="12"/>
      <c r="G865" s="13"/>
      <c r="H865" s="13"/>
      <c r="I865" s="14"/>
      <c r="J865" s="13"/>
      <c r="K865" s="15"/>
      <c r="L865" s="15"/>
      <c r="M865" s="16"/>
      <c r="N865" s="16"/>
      <c r="O865" s="16"/>
      <c r="P865" s="16"/>
      <c r="Q865" s="16"/>
      <c r="R865" s="17"/>
      <c r="S865" s="18"/>
      <c r="T865" s="18"/>
      <c r="U865" s="19"/>
      <c r="V865" s="19"/>
      <c r="W865" s="20"/>
      <c r="X865" s="21"/>
      <c r="Y865" s="22"/>
    </row>
    <row r="866" customFormat="false" ht="11.25" hidden="false" customHeight="false" outlineLevel="0" collapsed="false">
      <c r="A866" s="11"/>
      <c r="F866" s="12"/>
      <c r="G866" s="13"/>
      <c r="H866" s="13"/>
      <c r="I866" s="14"/>
      <c r="J866" s="13"/>
      <c r="K866" s="15"/>
      <c r="L866" s="15"/>
      <c r="M866" s="16"/>
      <c r="N866" s="16"/>
      <c r="O866" s="16"/>
      <c r="P866" s="16"/>
      <c r="Q866" s="16"/>
      <c r="R866" s="17"/>
      <c r="S866" s="18"/>
      <c r="T866" s="18"/>
      <c r="U866" s="19"/>
      <c r="V866" s="19"/>
      <c r="W866" s="20"/>
      <c r="X866" s="21"/>
      <c r="Y866" s="22"/>
    </row>
    <row r="867" customFormat="false" ht="11.25" hidden="false" customHeight="false" outlineLevel="0" collapsed="false">
      <c r="A867" s="11"/>
      <c r="F867" s="12"/>
      <c r="G867" s="13"/>
      <c r="H867" s="13"/>
      <c r="I867" s="14"/>
      <c r="J867" s="13"/>
      <c r="K867" s="15"/>
      <c r="L867" s="15"/>
      <c r="M867" s="16"/>
      <c r="N867" s="16"/>
      <c r="O867" s="16"/>
      <c r="P867" s="16"/>
      <c r="Q867" s="16"/>
      <c r="R867" s="17"/>
      <c r="S867" s="18"/>
      <c r="T867" s="18"/>
      <c r="U867" s="19"/>
      <c r="V867" s="19"/>
      <c r="W867" s="20"/>
      <c r="X867" s="21"/>
      <c r="Y867" s="22"/>
    </row>
    <row r="868" customFormat="false" ht="11.25" hidden="false" customHeight="false" outlineLevel="0" collapsed="false">
      <c r="A868" s="11"/>
      <c r="F868" s="12"/>
      <c r="G868" s="13"/>
      <c r="H868" s="13"/>
      <c r="I868" s="14"/>
      <c r="J868" s="13"/>
      <c r="K868" s="15"/>
      <c r="L868" s="15"/>
      <c r="M868" s="16"/>
      <c r="N868" s="16"/>
      <c r="O868" s="16"/>
      <c r="P868" s="16"/>
      <c r="Q868" s="16"/>
      <c r="R868" s="17"/>
      <c r="S868" s="18"/>
      <c r="T868" s="18"/>
      <c r="U868" s="19"/>
      <c r="V868" s="19"/>
      <c r="W868" s="20"/>
      <c r="X868" s="21"/>
      <c r="Y868" s="22"/>
    </row>
    <row r="869" customFormat="false" ht="11.25" hidden="false" customHeight="false" outlineLevel="0" collapsed="false">
      <c r="A869" s="11"/>
      <c r="F869" s="12"/>
      <c r="G869" s="13"/>
      <c r="H869" s="13"/>
      <c r="I869" s="14"/>
      <c r="J869" s="13"/>
      <c r="K869" s="15"/>
      <c r="L869" s="15"/>
      <c r="M869" s="16"/>
      <c r="N869" s="16"/>
      <c r="O869" s="16"/>
      <c r="P869" s="16"/>
      <c r="Q869" s="16"/>
      <c r="R869" s="17"/>
      <c r="S869" s="18"/>
      <c r="T869" s="18"/>
      <c r="U869" s="19"/>
      <c r="V869" s="19"/>
      <c r="W869" s="20"/>
      <c r="X869" s="21"/>
      <c r="Y869" s="22"/>
    </row>
    <row r="870" customFormat="false" ht="11.25" hidden="false" customHeight="false" outlineLevel="0" collapsed="false">
      <c r="A870" s="11"/>
      <c r="F870" s="12"/>
      <c r="G870" s="13"/>
      <c r="H870" s="13"/>
      <c r="I870" s="14"/>
      <c r="J870" s="13"/>
      <c r="K870" s="15"/>
      <c r="L870" s="15"/>
      <c r="M870" s="16"/>
      <c r="N870" s="16"/>
      <c r="O870" s="16"/>
      <c r="P870" s="16"/>
      <c r="Q870" s="16"/>
      <c r="R870" s="17"/>
      <c r="S870" s="18"/>
      <c r="T870" s="18"/>
      <c r="U870" s="19"/>
      <c r="V870" s="19"/>
      <c r="W870" s="20"/>
      <c r="X870" s="21"/>
      <c r="Y870" s="22"/>
    </row>
    <row r="871" customFormat="false" ht="11.25" hidden="false" customHeight="false" outlineLevel="0" collapsed="false">
      <c r="A871" s="11"/>
      <c r="F871" s="12"/>
      <c r="G871" s="13"/>
      <c r="H871" s="13"/>
      <c r="I871" s="14"/>
      <c r="J871" s="13"/>
      <c r="K871" s="15"/>
      <c r="L871" s="15"/>
      <c r="M871" s="16"/>
      <c r="N871" s="16"/>
      <c r="O871" s="16"/>
      <c r="P871" s="16"/>
      <c r="Q871" s="16"/>
      <c r="R871" s="17"/>
      <c r="S871" s="18"/>
      <c r="T871" s="18"/>
      <c r="U871" s="19"/>
      <c r="V871" s="19"/>
      <c r="W871" s="20"/>
      <c r="X871" s="21"/>
      <c r="Y871" s="22"/>
    </row>
    <row r="872" customFormat="false" ht="11.25" hidden="false" customHeight="false" outlineLevel="0" collapsed="false">
      <c r="A872" s="11"/>
      <c r="F872" s="12"/>
      <c r="G872" s="13"/>
      <c r="H872" s="13"/>
      <c r="I872" s="14"/>
      <c r="J872" s="13"/>
      <c r="K872" s="15"/>
      <c r="L872" s="15"/>
      <c r="M872" s="16"/>
      <c r="N872" s="16"/>
      <c r="O872" s="16"/>
      <c r="P872" s="16"/>
      <c r="Q872" s="16"/>
      <c r="R872" s="17"/>
      <c r="S872" s="18"/>
      <c r="T872" s="18"/>
      <c r="U872" s="19"/>
      <c r="V872" s="19"/>
      <c r="W872" s="20"/>
      <c r="X872" s="21"/>
      <c r="Y872" s="22"/>
    </row>
    <row r="873" customFormat="false" ht="11.25" hidden="false" customHeight="false" outlineLevel="0" collapsed="false">
      <c r="A873" s="11"/>
      <c r="F873" s="12"/>
      <c r="G873" s="13"/>
      <c r="H873" s="13"/>
      <c r="I873" s="14"/>
      <c r="J873" s="13"/>
      <c r="K873" s="15"/>
      <c r="L873" s="15"/>
      <c r="M873" s="16"/>
      <c r="N873" s="16"/>
      <c r="O873" s="16"/>
      <c r="P873" s="16"/>
      <c r="Q873" s="16"/>
      <c r="R873" s="17"/>
      <c r="S873" s="18"/>
      <c r="T873" s="18"/>
      <c r="U873" s="19"/>
      <c r="V873" s="19"/>
      <c r="W873" s="20"/>
      <c r="X873" s="21"/>
      <c r="Y873" s="22"/>
    </row>
    <row r="874" customFormat="false" ht="11.25" hidden="false" customHeight="false" outlineLevel="0" collapsed="false">
      <c r="A874" s="11"/>
      <c r="F874" s="12"/>
      <c r="G874" s="13"/>
      <c r="H874" s="13"/>
      <c r="I874" s="14"/>
      <c r="J874" s="13"/>
      <c r="K874" s="15"/>
      <c r="L874" s="15"/>
      <c r="M874" s="16"/>
      <c r="N874" s="16"/>
      <c r="O874" s="16"/>
      <c r="P874" s="16"/>
      <c r="Q874" s="16"/>
      <c r="R874" s="17"/>
      <c r="S874" s="18"/>
      <c r="T874" s="18"/>
      <c r="U874" s="19"/>
      <c r="V874" s="19"/>
      <c r="W874" s="20"/>
      <c r="X874" s="21"/>
      <c r="Y874" s="22"/>
    </row>
    <row r="875" customFormat="false" ht="11.25" hidden="false" customHeight="false" outlineLevel="0" collapsed="false">
      <c r="A875" s="11"/>
      <c r="F875" s="12"/>
      <c r="G875" s="13"/>
      <c r="H875" s="13"/>
      <c r="I875" s="14"/>
      <c r="J875" s="13"/>
      <c r="K875" s="15"/>
      <c r="L875" s="15"/>
      <c r="M875" s="16"/>
      <c r="N875" s="16"/>
      <c r="O875" s="16"/>
      <c r="P875" s="16"/>
      <c r="Q875" s="16"/>
      <c r="R875" s="17"/>
      <c r="S875" s="18"/>
      <c r="T875" s="18"/>
      <c r="U875" s="19"/>
      <c r="V875" s="19"/>
      <c r="W875" s="20"/>
      <c r="X875" s="21"/>
      <c r="Y875" s="22"/>
    </row>
    <row r="876" customFormat="false" ht="11.25" hidden="false" customHeight="false" outlineLevel="0" collapsed="false">
      <c r="A876" s="11"/>
      <c r="F876" s="12"/>
      <c r="G876" s="13"/>
      <c r="H876" s="13"/>
      <c r="I876" s="14"/>
      <c r="J876" s="13"/>
      <c r="K876" s="15"/>
      <c r="L876" s="15"/>
      <c r="M876" s="16"/>
      <c r="N876" s="16"/>
      <c r="O876" s="16"/>
      <c r="P876" s="16"/>
      <c r="Q876" s="16"/>
      <c r="R876" s="17"/>
      <c r="S876" s="18"/>
      <c r="T876" s="18"/>
      <c r="U876" s="19"/>
      <c r="V876" s="19"/>
      <c r="W876" s="20"/>
      <c r="X876" s="21"/>
      <c r="Y876" s="22"/>
    </row>
    <row r="877" customFormat="false" ht="11.25" hidden="false" customHeight="false" outlineLevel="0" collapsed="false">
      <c r="A877" s="11"/>
      <c r="F877" s="12"/>
      <c r="G877" s="13"/>
      <c r="H877" s="13"/>
      <c r="I877" s="14"/>
      <c r="J877" s="13"/>
      <c r="K877" s="15"/>
      <c r="L877" s="15"/>
      <c r="M877" s="16"/>
      <c r="N877" s="16"/>
      <c r="O877" s="16"/>
      <c r="P877" s="16"/>
      <c r="Q877" s="16"/>
      <c r="R877" s="17"/>
      <c r="S877" s="18"/>
      <c r="T877" s="18"/>
      <c r="U877" s="19"/>
      <c r="V877" s="19"/>
      <c r="W877" s="20"/>
      <c r="X877" s="21"/>
      <c r="Y877" s="22"/>
    </row>
    <row r="878" customFormat="false" ht="11.25" hidden="false" customHeight="false" outlineLevel="0" collapsed="false">
      <c r="A878" s="11"/>
      <c r="F878" s="12"/>
      <c r="G878" s="13"/>
      <c r="H878" s="13"/>
      <c r="I878" s="14"/>
      <c r="J878" s="13"/>
      <c r="K878" s="15"/>
      <c r="L878" s="15"/>
      <c r="M878" s="16"/>
      <c r="N878" s="16"/>
      <c r="O878" s="16"/>
      <c r="P878" s="16"/>
      <c r="Q878" s="16"/>
      <c r="R878" s="17"/>
      <c r="S878" s="18"/>
      <c r="T878" s="18"/>
      <c r="U878" s="19"/>
      <c r="V878" s="19"/>
      <c r="W878" s="20"/>
      <c r="X878" s="21"/>
      <c r="Y878" s="22"/>
    </row>
    <row r="879" customFormat="false" ht="11.25" hidden="false" customHeight="false" outlineLevel="0" collapsed="false">
      <c r="A879" s="11"/>
      <c r="F879" s="12"/>
      <c r="G879" s="13"/>
      <c r="H879" s="13"/>
      <c r="I879" s="14"/>
      <c r="J879" s="13"/>
      <c r="K879" s="15"/>
      <c r="L879" s="15"/>
      <c r="M879" s="16"/>
      <c r="N879" s="16"/>
      <c r="O879" s="16"/>
      <c r="P879" s="16"/>
      <c r="Q879" s="16"/>
      <c r="R879" s="17"/>
      <c r="S879" s="18"/>
      <c r="T879" s="18"/>
      <c r="U879" s="19"/>
      <c r="V879" s="19"/>
      <c r="W879" s="20"/>
      <c r="X879" s="21"/>
      <c r="Y879" s="22"/>
    </row>
    <row r="880" customFormat="false" ht="11.25" hidden="false" customHeight="false" outlineLevel="0" collapsed="false">
      <c r="A880" s="11"/>
      <c r="F880" s="12"/>
      <c r="G880" s="13"/>
      <c r="H880" s="13"/>
      <c r="I880" s="14"/>
      <c r="J880" s="13"/>
      <c r="K880" s="15"/>
      <c r="L880" s="15"/>
      <c r="M880" s="16"/>
      <c r="N880" s="16"/>
      <c r="O880" s="16"/>
      <c r="P880" s="16"/>
      <c r="Q880" s="16"/>
      <c r="R880" s="17"/>
      <c r="S880" s="18"/>
      <c r="T880" s="18"/>
      <c r="U880" s="19"/>
      <c r="V880" s="19"/>
      <c r="W880" s="20"/>
      <c r="X880" s="21"/>
      <c r="Y880" s="22"/>
    </row>
    <row r="881" customFormat="false" ht="11.25" hidden="false" customHeight="false" outlineLevel="0" collapsed="false">
      <c r="A881" s="11"/>
      <c r="F881" s="12"/>
      <c r="G881" s="13"/>
      <c r="H881" s="13"/>
      <c r="I881" s="14"/>
      <c r="J881" s="13"/>
      <c r="K881" s="15"/>
      <c r="L881" s="15"/>
      <c r="M881" s="16"/>
      <c r="N881" s="16"/>
      <c r="O881" s="16"/>
      <c r="P881" s="16"/>
      <c r="Q881" s="16"/>
      <c r="R881" s="17"/>
      <c r="S881" s="18"/>
      <c r="T881" s="18"/>
      <c r="U881" s="19"/>
      <c r="V881" s="19"/>
      <c r="W881" s="20"/>
      <c r="X881" s="21"/>
      <c r="Y881" s="22"/>
    </row>
    <row r="882" customFormat="false" ht="11.25" hidden="false" customHeight="false" outlineLevel="0" collapsed="false">
      <c r="A882" s="11"/>
      <c r="F882" s="12"/>
      <c r="G882" s="13"/>
      <c r="H882" s="13"/>
      <c r="I882" s="14"/>
      <c r="J882" s="13"/>
      <c r="K882" s="15"/>
      <c r="L882" s="15"/>
      <c r="M882" s="16"/>
      <c r="N882" s="16"/>
      <c r="O882" s="16"/>
      <c r="P882" s="16"/>
      <c r="Q882" s="16"/>
      <c r="R882" s="17"/>
      <c r="S882" s="18"/>
      <c r="T882" s="18"/>
      <c r="U882" s="19"/>
      <c r="V882" s="19"/>
      <c r="W882" s="20"/>
      <c r="X882" s="21"/>
      <c r="Y882" s="22"/>
    </row>
    <row r="883" customFormat="false" ht="11.25" hidden="false" customHeight="false" outlineLevel="0" collapsed="false">
      <c r="A883" s="11"/>
      <c r="F883" s="12"/>
      <c r="G883" s="13"/>
      <c r="H883" s="13"/>
      <c r="I883" s="14"/>
      <c r="J883" s="13"/>
      <c r="K883" s="15"/>
      <c r="L883" s="15"/>
      <c r="M883" s="16"/>
      <c r="N883" s="16"/>
      <c r="O883" s="16"/>
      <c r="P883" s="16"/>
      <c r="Q883" s="16"/>
      <c r="R883" s="17"/>
      <c r="S883" s="18"/>
      <c r="T883" s="18"/>
      <c r="U883" s="19"/>
      <c r="V883" s="19"/>
      <c r="W883" s="20"/>
      <c r="X883" s="21"/>
      <c r="Y883" s="22"/>
    </row>
    <row r="884" customFormat="false" ht="11.25" hidden="false" customHeight="false" outlineLevel="0" collapsed="false">
      <c r="A884" s="11"/>
      <c r="F884" s="12"/>
      <c r="G884" s="13"/>
      <c r="H884" s="13"/>
      <c r="I884" s="14"/>
      <c r="J884" s="13"/>
      <c r="K884" s="15"/>
      <c r="L884" s="15"/>
      <c r="M884" s="16"/>
      <c r="N884" s="16"/>
      <c r="O884" s="16"/>
      <c r="P884" s="16"/>
      <c r="Q884" s="16"/>
      <c r="R884" s="17"/>
      <c r="S884" s="18"/>
      <c r="T884" s="18"/>
      <c r="U884" s="19"/>
      <c r="V884" s="19"/>
      <c r="W884" s="20"/>
      <c r="X884" s="21"/>
      <c r="Y884" s="22"/>
    </row>
    <row r="885" customFormat="false" ht="11.25" hidden="false" customHeight="false" outlineLevel="0" collapsed="false">
      <c r="A885" s="11"/>
      <c r="F885" s="12"/>
      <c r="G885" s="13"/>
      <c r="H885" s="13"/>
      <c r="I885" s="14"/>
      <c r="J885" s="13"/>
      <c r="K885" s="15"/>
      <c r="L885" s="15"/>
      <c r="M885" s="16"/>
      <c r="N885" s="16"/>
      <c r="O885" s="16"/>
      <c r="P885" s="16"/>
      <c r="Q885" s="16"/>
      <c r="R885" s="17"/>
      <c r="S885" s="18"/>
      <c r="T885" s="18"/>
      <c r="U885" s="19"/>
      <c r="V885" s="19"/>
      <c r="W885" s="20"/>
      <c r="X885" s="21"/>
      <c r="Y885" s="22"/>
    </row>
    <row r="886" customFormat="false" ht="11.25" hidden="false" customHeight="false" outlineLevel="0" collapsed="false">
      <c r="A886" s="11"/>
      <c r="F886" s="12"/>
      <c r="G886" s="13"/>
      <c r="H886" s="13"/>
      <c r="I886" s="14"/>
      <c r="J886" s="13"/>
      <c r="K886" s="15"/>
      <c r="L886" s="15"/>
      <c r="M886" s="16"/>
      <c r="N886" s="16"/>
      <c r="O886" s="16"/>
      <c r="P886" s="16"/>
      <c r="Q886" s="16"/>
      <c r="R886" s="17"/>
      <c r="S886" s="18"/>
      <c r="T886" s="18"/>
      <c r="U886" s="19"/>
      <c r="V886" s="19"/>
      <c r="W886" s="20"/>
      <c r="X886" s="21"/>
      <c r="Y886" s="22"/>
    </row>
    <row r="887" customFormat="false" ht="11.25" hidden="false" customHeight="false" outlineLevel="0" collapsed="false">
      <c r="A887" s="11"/>
      <c r="F887" s="12"/>
      <c r="G887" s="13"/>
      <c r="H887" s="13"/>
      <c r="I887" s="14"/>
      <c r="J887" s="13"/>
      <c r="K887" s="15"/>
      <c r="L887" s="15"/>
      <c r="M887" s="16"/>
      <c r="N887" s="16"/>
      <c r="O887" s="16"/>
      <c r="P887" s="16"/>
      <c r="Q887" s="16"/>
      <c r="R887" s="17"/>
      <c r="S887" s="18"/>
      <c r="T887" s="18"/>
      <c r="U887" s="19"/>
      <c r="V887" s="19"/>
      <c r="W887" s="20"/>
      <c r="X887" s="21"/>
      <c r="Y887" s="22"/>
    </row>
    <row r="888" customFormat="false" ht="11.25" hidden="false" customHeight="false" outlineLevel="0" collapsed="false">
      <c r="A888" s="11"/>
      <c r="F888" s="12"/>
      <c r="G888" s="13"/>
      <c r="H888" s="13"/>
      <c r="I888" s="14"/>
      <c r="J888" s="13"/>
      <c r="K888" s="15"/>
      <c r="L888" s="15"/>
      <c r="M888" s="16"/>
      <c r="N888" s="16"/>
      <c r="O888" s="16"/>
      <c r="P888" s="16"/>
      <c r="Q888" s="16"/>
      <c r="R888" s="17"/>
      <c r="S888" s="18"/>
      <c r="T888" s="18"/>
      <c r="U888" s="19"/>
      <c r="V888" s="19"/>
      <c r="W888" s="20"/>
      <c r="X888" s="21"/>
      <c r="Y888" s="22"/>
    </row>
    <row r="889" customFormat="false" ht="11.25" hidden="false" customHeight="false" outlineLevel="0" collapsed="false">
      <c r="A889" s="11"/>
      <c r="F889" s="12"/>
      <c r="G889" s="13"/>
      <c r="H889" s="13"/>
      <c r="I889" s="14"/>
      <c r="J889" s="13"/>
      <c r="K889" s="15"/>
      <c r="L889" s="15"/>
      <c r="M889" s="16"/>
      <c r="N889" s="16"/>
      <c r="O889" s="16"/>
      <c r="P889" s="16"/>
      <c r="Q889" s="16"/>
      <c r="R889" s="17"/>
      <c r="S889" s="18"/>
      <c r="T889" s="18"/>
      <c r="U889" s="19"/>
      <c r="V889" s="19"/>
      <c r="W889" s="20"/>
      <c r="X889" s="21"/>
      <c r="Y889" s="22"/>
    </row>
    <row r="890" customFormat="false" ht="11.25" hidden="false" customHeight="false" outlineLevel="0" collapsed="false">
      <c r="A890" s="11"/>
      <c r="F890" s="12"/>
      <c r="G890" s="13"/>
      <c r="H890" s="13"/>
      <c r="I890" s="14"/>
      <c r="J890" s="13"/>
      <c r="K890" s="15"/>
      <c r="L890" s="15"/>
      <c r="M890" s="16"/>
      <c r="N890" s="16"/>
      <c r="O890" s="16"/>
      <c r="P890" s="16"/>
      <c r="Q890" s="16"/>
      <c r="R890" s="17"/>
      <c r="S890" s="18"/>
      <c r="T890" s="18"/>
      <c r="U890" s="19"/>
      <c r="V890" s="19"/>
      <c r="W890" s="20"/>
      <c r="X890" s="21"/>
      <c r="Y890" s="22"/>
    </row>
    <row r="891" customFormat="false" ht="11.25" hidden="false" customHeight="false" outlineLevel="0" collapsed="false">
      <c r="A891" s="11"/>
      <c r="F891" s="12"/>
      <c r="G891" s="13"/>
      <c r="H891" s="13"/>
      <c r="I891" s="14"/>
      <c r="J891" s="13"/>
      <c r="K891" s="15"/>
      <c r="L891" s="15"/>
      <c r="M891" s="16"/>
      <c r="N891" s="16"/>
      <c r="O891" s="16"/>
      <c r="P891" s="16"/>
      <c r="Q891" s="16"/>
      <c r="R891" s="17"/>
      <c r="S891" s="18"/>
      <c r="T891" s="18"/>
      <c r="U891" s="19"/>
      <c r="V891" s="19"/>
      <c r="W891" s="20"/>
      <c r="X891" s="21"/>
      <c r="Y891" s="22"/>
    </row>
    <row r="892" customFormat="false" ht="11.25" hidden="false" customHeight="false" outlineLevel="0" collapsed="false">
      <c r="A892" s="11"/>
      <c r="F892" s="12"/>
      <c r="G892" s="13"/>
      <c r="H892" s="13"/>
      <c r="I892" s="14"/>
      <c r="J892" s="13"/>
      <c r="K892" s="15"/>
      <c r="L892" s="15"/>
      <c r="M892" s="16"/>
      <c r="N892" s="16"/>
      <c r="O892" s="16"/>
      <c r="P892" s="16"/>
      <c r="Q892" s="16"/>
      <c r="R892" s="17"/>
      <c r="S892" s="18"/>
      <c r="T892" s="18"/>
      <c r="U892" s="19"/>
      <c r="V892" s="19"/>
      <c r="W892" s="20"/>
      <c r="X892" s="21"/>
      <c r="Y892" s="22"/>
    </row>
    <row r="893" customFormat="false" ht="11.25" hidden="false" customHeight="false" outlineLevel="0" collapsed="false">
      <c r="A893" s="11"/>
      <c r="F893" s="12"/>
      <c r="G893" s="13"/>
      <c r="H893" s="13"/>
      <c r="I893" s="14"/>
      <c r="J893" s="13"/>
      <c r="K893" s="15"/>
      <c r="L893" s="15"/>
      <c r="M893" s="16"/>
      <c r="N893" s="16"/>
      <c r="O893" s="16"/>
      <c r="P893" s="16"/>
      <c r="Q893" s="16"/>
      <c r="R893" s="17"/>
      <c r="S893" s="18"/>
      <c r="T893" s="18"/>
      <c r="U893" s="19"/>
      <c r="V893" s="19"/>
      <c r="W893" s="20"/>
      <c r="X893" s="21"/>
      <c r="Y893" s="22"/>
    </row>
    <row r="894" customFormat="false" ht="11.25" hidden="false" customHeight="false" outlineLevel="0" collapsed="false">
      <c r="A894" s="11"/>
      <c r="F894" s="12"/>
      <c r="G894" s="13"/>
      <c r="H894" s="13"/>
      <c r="I894" s="14"/>
      <c r="J894" s="13"/>
      <c r="K894" s="15"/>
      <c r="L894" s="15"/>
      <c r="M894" s="16"/>
      <c r="N894" s="16"/>
      <c r="O894" s="16"/>
      <c r="P894" s="16"/>
      <c r="Q894" s="16"/>
      <c r="R894" s="17"/>
      <c r="S894" s="18"/>
      <c r="T894" s="18"/>
      <c r="U894" s="19"/>
      <c r="V894" s="19"/>
      <c r="W894" s="20"/>
      <c r="X894" s="21"/>
      <c r="Y894" s="22"/>
    </row>
    <row r="895" customFormat="false" ht="11.25" hidden="false" customHeight="false" outlineLevel="0" collapsed="false">
      <c r="A895" s="11"/>
      <c r="F895" s="12"/>
      <c r="G895" s="13"/>
      <c r="H895" s="13"/>
      <c r="I895" s="14"/>
      <c r="J895" s="13"/>
      <c r="K895" s="15"/>
      <c r="L895" s="15"/>
      <c r="M895" s="16"/>
      <c r="N895" s="16"/>
      <c r="O895" s="16"/>
      <c r="P895" s="16"/>
      <c r="Q895" s="16"/>
      <c r="R895" s="17"/>
      <c r="S895" s="18"/>
      <c r="T895" s="18"/>
      <c r="U895" s="19"/>
      <c r="V895" s="19"/>
      <c r="W895" s="20"/>
      <c r="X895" s="21"/>
      <c r="Y895" s="22"/>
    </row>
    <row r="896" customFormat="false" ht="11.25" hidden="false" customHeight="false" outlineLevel="0" collapsed="false">
      <c r="A896" s="11"/>
      <c r="F896" s="12"/>
      <c r="G896" s="13"/>
      <c r="H896" s="13"/>
      <c r="I896" s="14"/>
      <c r="J896" s="13"/>
      <c r="K896" s="15"/>
      <c r="L896" s="15"/>
      <c r="M896" s="16"/>
      <c r="N896" s="16"/>
      <c r="O896" s="16"/>
      <c r="P896" s="16"/>
      <c r="Q896" s="16"/>
      <c r="R896" s="17"/>
      <c r="S896" s="18"/>
      <c r="T896" s="18"/>
      <c r="U896" s="19"/>
      <c r="V896" s="19"/>
      <c r="W896" s="20"/>
      <c r="X896" s="21"/>
      <c r="Y896" s="22"/>
    </row>
    <row r="897" customFormat="false" ht="11.25" hidden="false" customHeight="false" outlineLevel="0" collapsed="false">
      <c r="A897" s="11"/>
      <c r="F897" s="12"/>
      <c r="G897" s="13"/>
      <c r="H897" s="13"/>
      <c r="I897" s="14"/>
      <c r="J897" s="13"/>
      <c r="K897" s="15"/>
      <c r="L897" s="15"/>
      <c r="M897" s="16"/>
      <c r="N897" s="16"/>
      <c r="O897" s="16"/>
      <c r="P897" s="16"/>
      <c r="Q897" s="16"/>
      <c r="R897" s="17"/>
      <c r="S897" s="18"/>
      <c r="T897" s="18"/>
      <c r="U897" s="19"/>
      <c r="V897" s="19"/>
      <c r="W897" s="20"/>
      <c r="X897" s="21"/>
      <c r="Y897" s="22"/>
    </row>
    <row r="898" customFormat="false" ht="11.25" hidden="false" customHeight="false" outlineLevel="0" collapsed="false">
      <c r="A898" s="11"/>
      <c r="F898" s="12"/>
      <c r="G898" s="13"/>
      <c r="H898" s="13"/>
      <c r="I898" s="14"/>
      <c r="J898" s="13"/>
      <c r="K898" s="15"/>
      <c r="L898" s="15"/>
      <c r="M898" s="16"/>
      <c r="N898" s="16"/>
      <c r="O898" s="16"/>
      <c r="P898" s="16"/>
      <c r="Q898" s="16"/>
      <c r="R898" s="17"/>
      <c r="S898" s="18"/>
      <c r="T898" s="18"/>
      <c r="U898" s="19"/>
      <c r="V898" s="19"/>
      <c r="W898" s="20"/>
      <c r="X898" s="21"/>
      <c r="Y898" s="22"/>
    </row>
    <row r="899" customFormat="false" ht="11.25" hidden="false" customHeight="false" outlineLevel="0" collapsed="false">
      <c r="A899" s="11"/>
      <c r="F899" s="12"/>
      <c r="G899" s="13"/>
      <c r="H899" s="13"/>
      <c r="I899" s="14"/>
      <c r="J899" s="13"/>
      <c r="K899" s="15"/>
      <c r="L899" s="15"/>
      <c r="M899" s="16"/>
      <c r="N899" s="16"/>
      <c r="O899" s="16"/>
      <c r="P899" s="16"/>
      <c r="Q899" s="16"/>
      <c r="R899" s="17"/>
      <c r="S899" s="18"/>
      <c r="T899" s="18"/>
      <c r="U899" s="19"/>
      <c r="V899" s="19"/>
      <c r="W899" s="20"/>
      <c r="X899" s="21"/>
      <c r="Y899" s="22"/>
    </row>
    <row r="900" customFormat="false" ht="11.25" hidden="false" customHeight="false" outlineLevel="0" collapsed="false">
      <c r="A900" s="11"/>
      <c r="F900" s="12"/>
      <c r="G900" s="13"/>
      <c r="H900" s="13"/>
      <c r="I900" s="14"/>
      <c r="J900" s="13"/>
      <c r="K900" s="15"/>
      <c r="L900" s="15"/>
      <c r="M900" s="16"/>
      <c r="N900" s="16"/>
      <c r="O900" s="16"/>
      <c r="P900" s="16"/>
      <c r="Q900" s="16"/>
      <c r="R900" s="17"/>
      <c r="S900" s="18"/>
      <c r="T900" s="18"/>
      <c r="U900" s="19"/>
      <c r="V900" s="19"/>
      <c r="W900" s="20"/>
      <c r="X900" s="21"/>
      <c r="Y900" s="22"/>
    </row>
    <row r="901" customFormat="false" ht="11.25" hidden="false" customHeight="false" outlineLevel="0" collapsed="false">
      <c r="A901" s="11"/>
      <c r="F901" s="12"/>
      <c r="G901" s="13"/>
      <c r="H901" s="13"/>
      <c r="I901" s="14"/>
      <c r="J901" s="13"/>
      <c r="K901" s="15"/>
      <c r="L901" s="15"/>
      <c r="M901" s="16"/>
      <c r="N901" s="16"/>
      <c r="O901" s="16"/>
      <c r="P901" s="16"/>
      <c r="Q901" s="16"/>
      <c r="R901" s="17"/>
      <c r="S901" s="18"/>
      <c r="T901" s="18"/>
      <c r="U901" s="19"/>
      <c r="V901" s="19"/>
      <c r="W901" s="20"/>
      <c r="X901" s="21"/>
      <c r="Y901" s="22"/>
    </row>
    <row r="902" customFormat="false" ht="11.25" hidden="false" customHeight="false" outlineLevel="0" collapsed="false">
      <c r="A902" s="11"/>
      <c r="F902" s="12"/>
      <c r="G902" s="13"/>
      <c r="H902" s="13"/>
      <c r="I902" s="14"/>
      <c r="J902" s="13"/>
      <c r="K902" s="15"/>
      <c r="L902" s="15"/>
      <c r="M902" s="16"/>
      <c r="N902" s="16"/>
      <c r="O902" s="16"/>
      <c r="P902" s="16"/>
      <c r="Q902" s="16"/>
      <c r="R902" s="17"/>
      <c r="S902" s="18"/>
      <c r="T902" s="18"/>
      <c r="U902" s="19"/>
      <c r="V902" s="19"/>
      <c r="W902" s="20"/>
      <c r="X902" s="21"/>
      <c r="Y902" s="22"/>
    </row>
    <row r="903" customFormat="false" ht="11.25" hidden="false" customHeight="false" outlineLevel="0" collapsed="false">
      <c r="A903" s="11"/>
      <c r="F903" s="12"/>
      <c r="G903" s="13"/>
      <c r="H903" s="13"/>
      <c r="I903" s="14"/>
      <c r="J903" s="13"/>
      <c r="K903" s="15"/>
      <c r="L903" s="15"/>
      <c r="M903" s="16"/>
      <c r="N903" s="16"/>
      <c r="O903" s="16"/>
      <c r="P903" s="16"/>
      <c r="Q903" s="16"/>
      <c r="R903" s="17"/>
      <c r="S903" s="18"/>
      <c r="T903" s="18"/>
      <c r="U903" s="19"/>
      <c r="V903" s="19"/>
      <c r="W903" s="20"/>
      <c r="X903" s="21"/>
      <c r="Y903" s="22"/>
    </row>
    <row r="904" customFormat="false" ht="11.25" hidden="false" customHeight="false" outlineLevel="0" collapsed="false">
      <c r="A904" s="11"/>
      <c r="F904" s="12"/>
      <c r="G904" s="13"/>
      <c r="H904" s="13"/>
      <c r="I904" s="14"/>
      <c r="J904" s="13"/>
      <c r="K904" s="15"/>
      <c r="L904" s="15"/>
      <c r="M904" s="16"/>
      <c r="N904" s="16"/>
      <c r="O904" s="16"/>
      <c r="P904" s="16"/>
      <c r="Q904" s="16"/>
      <c r="R904" s="17"/>
      <c r="S904" s="18"/>
      <c r="T904" s="18"/>
      <c r="U904" s="19"/>
      <c r="V904" s="19"/>
      <c r="W904" s="20"/>
      <c r="X904" s="21"/>
      <c r="Y904" s="22"/>
    </row>
    <row r="905" customFormat="false" ht="11.25" hidden="false" customHeight="false" outlineLevel="0" collapsed="false">
      <c r="A905" s="11"/>
      <c r="F905" s="12"/>
      <c r="G905" s="13"/>
      <c r="H905" s="13"/>
      <c r="I905" s="14"/>
      <c r="J905" s="13"/>
      <c r="K905" s="15"/>
      <c r="L905" s="15"/>
      <c r="M905" s="16"/>
      <c r="N905" s="16"/>
      <c r="O905" s="16"/>
      <c r="P905" s="16"/>
      <c r="Q905" s="16"/>
      <c r="R905" s="17"/>
      <c r="S905" s="18"/>
      <c r="T905" s="18"/>
      <c r="U905" s="19"/>
      <c r="V905" s="19"/>
      <c r="W905" s="20"/>
      <c r="X905" s="21"/>
      <c r="Y905" s="22"/>
    </row>
    <row r="906" customFormat="false" ht="11.25" hidden="false" customHeight="false" outlineLevel="0" collapsed="false">
      <c r="A906" s="11"/>
      <c r="F906" s="12"/>
      <c r="G906" s="13"/>
      <c r="H906" s="13"/>
      <c r="I906" s="14"/>
      <c r="J906" s="13"/>
      <c r="K906" s="15"/>
      <c r="L906" s="15"/>
      <c r="M906" s="16"/>
      <c r="N906" s="16"/>
      <c r="O906" s="16"/>
      <c r="P906" s="16"/>
      <c r="Q906" s="16"/>
      <c r="R906" s="17"/>
      <c r="S906" s="18"/>
      <c r="T906" s="18"/>
      <c r="U906" s="19"/>
      <c r="V906" s="19"/>
      <c r="W906" s="20"/>
      <c r="X906" s="21"/>
      <c r="Y906" s="22"/>
    </row>
    <row r="907" customFormat="false" ht="11.25" hidden="false" customHeight="false" outlineLevel="0" collapsed="false">
      <c r="A907" s="11"/>
      <c r="F907" s="12"/>
      <c r="G907" s="13"/>
      <c r="H907" s="13"/>
      <c r="I907" s="14"/>
      <c r="J907" s="13"/>
      <c r="K907" s="15"/>
      <c r="L907" s="15"/>
      <c r="M907" s="16"/>
      <c r="N907" s="16"/>
      <c r="O907" s="16"/>
      <c r="P907" s="16"/>
      <c r="Q907" s="16"/>
      <c r="R907" s="17"/>
      <c r="S907" s="18"/>
      <c r="T907" s="18"/>
      <c r="U907" s="19"/>
      <c r="V907" s="19"/>
      <c r="W907" s="20"/>
      <c r="X907" s="21"/>
      <c r="Y907" s="22"/>
    </row>
    <row r="908" customFormat="false" ht="11.25" hidden="false" customHeight="false" outlineLevel="0" collapsed="false">
      <c r="A908" s="11"/>
      <c r="F908" s="12"/>
      <c r="G908" s="13"/>
      <c r="H908" s="13"/>
      <c r="I908" s="14"/>
      <c r="J908" s="13"/>
      <c r="K908" s="15"/>
      <c r="L908" s="15"/>
      <c r="M908" s="16"/>
      <c r="N908" s="16"/>
      <c r="O908" s="16"/>
      <c r="P908" s="16"/>
      <c r="Q908" s="16"/>
      <c r="R908" s="17"/>
      <c r="S908" s="18"/>
      <c r="T908" s="18"/>
      <c r="U908" s="19"/>
      <c r="V908" s="19"/>
      <c r="W908" s="20"/>
      <c r="X908" s="21"/>
      <c r="Y908" s="22"/>
    </row>
    <row r="909" customFormat="false" ht="11.25" hidden="false" customHeight="false" outlineLevel="0" collapsed="false">
      <c r="A909" s="11"/>
      <c r="F909" s="12"/>
      <c r="G909" s="13"/>
      <c r="H909" s="13"/>
      <c r="I909" s="14"/>
      <c r="J909" s="13"/>
      <c r="K909" s="15"/>
      <c r="L909" s="15"/>
      <c r="M909" s="16"/>
      <c r="N909" s="16"/>
      <c r="O909" s="16"/>
      <c r="P909" s="16"/>
      <c r="Q909" s="16"/>
      <c r="R909" s="17"/>
      <c r="S909" s="18"/>
      <c r="T909" s="18"/>
      <c r="U909" s="19"/>
      <c r="V909" s="19"/>
      <c r="W909" s="20"/>
      <c r="X909" s="21"/>
      <c r="Y909" s="22"/>
    </row>
    <row r="910" customFormat="false" ht="11.25" hidden="false" customHeight="false" outlineLevel="0" collapsed="false">
      <c r="A910" s="11"/>
      <c r="F910" s="12"/>
      <c r="G910" s="13"/>
      <c r="H910" s="13"/>
      <c r="I910" s="14"/>
      <c r="J910" s="13"/>
      <c r="K910" s="15"/>
      <c r="L910" s="15"/>
      <c r="M910" s="16"/>
      <c r="N910" s="16"/>
      <c r="O910" s="16"/>
      <c r="P910" s="16"/>
      <c r="Q910" s="16"/>
      <c r="R910" s="17"/>
      <c r="S910" s="18"/>
      <c r="T910" s="18"/>
      <c r="U910" s="19"/>
      <c r="V910" s="19"/>
      <c r="W910" s="20"/>
      <c r="X910" s="21"/>
      <c r="Y910" s="22"/>
    </row>
    <row r="911" customFormat="false" ht="11.25" hidden="false" customHeight="false" outlineLevel="0" collapsed="false">
      <c r="A911" s="11"/>
      <c r="F911" s="12"/>
      <c r="G911" s="13"/>
      <c r="H911" s="13"/>
      <c r="I911" s="14"/>
      <c r="J911" s="13"/>
      <c r="K911" s="15"/>
      <c r="L911" s="15"/>
      <c r="M911" s="16"/>
      <c r="N911" s="16"/>
      <c r="O911" s="16"/>
      <c r="P911" s="16"/>
      <c r="Q911" s="16"/>
      <c r="R911" s="17"/>
      <c r="S911" s="18"/>
      <c r="T911" s="18"/>
      <c r="U911" s="19"/>
      <c r="V911" s="19"/>
      <c r="W911" s="20"/>
      <c r="X911" s="21"/>
      <c r="Y911" s="22"/>
    </row>
    <row r="912" customFormat="false" ht="11.25" hidden="false" customHeight="false" outlineLevel="0" collapsed="false">
      <c r="A912" s="11"/>
      <c r="F912" s="12"/>
      <c r="G912" s="13"/>
      <c r="H912" s="13"/>
      <c r="I912" s="14"/>
      <c r="J912" s="13"/>
      <c r="K912" s="15"/>
      <c r="L912" s="15"/>
      <c r="M912" s="16"/>
      <c r="N912" s="16"/>
      <c r="O912" s="16"/>
      <c r="P912" s="16"/>
      <c r="Q912" s="16"/>
      <c r="R912" s="17"/>
      <c r="S912" s="18"/>
      <c r="T912" s="18"/>
      <c r="U912" s="19"/>
      <c r="V912" s="19"/>
      <c r="W912" s="20"/>
      <c r="X912" s="21"/>
      <c r="Y912" s="22"/>
    </row>
    <row r="913" customFormat="false" ht="11.25" hidden="false" customHeight="false" outlineLevel="0" collapsed="false">
      <c r="A913" s="11"/>
      <c r="F913" s="12"/>
      <c r="G913" s="13"/>
      <c r="H913" s="13"/>
      <c r="I913" s="14"/>
      <c r="J913" s="13"/>
      <c r="K913" s="15"/>
      <c r="L913" s="15"/>
      <c r="M913" s="16"/>
      <c r="N913" s="16"/>
      <c r="O913" s="16"/>
      <c r="P913" s="16"/>
      <c r="Q913" s="16"/>
      <c r="R913" s="17"/>
      <c r="S913" s="18"/>
      <c r="T913" s="18"/>
      <c r="U913" s="19"/>
      <c r="V913" s="19"/>
      <c r="W913" s="20"/>
      <c r="X913" s="21"/>
      <c r="Y913" s="22"/>
    </row>
    <row r="914" customFormat="false" ht="11.25" hidden="false" customHeight="false" outlineLevel="0" collapsed="false">
      <c r="A914" s="11"/>
      <c r="F914" s="12"/>
      <c r="G914" s="13"/>
      <c r="H914" s="13"/>
      <c r="I914" s="14"/>
      <c r="J914" s="13"/>
      <c r="K914" s="15"/>
      <c r="L914" s="15"/>
      <c r="M914" s="16"/>
      <c r="N914" s="16"/>
      <c r="O914" s="16"/>
      <c r="P914" s="16"/>
      <c r="Q914" s="16"/>
      <c r="R914" s="17"/>
      <c r="S914" s="18"/>
      <c r="T914" s="18"/>
      <c r="U914" s="19"/>
      <c r="V914" s="19"/>
      <c r="W914" s="20"/>
      <c r="X914" s="21"/>
      <c r="Y914" s="22"/>
    </row>
    <row r="915" customFormat="false" ht="11.25" hidden="false" customHeight="false" outlineLevel="0" collapsed="false">
      <c r="A915" s="11"/>
      <c r="F915" s="12"/>
      <c r="G915" s="13"/>
      <c r="H915" s="13"/>
      <c r="I915" s="14"/>
      <c r="J915" s="13"/>
      <c r="K915" s="15"/>
      <c r="L915" s="15"/>
      <c r="M915" s="16"/>
      <c r="N915" s="16"/>
      <c r="O915" s="16"/>
      <c r="P915" s="16"/>
      <c r="Q915" s="16"/>
      <c r="R915" s="17"/>
      <c r="S915" s="18"/>
      <c r="T915" s="18"/>
      <c r="U915" s="19"/>
      <c r="V915" s="19"/>
      <c r="W915" s="20"/>
      <c r="X915" s="21"/>
      <c r="Y915" s="22"/>
    </row>
    <row r="916" customFormat="false" ht="11.25" hidden="false" customHeight="false" outlineLevel="0" collapsed="false">
      <c r="A916" s="11"/>
      <c r="F916" s="12"/>
      <c r="G916" s="13"/>
      <c r="H916" s="13"/>
      <c r="I916" s="14"/>
      <c r="J916" s="13"/>
      <c r="K916" s="15"/>
      <c r="L916" s="15"/>
      <c r="M916" s="16"/>
      <c r="N916" s="16"/>
      <c r="O916" s="16"/>
      <c r="P916" s="16"/>
      <c r="Q916" s="16"/>
      <c r="R916" s="17"/>
      <c r="S916" s="18"/>
      <c r="T916" s="18"/>
      <c r="U916" s="19"/>
      <c r="V916" s="19"/>
      <c r="W916" s="20"/>
      <c r="X916" s="21"/>
      <c r="Y916" s="22"/>
    </row>
    <row r="917" customFormat="false" ht="11.25" hidden="false" customHeight="false" outlineLevel="0" collapsed="false">
      <c r="A917" s="11"/>
      <c r="F917" s="12"/>
      <c r="G917" s="13"/>
      <c r="H917" s="13"/>
      <c r="I917" s="14"/>
      <c r="J917" s="13"/>
      <c r="K917" s="15"/>
      <c r="L917" s="15"/>
      <c r="M917" s="16"/>
      <c r="N917" s="16"/>
      <c r="O917" s="16"/>
      <c r="P917" s="16"/>
      <c r="Q917" s="16"/>
      <c r="R917" s="17"/>
      <c r="S917" s="18"/>
      <c r="T917" s="18"/>
      <c r="U917" s="19"/>
      <c r="V917" s="19"/>
      <c r="W917" s="20"/>
      <c r="X917" s="21"/>
      <c r="Y917" s="22"/>
    </row>
    <row r="918" customFormat="false" ht="11.25" hidden="false" customHeight="false" outlineLevel="0" collapsed="false">
      <c r="A918" s="11"/>
      <c r="F918" s="12"/>
      <c r="G918" s="13"/>
      <c r="H918" s="13"/>
      <c r="I918" s="14"/>
      <c r="J918" s="13"/>
      <c r="K918" s="15"/>
      <c r="L918" s="15"/>
      <c r="M918" s="16"/>
      <c r="N918" s="16"/>
      <c r="O918" s="16"/>
      <c r="P918" s="16"/>
      <c r="Q918" s="16"/>
      <c r="R918" s="17"/>
      <c r="S918" s="18"/>
      <c r="T918" s="18"/>
      <c r="U918" s="19"/>
      <c r="V918" s="19"/>
      <c r="W918" s="20"/>
      <c r="X918" s="21"/>
      <c r="Y918" s="22"/>
    </row>
    <row r="919" customFormat="false" ht="11.25" hidden="false" customHeight="false" outlineLevel="0" collapsed="false">
      <c r="A919" s="11"/>
      <c r="F919" s="12"/>
      <c r="G919" s="13"/>
      <c r="H919" s="13"/>
      <c r="I919" s="14"/>
      <c r="J919" s="13"/>
      <c r="K919" s="15"/>
      <c r="L919" s="15"/>
      <c r="M919" s="16"/>
      <c r="N919" s="16"/>
      <c r="O919" s="16"/>
      <c r="P919" s="16"/>
      <c r="Q919" s="16"/>
      <c r="R919" s="17"/>
      <c r="S919" s="18"/>
      <c r="T919" s="18"/>
      <c r="U919" s="19"/>
      <c r="V919" s="19"/>
      <c r="W919" s="20"/>
      <c r="X919" s="21"/>
      <c r="Y919" s="22"/>
    </row>
    <row r="920" customFormat="false" ht="11.25" hidden="false" customHeight="false" outlineLevel="0" collapsed="false">
      <c r="A920" s="11"/>
      <c r="F920" s="12"/>
      <c r="G920" s="13"/>
      <c r="H920" s="13"/>
      <c r="I920" s="14"/>
      <c r="J920" s="13"/>
      <c r="K920" s="15"/>
      <c r="L920" s="15"/>
      <c r="M920" s="16"/>
      <c r="N920" s="16"/>
      <c r="O920" s="16"/>
      <c r="P920" s="16"/>
      <c r="Q920" s="16"/>
      <c r="R920" s="17"/>
      <c r="S920" s="18"/>
      <c r="T920" s="18"/>
      <c r="U920" s="19"/>
      <c r="V920" s="19"/>
      <c r="W920" s="20"/>
      <c r="X920" s="21"/>
      <c r="Y920" s="22"/>
    </row>
    <row r="921" customFormat="false" ht="11.25" hidden="false" customHeight="false" outlineLevel="0" collapsed="false">
      <c r="A921" s="11"/>
      <c r="F921" s="12"/>
      <c r="G921" s="13"/>
      <c r="H921" s="13"/>
      <c r="I921" s="14"/>
      <c r="J921" s="13"/>
      <c r="K921" s="15"/>
      <c r="L921" s="15"/>
      <c r="M921" s="16"/>
      <c r="N921" s="16"/>
      <c r="O921" s="16"/>
      <c r="P921" s="16"/>
      <c r="Q921" s="16"/>
      <c r="R921" s="17"/>
      <c r="S921" s="18"/>
      <c r="T921" s="18"/>
      <c r="U921" s="19"/>
      <c r="V921" s="19"/>
      <c r="W921" s="20"/>
      <c r="X921" s="21"/>
      <c r="Y921" s="22"/>
    </row>
    <row r="922" customFormat="false" ht="11.25" hidden="false" customHeight="false" outlineLevel="0" collapsed="false">
      <c r="A922" s="11"/>
      <c r="F922" s="12"/>
      <c r="G922" s="13"/>
      <c r="H922" s="13"/>
      <c r="I922" s="14"/>
      <c r="J922" s="13"/>
      <c r="K922" s="15"/>
      <c r="L922" s="15"/>
      <c r="M922" s="16"/>
      <c r="N922" s="16"/>
      <c r="O922" s="16"/>
      <c r="P922" s="16"/>
      <c r="Q922" s="16"/>
      <c r="R922" s="17"/>
      <c r="S922" s="18"/>
      <c r="T922" s="18"/>
      <c r="U922" s="19"/>
      <c r="V922" s="19"/>
      <c r="W922" s="20"/>
      <c r="X922" s="21"/>
      <c r="Y922" s="22"/>
    </row>
    <row r="923" customFormat="false" ht="11.25" hidden="false" customHeight="false" outlineLevel="0" collapsed="false">
      <c r="A923" s="11"/>
      <c r="F923" s="12"/>
      <c r="G923" s="13"/>
      <c r="H923" s="13"/>
      <c r="I923" s="14"/>
      <c r="J923" s="13"/>
      <c r="K923" s="15"/>
      <c r="L923" s="15"/>
      <c r="M923" s="16"/>
      <c r="N923" s="16"/>
      <c r="O923" s="16"/>
      <c r="P923" s="16"/>
      <c r="Q923" s="16"/>
      <c r="R923" s="17"/>
      <c r="S923" s="18"/>
      <c r="T923" s="18"/>
      <c r="U923" s="19"/>
      <c r="V923" s="19"/>
      <c r="W923" s="20"/>
      <c r="X923" s="21"/>
      <c r="Y923" s="22"/>
    </row>
    <row r="924" customFormat="false" ht="11.25" hidden="false" customHeight="false" outlineLevel="0" collapsed="false">
      <c r="A924" s="11"/>
      <c r="F924" s="12"/>
      <c r="G924" s="13"/>
      <c r="H924" s="13"/>
      <c r="I924" s="14"/>
      <c r="J924" s="13"/>
      <c r="K924" s="15"/>
      <c r="L924" s="15"/>
      <c r="M924" s="16"/>
      <c r="N924" s="16"/>
      <c r="O924" s="16"/>
      <c r="P924" s="16"/>
      <c r="Q924" s="16"/>
      <c r="R924" s="17"/>
      <c r="S924" s="18"/>
      <c r="T924" s="18"/>
      <c r="U924" s="19"/>
      <c r="V924" s="19"/>
      <c r="W924" s="20"/>
      <c r="X924" s="21"/>
      <c r="Y924" s="22"/>
    </row>
    <row r="925" customFormat="false" ht="11.25" hidden="false" customHeight="false" outlineLevel="0" collapsed="false">
      <c r="A925" s="11"/>
      <c r="F925" s="12"/>
      <c r="G925" s="13"/>
      <c r="H925" s="13"/>
      <c r="I925" s="14"/>
      <c r="J925" s="13"/>
      <c r="K925" s="15"/>
      <c r="L925" s="15"/>
      <c r="M925" s="16"/>
      <c r="N925" s="16"/>
      <c r="O925" s="16"/>
      <c r="P925" s="16"/>
      <c r="Q925" s="16"/>
      <c r="R925" s="17"/>
      <c r="S925" s="18"/>
      <c r="T925" s="18"/>
      <c r="U925" s="19"/>
      <c r="V925" s="19"/>
      <c r="W925" s="20"/>
      <c r="X925" s="21"/>
      <c r="Y925" s="22"/>
    </row>
    <row r="926" customFormat="false" ht="11.25" hidden="false" customHeight="false" outlineLevel="0" collapsed="false">
      <c r="A926" s="11"/>
      <c r="F926" s="12"/>
      <c r="G926" s="13"/>
      <c r="H926" s="13"/>
      <c r="I926" s="14"/>
      <c r="J926" s="13"/>
      <c r="K926" s="15"/>
      <c r="L926" s="15"/>
      <c r="M926" s="16"/>
      <c r="N926" s="16"/>
      <c r="O926" s="16"/>
      <c r="P926" s="16"/>
      <c r="Q926" s="16"/>
      <c r="R926" s="17"/>
      <c r="S926" s="18"/>
      <c r="T926" s="18"/>
      <c r="U926" s="19"/>
      <c r="V926" s="19"/>
      <c r="W926" s="20"/>
      <c r="X926" s="21"/>
      <c r="Y926" s="22"/>
    </row>
    <row r="927" customFormat="false" ht="11.25" hidden="false" customHeight="false" outlineLevel="0" collapsed="false">
      <c r="A927" s="11"/>
      <c r="F927" s="12"/>
      <c r="G927" s="13"/>
      <c r="H927" s="13"/>
      <c r="I927" s="14"/>
      <c r="J927" s="13"/>
      <c r="K927" s="15"/>
      <c r="L927" s="15"/>
      <c r="M927" s="16"/>
      <c r="N927" s="16"/>
      <c r="O927" s="16"/>
      <c r="P927" s="16"/>
      <c r="Q927" s="16"/>
      <c r="R927" s="17"/>
      <c r="S927" s="18"/>
      <c r="T927" s="18"/>
      <c r="U927" s="19"/>
      <c r="V927" s="19"/>
      <c r="W927" s="20"/>
      <c r="X927" s="21"/>
      <c r="Y927" s="22"/>
    </row>
    <row r="928" customFormat="false" ht="11.25" hidden="false" customHeight="false" outlineLevel="0" collapsed="false">
      <c r="A928" s="11"/>
      <c r="F928" s="12"/>
      <c r="G928" s="13"/>
      <c r="H928" s="13"/>
      <c r="I928" s="14"/>
      <c r="J928" s="13"/>
      <c r="K928" s="15"/>
      <c r="L928" s="15"/>
      <c r="M928" s="16"/>
      <c r="N928" s="16"/>
      <c r="O928" s="16"/>
      <c r="P928" s="16"/>
      <c r="Q928" s="16"/>
      <c r="R928" s="17"/>
      <c r="S928" s="18"/>
      <c r="T928" s="18"/>
      <c r="U928" s="19"/>
      <c r="V928" s="19"/>
      <c r="W928" s="20"/>
      <c r="X928" s="21"/>
      <c r="Y928" s="22"/>
    </row>
    <row r="929" customFormat="false" ht="11.25" hidden="false" customHeight="false" outlineLevel="0" collapsed="false">
      <c r="A929" s="11"/>
      <c r="F929" s="12"/>
      <c r="G929" s="13"/>
      <c r="H929" s="13"/>
      <c r="I929" s="14"/>
      <c r="J929" s="13"/>
      <c r="K929" s="15"/>
      <c r="L929" s="15"/>
      <c r="M929" s="16"/>
      <c r="N929" s="16"/>
      <c r="O929" s="16"/>
      <c r="P929" s="16"/>
      <c r="Q929" s="16"/>
      <c r="R929" s="17"/>
      <c r="S929" s="18"/>
      <c r="T929" s="18"/>
      <c r="U929" s="19"/>
      <c r="V929" s="19"/>
      <c r="W929" s="20"/>
      <c r="X929" s="21"/>
      <c r="Y929" s="22"/>
    </row>
    <row r="930" customFormat="false" ht="11.25" hidden="false" customHeight="false" outlineLevel="0" collapsed="false">
      <c r="A930" s="11"/>
      <c r="F930" s="12"/>
      <c r="G930" s="13"/>
      <c r="H930" s="13"/>
      <c r="I930" s="14"/>
      <c r="J930" s="13"/>
      <c r="K930" s="15"/>
      <c r="L930" s="15"/>
      <c r="M930" s="16"/>
      <c r="N930" s="16"/>
      <c r="O930" s="16"/>
      <c r="P930" s="16"/>
      <c r="Q930" s="16"/>
      <c r="R930" s="17"/>
      <c r="S930" s="18"/>
      <c r="T930" s="18"/>
      <c r="U930" s="19"/>
      <c r="V930" s="19"/>
      <c r="W930" s="20"/>
      <c r="X930" s="21"/>
      <c r="Y930" s="22"/>
    </row>
    <row r="931" customFormat="false" ht="11.25" hidden="false" customHeight="false" outlineLevel="0" collapsed="false">
      <c r="A931" s="11"/>
      <c r="F931" s="12"/>
      <c r="G931" s="13"/>
      <c r="H931" s="13"/>
      <c r="I931" s="14"/>
      <c r="J931" s="13"/>
      <c r="K931" s="15"/>
      <c r="L931" s="15"/>
      <c r="M931" s="16"/>
      <c r="N931" s="16"/>
      <c r="O931" s="16"/>
      <c r="P931" s="16"/>
      <c r="Q931" s="16"/>
      <c r="R931" s="17"/>
      <c r="S931" s="18"/>
      <c r="T931" s="18"/>
      <c r="U931" s="19"/>
      <c r="V931" s="19"/>
      <c r="W931" s="20"/>
      <c r="X931" s="21"/>
      <c r="Y931" s="22"/>
    </row>
    <row r="932" customFormat="false" ht="11.25" hidden="false" customHeight="false" outlineLevel="0" collapsed="false">
      <c r="A932" s="11"/>
      <c r="F932" s="12"/>
      <c r="G932" s="13"/>
      <c r="H932" s="13"/>
      <c r="I932" s="14"/>
      <c r="J932" s="13"/>
      <c r="K932" s="15"/>
      <c r="L932" s="15"/>
      <c r="M932" s="16"/>
      <c r="N932" s="16"/>
      <c r="O932" s="16"/>
      <c r="P932" s="16"/>
      <c r="Q932" s="16"/>
      <c r="R932" s="17"/>
      <c r="S932" s="18"/>
      <c r="T932" s="18"/>
      <c r="U932" s="19"/>
      <c r="V932" s="19"/>
      <c r="W932" s="20"/>
      <c r="X932" s="21"/>
      <c r="Y932" s="22"/>
    </row>
    <row r="933" customFormat="false" ht="11.25" hidden="false" customHeight="false" outlineLevel="0" collapsed="false">
      <c r="A933" s="11"/>
      <c r="F933" s="12"/>
      <c r="G933" s="13"/>
      <c r="H933" s="13"/>
      <c r="I933" s="14"/>
      <c r="J933" s="13"/>
      <c r="K933" s="15"/>
      <c r="L933" s="15"/>
      <c r="M933" s="16"/>
      <c r="N933" s="16"/>
      <c r="O933" s="16"/>
      <c r="P933" s="16"/>
      <c r="Q933" s="16"/>
      <c r="R933" s="17"/>
      <c r="S933" s="18"/>
      <c r="T933" s="18"/>
      <c r="U933" s="19"/>
      <c r="V933" s="19"/>
      <c r="W933" s="20"/>
      <c r="X933" s="21"/>
      <c r="Y933" s="22"/>
    </row>
    <row r="934" customFormat="false" ht="11.25" hidden="false" customHeight="false" outlineLevel="0" collapsed="false">
      <c r="A934" s="11"/>
      <c r="F934" s="12"/>
      <c r="G934" s="13"/>
      <c r="H934" s="13"/>
      <c r="I934" s="14"/>
      <c r="J934" s="13"/>
      <c r="K934" s="15"/>
      <c r="L934" s="15"/>
      <c r="M934" s="16"/>
      <c r="N934" s="16"/>
      <c r="O934" s="16"/>
      <c r="P934" s="16"/>
      <c r="Q934" s="16"/>
      <c r="R934" s="17"/>
      <c r="S934" s="18"/>
      <c r="T934" s="18"/>
      <c r="U934" s="19"/>
      <c r="V934" s="19"/>
      <c r="W934" s="20"/>
      <c r="X934" s="21"/>
      <c r="Y934" s="22"/>
    </row>
    <row r="935" customFormat="false" ht="11.25" hidden="false" customHeight="false" outlineLevel="0" collapsed="false">
      <c r="A935" s="11"/>
      <c r="F935" s="12"/>
      <c r="G935" s="13"/>
      <c r="H935" s="13"/>
      <c r="I935" s="14"/>
      <c r="J935" s="13"/>
      <c r="K935" s="15"/>
      <c r="L935" s="15"/>
      <c r="M935" s="16"/>
      <c r="N935" s="16"/>
      <c r="O935" s="16"/>
      <c r="P935" s="16"/>
      <c r="Q935" s="16"/>
      <c r="R935" s="17"/>
      <c r="S935" s="18"/>
      <c r="T935" s="18"/>
      <c r="U935" s="19"/>
      <c r="V935" s="19"/>
      <c r="W935" s="20"/>
      <c r="X935" s="21"/>
      <c r="Y935" s="22"/>
    </row>
    <row r="936" customFormat="false" ht="11.25" hidden="false" customHeight="false" outlineLevel="0" collapsed="false">
      <c r="A936" s="11"/>
      <c r="F936" s="12"/>
      <c r="G936" s="13"/>
      <c r="H936" s="13"/>
      <c r="I936" s="14"/>
      <c r="J936" s="13"/>
      <c r="K936" s="15"/>
      <c r="L936" s="15"/>
      <c r="M936" s="16"/>
      <c r="N936" s="16"/>
      <c r="O936" s="16"/>
      <c r="P936" s="16"/>
      <c r="Q936" s="16"/>
      <c r="R936" s="17"/>
      <c r="S936" s="18"/>
      <c r="T936" s="18"/>
      <c r="U936" s="19"/>
      <c r="V936" s="19"/>
      <c r="W936" s="20"/>
      <c r="X936" s="21"/>
      <c r="Y936" s="22"/>
    </row>
    <row r="937" customFormat="false" ht="11.25" hidden="false" customHeight="false" outlineLevel="0" collapsed="false">
      <c r="A937" s="11"/>
      <c r="F937" s="12"/>
      <c r="G937" s="13"/>
      <c r="H937" s="13"/>
      <c r="I937" s="14"/>
      <c r="J937" s="13"/>
      <c r="K937" s="15"/>
      <c r="L937" s="15"/>
      <c r="M937" s="16"/>
      <c r="N937" s="16"/>
      <c r="O937" s="16"/>
      <c r="P937" s="16"/>
      <c r="Q937" s="16"/>
      <c r="R937" s="17"/>
      <c r="S937" s="18"/>
      <c r="T937" s="18"/>
      <c r="U937" s="19"/>
      <c r="V937" s="19"/>
      <c r="W937" s="20"/>
      <c r="X937" s="21"/>
      <c r="Y937" s="22"/>
    </row>
    <row r="938" customFormat="false" ht="11.25" hidden="false" customHeight="false" outlineLevel="0" collapsed="false">
      <c r="A938" s="11"/>
      <c r="F938" s="12"/>
      <c r="G938" s="13"/>
      <c r="H938" s="13"/>
      <c r="I938" s="14"/>
      <c r="J938" s="13"/>
      <c r="K938" s="15"/>
      <c r="L938" s="15"/>
      <c r="M938" s="16"/>
      <c r="N938" s="16"/>
      <c r="O938" s="16"/>
      <c r="P938" s="16"/>
      <c r="Q938" s="16"/>
      <c r="R938" s="17"/>
      <c r="S938" s="18"/>
      <c r="T938" s="18"/>
      <c r="U938" s="19"/>
      <c r="V938" s="19"/>
      <c r="W938" s="20"/>
      <c r="X938" s="21"/>
      <c r="Y938" s="22"/>
    </row>
    <row r="939" customFormat="false" ht="11.25" hidden="false" customHeight="false" outlineLevel="0" collapsed="false">
      <c r="A939" s="11"/>
      <c r="F939" s="12"/>
      <c r="G939" s="13"/>
      <c r="H939" s="13"/>
      <c r="I939" s="14"/>
      <c r="J939" s="13"/>
      <c r="K939" s="15"/>
      <c r="L939" s="15"/>
      <c r="M939" s="16"/>
      <c r="N939" s="16"/>
      <c r="O939" s="16"/>
      <c r="P939" s="16"/>
      <c r="Q939" s="16"/>
      <c r="R939" s="17"/>
      <c r="S939" s="18"/>
      <c r="T939" s="18"/>
      <c r="U939" s="19"/>
      <c r="V939" s="19"/>
      <c r="W939" s="20"/>
      <c r="X939" s="21"/>
      <c r="Y939" s="22"/>
    </row>
    <row r="940" customFormat="false" ht="11.25" hidden="false" customHeight="false" outlineLevel="0" collapsed="false">
      <c r="A940" s="11"/>
      <c r="F940" s="12"/>
      <c r="G940" s="13"/>
      <c r="H940" s="13"/>
      <c r="I940" s="14"/>
      <c r="J940" s="13"/>
      <c r="K940" s="15"/>
      <c r="L940" s="15"/>
      <c r="M940" s="16"/>
      <c r="N940" s="16"/>
      <c r="O940" s="16"/>
      <c r="P940" s="16"/>
      <c r="Q940" s="16"/>
      <c r="R940" s="17"/>
      <c r="S940" s="18"/>
      <c r="T940" s="18"/>
      <c r="U940" s="19"/>
      <c r="V940" s="19"/>
      <c r="W940" s="20"/>
      <c r="X940" s="21"/>
      <c r="Y940" s="22"/>
    </row>
    <row r="941" customFormat="false" ht="11.25" hidden="false" customHeight="false" outlineLevel="0" collapsed="false">
      <c r="A941" s="11"/>
      <c r="F941" s="12"/>
      <c r="G941" s="13"/>
      <c r="H941" s="13"/>
      <c r="I941" s="14"/>
      <c r="J941" s="13"/>
      <c r="K941" s="15"/>
      <c r="L941" s="15"/>
      <c r="M941" s="16"/>
      <c r="N941" s="16"/>
      <c r="O941" s="16"/>
      <c r="P941" s="16"/>
      <c r="Q941" s="16"/>
      <c r="R941" s="17"/>
      <c r="S941" s="18"/>
      <c r="T941" s="18"/>
      <c r="U941" s="19"/>
      <c r="V941" s="19"/>
      <c r="W941" s="20"/>
      <c r="X941" s="21"/>
      <c r="Y941" s="22"/>
    </row>
    <row r="942" customFormat="false" ht="11.25" hidden="false" customHeight="false" outlineLevel="0" collapsed="false">
      <c r="A942" s="11"/>
      <c r="F942" s="12"/>
      <c r="G942" s="13"/>
      <c r="H942" s="13"/>
      <c r="I942" s="14"/>
      <c r="J942" s="13"/>
      <c r="K942" s="15"/>
      <c r="L942" s="15"/>
      <c r="M942" s="16"/>
      <c r="N942" s="16"/>
      <c r="O942" s="16"/>
      <c r="P942" s="16"/>
      <c r="Q942" s="16"/>
      <c r="R942" s="17"/>
      <c r="S942" s="18"/>
      <c r="T942" s="18"/>
      <c r="U942" s="19"/>
      <c r="V942" s="19"/>
      <c r="W942" s="20"/>
      <c r="X942" s="21"/>
      <c r="Y942" s="22"/>
    </row>
    <row r="943" customFormat="false" ht="11.25" hidden="false" customHeight="false" outlineLevel="0" collapsed="false">
      <c r="A943" s="11"/>
      <c r="F943" s="12"/>
      <c r="G943" s="13"/>
      <c r="H943" s="13"/>
      <c r="I943" s="14"/>
      <c r="J943" s="13"/>
      <c r="K943" s="15"/>
      <c r="L943" s="15"/>
      <c r="M943" s="16"/>
      <c r="N943" s="16"/>
      <c r="O943" s="16"/>
      <c r="P943" s="16"/>
      <c r="Q943" s="16"/>
      <c r="R943" s="17"/>
      <c r="S943" s="18"/>
      <c r="T943" s="18"/>
      <c r="U943" s="19"/>
      <c r="V943" s="19"/>
      <c r="W943" s="20"/>
      <c r="X943" s="21"/>
      <c r="Y943" s="22"/>
    </row>
    <row r="944" customFormat="false" ht="11.25" hidden="false" customHeight="false" outlineLevel="0" collapsed="false">
      <c r="A944" s="11"/>
      <c r="F944" s="12"/>
      <c r="G944" s="13"/>
      <c r="H944" s="13"/>
      <c r="I944" s="14"/>
      <c r="J944" s="13"/>
      <c r="K944" s="15"/>
      <c r="L944" s="15"/>
      <c r="M944" s="16"/>
      <c r="N944" s="16"/>
      <c r="O944" s="16"/>
      <c r="P944" s="16"/>
      <c r="Q944" s="16"/>
      <c r="R944" s="17"/>
      <c r="S944" s="18"/>
      <c r="T944" s="18"/>
      <c r="U944" s="19"/>
      <c r="V944" s="19"/>
      <c r="W944" s="20"/>
      <c r="X944" s="21"/>
      <c r="Y944" s="22"/>
    </row>
    <row r="945" customFormat="false" ht="11.25" hidden="false" customHeight="false" outlineLevel="0" collapsed="false">
      <c r="A945" s="11"/>
      <c r="F945" s="12"/>
      <c r="G945" s="13"/>
      <c r="H945" s="13"/>
      <c r="I945" s="14"/>
      <c r="J945" s="13"/>
      <c r="K945" s="15"/>
      <c r="L945" s="15"/>
      <c r="M945" s="16"/>
      <c r="N945" s="16"/>
      <c r="O945" s="16"/>
      <c r="P945" s="16"/>
      <c r="Q945" s="16"/>
      <c r="R945" s="17"/>
      <c r="S945" s="18"/>
      <c r="T945" s="18"/>
      <c r="U945" s="19"/>
      <c r="V945" s="19"/>
      <c r="W945" s="20"/>
      <c r="X945" s="21"/>
      <c r="Y945" s="22"/>
    </row>
    <row r="946" customFormat="false" ht="11.25" hidden="false" customHeight="false" outlineLevel="0" collapsed="false">
      <c r="A946" s="11"/>
      <c r="F946" s="12"/>
      <c r="G946" s="13"/>
      <c r="H946" s="13"/>
      <c r="I946" s="14"/>
      <c r="J946" s="13"/>
      <c r="K946" s="15"/>
      <c r="L946" s="15"/>
      <c r="M946" s="16"/>
      <c r="N946" s="16"/>
      <c r="O946" s="16"/>
      <c r="P946" s="16"/>
      <c r="Q946" s="16"/>
      <c r="R946" s="17"/>
      <c r="S946" s="18"/>
      <c r="T946" s="18"/>
      <c r="U946" s="19"/>
      <c r="V946" s="19"/>
      <c r="W946" s="20"/>
      <c r="X946" s="21"/>
      <c r="Y946" s="22"/>
    </row>
    <row r="947" customFormat="false" ht="11.25" hidden="false" customHeight="false" outlineLevel="0" collapsed="false">
      <c r="A947" s="11"/>
      <c r="F947" s="12"/>
      <c r="G947" s="13"/>
      <c r="H947" s="13"/>
      <c r="I947" s="14"/>
      <c r="J947" s="13"/>
      <c r="K947" s="15"/>
      <c r="L947" s="15"/>
      <c r="M947" s="16"/>
      <c r="N947" s="16"/>
      <c r="O947" s="16"/>
      <c r="P947" s="16"/>
      <c r="Q947" s="16"/>
      <c r="R947" s="17"/>
      <c r="S947" s="18"/>
      <c r="T947" s="18"/>
      <c r="U947" s="19"/>
      <c r="V947" s="19"/>
      <c r="W947" s="20"/>
      <c r="X947" s="21"/>
      <c r="Y947" s="22"/>
    </row>
    <row r="948" customFormat="false" ht="11.25" hidden="false" customHeight="false" outlineLevel="0" collapsed="false">
      <c r="A948" s="11"/>
      <c r="F948" s="12"/>
      <c r="G948" s="13"/>
      <c r="H948" s="13"/>
      <c r="I948" s="14"/>
      <c r="J948" s="13"/>
      <c r="K948" s="15"/>
      <c r="L948" s="15"/>
      <c r="M948" s="16"/>
      <c r="N948" s="16"/>
      <c r="O948" s="16"/>
      <c r="P948" s="16"/>
      <c r="Q948" s="16"/>
      <c r="R948" s="17"/>
      <c r="S948" s="18"/>
      <c r="T948" s="18"/>
      <c r="U948" s="19"/>
      <c r="V948" s="19"/>
      <c r="W948" s="20"/>
      <c r="X948" s="21"/>
      <c r="Y948" s="22"/>
    </row>
    <row r="949" customFormat="false" ht="11.25" hidden="false" customHeight="false" outlineLevel="0" collapsed="false">
      <c r="A949" s="11"/>
      <c r="F949" s="12"/>
      <c r="G949" s="13"/>
      <c r="H949" s="13"/>
      <c r="I949" s="14"/>
      <c r="J949" s="13"/>
      <c r="K949" s="15"/>
      <c r="L949" s="15"/>
      <c r="M949" s="16"/>
      <c r="N949" s="16"/>
      <c r="O949" s="16"/>
      <c r="P949" s="16"/>
      <c r="Q949" s="16"/>
      <c r="R949" s="17"/>
      <c r="S949" s="18"/>
      <c r="T949" s="18"/>
      <c r="U949" s="19"/>
      <c r="V949" s="19"/>
      <c r="W949" s="20"/>
      <c r="X949" s="21"/>
      <c r="Y949" s="22"/>
    </row>
    <row r="950" customFormat="false" ht="11.25" hidden="false" customHeight="false" outlineLevel="0" collapsed="false">
      <c r="A950" s="11"/>
      <c r="F950" s="12"/>
      <c r="G950" s="13"/>
      <c r="H950" s="13"/>
      <c r="I950" s="14"/>
      <c r="J950" s="13"/>
      <c r="K950" s="15"/>
      <c r="L950" s="15"/>
      <c r="M950" s="16"/>
      <c r="N950" s="16"/>
      <c r="O950" s="16"/>
      <c r="P950" s="16"/>
      <c r="Q950" s="16"/>
      <c r="R950" s="17"/>
      <c r="S950" s="18"/>
      <c r="T950" s="18"/>
      <c r="U950" s="19"/>
      <c r="V950" s="19"/>
      <c r="W950" s="20"/>
      <c r="X950" s="21"/>
      <c r="Y950" s="22"/>
    </row>
    <row r="951" customFormat="false" ht="11.25" hidden="false" customHeight="false" outlineLevel="0" collapsed="false">
      <c r="A951" s="11"/>
      <c r="F951" s="12"/>
      <c r="G951" s="13"/>
      <c r="H951" s="13"/>
      <c r="I951" s="14"/>
      <c r="J951" s="13"/>
      <c r="K951" s="15"/>
      <c r="L951" s="15"/>
      <c r="M951" s="16"/>
      <c r="N951" s="16"/>
      <c r="O951" s="16"/>
      <c r="P951" s="16"/>
      <c r="Q951" s="16"/>
      <c r="R951" s="17"/>
      <c r="S951" s="18"/>
      <c r="T951" s="18"/>
      <c r="U951" s="19"/>
      <c r="V951" s="19"/>
      <c r="W951" s="20"/>
      <c r="X951" s="21"/>
      <c r="Y951" s="22"/>
    </row>
    <row r="952" customFormat="false" ht="11.25" hidden="false" customHeight="false" outlineLevel="0" collapsed="false">
      <c r="A952" s="11"/>
      <c r="F952" s="12"/>
      <c r="G952" s="13"/>
      <c r="H952" s="13"/>
      <c r="I952" s="14"/>
      <c r="J952" s="13"/>
      <c r="K952" s="15"/>
      <c r="L952" s="15"/>
      <c r="M952" s="16"/>
      <c r="N952" s="16"/>
      <c r="O952" s="16"/>
      <c r="P952" s="16"/>
      <c r="Q952" s="16"/>
      <c r="R952" s="17"/>
      <c r="S952" s="18"/>
      <c r="T952" s="18"/>
      <c r="U952" s="19"/>
      <c r="V952" s="19"/>
      <c r="W952" s="20"/>
      <c r="X952" s="21"/>
      <c r="Y952" s="22"/>
    </row>
    <row r="953" customFormat="false" ht="11.25" hidden="false" customHeight="false" outlineLevel="0" collapsed="false">
      <c r="A953" s="11"/>
      <c r="F953" s="12"/>
      <c r="G953" s="13"/>
      <c r="H953" s="13"/>
      <c r="I953" s="14"/>
      <c r="J953" s="13"/>
      <c r="K953" s="15"/>
      <c r="L953" s="15"/>
      <c r="M953" s="16"/>
      <c r="N953" s="16"/>
      <c r="O953" s="16"/>
      <c r="P953" s="16"/>
      <c r="Q953" s="16"/>
      <c r="R953" s="17"/>
      <c r="S953" s="18"/>
      <c r="T953" s="18"/>
      <c r="U953" s="19"/>
      <c r="V953" s="19"/>
      <c r="W953" s="20"/>
      <c r="X953" s="21"/>
      <c r="Y953" s="22"/>
    </row>
    <row r="954" customFormat="false" ht="11.25" hidden="false" customHeight="false" outlineLevel="0" collapsed="false">
      <c r="A954" s="11"/>
      <c r="F954" s="12"/>
      <c r="G954" s="13"/>
      <c r="H954" s="13"/>
      <c r="I954" s="14"/>
      <c r="J954" s="13"/>
      <c r="K954" s="15"/>
      <c r="L954" s="15"/>
      <c r="M954" s="16"/>
      <c r="N954" s="16"/>
      <c r="O954" s="16"/>
      <c r="P954" s="16"/>
      <c r="Q954" s="16"/>
      <c r="R954" s="17"/>
      <c r="S954" s="18"/>
      <c r="T954" s="18"/>
      <c r="U954" s="19"/>
      <c r="V954" s="19"/>
      <c r="W954" s="20"/>
      <c r="X954" s="21"/>
      <c r="Y954" s="22"/>
    </row>
    <row r="955" customFormat="false" ht="11.25" hidden="false" customHeight="false" outlineLevel="0" collapsed="false">
      <c r="A955" s="11"/>
      <c r="F955" s="12"/>
      <c r="G955" s="13"/>
      <c r="H955" s="13"/>
      <c r="I955" s="14"/>
      <c r="J955" s="13"/>
      <c r="K955" s="15"/>
      <c r="L955" s="15"/>
      <c r="M955" s="16"/>
      <c r="N955" s="16"/>
      <c r="O955" s="16"/>
      <c r="P955" s="16"/>
      <c r="Q955" s="16"/>
      <c r="R955" s="17"/>
      <c r="S955" s="18"/>
      <c r="T955" s="18"/>
      <c r="U955" s="19"/>
      <c r="V955" s="19"/>
      <c r="W955" s="20"/>
      <c r="X955" s="21"/>
      <c r="Y955" s="22"/>
    </row>
    <row r="956" customFormat="false" ht="11.25" hidden="false" customHeight="false" outlineLevel="0" collapsed="false">
      <c r="A956" s="11"/>
      <c r="F956" s="12"/>
      <c r="G956" s="13"/>
      <c r="H956" s="13"/>
      <c r="I956" s="14"/>
      <c r="J956" s="13"/>
      <c r="K956" s="15"/>
      <c r="L956" s="15"/>
      <c r="M956" s="16"/>
      <c r="N956" s="16"/>
      <c r="O956" s="16"/>
      <c r="P956" s="16"/>
      <c r="Q956" s="16"/>
      <c r="R956" s="17"/>
      <c r="S956" s="18"/>
      <c r="T956" s="18"/>
      <c r="U956" s="19"/>
      <c r="V956" s="19"/>
      <c r="W956" s="20"/>
      <c r="X956" s="21"/>
      <c r="Y956" s="22"/>
    </row>
    <row r="957" customFormat="false" ht="11.25" hidden="false" customHeight="false" outlineLevel="0" collapsed="false">
      <c r="A957" s="11"/>
      <c r="F957" s="12"/>
      <c r="G957" s="13"/>
      <c r="H957" s="13"/>
      <c r="I957" s="14"/>
      <c r="J957" s="13"/>
      <c r="K957" s="15"/>
      <c r="L957" s="15"/>
      <c r="M957" s="16"/>
      <c r="N957" s="16"/>
      <c r="O957" s="16"/>
      <c r="P957" s="16"/>
      <c r="Q957" s="16"/>
      <c r="R957" s="17"/>
      <c r="S957" s="18"/>
      <c r="T957" s="18"/>
      <c r="U957" s="19"/>
      <c r="V957" s="19"/>
      <c r="W957" s="20"/>
      <c r="X957" s="21"/>
      <c r="Y957" s="22"/>
    </row>
    <row r="958" customFormat="false" ht="11.25" hidden="false" customHeight="false" outlineLevel="0" collapsed="false">
      <c r="A958" s="11"/>
      <c r="F958" s="12"/>
      <c r="G958" s="13"/>
      <c r="H958" s="13"/>
      <c r="I958" s="14"/>
      <c r="J958" s="13"/>
      <c r="K958" s="15"/>
      <c r="L958" s="15"/>
      <c r="M958" s="16"/>
      <c r="N958" s="16"/>
      <c r="O958" s="16"/>
      <c r="P958" s="16"/>
      <c r="Q958" s="16"/>
      <c r="R958" s="17"/>
      <c r="S958" s="18"/>
      <c r="T958" s="18"/>
      <c r="U958" s="19"/>
      <c r="V958" s="19"/>
      <c r="W958" s="20"/>
      <c r="X958" s="21"/>
      <c r="Y958" s="22"/>
    </row>
    <row r="959" customFormat="false" ht="11.25" hidden="false" customHeight="false" outlineLevel="0" collapsed="false">
      <c r="A959" s="11"/>
      <c r="F959" s="12"/>
      <c r="G959" s="13"/>
      <c r="H959" s="13"/>
      <c r="I959" s="14"/>
      <c r="J959" s="13"/>
      <c r="K959" s="15"/>
      <c r="L959" s="15"/>
      <c r="M959" s="16"/>
      <c r="N959" s="16"/>
      <c r="O959" s="16"/>
      <c r="P959" s="16"/>
      <c r="Q959" s="16"/>
      <c r="R959" s="17"/>
      <c r="S959" s="18"/>
      <c r="T959" s="18"/>
      <c r="U959" s="19"/>
      <c r="V959" s="19"/>
      <c r="W959" s="20"/>
      <c r="X959" s="21"/>
      <c r="Y959" s="22"/>
    </row>
    <row r="960" customFormat="false" ht="11.25" hidden="false" customHeight="false" outlineLevel="0" collapsed="false">
      <c r="A960" s="11"/>
      <c r="F960" s="12"/>
      <c r="G960" s="13"/>
      <c r="H960" s="13"/>
      <c r="I960" s="14"/>
      <c r="J960" s="13"/>
      <c r="K960" s="15"/>
      <c r="L960" s="15"/>
      <c r="M960" s="16"/>
      <c r="N960" s="16"/>
      <c r="O960" s="16"/>
      <c r="P960" s="16"/>
      <c r="Q960" s="16"/>
      <c r="R960" s="17"/>
      <c r="S960" s="18"/>
      <c r="T960" s="18"/>
      <c r="U960" s="19"/>
      <c r="V960" s="19"/>
      <c r="W960" s="20"/>
      <c r="X960" s="21"/>
      <c r="Y960" s="22"/>
    </row>
    <row r="961" customFormat="false" ht="11.25" hidden="false" customHeight="false" outlineLevel="0" collapsed="false">
      <c r="A961" s="11"/>
      <c r="F961" s="12"/>
      <c r="G961" s="13"/>
      <c r="H961" s="13"/>
      <c r="I961" s="14"/>
      <c r="J961" s="13"/>
      <c r="K961" s="15"/>
      <c r="L961" s="15"/>
      <c r="M961" s="16"/>
      <c r="N961" s="16"/>
      <c r="O961" s="16"/>
      <c r="P961" s="16"/>
      <c r="Q961" s="16"/>
      <c r="R961" s="17"/>
      <c r="S961" s="18"/>
      <c r="T961" s="18"/>
      <c r="U961" s="19"/>
      <c r="V961" s="19"/>
      <c r="W961" s="20"/>
      <c r="X961" s="21"/>
      <c r="Y961" s="22"/>
    </row>
    <row r="962" customFormat="false" ht="11.25" hidden="false" customHeight="false" outlineLevel="0" collapsed="false">
      <c r="A962" s="11"/>
      <c r="F962" s="12"/>
      <c r="G962" s="13"/>
      <c r="H962" s="13"/>
      <c r="I962" s="14"/>
      <c r="J962" s="13"/>
      <c r="K962" s="15"/>
      <c r="L962" s="15"/>
      <c r="M962" s="16"/>
      <c r="N962" s="16"/>
      <c r="O962" s="16"/>
      <c r="P962" s="16"/>
      <c r="Q962" s="16"/>
      <c r="R962" s="17"/>
      <c r="S962" s="18"/>
      <c r="T962" s="18"/>
      <c r="U962" s="19"/>
      <c r="V962" s="19"/>
      <c r="W962" s="20"/>
      <c r="X962" s="21"/>
      <c r="Y962" s="22"/>
    </row>
    <row r="963" customFormat="false" ht="11.25" hidden="false" customHeight="false" outlineLevel="0" collapsed="false">
      <c r="A963" s="11"/>
      <c r="F963" s="12"/>
      <c r="G963" s="13"/>
      <c r="H963" s="13"/>
      <c r="I963" s="14"/>
      <c r="J963" s="13"/>
      <c r="K963" s="15"/>
      <c r="L963" s="15"/>
      <c r="M963" s="16"/>
      <c r="N963" s="16"/>
      <c r="O963" s="16"/>
      <c r="P963" s="16"/>
      <c r="Q963" s="16"/>
      <c r="R963" s="17"/>
      <c r="S963" s="18"/>
      <c r="T963" s="18"/>
      <c r="U963" s="19"/>
      <c r="V963" s="19"/>
      <c r="W963" s="20"/>
      <c r="X963" s="21"/>
      <c r="Y963" s="22"/>
    </row>
    <row r="964" customFormat="false" ht="11.25" hidden="false" customHeight="false" outlineLevel="0" collapsed="false">
      <c r="A964" s="11"/>
      <c r="F964" s="12"/>
      <c r="G964" s="13"/>
      <c r="H964" s="13"/>
      <c r="I964" s="14"/>
      <c r="J964" s="13"/>
      <c r="K964" s="15"/>
      <c r="L964" s="15"/>
      <c r="M964" s="16"/>
      <c r="N964" s="16"/>
      <c r="O964" s="16"/>
      <c r="P964" s="16"/>
      <c r="Q964" s="16"/>
      <c r="R964" s="17"/>
      <c r="S964" s="18"/>
      <c r="T964" s="18"/>
      <c r="U964" s="19"/>
      <c r="V964" s="19"/>
      <c r="W964" s="20"/>
      <c r="X964" s="21"/>
      <c r="Y964" s="22"/>
    </row>
    <row r="965" customFormat="false" ht="11.25" hidden="false" customHeight="false" outlineLevel="0" collapsed="false">
      <c r="A965" s="11"/>
      <c r="F965" s="12"/>
      <c r="G965" s="13"/>
      <c r="H965" s="13"/>
      <c r="I965" s="14"/>
      <c r="J965" s="13"/>
      <c r="K965" s="15"/>
      <c r="L965" s="15"/>
      <c r="M965" s="16"/>
      <c r="N965" s="16"/>
      <c r="O965" s="16"/>
      <c r="P965" s="16"/>
      <c r="Q965" s="16"/>
      <c r="R965" s="17"/>
      <c r="S965" s="18"/>
      <c r="T965" s="18"/>
      <c r="U965" s="19"/>
      <c r="V965" s="19"/>
      <c r="W965" s="20"/>
      <c r="X965" s="21"/>
      <c r="Y965" s="22"/>
    </row>
    <row r="966" customFormat="false" ht="11.25" hidden="false" customHeight="false" outlineLevel="0" collapsed="false">
      <c r="A966" s="11"/>
      <c r="F966" s="12"/>
      <c r="G966" s="13"/>
      <c r="H966" s="13"/>
      <c r="I966" s="14"/>
      <c r="J966" s="13"/>
      <c r="K966" s="15"/>
      <c r="L966" s="15"/>
      <c r="M966" s="16"/>
      <c r="N966" s="16"/>
      <c r="O966" s="16"/>
      <c r="P966" s="16"/>
      <c r="Q966" s="16"/>
      <c r="R966" s="17"/>
      <c r="S966" s="18"/>
      <c r="T966" s="18"/>
      <c r="U966" s="19"/>
      <c r="V966" s="19"/>
      <c r="W966" s="20"/>
      <c r="X966" s="21"/>
      <c r="Y966" s="22"/>
    </row>
    <row r="967" customFormat="false" ht="11.25" hidden="false" customHeight="false" outlineLevel="0" collapsed="false">
      <c r="A967" s="11"/>
      <c r="F967" s="12"/>
      <c r="G967" s="13"/>
      <c r="H967" s="13"/>
      <c r="I967" s="14"/>
      <c r="J967" s="13"/>
      <c r="K967" s="15"/>
      <c r="L967" s="15"/>
      <c r="M967" s="16"/>
      <c r="N967" s="16"/>
      <c r="O967" s="16"/>
      <c r="P967" s="16"/>
      <c r="Q967" s="16"/>
      <c r="R967" s="17"/>
      <c r="S967" s="18"/>
      <c r="T967" s="18"/>
      <c r="U967" s="19"/>
      <c r="V967" s="19"/>
      <c r="W967" s="20"/>
      <c r="X967" s="21"/>
      <c r="Y967" s="22"/>
    </row>
    <row r="968" customFormat="false" ht="11.25" hidden="false" customHeight="false" outlineLevel="0" collapsed="false">
      <c r="A968" s="11"/>
      <c r="F968" s="12"/>
      <c r="G968" s="13"/>
      <c r="H968" s="13"/>
      <c r="I968" s="14"/>
      <c r="J968" s="13"/>
      <c r="K968" s="15"/>
      <c r="L968" s="15"/>
      <c r="M968" s="16"/>
      <c r="N968" s="16"/>
      <c r="O968" s="16"/>
      <c r="P968" s="16"/>
      <c r="Q968" s="16"/>
      <c r="R968" s="17"/>
      <c r="S968" s="18"/>
      <c r="T968" s="18"/>
      <c r="U968" s="19"/>
      <c r="V968" s="19"/>
      <c r="W968" s="20"/>
      <c r="X968" s="21"/>
      <c r="Y968" s="22"/>
    </row>
    <row r="969" customFormat="false" ht="11.25" hidden="false" customHeight="false" outlineLevel="0" collapsed="false">
      <c r="A969" s="11"/>
      <c r="F969" s="12"/>
      <c r="G969" s="13"/>
      <c r="H969" s="13"/>
      <c r="I969" s="14"/>
      <c r="J969" s="13"/>
      <c r="K969" s="15"/>
      <c r="L969" s="15"/>
      <c r="M969" s="16"/>
      <c r="N969" s="16"/>
      <c r="O969" s="16"/>
      <c r="P969" s="16"/>
      <c r="Q969" s="16"/>
      <c r="R969" s="17"/>
      <c r="S969" s="18"/>
      <c r="T969" s="18"/>
      <c r="U969" s="19"/>
      <c r="V969" s="19"/>
      <c r="W969" s="20"/>
      <c r="X969" s="21"/>
      <c r="Y969" s="22"/>
    </row>
    <row r="970" customFormat="false" ht="11.25" hidden="false" customHeight="false" outlineLevel="0" collapsed="false">
      <c r="A970" s="11"/>
      <c r="F970" s="12"/>
      <c r="G970" s="13"/>
      <c r="H970" s="13"/>
      <c r="I970" s="14"/>
      <c r="J970" s="13"/>
      <c r="K970" s="15"/>
      <c r="L970" s="15"/>
      <c r="M970" s="16"/>
      <c r="N970" s="16"/>
      <c r="O970" s="16"/>
      <c r="P970" s="16"/>
      <c r="Q970" s="16"/>
      <c r="R970" s="17"/>
      <c r="S970" s="18"/>
      <c r="T970" s="18"/>
      <c r="U970" s="19"/>
      <c r="V970" s="19"/>
      <c r="W970" s="20"/>
      <c r="X970" s="21"/>
      <c r="Y970" s="22"/>
    </row>
    <row r="971" customFormat="false" ht="11.25" hidden="false" customHeight="false" outlineLevel="0" collapsed="false">
      <c r="A971" s="11"/>
      <c r="F971" s="12"/>
      <c r="G971" s="13"/>
      <c r="H971" s="13"/>
      <c r="I971" s="14"/>
      <c r="J971" s="13"/>
      <c r="K971" s="15"/>
      <c r="L971" s="15"/>
      <c r="M971" s="16"/>
      <c r="N971" s="16"/>
      <c r="O971" s="16"/>
      <c r="P971" s="16"/>
      <c r="Q971" s="16"/>
      <c r="R971" s="17"/>
      <c r="S971" s="18"/>
      <c r="T971" s="18"/>
      <c r="U971" s="19"/>
      <c r="V971" s="19"/>
      <c r="W971" s="20"/>
      <c r="X971" s="21"/>
      <c r="Y971" s="22"/>
    </row>
    <row r="972" customFormat="false" ht="11.25" hidden="false" customHeight="false" outlineLevel="0" collapsed="false">
      <c r="A972" s="11"/>
      <c r="F972" s="12"/>
      <c r="G972" s="13"/>
      <c r="H972" s="13"/>
      <c r="I972" s="14"/>
      <c r="J972" s="13"/>
      <c r="K972" s="15"/>
      <c r="L972" s="15"/>
      <c r="M972" s="16"/>
      <c r="N972" s="16"/>
      <c r="O972" s="16"/>
      <c r="P972" s="16"/>
      <c r="Q972" s="16"/>
      <c r="R972" s="17"/>
      <c r="S972" s="18"/>
      <c r="T972" s="18"/>
      <c r="U972" s="19"/>
      <c r="V972" s="19"/>
      <c r="W972" s="20"/>
      <c r="X972" s="21"/>
      <c r="Y972" s="22"/>
    </row>
    <row r="973" customFormat="false" ht="11.25" hidden="false" customHeight="false" outlineLevel="0" collapsed="false">
      <c r="A973" s="11"/>
      <c r="F973" s="12"/>
      <c r="G973" s="13"/>
      <c r="H973" s="13"/>
      <c r="I973" s="14"/>
      <c r="J973" s="13"/>
      <c r="K973" s="15"/>
      <c r="L973" s="15"/>
      <c r="M973" s="16"/>
      <c r="N973" s="16"/>
      <c r="O973" s="16"/>
      <c r="P973" s="16"/>
      <c r="Q973" s="16"/>
      <c r="R973" s="17"/>
      <c r="S973" s="18"/>
      <c r="T973" s="18"/>
      <c r="U973" s="19"/>
      <c r="V973" s="19"/>
      <c r="W973" s="20"/>
      <c r="X973" s="21"/>
      <c r="Y973" s="22"/>
    </row>
    <row r="974" customFormat="false" ht="11.25" hidden="false" customHeight="false" outlineLevel="0" collapsed="false">
      <c r="A974" s="11"/>
      <c r="F974" s="12"/>
      <c r="G974" s="13"/>
      <c r="H974" s="13"/>
      <c r="I974" s="14"/>
      <c r="J974" s="13"/>
      <c r="K974" s="15"/>
      <c r="L974" s="15"/>
      <c r="M974" s="16"/>
      <c r="N974" s="16"/>
      <c r="O974" s="16"/>
      <c r="P974" s="16"/>
      <c r="Q974" s="16"/>
      <c r="R974" s="17"/>
      <c r="S974" s="18"/>
      <c r="T974" s="18"/>
      <c r="U974" s="19"/>
      <c r="V974" s="19"/>
      <c r="W974" s="20"/>
      <c r="X974" s="21"/>
      <c r="Y974" s="22"/>
    </row>
    <row r="975" customFormat="false" ht="11.25" hidden="false" customHeight="false" outlineLevel="0" collapsed="false">
      <c r="A975" s="11"/>
      <c r="F975" s="12"/>
      <c r="G975" s="13"/>
      <c r="H975" s="13"/>
      <c r="I975" s="14"/>
      <c r="J975" s="13"/>
      <c r="K975" s="15"/>
      <c r="L975" s="15"/>
      <c r="M975" s="16"/>
      <c r="N975" s="16"/>
      <c r="O975" s="16"/>
      <c r="P975" s="16"/>
      <c r="Q975" s="16"/>
      <c r="R975" s="17"/>
      <c r="S975" s="18"/>
      <c r="T975" s="18"/>
      <c r="U975" s="19"/>
      <c r="V975" s="19"/>
      <c r="W975" s="20"/>
      <c r="X975" s="21"/>
      <c r="Y975" s="22"/>
    </row>
    <row r="976" customFormat="false" ht="11.25" hidden="false" customHeight="false" outlineLevel="0" collapsed="false">
      <c r="A976" s="11"/>
      <c r="F976" s="12"/>
      <c r="G976" s="13"/>
      <c r="H976" s="13"/>
      <c r="I976" s="14"/>
      <c r="J976" s="13"/>
      <c r="K976" s="15"/>
      <c r="L976" s="15"/>
      <c r="M976" s="16"/>
      <c r="N976" s="16"/>
      <c r="O976" s="16"/>
      <c r="P976" s="16"/>
      <c r="Q976" s="16"/>
      <c r="R976" s="17"/>
      <c r="S976" s="18"/>
      <c r="T976" s="18"/>
      <c r="U976" s="19"/>
      <c r="V976" s="19"/>
      <c r="W976" s="20"/>
      <c r="X976" s="21"/>
      <c r="Y976" s="22"/>
    </row>
    <row r="977" customFormat="false" ht="11.25" hidden="false" customHeight="false" outlineLevel="0" collapsed="false">
      <c r="A977" s="11"/>
      <c r="F977" s="12"/>
      <c r="G977" s="13"/>
      <c r="H977" s="13"/>
      <c r="I977" s="14"/>
      <c r="J977" s="13"/>
      <c r="K977" s="15"/>
      <c r="L977" s="15"/>
      <c r="M977" s="16"/>
      <c r="N977" s="16"/>
      <c r="O977" s="16"/>
      <c r="P977" s="16"/>
      <c r="Q977" s="16"/>
      <c r="R977" s="17"/>
      <c r="S977" s="18"/>
      <c r="T977" s="18"/>
      <c r="U977" s="19"/>
      <c r="V977" s="19"/>
      <c r="W977" s="20"/>
      <c r="X977" s="21"/>
      <c r="Y977" s="22"/>
    </row>
    <row r="978" customFormat="false" ht="11.25" hidden="false" customHeight="false" outlineLevel="0" collapsed="false">
      <c r="A978" s="11"/>
      <c r="F978" s="12"/>
      <c r="G978" s="13"/>
      <c r="H978" s="13"/>
      <c r="I978" s="14"/>
      <c r="J978" s="13"/>
      <c r="K978" s="15"/>
      <c r="L978" s="15"/>
      <c r="M978" s="16"/>
      <c r="N978" s="16"/>
      <c r="O978" s="16"/>
      <c r="P978" s="16"/>
      <c r="Q978" s="16"/>
      <c r="R978" s="17"/>
      <c r="S978" s="18"/>
      <c r="T978" s="18"/>
      <c r="U978" s="19"/>
      <c r="V978" s="19"/>
      <c r="W978" s="20"/>
      <c r="X978" s="21"/>
      <c r="Y978" s="22"/>
    </row>
    <row r="979" customFormat="false" ht="11.25" hidden="false" customHeight="false" outlineLevel="0" collapsed="false">
      <c r="A979" s="11"/>
      <c r="F979" s="12"/>
      <c r="G979" s="13"/>
      <c r="H979" s="13"/>
      <c r="I979" s="14"/>
      <c r="J979" s="13"/>
      <c r="K979" s="15"/>
      <c r="L979" s="15"/>
      <c r="M979" s="16"/>
      <c r="N979" s="16"/>
      <c r="O979" s="16"/>
      <c r="P979" s="16"/>
      <c r="Q979" s="16"/>
      <c r="R979" s="17"/>
      <c r="S979" s="18"/>
      <c r="T979" s="18"/>
      <c r="U979" s="19"/>
      <c r="V979" s="19"/>
      <c r="W979" s="20"/>
      <c r="X979" s="21"/>
      <c r="Y979" s="22"/>
    </row>
    <row r="980" customFormat="false" ht="11.25" hidden="false" customHeight="false" outlineLevel="0" collapsed="false">
      <c r="A980" s="11"/>
      <c r="F980" s="12"/>
      <c r="G980" s="13"/>
      <c r="H980" s="13"/>
      <c r="I980" s="14"/>
      <c r="J980" s="13"/>
      <c r="K980" s="15"/>
      <c r="L980" s="15"/>
      <c r="M980" s="16"/>
      <c r="N980" s="16"/>
      <c r="O980" s="16"/>
      <c r="P980" s="16"/>
      <c r="Q980" s="16"/>
      <c r="R980" s="17"/>
      <c r="S980" s="18"/>
      <c r="T980" s="18"/>
      <c r="U980" s="19"/>
      <c r="V980" s="19"/>
      <c r="W980" s="20"/>
      <c r="X980" s="21"/>
      <c r="Y980" s="22"/>
    </row>
    <row r="981" customFormat="false" ht="11.25" hidden="false" customHeight="false" outlineLevel="0" collapsed="false">
      <c r="A981" s="11"/>
      <c r="F981" s="12"/>
      <c r="G981" s="13"/>
      <c r="H981" s="13"/>
      <c r="I981" s="14"/>
      <c r="J981" s="13"/>
      <c r="K981" s="15"/>
      <c r="L981" s="15"/>
      <c r="M981" s="16"/>
      <c r="N981" s="16"/>
      <c r="O981" s="16"/>
      <c r="P981" s="16"/>
      <c r="Q981" s="16"/>
      <c r="R981" s="17"/>
      <c r="S981" s="18"/>
      <c r="T981" s="18"/>
      <c r="U981" s="19"/>
      <c r="V981" s="19"/>
      <c r="W981" s="20"/>
      <c r="X981" s="21"/>
      <c r="Y981" s="22"/>
    </row>
    <row r="982" customFormat="false" ht="11.25" hidden="false" customHeight="false" outlineLevel="0" collapsed="false">
      <c r="A982" s="11"/>
      <c r="F982" s="12"/>
      <c r="G982" s="13"/>
      <c r="H982" s="13"/>
      <c r="I982" s="14"/>
      <c r="J982" s="13"/>
      <c r="K982" s="15"/>
      <c r="L982" s="15"/>
      <c r="M982" s="16"/>
      <c r="N982" s="16"/>
      <c r="O982" s="16"/>
      <c r="P982" s="16"/>
      <c r="Q982" s="16"/>
      <c r="R982" s="17"/>
      <c r="S982" s="18"/>
      <c r="T982" s="18"/>
      <c r="U982" s="19"/>
      <c r="V982" s="19"/>
      <c r="W982" s="20"/>
      <c r="X982" s="21"/>
      <c r="Y982" s="22"/>
    </row>
    <row r="983" customFormat="false" ht="11.25" hidden="false" customHeight="false" outlineLevel="0" collapsed="false">
      <c r="A983" s="11"/>
      <c r="F983" s="12"/>
      <c r="G983" s="13"/>
      <c r="H983" s="13"/>
      <c r="I983" s="14"/>
      <c r="J983" s="13"/>
      <c r="K983" s="15"/>
      <c r="L983" s="15"/>
      <c r="M983" s="16"/>
      <c r="N983" s="16"/>
      <c r="O983" s="16"/>
      <c r="P983" s="16"/>
      <c r="Q983" s="16"/>
      <c r="R983" s="17"/>
      <c r="S983" s="18"/>
      <c r="T983" s="18"/>
      <c r="U983" s="19"/>
      <c r="V983" s="19"/>
      <c r="W983" s="20"/>
      <c r="X983" s="21"/>
      <c r="Y983" s="22"/>
    </row>
    <row r="984" customFormat="false" ht="11.25" hidden="false" customHeight="false" outlineLevel="0" collapsed="false">
      <c r="A984" s="11"/>
      <c r="F984" s="12"/>
      <c r="G984" s="13"/>
      <c r="H984" s="13"/>
      <c r="I984" s="14"/>
      <c r="J984" s="13"/>
      <c r="K984" s="15"/>
      <c r="L984" s="15"/>
      <c r="M984" s="16"/>
      <c r="N984" s="16"/>
      <c r="O984" s="16"/>
      <c r="P984" s="16"/>
      <c r="Q984" s="16"/>
      <c r="R984" s="17"/>
      <c r="S984" s="18"/>
      <c r="T984" s="18"/>
      <c r="U984" s="19"/>
      <c r="V984" s="19"/>
      <c r="W984" s="20"/>
      <c r="X984" s="21"/>
      <c r="Y984" s="22"/>
    </row>
    <row r="985" customFormat="false" ht="11.25" hidden="false" customHeight="false" outlineLevel="0" collapsed="false">
      <c r="A985" s="11"/>
      <c r="F985" s="12"/>
      <c r="G985" s="13"/>
      <c r="H985" s="13"/>
      <c r="I985" s="14"/>
      <c r="J985" s="13"/>
      <c r="K985" s="15"/>
      <c r="L985" s="15"/>
      <c r="M985" s="16"/>
      <c r="N985" s="16"/>
      <c r="O985" s="16"/>
      <c r="P985" s="16"/>
      <c r="Q985" s="16"/>
      <c r="R985" s="17"/>
      <c r="S985" s="18"/>
      <c r="T985" s="18"/>
      <c r="U985" s="19"/>
      <c r="V985" s="19"/>
      <c r="W985" s="20"/>
      <c r="X985" s="21"/>
      <c r="Y985" s="22"/>
    </row>
    <row r="986" customFormat="false" ht="11.25" hidden="false" customHeight="false" outlineLevel="0" collapsed="false">
      <c r="A986" s="11"/>
      <c r="F986" s="12"/>
      <c r="G986" s="13"/>
      <c r="H986" s="13"/>
      <c r="I986" s="14"/>
      <c r="J986" s="13"/>
      <c r="K986" s="15"/>
      <c r="L986" s="15"/>
      <c r="M986" s="16"/>
      <c r="N986" s="16"/>
      <c r="O986" s="16"/>
      <c r="P986" s="16"/>
      <c r="Q986" s="16"/>
      <c r="R986" s="17"/>
      <c r="S986" s="18"/>
      <c r="T986" s="18"/>
      <c r="U986" s="19"/>
      <c r="V986" s="19"/>
      <c r="W986" s="20"/>
      <c r="X986" s="21"/>
      <c r="Y986" s="22"/>
    </row>
    <row r="987" customFormat="false" ht="11.25" hidden="false" customHeight="false" outlineLevel="0" collapsed="false">
      <c r="A987" s="11"/>
      <c r="F987" s="12"/>
      <c r="G987" s="13"/>
      <c r="H987" s="13"/>
      <c r="I987" s="14"/>
      <c r="J987" s="13"/>
      <c r="K987" s="15"/>
      <c r="L987" s="15"/>
      <c r="M987" s="16"/>
      <c r="N987" s="16"/>
      <c r="O987" s="16"/>
      <c r="P987" s="16"/>
      <c r="Q987" s="16"/>
      <c r="R987" s="17"/>
      <c r="S987" s="18"/>
      <c r="T987" s="18"/>
      <c r="U987" s="19"/>
      <c r="V987" s="19"/>
      <c r="W987" s="20"/>
      <c r="X987" s="21"/>
      <c r="Y987" s="22"/>
    </row>
    <row r="988" customFormat="false" ht="11.25" hidden="false" customHeight="false" outlineLevel="0" collapsed="false">
      <c r="A988" s="11"/>
      <c r="F988" s="12"/>
      <c r="G988" s="13"/>
      <c r="H988" s="13"/>
      <c r="I988" s="14"/>
      <c r="J988" s="13"/>
      <c r="K988" s="15"/>
      <c r="L988" s="15"/>
      <c r="M988" s="16"/>
      <c r="N988" s="16"/>
      <c r="O988" s="16"/>
      <c r="P988" s="16"/>
      <c r="Q988" s="16"/>
      <c r="R988" s="17"/>
      <c r="S988" s="18"/>
      <c r="T988" s="18"/>
      <c r="U988" s="19"/>
      <c r="V988" s="19"/>
      <c r="W988" s="20"/>
      <c r="X988" s="21"/>
      <c r="Y988" s="22"/>
    </row>
    <row r="989" customFormat="false" ht="11.25" hidden="false" customHeight="false" outlineLevel="0" collapsed="false">
      <c r="A989" s="11"/>
      <c r="F989" s="12"/>
      <c r="G989" s="13"/>
      <c r="H989" s="13"/>
      <c r="I989" s="14"/>
      <c r="J989" s="13"/>
      <c r="K989" s="15"/>
      <c r="L989" s="15"/>
      <c r="M989" s="16"/>
      <c r="N989" s="16"/>
      <c r="O989" s="16"/>
      <c r="P989" s="16"/>
      <c r="Q989" s="16"/>
      <c r="R989" s="17"/>
      <c r="S989" s="18"/>
      <c r="T989" s="18"/>
      <c r="U989" s="19"/>
      <c r="V989" s="19"/>
      <c r="W989" s="20"/>
      <c r="X989" s="21"/>
      <c r="Y989" s="22"/>
    </row>
    <row r="990" customFormat="false" ht="11.25" hidden="false" customHeight="false" outlineLevel="0" collapsed="false">
      <c r="A990" s="11"/>
      <c r="F990" s="12"/>
      <c r="G990" s="13"/>
      <c r="H990" s="13"/>
      <c r="I990" s="14"/>
      <c r="J990" s="13"/>
      <c r="K990" s="15"/>
      <c r="L990" s="15"/>
      <c r="M990" s="16"/>
      <c r="N990" s="16"/>
      <c r="O990" s="16"/>
      <c r="P990" s="16"/>
      <c r="Q990" s="16"/>
      <c r="R990" s="17"/>
      <c r="S990" s="18"/>
      <c r="T990" s="18"/>
      <c r="U990" s="19"/>
      <c r="V990" s="19"/>
      <c r="W990" s="20"/>
      <c r="X990" s="21"/>
      <c r="Y990" s="22"/>
    </row>
    <row r="991" customFormat="false" ht="11.25" hidden="false" customHeight="false" outlineLevel="0" collapsed="false">
      <c r="A991" s="11"/>
      <c r="F991" s="12"/>
      <c r="G991" s="13"/>
      <c r="H991" s="13"/>
      <c r="I991" s="14"/>
      <c r="J991" s="13"/>
      <c r="K991" s="15"/>
      <c r="L991" s="15"/>
      <c r="M991" s="16"/>
      <c r="N991" s="16"/>
      <c r="O991" s="16"/>
      <c r="P991" s="16"/>
      <c r="Q991" s="16"/>
      <c r="R991" s="17"/>
      <c r="S991" s="18"/>
      <c r="T991" s="18"/>
      <c r="U991" s="19"/>
      <c r="V991" s="19"/>
      <c r="W991" s="20"/>
      <c r="X991" s="21"/>
      <c r="Y991" s="22"/>
    </row>
    <row r="992" customFormat="false" ht="11.25" hidden="false" customHeight="false" outlineLevel="0" collapsed="false">
      <c r="A992" s="11"/>
      <c r="F992" s="12"/>
      <c r="G992" s="13"/>
      <c r="H992" s="13"/>
      <c r="I992" s="14"/>
      <c r="J992" s="13"/>
      <c r="K992" s="15"/>
      <c r="L992" s="15"/>
      <c r="M992" s="16"/>
      <c r="N992" s="16"/>
      <c r="O992" s="16"/>
      <c r="P992" s="16"/>
      <c r="Q992" s="16"/>
      <c r="R992" s="17"/>
      <c r="S992" s="18"/>
      <c r="T992" s="18"/>
      <c r="U992" s="19"/>
      <c r="V992" s="19"/>
      <c r="W992" s="20"/>
      <c r="X992" s="21"/>
      <c r="Y992" s="22"/>
    </row>
    <row r="993" customFormat="false" ht="11.25" hidden="false" customHeight="false" outlineLevel="0" collapsed="false">
      <c r="A993" s="11"/>
      <c r="F993" s="12"/>
      <c r="G993" s="13"/>
      <c r="H993" s="13"/>
      <c r="I993" s="14"/>
      <c r="J993" s="13"/>
      <c r="K993" s="15"/>
      <c r="L993" s="15"/>
      <c r="M993" s="16"/>
      <c r="N993" s="16"/>
      <c r="O993" s="16"/>
      <c r="P993" s="16"/>
      <c r="Q993" s="16"/>
      <c r="R993" s="17"/>
      <c r="S993" s="18"/>
      <c r="T993" s="18"/>
      <c r="U993" s="19"/>
      <c r="V993" s="19"/>
      <c r="W993" s="20"/>
      <c r="X993" s="21"/>
      <c r="Y993" s="22"/>
    </row>
    <row r="994" customFormat="false" ht="11.25" hidden="false" customHeight="false" outlineLevel="0" collapsed="false">
      <c r="A994" s="11"/>
      <c r="F994" s="12"/>
      <c r="G994" s="13"/>
      <c r="H994" s="13"/>
      <c r="I994" s="14"/>
      <c r="J994" s="13"/>
      <c r="K994" s="15"/>
      <c r="L994" s="15"/>
      <c r="M994" s="16"/>
      <c r="N994" s="16"/>
      <c r="O994" s="16"/>
      <c r="P994" s="16"/>
      <c r="Q994" s="16"/>
      <c r="R994" s="17"/>
      <c r="S994" s="18"/>
      <c r="T994" s="18"/>
      <c r="U994" s="19"/>
      <c r="V994" s="19"/>
      <c r="W994" s="20"/>
      <c r="X994" s="21"/>
      <c r="Y994" s="22"/>
    </row>
    <row r="995" customFormat="false" ht="11.25" hidden="false" customHeight="false" outlineLevel="0" collapsed="false">
      <c r="A995" s="11"/>
      <c r="F995" s="12"/>
      <c r="G995" s="13"/>
      <c r="H995" s="13"/>
      <c r="I995" s="14"/>
      <c r="J995" s="13"/>
      <c r="K995" s="15"/>
      <c r="L995" s="15"/>
      <c r="M995" s="16"/>
      <c r="N995" s="16"/>
      <c r="O995" s="16"/>
      <c r="P995" s="16"/>
      <c r="Q995" s="16"/>
      <c r="R995" s="17"/>
      <c r="S995" s="18"/>
      <c r="T995" s="18"/>
      <c r="U995" s="19"/>
      <c r="V995" s="19"/>
      <c r="W995" s="20"/>
      <c r="X995" s="21"/>
      <c r="Y995" s="22"/>
    </row>
    <row r="996" customFormat="false" ht="11.25" hidden="false" customHeight="false" outlineLevel="0" collapsed="false">
      <c r="A996" s="11"/>
      <c r="F996" s="12"/>
      <c r="G996" s="13"/>
      <c r="H996" s="13"/>
      <c r="I996" s="14"/>
      <c r="J996" s="13"/>
      <c r="K996" s="15"/>
      <c r="L996" s="15"/>
      <c r="M996" s="16"/>
      <c r="N996" s="16"/>
      <c r="O996" s="16"/>
      <c r="P996" s="16"/>
      <c r="Q996" s="16"/>
      <c r="R996" s="17"/>
      <c r="S996" s="18"/>
      <c r="T996" s="18"/>
      <c r="U996" s="19"/>
      <c r="V996" s="19"/>
      <c r="W996" s="20"/>
      <c r="X996" s="21"/>
      <c r="Y996" s="22"/>
    </row>
    <row r="997" customFormat="false" ht="11.25" hidden="false" customHeight="false" outlineLevel="0" collapsed="false">
      <c r="A997" s="11"/>
      <c r="F997" s="12"/>
      <c r="G997" s="13"/>
      <c r="H997" s="13"/>
      <c r="I997" s="14"/>
      <c r="J997" s="13"/>
      <c r="K997" s="15"/>
      <c r="L997" s="15"/>
      <c r="M997" s="16"/>
      <c r="N997" s="16"/>
      <c r="O997" s="16"/>
      <c r="P997" s="16"/>
      <c r="Q997" s="16"/>
      <c r="R997" s="17"/>
      <c r="S997" s="18"/>
      <c r="T997" s="18"/>
      <c r="U997" s="19"/>
      <c r="V997" s="19"/>
      <c r="W997" s="20"/>
      <c r="X997" s="21"/>
      <c r="Y997" s="22"/>
    </row>
    <row r="998" customFormat="false" ht="11.25" hidden="false" customHeight="false" outlineLevel="0" collapsed="false">
      <c r="A998" s="11"/>
      <c r="F998" s="12"/>
      <c r="G998" s="13"/>
      <c r="H998" s="13"/>
      <c r="I998" s="14"/>
      <c r="J998" s="13"/>
      <c r="K998" s="15"/>
      <c r="L998" s="15"/>
      <c r="M998" s="16"/>
      <c r="N998" s="16"/>
      <c r="O998" s="16"/>
      <c r="P998" s="16"/>
      <c r="Q998" s="16"/>
      <c r="R998" s="17"/>
      <c r="S998" s="18"/>
      <c r="T998" s="18"/>
      <c r="U998" s="19"/>
      <c r="V998" s="19"/>
      <c r="W998" s="20"/>
      <c r="X998" s="21"/>
      <c r="Y998" s="22"/>
    </row>
    <row r="999" customFormat="false" ht="11.25" hidden="false" customHeight="false" outlineLevel="0" collapsed="false">
      <c r="A999" s="11"/>
      <c r="F999" s="12"/>
      <c r="G999" s="13"/>
      <c r="H999" s="13"/>
      <c r="I999" s="14"/>
      <c r="J999" s="13"/>
      <c r="K999" s="15"/>
      <c r="L999" s="15"/>
      <c r="M999" s="16"/>
      <c r="N999" s="16"/>
      <c r="O999" s="16"/>
      <c r="P999" s="16"/>
      <c r="Q999" s="16"/>
      <c r="R999" s="17"/>
      <c r="S999" s="18"/>
      <c r="T999" s="18"/>
      <c r="U999" s="19"/>
      <c r="V999" s="19"/>
      <c r="W999" s="20"/>
      <c r="X999" s="21"/>
      <c r="Y999" s="22"/>
    </row>
    <row r="1000" customFormat="false" ht="11.25" hidden="false" customHeight="false" outlineLevel="0" collapsed="false">
      <c r="A1000" s="11"/>
      <c r="F1000" s="12"/>
      <c r="G1000" s="13"/>
      <c r="H1000" s="13"/>
      <c r="I1000" s="14"/>
      <c r="J1000" s="13"/>
      <c r="K1000" s="15"/>
      <c r="L1000" s="15"/>
      <c r="M1000" s="16"/>
      <c r="N1000" s="16"/>
      <c r="O1000" s="16"/>
      <c r="P1000" s="16"/>
      <c r="Q1000" s="16"/>
      <c r="R1000" s="17"/>
      <c r="S1000" s="18"/>
      <c r="T1000" s="18"/>
      <c r="U1000" s="19"/>
      <c r="V1000" s="19"/>
      <c r="W1000" s="20"/>
      <c r="X1000" s="21"/>
      <c r="Y1000" s="22"/>
    </row>
    <row r="1001" customFormat="false" ht="11.25" hidden="false" customHeight="false" outlineLevel="0" collapsed="false">
      <c r="A1001" s="11"/>
      <c r="F1001" s="12"/>
      <c r="G1001" s="13"/>
      <c r="H1001" s="13"/>
      <c r="I1001" s="14"/>
      <c r="J1001" s="13"/>
      <c r="K1001" s="15"/>
      <c r="L1001" s="15"/>
      <c r="M1001" s="16"/>
      <c r="N1001" s="16"/>
      <c r="O1001" s="16"/>
      <c r="P1001" s="16"/>
      <c r="Q1001" s="16"/>
      <c r="R1001" s="17"/>
      <c r="S1001" s="18"/>
      <c r="T1001" s="18"/>
      <c r="U1001" s="19"/>
      <c r="V1001" s="19"/>
      <c r="W1001" s="20"/>
      <c r="X1001" s="21"/>
      <c r="Y1001" s="22"/>
    </row>
    <row r="1002" customFormat="false" ht="11.25" hidden="false" customHeight="false" outlineLevel="0" collapsed="false">
      <c r="A1002" s="11"/>
      <c r="F1002" s="12"/>
      <c r="G1002" s="13"/>
      <c r="H1002" s="13"/>
      <c r="I1002" s="14"/>
      <c r="J1002" s="13"/>
      <c r="K1002" s="15"/>
      <c r="L1002" s="15"/>
      <c r="M1002" s="16"/>
      <c r="N1002" s="16"/>
      <c r="O1002" s="16"/>
      <c r="P1002" s="16"/>
      <c r="Q1002" s="16"/>
      <c r="R1002" s="17"/>
      <c r="S1002" s="18"/>
      <c r="T1002" s="18"/>
      <c r="U1002" s="19"/>
      <c r="V1002" s="19"/>
      <c r="W1002" s="20"/>
      <c r="X1002" s="21"/>
      <c r="Y1002" s="22"/>
    </row>
    <row r="1003" customFormat="false" ht="11.25" hidden="false" customHeight="false" outlineLevel="0" collapsed="false">
      <c r="A1003" s="11"/>
      <c r="F1003" s="12"/>
      <c r="G1003" s="13"/>
      <c r="H1003" s="13"/>
      <c r="I1003" s="14"/>
      <c r="J1003" s="13"/>
      <c r="K1003" s="15"/>
      <c r="L1003" s="15"/>
      <c r="M1003" s="16"/>
      <c r="N1003" s="16"/>
      <c r="O1003" s="16"/>
      <c r="P1003" s="16"/>
      <c r="Q1003" s="16"/>
      <c r="R1003" s="17"/>
      <c r="S1003" s="18"/>
      <c r="T1003" s="18"/>
      <c r="U1003" s="19"/>
      <c r="V1003" s="19"/>
      <c r="W1003" s="20"/>
      <c r="X1003" s="21"/>
      <c r="Y1003" s="22"/>
    </row>
    <row r="1004" customFormat="false" ht="11.25" hidden="false" customHeight="false" outlineLevel="0" collapsed="false">
      <c r="A1004" s="11"/>
      <c r="F1004" s="12"/>
      <c r="G1004" s="13"/>
      <c r="H1004" s="13"/>
      <c r="I1004" s="14"/>
      <c r="J1004" s="13"/>
      <c r="K1004" s="15"/>
      <c r="L1004" s="15"/>
      <c r="M1004" s="16"/>
      <c r="N1004" s="16"/>
      <c r="O1004" s="16"/>
      <c r="P1004" s="16"/>
      <c r="Q1004" s="16"/>
      <c r="R1004" s="17"/>
      <c r="S1004" s="18"/>
      <c r="T1004" s="18"/>
      <c r="U1004" s="19"/>
      <c r="V1004" s="19"/>
      <c r="W1004" s="20"/>
      <c r="X1004" s="21"/>
      <c r="Y1004" s="22"/>
    </row>
    <row r="1005" customFormat="false" ht="11.25" hidden="false" customHeight="false" outlineLevel="0" collapsed="false">
      <c r="A1005" s="11"/>
      <c r="F1005" s="12"/>
      <c r="G1005" s="13"/>
      <c r="H1005" s="13"/>
      <c r="I1005" s="14"/>
      <c r="J1005" s="13"/>
      <c r="K1005" s="15"/>
      <c r="L1005" s="15"/>
      <c r="M1005" s="16"/>
      <c r="N1005" s="16"/>
      <c r="O1005" s="16"/>
      <c r="P1005" s="16"/>
      <c r="Q1005" s="16"/>
      <c r="R1005" s="17"/>
      <c r="S1005" s="18"/>
      <c r="T1005" s="18"/>
      <c r="U1005" s="19"/>
      <c r="V1005" s="19"/>
      <c r="W1005" s="20"/>
      <c r="X1005" s="21"/>
      <c r="Y1005" s="22"/>
    </row>
    <row r="1006" customFormat="false" ht="11.25" hidden="false" customHeight="false" outlineLevel="0" collapsed="false">
      <c r="A1006" s="11"/>
      <c r="F1006" s="12"/>
      <c r="G1006" s="13"/>
      <c r="H1006" s="13"/>
      <c r="I1006" s="14"/>
      <c r="J1006" s="13"/>
      <c r="K1006" s="15"/>
      <c r="L1006" s="15"/>
      <c r="M1006" s="16"/>
      <c r="N1006" s="16"/>
      <c r="O1006" s="16"/>
      <c r="P1006" s="16"/>
      <c r="Q1006" s="16"/>
      <c r="R1006" s="17"/>
      <c r="S1006" s="18"/>
      <c r="T1006" s="18"/>
      <c r="U1006" s="19"/>
      <c r="V1006" s="19"/>
      <c r="W1006" s="20"/>
      <c r="X1006" s="21"/>
      <c r="Y1006" s="22"/>
    </row>
    <row r="1007" customFormat="false" ht="11.25" hidden="false" customHeight="false" outlineLevel="0" collapsed="false">
      <c r="A1007" s="11"/>
      <c r="F1007" s="12"/>
      <c r="G1007" s="13"/>
      <c r="H1007" s="13"/>
      <c r="I1007" s="14"/>
      <c r="J1007" s="13"/>
      <c r="K1007" s="15"/>
      <c r="L1007" s="15"/>
      <c r="M1007" s="16"/>
      <c r="N1007" s="16"/>
      <c r="O1007" s="16"/>
      <c r="P1007" s="16"/>
      <c r="Q1007" s="16"/>
      <c r="R1007" s="17"/>
      <c r="S1007" s="18"/>
      <c r="T1007" s="18"/>
      <c r="U1007" s="19"/>
      <c r="V1007" s="19"/>
      <c r="W1007" s="20"/>
      <c r="X1007" s="21"/>
      <c r="Y1007" s="22"/>
    </row>
    <row r="1008" customFormat="false" ht="11.25" hidden="false" customHeight="false" outlineLevel="0" collapsed="false">
      <c r="A1008" s="11"/>
      <c r="F1008" s="12"/>
      <c r="G1008" s="13"/>
      <c r="H1008" s="13"/>
      <c r="I1008" s="14"/>
      <c r="J1008" s="13"/>
      <c r="K1008" s="15"/>
      <c r="L1008" s="15"/>
      <c r="M1008" s="16"/>
      <c r="N1008" s="16"/>
      <c r="O1008" s="16"/>
      <c r="P1008" s="16"/>
      <c r="Q1008" s="16"/>
      <c r="R1008" s="17"/>
      <c r="S1008" s="18"/>
      <c r="T1008" s="18"/>
      <c r="U1008" s="19"/>
      <c r="V1008" s="19"/>
      <c r="W1008" s="20"/>
      <c r="X1008" s="21"/>
      <c r="Y1008" s="22"/>
    </row>
    <row r="1009" customFormat="false" ht="11.25" hidden="false" customHeight="false" outlineLevel="0" collapsed="false">
      <c r="A1009" s="11"/>
      <c r="F1009" s="12"/>
      <c r="G1009" s="13"/>
      <c r="H1009" s="13"/>
      <c r="I1009" s="14"/>
      <c r="J1009" s="13"/>
      <c r="K1009" s="15"/>
      <c r="L1009" s="15"/>
      <c r="M1009" s="16"/>
      <c r="N1009" s="16"/>
      <c r="O1009" s="16"/>
      <c r="P1009" s="16"/>
      <c r="Q1009" s="16"/>
      <c r="R1009" s="17"/>
      <c r="S1009" s="18"/>
      <c r="T1009" s="18"/>
      <c r="U1009" s="19"/>
      <c r="V1009" s="19"/>
      <c r="W1009" s="20"/>
      <c r="X1009" s="21"/>
      <c r="Y1009" s="22"/>
    </row>
    <row r="1010" customFormat="false" ht="11.25" hidden="false" customHeight="false" outlineLevel="0" collapsed="false">
      <c r="A1010" s="11"/>
      <c r="F1010" s="12"/>
      <c r="G1010" s="13"/>
      <c r="H1010" s="13"/>
      <c r="I1010" s="14"/>
      <c r="J1010" s="13"/>
      <c r="K1010" s="15"/>
      <c r="L1010" s="15"/>
      <c r="M1010" s="16"/>
      <c r="N1010" s="16"/>
      <c r="O1010" s="16"/>
      <c r="P1010" s="16"/>
      <c r="Q1010" s="16"/>
      <c r="R1010" s="17"/>
      <c r="S1010" s="18"/>
      <c r="T1010" s="18"/>
      <c r="U1010" s="19"/>
      <c r="V1010" s="19"/>
      <c r="W1010" s="20"/>
      <c r="X1010" s="21"/>
      <c r="Y1010" s="22"/>
    </row>
    <row r="1011" customFormat="false" ht="11.25" hidden="false" customHeight="false" outlineLevel="0" collapsed="false">
      <c r="A1011" s="11"/>
      <c r="F1011" s="12"/>
      <c r="G1011" s="13"/>
      <c r="H1011" s="13"/>
      <c r="I1011" s="14"/>
      <c r="J1011" s="13"/>
      <c r="K1011" s="15"/>
      <c r="L1011" s="15"/>
      <c r="M1011" s="16"/>
      <c r="N1011" s="16"/>
      <c r="O1011" s="16"/>
      <c r="P1011" s="16"/>
      <c r="Q1011" s="16"/>
      <c r="R1011" s="17"/>
      <c r="S1011" s="18"/>
      <c r="T1011" s="18"/>
      <c r="U1011" s="19"/>
      <c r="V1011" s="19"/>
      <c r="W1011" s="20"/>
      <c r="X1011" s="21"/>
      <c r="Y1011" s="22"/>
    </row>
    <row r="1012" customFormat="false" ht="11.25" hidden="false" customHeight="false" outlineLevel="0" collapsed="false">
      <c r="A1012" s="11"/>
      <c r="F1012" s="12"/>
      <c r="G1012" s="13"/>
      <c r="H1012" s="13"/>
      <c r="I1012" s="14"/>
      <c r="J1012" s="13"/>
      <c r="K1012" s="15"/>
      <c r="L1012" s="15"/>
      <c r="M1012" s="16"/>
      <c r="N1012" s="16"/>
      <c r="O1012" s="16"/>
      <c r="P1012" s="16"/>
      <c r="Q1012" s="16"/>
      <c r="R1012" s="17"/>
      <c r="S1012" s="18"/>
      <c r="T1012" s="18"/>
      <c r="U1012" s="19"/>
      <c r="V1012" s="19"/>
      <c r="W1012" s="20"/>
      <c r="X1012" s="21"/>
      <c r="Y1012" s="22"/>
    </row>
    <row r="1013" customFormat="false" ht="11.25" hidden="false" customHeight="false" outlineLevel="0" collapsed="false">
      <c r="A1013" s="11"/>
      <c r="F1013" s="12"/>
      <c r="G1013" s="13"/>
      <c r="H1013" s="13"/>
      <c r="I1013" s="14"/>
      <c r="J1013" s="13"/>
      <c r="K1013" s="15"/>
      <c r="L1013" s="15"/>
      <c r="M1013" s="16"/>
      <c r="N1013" s="16"/>
      <c r="O1013" s="16"/>
      <c r="P1013" s="16"/>
      <c r="Q1013" s="16"/>
      <c r="R1013" s="17"/>
      <c r="S1013" s="18"/>
      <c r="T1013" s="18"/>
      <c r="U1013" s="19"/>
      <c r="V1013" s="19"/>
      <c r="W1013" s="20"/>
      <c r="X1013" s="21"/>
      <c r="Y1013" s="22"/>
    </row>
    <row r="1014" customFormat="false" ht="11.25" hidden="false" customHeight="false" outlineLevel="0" collapsed="false">
      <c r="A1014" s="11"/>
      <c r="F1014" s="12"/>
      <c r="G1014" s="13"/>
      <c r="H1014" s="13"/>
      <c r="I1014" s="14"/>
      <c r="J1014" s="13"/>
      <c r="K1014" s="15"/>
      <c r="L1014" s="15"/>
      <c r="M1014" s="16"/>
      <c r="N1014" s="16"/>
      <c r="O1014" s="16"/>
      <c r="P1014" s="16"/>
      <c r="Q1014" s="16"/>
      <c r="R1014" s="17"/>
      <c r="S1014" s="18"/>
      <c r="T1014" s="18"/>
      <c r="U1014" s="19"/>
      <c r="V1014" s="19"/>
      <c r="W1014" s="20"/>
      <c r="X1014" s="21"/>
      <c r="Y1014" s="22"/>
    </row>
    <row r="1015" customFormat="false" ht="11.25" hidden="false" customHeight="false" outlineLevel="0" collapsed="false">
      <c r="A1015" s="11"/>
      <c r="F1015" s="12"/>
      <c r="G1015" s="13"/>
      <c r="H1015" s="13"/>
      <c r="I1015" s="14"/>
      <c r="J1015" s="13"/>
      <c r="K1015" s="15"/>
      <c r="L1015" s="15"/>
      <c r="M1015" s="16"/>
      <c r="N1015" s="16"/>
      <c r="O1015" s="16"/>
      <c r="P1015" s="16"/>
      <c r="Q1015" s="16"/>
      <c r="R1015" s="17"/>
      <c r="S1015" s="18"/>
      <c r="T1015" s="18"/>
      <c r="U1015" s="19"/>
      <c r="V1015" s="19"/>
      <c r="W1015" s="20"/>
      <c r="X1015" s="21"/>
      <c r="Y1015" s="22"/>
    </row>
    <row r="1016" customFormat="false" ht="11.25" hidden="false" customHeight="false" outlineLevel="0" collapsed="false">
      <c r="A1016" s="11"/>
      <c r="F1016" s="12"/>
      <c r="G1016" s="13"/>
      <c r="H1016" s="13"/>
      <c r="I1016" s="14"/>
      <c r="J1016" s="13"/>
      <c r="K1016" s="15"/>
      <c r="L1016" s="15"/>
      <c r="M1016" s="16"/>
      <c r="N1016" s="16"/>
      <c r="O1016" s="16"/>
      <c r="P1016" s="16"/>
      <c r="Q1016" s="16"/>
      <c r="R1016" s="17"/>
      <c r="S1016" s="18"/>
      <c r="T1016" s="18"/>
      <c r="U1016" s="19"/>
      <c r="V1016" s="19"/>
      <c r="W1016" s="20"/>
      <c r="X1016" s="21"/>
      <c r="Y1016" s="22"/>
    </row>
    <row r="1017" customFormat="false" ht="11.25" hidden="false" customHeight="false" outlineLevel="0" collapsed="false">
      <c r="A1017" s="11"/>
      <c r="F1017" s="12"/>
      <c r="G1017" s="13"/>
      <c r="H1017" s="13"/>
      <c r="I1017" s="14"/>
      <c r="J1017" s="13"/>
      <c r="K1017" s="15"/>
      <c r="L1017" s="15"/>
      <c r="M1017" s="16"/>
      <c r="N1017" s="16"/>
      <c r="O1017" s="16"/>
      <c r="P1017" s="16"/>
      <c r="Q1017" s="16"/>
      <c r="R1017" s="17"/>
      <c r="S1017" s="18"/>
      <c r="T1017" s="18"/>
      <c r="U1017" s="19"/>
      <c r="V1017" s="19"/>
      <c r="W1017" s="20"/>
      <c r="X1017" s="21"/>
      <c r="Y1017" s="22"/>
    </row>
    <row r="1018" customFormat="false" ht="11.25" hidden="false" customHeight="false" outlineLevel="0" collapsed="false">
      <c r="A1018" s="11"/>
      <c r="F1018" s="12"/>
      <c r="G1018" s="13"/>
      <c r="H1018" s="13"/>
      <c r="I1018" s="14"/>
      <c r="J1018" s="13"/>
      <c r="K1018" s="15"/>
      <c r="L1018" s="15"/>
      <c r="M1018" s="16"/>
      <c r="N1018" s="16"/>
      <c r="O1018" s="16"/>
      <c r="P1018" s="16"/>
      <c r="Q1018" s="16"/>
      <c r="R1018" s="17"/>
      <c r="S1018" s="18"/>
      <c r="T1018" s="18"/>
      <c r="U1018" s="19"/>
      <c r="V1018" s="19"/>
      <c r="W1018" s="20"/>
      <c r="X1018" s="21"/>
      <c r="Y1018" s="22"/>
    </row>
    <row r="1019" customFormat="false" ht="11.25" hidden="false" customHeight="false" outlineLevel="0" collapsed="false">
      <c r="A1019" s="11"/>
      <c r="F1019" s="12"/>
      <c r="G1019" s="13"/>
      <c r="H1019" s="13"/>
      <c r="I1019" s="14"/>
      <c r="J1019" s="13"/>
      <c r="K1019" s="15"/>
      <c r="L1019" s="15"/>
      <c r="M1019" s="16"/>
      <c r="N1019" s="16"/>
      <c r="O1019" s="16"/>
      <c r="P1019" s="16"/>
      <c r="Q1019" s="16"/>
      <c r="R1019" s="17"/>
      <c r="S1019" s="18"/>
      <c r="T1019" s="18"/>
      <c r="U1019" s="19"/>
      <c r="V1019" s="19"/>
      <c r="W1019" s="20"/>
      <c r="X1019" s="21"/>
      <c r="Y1019" s="22"/>
    </row>
    <row r="1020" customFormat="false" ht="11.25" hidden="false" customHeight="false" outlineLevel="0" collapsed="false">
      <c r="A1020" s="11"/>
      <c r="F1020" s="12"/>
      <c r="G1020" s="13"/>
      <c r="H1020" s="13"/>
      <c r="I1020" s="14"/>
      <c r="J1020" s="13"/>
      <c r="K1020" s="15"/>
      <c r="L1020" s="15"/>
      <c r="M1020" s="16"/>
      <c r="N1020" s="16"/>
      <c r="O1020" s="16"/>
      <c r="P1020" s="16"/>
      <c r="Q1020" s="16"/>
      <c r="R1020" s="17"/>
      <c r="S1020" s="18"/>
      <c r="T1020" s="18"/>
      <c r="U1020" s="19"/>
      <c r="V1020" s="19"/>
      <c r="W1020" s="20"/>
      <c r="X1020" s="21"/>
      <c r="Y1020" s="22"/>
    </row>
    <row r="1021" customFormat="false" ht="11.25" hidden="false" customHeight="false" outlineLevel="0" collapsed="false">
      <c r="A1021" s="11"/>
      <c r="F1021" s="12"/>
      <c r="G1021" s="13"/>
      <c r="H1021" s="13"/>
      <c r="I1021" s="14"/>
      <c r="J1021" s="13"/>
      <c r="K1021" s="15"/>
      <c r="L1021" s="15"/>
      <c r="M1021" s="16"/>
      <c r="N1021" s="16"/>
      <c r="O1021" s="16"/>
      <c r="P1021" s="16"/>
      <c r="Q1021" s="16"/>
      <c r="R1021" s="17"/>
      <c r="S1021" s="18"/>
      <c r="T1021" s="18"/>
      <c r="U1021" s="19"/>
      <c r="V1021" s="19"/>
      <c r="W1021" s="20"/>
      <c r="X1021" s="21"/>
      <c r="Y1021" s="22"/>
    </row>
    <row r="1022" customFormat="false" ht="11.25" hidden="false" customHeight="false" outlineLevel="0" collapsed="false">
      <c r="A1022" s="11"/>
      <c r="F1022" s="12"/>
      <c r="G1022" s="13"/>
      <c r="H1022" s="13"/>
      <c r="I1022" s="14"/>
      <c r="J1022" s="13"/>
      <c r="K1022" s="15"/>
      <c r="L1022" s="15"/>
      <c r="M1022" s="16"/>
      <c r="N1022" s="16"/>
      <c r="O1022" s="16"/>
      <c r="P1022" s="16"/>
      <c r="Q1022" s="16"/>
      <c r="R1022" s="17"/>
      <c r="S1022" s="18"/>
      <c r="T1022" s="18"/>
      <c r="U1022" s="19"/>
      <c r="V1022" s="19"/>
      <c r="W1022" s="20"/>
      <c r="X1022" s="21"/>
      <c r="Y1022" s="22"/>
    </row>
    <row r="1023" customFormat="false" ht="11.25" hidden="false" customHeight="false" outlineLevel="0" collapsed="false">
      <c r="A1023" s="11"/>
      <c r="F1023" s="12"/>
      <c r="G1023" s="13"/>
      <c r="H1023" s="13"/>
      <c r="I1023" s="14"/>
      <c r="J1023" s="13"/>
      <c r="K1023" s="15"/>
      <c r="L1023" s="15"/>
      <c r="M1023" s="16"/>
      <c r="N1023" s="16"/>
      <c r="O1023" s="16"/>
      <c r="P1023" s="16"/>
      <c r="Q1023" s="16"/>
      <c r="R1023" s="17"/>
      <c r="S1023" s="18"/>
      <c r="T1023" s="18"/>
      <c r="U1023" s="19"/>
      <c r="V1023" s="19"/>
      <c r="W1023" s="20"/>
      <c r="X1023" s="21"/>
      <c r="Y1023" s="22"/>
    </row>
    <row r="1024" customFormat="false" ht="11.25" hidden="false" customHeight="false" outlineLevel="0" collapsed="false">
      <c r="A1024" s="11"/>
      <c r="F1024" s="12"/>
      <c r="G1024" s="13"/>
      <c r="H1024" s="13"/>
      <c r="I1024" s="14"/>
      <c r="J1024" s="13"/>
      <c r="K1024" s="15"/>
      <c r="L1024" s="15"/>
      <c r="M1024" s="16"/>
      <c r="N1024" s="16"/>
      <c r="O1024" s="16"/>
      <c r="P1024" s="16"/>
      <c r="Q1024" s="16"/>
      <c r="R1024" s="17"/>
      <c r="S1024" s="18"/>
      <c r="T1024" s="18"/>
      <c r="U1024" s="19"/>
      <c r="V1024" s="19"/>
      <c r="W1024" s="20"/>
      <c r="X1024" s="21"/>
      <c r="Y1024" s="22"/>
    </row>
    <row r="1025" customFormat="false" ht="11.25" hidden="false" customHeight="false" outlineLevel="0" collapsed="false">
      <c r="A1025" s="11"/>
      <c r="F1025" s="12"/>
      <c r="G1025" s="13"/>
      <c r="H1025" s="13"/>
      <c r="I1025" s="14"/>
      <c r="J1025" s="13"/>
      <c r="K1025" s="15"/>
      <c r="L1025" s="15"/>
      <c r="M1025" s="16"/>
      <c r="N1025" s="16"/>
      <c r="O1025" s="16"/>
      <c r="P1025" s="16"/>
      <c r="Q1025" s="16"/>
      <c r="R1025" s="17"/>
      <c r="S1025" s="18"/>
      <c r="T1025" s="18"/>
      <c r="U1025" s="19"/>
      <c r="V1025" s="19"/>
      <c r="W1025" s="20"/>
      <c r="X1025" s="21"/>
      <c r="Y1025" s="22"/>
    </row>
    <row r="1026" customFormat="false" ht="11.25" hidden="false" customHeight="false" outlineLevel="0" collapsed="false">
      <c r="A1026" s="11"/>
      <c r="F1026" s="12"/>
      <c r="G1026" s="13"/>
      <c r="H1026" s="13"/>
      <c r="I1026" s="14"/>
      <c r="J1026" s="13"/>
      <c r="K1026" s="15"/>
      <c r="L1026" s="15"/>
      <c r="M1026" s="16"/>
      <c r="N1026" s="16"/>
      <c r="O1026" s="16"/>
      <c r="P1026" s="16"/>
      <c r="Q1026" s="16"/>
      <c r="R1026" s="17"/>
      <c r="S1026" s="18"/>
      <c r="T1026" s="18"/>
      <c r="U1026" s="19"/>
      <c r="V1026" s="19"/>
      <c r="W1026" s="20"/>
      <c r="X1026" s="21"/>
      <c r="Y1026" s="22"/>
    </row>
    <row r="1027" customFormat="false" ht="11.25" hidden="false" customHeight="false" outlineLevel="0" collapsed="false">
      <c r="A1027" s="11"/>
      <c r="F1027" s="12"/>
      <c r="G1027" s="13"/>
      <c r="H1027" s="13"/>
      <c r="I1027" s="14"/>
      <c r="J1027" s="13"/>
      <c r="K1027" s="15"/>
      <c r="L1027" s="15"/>
      <c r="M1027" s="16"/>
      <c r="N1027" s="16"/>
      <c r="O1027" s="16"/>
      <c r="P1027" s="16"/>
      <c r="Q1027" s="16"/>
      <c r="R1027" s="17"/>
      <c r="S1027" s="18"/>
      <c r="T1027" s="18"/>
      <c r="U1027" s="19"/>
      <c r="V1027" s="19"/>
      <c r="W1027" s="20"/>
      <c r="X1027" s="21"/>
      <c r="Y1027" s="22"/>
    </row>
    <row r="1028" customFormat="false" ht="11.25" hidden="false" customHeight="false" outlineLevel="0" collapsed="false">
      <c r="A1028" s="11"/>
      <c r="F1028" s="12"/>
      <c r="G1028" s="13"/>
      <c r="H1028" s="13"/>
      <c r="I1028" s="14"/>
      <c r="J1028" s="13"/>
      <c r="K1028" s="15"/>
      <c r="L1028" s="15"/>
      <c r="M1028" s="16"/>
      <c r="N1028" s="16"/>
      <c r="O1028" s="16"/>
      <c r="P1028" s="16"/>
      <c r="Q1028" s="16"/>
      <c r="R1028" s="17"/>
      <c r="S1028" s="18"/>
      <c r="T1028" s="18"/>
      <c r="U1028" s="19"/>
      <c r="V1028" s="19"/>
      <c r="W1028" s="20"/>
      <c r="X1028" s="21"/>
      <c r="Y1028" s="22"/>
    </row>
    <row r="1029" customFormat="false" ht="11.25" hidden="false" customHeight="false" outlineLevel="0" collapsed="false">
      <c r="A1029" s="11"/>
      <c r="F1029" s="12"/>
      <c r="G1029" s="13"/>
      <c r="H1029" s="13"/>
      <c r="I1029" s="14"/>
      <c r="J1029" s="13"/>
      <c r="K1029" s="15"/>
      <c r="L1029" s="15"/>
      <c r="M1029" s="16"/>
      <c r="N1029" s="16"/>
      <c r="O1029" s="16"/>
      <c r="P1029" s="16"/>
      <c r="Q1029" s="16"/>
      <c r="R1029" s="17"/>
      <c r="S1029" s="18"/>
      <c r="T1029" s="18"/>
      <c r="U1029" s="19"/>
      <c r="V1029" s="19"/>
      <c r="W1029" s="20"/>
      <c r="X1029" s="21"/>
      <c r="Y1029" s="22"/>
    </row>
    <row r="1030" customFormat="false" ht="11.25" hidden="false" customHeight="false" outlineLevel="0" collapsed="false">
      <c r="A1030" s="11"/>
      <c r="F1030" s="12"/>
      <c r="G1030" s="13"/>
      <c r="H1030" s="13"/>
      <c r="I1030" s="14"/>
      <c r="J1030" s="13"/>
      <c r="K1030" s="15"/>
      <c r="L1030" s="15"/>
      <c r="M1030" s="16"/>
      <c r="N1030" s="16"/>
      <c r="O1030" s="16"/>
      <c r="P1030" s="16"/>
      <c r="Q1030" s="16"/>
      <c r="R1030" s="17"/>
      <c r="S1030" s="18"/>
      <c r="T1030" s="18"/>
      <c r="U1030" s="19"/>
      <c r="V1030" s="19"/>
      <c r="W1030" s="20"/>
      <c r="X1030" s="21"/>
      <c r="Y1030" s="22"/>
    </row>
    <row r="1031" customFormat="false" ht="11.25" hidden="false" customHeight="false" outlineLevel="0" collapsed="false">
      <c r="A1031" s="11"/>
      <c r="F1031" s="12"/>
      <c r="G1031" s="13"/>
      <c r="H1031" s="13"/>
      <c r="I1031" s="14"/>
      <c r="J1031" s="13"/>
      <c r="K1031" s="15"/>
      <c r="L1031" s="15"/>
      <c r="M1031" s="16"/>
      <c r="N1031" s="16"/>
      <c r="O1031" s="16"/>
      <c r="P1031" s="16"/>
      <c r="Q1031" s="16"/>
      <c r="R1031" s="17"/>
      <c r="S1031" s="18"/>
      <c r="T1031" s="18"/>
      <c r="U1031" s="19"/>
      <c r="V1031" s="19"/>
      <c r="W1031" s="20"/>
      <c r="X1031" s="21"/>
      <c r="Y1031" s="22"/>
    </row>
    <row r="1032" customFormat="false" ht="11.25" hidden="false" customHeight="false" outlineLevel="0" collapsed="false">
      <c r="A1032" s="11"/>
      <c r="F1032" s="12"/>
      <c r="G1032" s="13"/>
      <c r="H1032" s="13"/>
      <c r="I1032" s="14"/>
      <c r="J1032" s="13"/>
      <c r="K1032" s="15"/>
      <c r="L1032" s="15"/>
      <c r="M1032" s="16"/>
      <c r="N1032" s="16"/>
      <c r="O1032" s="16"/>
      <c r="P1032" s="16"/>
      <c r="Q1032" s="16"/>
      <c r="R1032" s="17"/>
      <c r="S1032" s="18"/>
      <c r="T1032" s="18"/>
      <c r="U1032" s="19"/>
      <c r="V1032" s="19"/>
      <c r="W1032" s="20"/>
      <c r="X1032" s="21"/>
      <c r="Y1032" s="22"/>
    </row>
    <row r="1033" customFormat="false" ht="11.25" hidden="false" customHeight="false" outlineLevel="0" collapsed="false">
      <c r="A1033" s="11"/>
      <c r="F1033" s="12"/>
      <c r="G1033" s="13"/>
      <c r="H1033" s="13"/>
      <c r="I1033" s="14"/>
      <c r="J1033" s="13"/>
      <c r="K1033" s="15"/>
      <c r="L1033" s="15"/>
      <c r="M1033" s="16"/>
      <c r="N1033" s="16"/>
      <c r="O1033" s="16"/>
      <c r="P1033" s="16"/>
      <c r="Q1033" s="16"/>
      <c r="R1033" s="17"/>
      <c r="S1033" s="18"/>
      <c r="T1033" s="18"/>
      <c r="U1033" s="19"/>
      <c r="V1033" s="19"/>
      <c r="W1033" s="20"/>
      <c r="X1033" s="21"/>
      <c r="Y1033" s="22"/>
    </row>
    <row r="1034" customFormat="false" ht="11.25" hidden="false" customHeight="false" outlineLevel="0" collapsed="false">
      <c r="A1034" s="11"/>
      <c r="F1034" s="12"/>
      <c r="G1034" s="13"/>
      <c r="H1034" s="13"/>
      <c r="I1034" s="14"/>
      <c r="J1034" s="13"/>
      <c r="K1034" s="15"/>
      <c r="L1034" s="15"/>
      <c r="M1034" s="16"/>
      <c r="N1034" s="16"/>
      <c r="O1034" s="16"/>
      <c r="P1034" s="16"/>
      <c r="Q1034" s="16"/>
      <c r="R1034" s="17"/>
      <c r="S1034" s="18"/>
      <c r="T1034" s="18"/>
      <c r="U1034" s="19"/>
      <c r="V1034" s="19"/>
      <c r="W1034" s="20"/>
      <c r="X1034" s="21"/>
      <c r="Y1034" s="22"/>
    </row>
    <row r="1035" customFormat="false" ht="11.25" hidden="false" customHeight="false" outlineLevel="0" collapsed="false">
      <c r="A1035" s="11"/>
      <c r="F1035" s="12"/>
      <c r="G1035" s="13"/>
      <c r="H1035" s="13"/>
      <c r="I1035" s="14"/>
      <c r="J1035" s="13"/>
      <c r="K1035" s="15"/>
      <c r="L1035" s="15"/>
      <c r="M1035" s="16"/>
      <c r="N1035" s="16"/>
      <c r="O1035" s="16"/>
      <c r="P1035" s="16"/>
      <c r="Q1035" s="16"/>
      <c r="R1035" s="17"/>
      <c r="S1035" s="18"/>
      <c r="T1035" s="18"/>
      <c r="U1035" s="19"/>
      <c r="V1035" s="19"/>
      <c r="W1035" s="20"/>
      <c r="X1035" s="21"/>
      <c r="Y1035" s="2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C1:E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C1" s="0" t="n">
        <v>0.145</v>
      </c>
    </row>
    <row r="2" customFormat="false" ht="12.75" hidden="false" customHeight="false" outlineLevel="0" collapsed="false">
      <c r="C2" s="0" t="n">
        <f aca="false">LN((C5+C1)/C5)</f>
        <v>0.0468204964063846</v>
      </c>
    </row>
    <row r="3" customFormat="false" ht="12.75" hidden="false" customHeight="false" outlineLevel="0" collapsed="false">
      <c r="C3" s="0" t="n">
        <f aca="false">EXP(C2)</f>
        <v>1.04793388429752</v>
      </c>
    </row>
    <row r="5" customFormat="false" ht="12.75" hidden="false" customHeight="false" outlineLevel="0" collapsed="false">
      <c r="C5" s="0" t="n">
        <v>3.025</v>
      </c>
      <c r="E5" s="0" t="n">
        <f aca="false">C5*C3</f>
        <v>3.17</v>
      </c>
    </row>
    <row r="7" customFormat="false" ht="12.75" hidden="false" customHeight="false" outlineLevel="0" collapsed="false">
      <c r="C7" s="0" t="n">
        <f aca="false">C5+C8</f>
        <v>3.0275</v>
      </c>
      <c r="E7" s="0" t="n">
        <f aca="false">C7*C3</f>
        <v>3.17261983471074</v>
      </c>
    </row>
    <row r="8" customFormat="false" ht="12.75" hidden="false" customHeight="false" outlineLevel="0" collapsed="false">
      <c r="C8" s="0" t="n">
        <v>0.0025</v>
      </c>
      <c r="E8" s="0" t="n">
        <f aca="false">E7-E5</f>
        <v>0.00261983471074378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29</v>
      </c>
      <c r="B1" s="0" t="n">
        <f aca="false">A5</f>
        <v>3.317</v>
      </c>
    </row>
    <row r="2" customFormat="false" ht="12.75" hidden="false" customHeight="false" outlineLevel="0" collapsed="false">
      <c r="A2" s="0" t="s">
        <v>30</v>
      </c>
      <c r="B2" s="0" t="n">
        <f aca="false">AVERAGE(A5:A9)</f>
        <v>3.3348</v>
      </c>
    </row>
    <row r="3" customFormat="false" ht="12.75" hidden="false" customHeight="false" outlineLevel="0" collapsed="false">
      <c r="A3" s="0" t="s">
        <v>31</v>
      </c>
      <c r="B3" s="0" t="n">
        <f aca="false">AVERAGE(A10:A14)</f>
        <v>3.4048</v>
      </c>
    </row>
    <row r="5" customFormat="false" ht="12.75" hidden="false" customHeight="false" outlineLevel="0" collapsed="false">
      <c r="A5" s="0" t="n">
        <v>3.317</v>
      </c>
    </row>
    <row r="6" customFormat="false" ht="12.75" hidden="false" customHeight="false" outlineLevel="0" collapsed="false">
      <c r="A6" s="0" t="n">
        <v>3.338</v>
      </c>
    </row>
    <row r="7" customFormat="false" ht="12.75" hidden="false" customHeight="false" outlineLevel="0" collapsed="false">
      <c r="A7" s="0" t="n">
        <v>3.343</v>
      </c>
    </row>
    <row r="8" customFormat="false" ht="12.75" hidden="false" customHeight="false" outlineLevel="0" collapsed="false">
      <c r="A8" s="0" t="n">
        <v>3.333</v>
      </c>
    </row>
    <row r="9" customFormat="false" ht="12.75" hidden="false" customHeight="false" outlineLevel="0" collapsed="false">
      <c r="A9" s="0" t="n">
        <v>3.343</v>
      </c>
    </row>
    <row r="10" customFormat="false" ht="12.75" hidden="false" customHeight="false" outlineLevel="0" collapsed="false">
      <c r="A10" s="0" t="n">
        <v>3.43</v>
      </c>
    </row>
    <row r="11" customFormat="false" ht="12.75" hidden="false" customHeight="false" outlineLevel="0" collapsed="false">
      <c r="A11" s="0" t="n">
        <v>3.521</v>
      </c>
    </row>
    <row r="12" customFormat="false" ht="12.75" hidden="false" customHeight="false" outlineLevel="0" collapsed="false">
      <c r="A12" s="0" t="n">
        <v>3.533</v>
      </c>
    </row>
    <row r="13" customFormat="false" ht="12.75" hidden="false" customHeight="false" outlineLevel="0" collapsed="false">
      <c r="A13" s="0" t="n">
        <v>3.36</v>
      </c>
    </row>
    <row r="14" customFormat="false" ht="12.75" hidden="false" customHeight="false" outlineLevel="0" collapsed="false">
      <c r="A14" s="0" t="n">
        <v>3.18</v>
      </c>
    </row>
    <row r="15" customFormat="false" ht="12.75" hidden="false" customHeight="false" outlineLevel="0" collapsed="false">
      <c r="A15" s="0" t="n">
        <v>3</v>
      </c>
    </row>
    <row r="16" customFormat="false" ht="12.75" hidden="false" customHeight="false" outlineLevel="0" collapsed="false">
      <c r="A16" s="0" t="n">
        <v>2.95</v>
      </c>
    </row>
    <row r="17" customFormat="false" ht="12.75" hidden="false" customHeight="false" outlineLevel="0" collapsed="false">
      <c r="A17" s="0" t="n">
        <v>2.935</v>
      </c>
    </row>
    <row r="18" customFormat="false" ht="12.75" hidden="false" customHeight="false" outlineLevel="0" collapsed="false">
      <c r="A18" s="0" t="n">
        <v>2.935</v>
      </c>
    </row>
    <row r="19" customFormat="false" ht="12.75" hidden="false" customHeight="false" outlineLevel="0" collapsed="false">
      <c r="A19" s="0" t="n">
        <v>2.939</v>
      </c>
    </row>
    <row r="20" customFormat="false" ht="12.75" hidden="false" customHeight="false" outlineLevel="0" collapsed="false">
      <c r="A20" s="0" t="n">
        <v>2.934</v>
      </c>
    </row>
    <row r="21" customFormat="false" ht="12.75" hidden="false" customHeight="false" outlineLevel="0" collapsed="false">
      <c r="A21" s="0" t="n">
        <v>2.954</v>
      </c>
    </row>
    <row r="22" customFormat="false" ht="12.75" hidden="false" customHeight="false" outlineLevel="0" collapsed="false">
      <c r="A22" s="0" t="n">
        <v>3.052</v>
      </c>
    </row>
    <row r="23" customFormat="false" ht="12.75" hidden="false" customHeight="false" outlineLevel="0" collapsed="false">
      <c r="A23" s="0" t="n">
        <v>3.143</v>
      </c>
    </row>
    <row r="24" customFormat="false" ht="12.75" hidden="false" customHeight="false" outlineLevel="0" collapsed="false">
      <c r="A24" s="0" t="n">
        <v>3.16</v>
      </c>
    </row>
    <row r="25" customFormat="false" ht="12.75" hidden="false" customHeight="false" outlineLevel="0" collapsed="false">
      <c r="A25" s="0" t="n">
        <v>3.032</v>
      </c>
    </row>
    <row r="26" customFormat="false" ht="12.75" hidden="false" customHeight="false" outlineLevel="0" collapsed="false">
      <c r="A26" s="0" t="n">
        <v>2.879</v>
      </c>
    </row>
    <row r="27" customFormat="false" ht="12.75" hidden="false" customHeight="false" outlineLevel="0" collapsed="false">
      <c r="A27" s="0" t="n">
        <v>2.773</v>
      </c>
    </row>
    <row r="28" customFormat="false" ht="12.75" hidden="false" customHeight="false" outlineLevel="0" collapsed="false">
      <c r="A28" s="0" t="n">
        <v>2.738</v>
      </c>
    </row>
    <row r="29" customFormat="false" ht="12.75" hidden="false" customHeight="false" outlineLevel="0" collapsed="false">
      <c r="A29" s="0" t="n">
        <v>2.73</v>
      </c>
    </row>
    <row r="30" customFormat="false" ht="12.75" hidden="false" customHeight="false" outlineLevel="0" collapsed="false">
      <c r="A30" s="0" t="n">
        <v>2.73</v>
      </c>
    </row>
    <row r="31" customFormat="false" ht="12.75" hidden="false" customHeight="false" outlineLevel="0" collapsed="false">
      <c r="A31" s="0" t="n">
        <v>2.738</v>
      </c>
    </row>
    <row r="32" customFormat="false" ht="12.75" hidden="false" customHeight="false" outlineLevel="0" collapsed="false">
      <c r="A32" s="0" t="n">
        <v>2.734</v>
      </c>
    </row>
    <row r="33" customFormat="false" ht="12.75" hidden="false" customHeight="false" outlineLevel="0" collapsed="false">
      <c r="A33" s="0" t="n">
        <v>2.758</v>
      </c>
    </row>
    <row r="34" customFormat="false" ht="12.75" hidden="false" customHeight="false" outlineLevel="0" collapsed="false">
      <c r="A34" s="0" t="n">
        <v>2.89</v>
      </c>
    </row>
    <row r="35" customFormat="false" ht="12.75" hidden="false" customHeight="false" outlineLevel="0" collapsed="false">
      <c r="A35" s="0" t="n">
        <v>3.013</v>
      </c>
    </row>
    <row r="36" customFormat="false" ht="12.75" hidden="false" customHeight="false" outlineLevel="0" collapsed="false">
      <c r="A36" s="0" t="n">
        <v>3.035</v>
      </c>
    </row>
    <row r="37" customFormat="false" ht="12.75" hidden="false" customHeight="false" outlineLevel="0" collapsed="false">
      <c r="A37" s="0" t="n">
        <v>2.92</v>
      </c>
    </row>
    <row r="38" customFormat="false" ht="12.75" hidden="false" customHeight="false" outlineLevel="0" collapsed="false">
      <c r="A38" s="0" t="n">
        <v>2.805</v>
      </c>
    </row>
    <row r="39" customFormat="false" ht="12.75" hidden="false" customHeight="false" outlineLevel="0" collapsed="false">
      <c r="A39" s="0" t="n">
        <v>2.705</v>
      </c>
    </row>
    <row r="40" customFormat="false" ht="12.75" hidden="false" customHeight="false" outlineLevel="0" collapsed="false">
      <c r="A40" s="0" t="n">
        <v>2.69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Z111"/>
  <sheetViews>
    <sheetView showFormulas="false" showGridLines="true" showRowColHeaders="true" showZeros="true" rightToLeft="false" tabSelected="false" showOutlineSymbols="true" defaultGridColor="true" view="normal" topLeftCell="A29" colorId="64" zoomScale="100" zoomScaleNormal="100" zoomScalePageLayoutView="100" workbookViewId="0">
      <selection pane="topLeft" activeCell="G50" activeCellId="0" sqref="G5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3" width="9.14"/>
    <col collapsed="false" customWidth="true" hidden="false" outlineLevel="0" max="3" min="2" style="24" width="9.14"/>
    <col collapsed="false" customWidth="true" hidden="false" outlineLevel="0" max="4" min="4" style="25" width="9.14"/>
    <col collapsed="false" customWidth="true" hidden="false" outlineLevel="0" max="5" min="5" style="26" width="10.56"/>
    <col collapsed="false" customWidth="true" hidden="false" outlineLevel="0" max="7" min="6" style="5" width="9.14"/>
    <col collapsed="false" customWidth="true" hidden="false" outlineLevel="0" max="8" min="8" style="27" width="9.14"/>
    <col collapsed="false" customWidth="true" hidden="false" outlineLevel="0" max="57" min="9" style="5" width="9.14"/>
  </cols>
  <sheetData>
    <row r="1" customFormat="false" ht="12.75" hidden="false" customHeight="false" outlineLevel="0" collapsed="false">
      <c r="L1" s="23" t="n">
        <f aca="false">M2-L2</f>
        <v>30</v>
      </c>
      <c r="M1" s="23" t="n">
        <f aca="false">N2-M2</f>
        <v>31</v>
      </c>
      <c r="N1" s="23" t="n">
        <f aca="false">O2-N2</f>
        <v>31</v>
      </c>
      <c r="O1" s="23" t="n">
        <f aca="false">P2-O2</f>
        <v>30</v>
      </c>
      <c r="P1" s="23" t="n">
        <f aca="false">Q2-P2</f>
        <v>31</v>
      </c>
      <c r="Q1" s="23" t="n">
        <f aca="false">R2-Q2</f>
        <v>30</v>
      </c>
      <c r="R1" s="23" t="n">
        <f aca="false">S2-R2</f>
        <v>31</v>
      </c>
      <c r="S1" s="23" t="n">
        <f aca="false">T2-S2</f>
        <v>31</v>
      </c>
      <c r="T1" s="23" t="n">
        <f aca="false">U2-T2</f>
        <v>28</v>
      </c>
      <c r="U1" s="23" t="n">
        <v>31</v>
      </c>
      <c r="V1" s="23" t="n">
        <v>30</v>
      </c>
      <c r="W1" s="23" t="n">
        <v>31</v>
      </c>
      <c r="X1" s="23" t="n">
        <v>30</v>
      </c>
      <c r="Y1" s="23" t="n">
        <v>31</v>
      </c>
      <c r="Z1" s="23" t="n">
        <v>31</v>
      </c>
      <c r="AA1" s="23" t="n">
        <v>30</v>
      </c>
      <c r="AB1" s="23" t="n">
        <v>31</v>
      </c>
      <c r="AC1" s="23" t="n">
        <v>30</v>
      </c>
      <c r="AD1" s="23" t="n">
        <v>31</v>
      </c>
      <c r="AE1" s="23" t="n">
        <v>31</v>
      </c>
      <c r="AF1" s="5" t="n">
        <v>28</v>
      </c>
      <c r="AG1" s="5" t="n">
        <v>31</v>
      </c>
      <c r="AH1" s="5" t="n">
        <v>30</v>
      </c>
      <c r="AI1" s="5" t="n">
        <v>31</v>
      </c>
      <c r="AJ1" s="5" t="n">
        <v>30</v>
      </c>
      <c r="AK1" s="5" t="n">
        <v>31</v>
      </c>
      <c r="AL1" s="5" t="n">
        <v>31</v>
      </c>
      <c r="AM1" s="5" t="n">
        <v>30</v>
      </c>
      <c r="AN1" s="5" t="n">
        <v>31</v>
      </c>
      <c r="AO1" s="5" t="n">
        <v>30</v>
      </c>
      <c r="AP1" s="5" t="n">
        <v>31</v>
      </c>
      <c r="AQ1" s="5" t="n">
        <v>31</v>
      </c>
      <c r="AR1" s="5" t="n">
        <v>28</v>
      </c>
    </row>
    <row r="2" customFormat="false" ht="12.75" hidden="false" customHeight="false" outlineLevel="0" collapsed="false">
      <c r="L2" s="28" t="n">
        <v>36678</v>
      </c>
      <c r="M2" s="28" t="n">
        <v>36708</v>
      </c>
      <c r="N2" s="28" t="n">
        <v>36739</v>
      </c>
      <c r="O2" s="28" t="n">
        <v>36770</v>
      </c>
      <c r="P2" s="28" t="n">
        <v>36800</v>
      </c>
      <c r="Q2" s="28" t="n">
        <v>36831</v>
      </c>
      <c r="R2" s="28" t="n">
        <v>36861</v>
      </c>
      <c r="S2" s="28" t="n">
        <v>36892</v>
      </c>
      <c r="T2" s="28" t="n">
        <v>36923</v>
      </c>
      <c r="U2" s="28" t="n">
        <v>36951</v>
      </c>
      <c r="V2" s="28" t="n">
        <v>36982</v>
      </c>
      <c r="W2" s="28" t="n">
        <v>37012</v>
      </c>
      <c r="X2" s="28" t="n">
        <v>37043</v>
      </c>
      <c r="Y2" s="28" t="n">
        <v>37073</v>
      </c>
      <c r="Z2" s="28" t="n">
        <v>37104</v>
      </c>
      <c r="AA2" s="28" t="n">
        <v>37135</v>
      </c>
      <c r="AB2" s="28" t="n">
        <v>37165</v>
      </c>
      <c r="AC2" s="28" t="n">
        <v>37196</v>
      </c>
      <c r="AD2" s="28" t="n">
        <v>37226</v>
      </c>
      <c r="AE2" s="28" t="n">
        <v>37257</v>
      </c>
      <c r="AF2" s="28" t="n">
        <v>37288</v>
      </c>
      <c r="AG2" s="28" t="n">
        <v>37316</v>
      </c>
    </row>
    <row r="3" customFormat="false" ht="12.75" hidden="false" customHeight="false" outlineLevel="0" collapsed="false">
      <c r="A3" s="23" t="s">
        <v>32</v>
      </c>
      <c r="L3" s="29" t="n">
        <f aca="false">IF($B3&lt;=L$2,IF($C3&gt;=L$2,($D3*L$1)/10000,0),0)</f>
        <v>0</v>
      </c>
      <c r="M3" s="29" t="n">
        <f aca="false">IF($B3&lt;=M$2,IF($C3&gt;=M$2,($D3*M$1)/10000,0),0)</f>
        <v>0</v>
      </c>
      <c r="N3" s="29" t="n">
        <f aca="false">IF($B3&lt;=N$2,IF($C3&gt;=N$2,($D3*N$1)/10000,0),0)</f>
        <v>0</v>
      </c>
      <c r="O3" s="29" t="n">
        <f aca="false">IF($B3&lt;=O$2,IF($C3&gt;=O$2,($D3*O$1)/10000,0),0)</f>
        <v>0</v>
      </c>
      <c r="P3" s="29" t="n">
        <f aca="false">IF($B3&lt;=P$2,IF($C3&gt;=P$2,($D3*P$1)/10000,0),0)</f>
        <v>0</v>
      </c>
      <c r="Q3" s="29" t="n">
        <f aca="false">IF($B3&lt;=Q$2,IF($C3&gt;=Q$2,($D3*Q$1)/10000,0),0)</f>
        <v>0</v>
      </c>
      <c r="R3" s="29" t="n">
        <f aca="false">IF($B3&lt;=R$2,IF($C3&gt;=R$2,($D3*R$1)/10000,0),0)</f>
        <v>0</v>
      </c>
      <c r="S3" s="29" t="n">
        <f aca="false">IF($B3&lt;=S$2,IF($C3&gt;=S$2,($D3*S$1)/10000,0),0)</f>
        <v>0</v>
      </c>
      <c r="T3" s="29" t="n">
        <f aca="false">IF($B3&lt;=T$2,IF($C3&gt;=T$2,($D3*T$1)/10000,0),0)</f>
        <v>0</v>
      </c>
      <c r="U3" s="29" t="n">
        <f aca="false">IF($B3&lt;=U$2,IF($C3&gt;=U$2,($D3*U$1)/10000,0),0)</f>
        <v>0</v>
      </c>
    </row>
    <row r="4" customFormat="false" ht="13.5" hidden="false" customHeight="false" outlineLevel="0" collapsed="false">
      <c r="A4" s="30" t="s">
        <v>33</v>
      </c>
      <c r="B4" s="31" t="s">
        <v>34</v>
      </c>
      <c r="C4" s="31" t="s">
        <v>35</v>
      </c>
      <c r="D4" s="32" t="s">
        <v>13</v>
      </c>
      <c r="E4" s="33" t="s">
        <v>36</v>
      </c>
      <c r="F4" s="34" t="s">
        <v>37</v>
      </c>
      <c r="G4" s="34" t="s">
        <v>12</v>
      </c>
      <c r="H4" s="35" t="s">
        <v>38</v>
      </c>
      <c r="I4" s="34" t="s">
        <v>39</v>
      </c>
      <c r="J4" s="34" t="s">
        <v>40</v>
      </c>
      <c r="K4" s="34" t="s">
        <v>12</v>
      </c>
      <c r="L4" s="36" t="s">
        <v>41</v>
      </c>
      <c r="M4" s="36" t="s">
        <v>42</v>
      </c>
      <c r="N4" s="36" t="s">
        <v>43</v>
      </c>
      <c r="O4" s="36" t="s">
        <v>44</v>
      </c>
      <c r="P4" s="36" t="s">
        <v>45</v>
      </c>
      <c r="Q4" s="36" t="s">
        <v>46</v>
      </c>
      <c r="R4" s="36" t="s">
        <v>47</v>
      </c>
      <c r="S4" s="36" t="s">
        <v>48</v>
      </c>
      <c r="T4" s="36" t="s">
        <v>49</v>
      </c>
      <c r="U4" s="36" t="s">
        <v>50</v>
      </c>
      <c r="V4" s="36" t="s">
        <v>51</v>
      </c>
      <c r="W4" s="36" t="s">
        <v>52</v>
      </c>
      <c r="X4" s="36" t="s">
        <v>53</v>
      </c>
      <c r="Y4" s="36" t="s">
        <v>54</v>
      </c>
      <c r="Z4" s="36" t="s">
        <v>55</v>
      </c>
      <c r="AA4" s="36" t="s">
        <v>56</v>
      </c>
      <c r="AB4" s="36" t="s">
        <v>57</v>
      </c>
      <c r="AC4" s="36" t="s">
        <v>58</v>
      </c>
      <c r="AD4" s="36" t="s">
        <v>59</v>
      </c>
      <c r="AE4" s="36" t="s">
        <v>60</v>
      </c>
      <c r="AF4" s="36" t="s">
        <v>61</v>
      </c>
      <c r="AG4" s="36" t="s">
        <v>62</v>
      </c>
      <c r="AH4" s="36" t="s">
        <v>63</v>
      </c>
      <c r="AI4" s="36" t="s">
        <v>64</v>
      </c>
      <c r="AJ4" s="36" t="s">
        <v>65</v>
      </c>
      <c r="AK4" s="36" t="s">
        <v>66</v>
      </c>
      <c r="AL4" s="36" t="s">
        <v>67</v>
      </c>
      <c r="AM4" s="36" t="s">
        <v>68</v>
      </c>
      <c r="AN4" s="36" t="s">
        <v>69</v>
      </c>
      <c r="AO4" s="36" t="s">
        <v>70</v>
      </c>
      <c r="AP4" s="36" t="s">
        <v>71</v>
      </c>
      <c r="AQ4" s="36" t="s">
        <v>72</v>
      </c>
      <c r="AR4" s="36" t="s">
        <v>73</v>
      </c>
      <c r="AS4" s="36" t="s">
        <v>74</v>
      </c>
      <c r="AT4" s="36" t="s">
        <v>75</v>
      </c>
      <c r="AU4" s="36" t="s">
        <v>76</v>
      </c>
      <c r="AV4" s="36" t="s">
        <v>77</v>
      </c>
      <c r="AW4" s="36" t="s">
        <v>78</v>
      </c>
      <c r="AX4" s="36" t="s">
        <v>79</v>
      </c>
      <c r="AY4" s="36" t="s">
        <v>80</v>
      </c>
      <c r="AZ4" s="36" t="s">
        <v>81</v>
      </c>
      <c r="BA4" s="36" t="s">
        <v>82</v>
      </c>
      <c r="BB4" s="36" t="s">
        <v>83</v>
      </c>
      <c r="BC4" s="36" t="s">
        <v>84</v>
      </c>
      <c r="BD4" s="36" t="s">
        <v>85</v>
      </c>
      <c r="BE4" s="36" t="s">
        <v>86</v>
      </c>
      <c r="BF4" s="36" t="s">
        <v>87</v>
      </c>
      <c r="BG4" s="36" t="s">
        <v>88</v>
      </c>
      <c r="BH4" s="36" t="s">
        <v>89</v>
      </c>
      <c r="BI4" s="36" t="s">
        <v>90</v>
      </c>
      <c r="BJ4" s="36" t="s">
        <v>91</v>
      </c>
      <c r="BK4" s="36" t="s">
        <v>92</v>
      </c>
      <c r="BL4" s="36" t="s">
        <v>93</v>
      </c>
      <c r="BM4" s="36" t="s">
        <v>94</v>
      </c>
      <c r="BN4" s="36" t="s">
        <v>95</v>
      </c>
      <c r="BO4" s="36" t="s">
        <v>96</v>
      </c>
      <c r="BP4" s="36" t="s">
        <v>97</v>
      </c>
      <c r="BQ4" s="36" t="s">
        <v>98</v>
      </c>
      <c r="BR4" s="36" t="s">
        <v>99</v>
      </c>
      <c r="BS4" s="36" t="s">
        <v>100</v>
      </c>
      <c r="BT4" s="36" t="s">
        <v>101</v>
      </c>
      <c r="BU4" s="36" t="s">
        <v>102</v>
      </c>
      <c r="BV4" s="36" t="s">
        <v>103</v>
      </c>
      <c r="BW4" s="36" t="s">
        <v>104</v>
      </c>
      <c r="BX4" s="36" t="s">
        <v>105</v>
      </c>
      <c r="BY4" s="36" t="s">
        <v>106</v>
      </c>
      <c r="BZ4" s="36" t="s">
        <v>107</v>
      </c>
    </row>
    <row r="5" customFormat="false" ht="13.5" hidden="false" customHeight="false" outlineLevel="0" collapsed="false"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customFormat="false" ht="12.75" hidden="false" customHeight="false" outlineLevel="0" collapsed="false"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</row>
    <row r="7" customFormat="false" ht="12.75" hidden="false" customHeight="false" outlineLevel="0" collapsed="false"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</row>
    <row r="8" customFormat="false" ht="12.75" hidden="false" customHeight="false" outlineLevel="0" collapsed="false">
      <c r="A8" s="23" t="s">
        <v>108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</row>
    <row r="9" customFormat="false" ht="12.75" hidden="false" customHeight="false" outlineLevel="0" collapsed="false">
      <c r="G9" s="5" t="s">
        <v>5</v>
      </c>
      <c r="K9" s="5" t="str">
        <f aca="false">IF(I9=1,0,G9)</f>
        <v>CENTRAL</v>
      </c>
      <c r="L9" s="29"/>
      <c r="M9" s="29" t="n">
        <v>47.1324906</v>
      </c>
      <c r="N9" s="29" t="n">
        <v>15.38466797</v>
      </c>
      <c r="O9" s="29" t="n">
        <v>120.424482495513</v>
      </c>
      <c r="P9" s="29" t="n">
        <v>167.01307197454</v>
      </c>
      <c r="Q9" s="29" t="n">
        <v>158.920298846113</v>
      </c>
      <c r="R9" s="29" t="n">
        <v>155.144230389692</v>
      </c>
      <c r="S9" s="29" t="n">
        <v>101.964450607585</v>
      </c>
      <c r="T9" s="29" t="n">
        <v>130.619710144417</v>
      </c>
      <c r="U9" s="29" t="n">
        <v>110.518804744666</v>
      </c>
      <c r="V9" s="29" t="n">
        <v>29.51354967</v>
      </c>
      <c r="W9" s="29" t="n">
        <v>28.96380564</v>
      </c>
      <c r="X9" s="29" t="n">
        <v>29.38616046</v>
      </c>
      <c r="Y9" s="29" t="n">
        <v>29.33753221</v>
      </c>
      <c r="Z9" s="29" t="n">
        <v>26.59819577</v>
      </c>
      <c r="AA9" s="29" t="n">
        <v>26.22053548</v>
      </c>
      <c r="AB9" s="29" t="n">
        <v>27.05608259</v>
      </c>
      <c r="AC9" s="29" t="n">
        <v>27.15152099</v>
      </c>
      <c r="AD9" s="29" t="n">
        <v>26.11759851</v>
      </c>
      <c r="AE9" s="29" t="n">
        <v>10.01489055</v>
      </c>
      <c r="AF9" s="29" t="n">
        <v>9.23887602</v>
      </c>
      <c r="AG9" s="29" t="n">
        <v>10.97591079</v>
      </c>
      <c r="AH9" s="29" t="n">
        <v>8.96493684</v>
      </c>
      <c r="AI9" s="29" t="n">
        <v>7.57232494</v>
      </c>
      <c r="AJ9" s="29" t="n">
        <v>7.10742342</v>
      </c>
      <c r="AK9" s="29" t="n">
        <v>7.22810327</v>
      </c>
      <c r="AL9" s="29" t="n">
        <v>7.0338882</v>
      </c>
      <c r="AM9" s="29" t="n">
        <v>6.6287854</v>
      </c>
      <c r="AN9" s="29" t="n">
        <v>6.85787201</v>
      </c>
      <c r="AO9" s="29" t="n">
        <v>6.71576597</v>
      </c>
      <c r="AP9" s="29" t="n">
        <v>6.13404079</v>
      </c>
      <c r="AQ9" s="29" t="n">
        <v>6.17672998</v>
      </c>
      <c r="AR9" s="29" t="n">
        <v>5.47185058</v>
      </c>
      <c r="AS9" s="29" t="n">
        <v>6.32926949</v>
      </c>
      <c r="AT9" s="29" t="n">
        <v>5.93481663</v>
      </c>
      <c r="AU9" s="29" t="n">
        <v>5.84873209</v>
      </c>
      <c r="AV9" s="29" t="n">
        <v>5.47465515</v>
      </c>
      <c r="AW9" s="29" t="n">
        <v>5.7433589</v>
      </c>
      <c r="AX9" s="29" t="n">
        <v>5.59021052</v>
      </c>
      <c r="AY9" s="29" t="n">
        <v>5.36716439</v>
      </c>
      <c r="AZ9" s="29" t="n">
        <v>5.51078835</v>
      </c>
      <c r="BA9" s="29" t="n">
        <v>5.72082474</v>
      </c>
      <c r="BB9" s="29" t="n">
        <v>5.71567853</v>
      </c>
      <c r="BC9" s="29" t="n">
        <v>5.71567853</v>
      </c>
      <c r="BD9" s="29"/>
      <c r="BE9" s="29"/>
    </row>
    <row r="10" customFormat="false" ht="12.75" hidden="false" customHeight="false" outlineLevel="0" collapsed="false">
      <c r="G10" s="5" t="s">
        <v>4</v>
      </c>
      <c r="K10" s="5" t="str">
        <f aca="false">IF(I10=1,0,G10)</f>
        <v>EAST</v>
      </c>
      <c r="L10" s="29"/>
      <c r="M10" s="29" t="n">
        <v>316.067217571563</v>
      </c>
      <c r="N10" s="29" t="n">
        <v>297.311359432157</v>
      </c>
      <c r="O10" s="29" t="n">
        <v>277.591860430223</v>
      </c>
      <c r="P10" s="29" t="n">
        <v>273.698838894239</v>
      </c>
      <c r="Q10" s="29" t="n">
        <v>150.759954821941</v>
      </c>
      <c r="R10" s="29" t="n">
        <v>144.124704474652</v>
      </c>
      <c r="S10" s="29" t="n">
        <v>141.071703832367</v>
      </c>
      <c r="T10" s="29" t="n">
        <v>137.22292794648</v>
      </c>
      <c r="U10" s="29" t="n">
        <v>143.608524724834</v>
      </c>
      <c r="V10" s="29" t="n">
        <v>104.04984731</v>
      </c>
      <c r="W10" s="29" t="n">
        <v>107.32090385</v>
      </c>
      <c r="X10" s="29" t="n">
        <v>97.63297106</v>
      </c>
      <c r="Y10" s="29" t="n">
        <v>99.03929937</v>
      </c>
      <c r="Z10" s="29" t="n">
        <v>96.98725975</v>
      </c>
      <c r="AA10" s="29" t="n">
        <v>86.59848941</v>
      </c>
      <c r="AB10" s="29" t="n">
        <v>86.53866191</v>
      </c>
      <c r="AC10" s="29" t="n">
        <v>73.06695274</v>
      </c>
      <c r="AD10" s="29" t="n">
        <v>64.76111613</v>
      </c>
      <c r="AE10" s="29" t="n">
        <v>62.48307583</v>
      </c>
      <c r="AF10" s="29" t="n">
        <v>61.85654003</v>
      </c>
      <c r="AG10" s="29" t="n">
        <v>70.02879438</v>
      </c>
      <c r="AH10" s="29" t="n">
        <v>73.60869747</v>
      </c>
      <c r="AI10" s="29" t="n">
        <v>73.86495586</v>
      </c>
      <c r="AJ10" s="29" t="n">
        <v>69.41754737</v>
      </c>
      <c r="AK10" s="29" t="n">
        <v>70.21332019</v>
      </c>
      <c r="AL10" s="29" t="n">
        <v>68.50574063</v>
      </c>
      <c r="AM10" s="29" t="n">
        <v>64.27632331</v>
      </c>
      <c r="AN10" s="29" t="n">
        <v>64.57910822</v>
      </c>
      <c r="AO10" s="29" t="n">
        <v>54.1567362</v>
      </c>
      <c r="AP10" s="29" t="n">
        <v>48.83441932</v>
      </c>
      <c r="AQ10" s="29" t="n">
        <v>30.8736819</v>
      </c>
      <c r="AR10" s="29" t="n">
        <v>32.0735349</v>
      </c>
      <c r="AS10" s="29" t="n">
        <v>35.97203865</v>
      </c>
      <c r="AT10" s="29" t="n">
        <v>40.23821489</v>
      </c>
      <c r="AU10" s="29" t="n">
        <v>41.23227095</v>
      </c>
      <c r="AV10" s="29" t="n">
        <v>39.01639736</v>
      </c>
      <c r="AW10" s="29" t="n">
        <v>41.04463144</v>
      </c>
      <c r="AX10" s="29" t="n">
        <v>39.86909518</v>
      </c>
      <c r="AY10" s="29" t="n">
        <v>37.12510287</v>
      </c>
      <c r="AZ10" s="29" t="n">
        <v>37.18399207</v>
      </c>
      <c r="BA10" s="29" t="n">
        <v>30.15784664</v>
      </c>
      <c r="BB10" s="29" t="n">
        <v>26.56561856</v>
      </c>
      <c r="BC10" s="29" t="n">
        <v>26.56561856</v>
      </c>
      <c r="BD10" s="29"/>
      <c r="BE10" s="29"/>
    </row>
    <row r="11" customFormat="false" ht="12.75" hidden="false" customHeight="false" outlineLevel="0" collapsed="false">
      <c r="G11" s="5" t="s">
        <v>3</v>
      </c>
      <c r="K11" s="5" t="str">
        <f aca="false">IF(I11=1,0,G11)</f>
        <v>NY</v>
      </c>
      <c r="L11" s="29"/>
      <c r="M11" s="29" t="n">
        <v>10.2053342452835</v>
      </c>
      <c r="N11" s="29" t="n">
        <v>23.0337411073596</v>
      </c>
      <c r="O11" s="29" t="n">
        <v>83.0984147151956</v>
      </c>
      <c r="P11" s="29" t="n">
        <v>68.1686281853002</v>
      </c>
      <c r="Q11" s="29" t="n">
        <v>114.073387508545</v>
      </c>
      <c r="R11" s="29" t="n">
        <v>21.6878697747102</v>
      </c>
      <c r="S11" s="29" t="n">
        <v>32.816746316453</v>
      </c>
      <c r="T11" s="29" t="n">
        <v>16.1252990104885</v>
      </c>
      <c r="U11" s="29" t="n">
        <v>88.8285927212042</v>
      </c>
      <c r="V11" s="29" t="n">
        <v>25.9579957511134</v>
      </c>
      <c r="W11" s="29" t="n">
        <v>21.1409012752722</v>
      </c>
      <c r="X11" s="29" t="n">
        <v>21.7487351215712</v>
      </c>
      <c r="Y11" s="29" t="n">
        <v>24.7745414723844</v>
      </c>
      <c r="Z11" s="29" t="n">
        <v>24.3896418881518</v>
      </c>
      <c r="AA11" s="29" t="n">
        <v>20.8796500169965</v>
      </c>
      <c r="AB11" s="29" t="n">
        <v>24.0121916476962</v>
      </c>
      <c r="AC11" s="29" t="n">
        <v>-25.8267541970156</v>
      </c>
      <c r="AD11" s="29" t="n">
        <v>-29.3930346861985</v>
      </c>
      <c r="AE11" s="29" t="n">
        <v>-16.0197524309121</v>
      </c>
      <c r="AF11" s="29" t="n">
        <v>-18.7004204019163</v>
      </c>
      <c r="AG11" s="29" t="n">
        <v>-27.8717703155364</v>
      </c>
      <c r="AH11" s="29" t="n">
        <v>-8.3298242</v>
      </c>
      <c r="AI11" s="29" t="n">
        <v>-7.62499369</v>
      </c>
      <c r="AJ11" s="29" t="n">
        <v>-7.41630025</v>
      </c>
      <c r="AK11" s="29" t="n">
        <v>-7.40305907</v>
      </c>
      <c r="AL11" s="29" t="n">
        <v>-7.42450851</v>
      </c>
      <c r="AM11" s="29" t="n">
        <v>-6.8134758</v>
      </c>
      <c r="AN11" s="29" t="n">
        <v>-6.43655323</v>
      </c>
      <c r="AO11" s="29" t="n">
        <v>0</v>
      </c>
      <c r="AP11" s="29" t="n">
        <v>0</v>
      </c>
      <c r="AQ11" s="29" t="n">
        <v>0</v>
      </c>
      <c r="AR11" s="29" t="n">
        <v>0</v>
      </c>
      <c r="AS11" s="29" t="n">
        <v>0</v>
      </c>
      <c r="AT11" s="29" t="n">
        <v>0</v>
      </c>
      <c r="AU11" s="29" t="n">
        <v>0</v>
      </c>
      <c r="AV11" s="29" t="n">
        <v>0</v>
      </c>
      <c r="AW11" s="29" t="n">
        <v>0</v>
      </c>
      <c r="AX11" s="29" t="n">
        <v>0</v>
      </c>
      <c r="AY11" s="29" t="n">
        <v>0</v>
      </c>
      <c r="AZ11" s="29" t="n">
        <v>0</v>
      </c>
      <c r="BA11" s="29" t="n">
        <v>0</v>
      </c>
      <c r="BB11" s="29" t="n">
        <v>0</v>
      </c>
      <c r="BC11" s="29" t="n">
        <v>0</v>
      </c>
      <c r="BD11" s="29"/>
      <c r="BE11" s="29"/>
    </row>
    <row r="12" customFormat="false" ht="12.75" hidden="false" customHeight="false" outlineLevel="0" collapsed="false">
      <c r="G12" s="5" t="s">
        <v>7</v>
      </c>
      <c r="K12" s="5" t="str">
        <f aca="false">IF(I12=1,0,G12)</f>
        <v>TEXAS</v>
      </c>
      <c r="L12" s="29"/>
      <c r="M12" s="29" t="n">
        <v>149.73954203</v>
      </c>
      <c r="N12" s="29" t="n">
        <v>146.98833197</v>
      </c>
      <c r="O12" s="29" t="n">
        <v>138.49348519</v>
      </c>
      <c r="P12" s="29" t="n">
        <v>88.80909842</v>
      </c>
      <c r="Q12" s="29" t="n">
        <v>-65.10641438</v>
      </c>
      <c r="R12" s="29" t="n">
        <v>-62.11965197</v>
      </c>
      <c r="S12" s="29" t="n">
        <v>-38.38596364</v>
      </c>
      <c r="T12" s="29" t="n">
        <v>-41.83662617</v>
      </c>
      <c r="U12" s="29" t="n">
        <v>-50.33824392</v>
      </c>
      <c r="V12" s="29" t="n">
        <v>27.61608969</v>
      </c>
      <c r="W12" s="29" t="n">
        <v>28.60591591</v>
      </c>
      <c r="X12" s="29" t="n">
        <v>31.42026557</v>
      </c>
      <c r="Y12" s="29" t="n">
        <v>26.70967476</v>
      </c>
      <c r="Z12" s="29" t="n">
        <v>23.73612033</v>
      </c>
      <c r="AA12" s="29" t="n">
        <v>22.29349012</v>
      </c>
      <c r="AB12" s="29" t="n">
        <v>22.77126819</v>
      </c>
      <c r="AC12" s="29" t="n">
        <v>19.75399706</v>
      </c>
      <c r="AD12" s="29" t="n">
        <v>20.67837296</v>
      </c>
      <c r="AE12" s="29" t="n">
        <v>-3.9013594</v>
      </c>
      <c r="AF12" s="29" t="n">
        <v>-4.28974905</v>
      </c>
      <c r="AG12" s="29" t="n">
        <v>-5.78331474</v>
      </c>
      <c r="AH12" s="29" t="n">
        <v>-2.39282078</v>
      </c>
      <c r="AI12" s="29" t="n">
        <v>-3.09182783</v>
      </c>
      <c r="AJ12" s="29" t="n">
        <v>-3.15429772</v>
      </c>
      <c r="AK12" s="29" t="n">
        <v>-3.4519069</v>
      </c>
      <c r="AL12" s="29" t="n">
        <v>-3.59909786</v>
      </c>
      <c r="AM12" s="29" t="n">
        <v>-3.71837062</v>
      </c>
      <c r="AN12" s="29" t="n">
        <v>-3.86396286</v>
      </c>
      <c r="AO12" s="29" t="n">
        <v>-3.6214738</v>
      </c>
      <c r="AP12" s="29" t="n">
        <v>-3.33922079</v>
      </c>
      <c r="AQ12" s="29" t="n">
        <v>-8.08017505</v>
      </c>
      <c r="AR12" s="29" t="n">
        <v>-7.96339302</v>
      </c>
      <c r="AS12" s="29" t="n">
        <v>-9.81643198</v>
      </c>
      <c r="AT12" s="29" t="n">
        <v>-0.74659594</v>
      </c>
      <c r="AU12" s="29" t="n">
        <v>-0.77136206</v>
      </c>
      <c r="AV12" s="29" t="n">
        <v>-0.6959117</v>
      </c>
      <c r="AW12" s="29" t="n">
        <v>-0.71903136</v>
      </c>
      <c r="AX12" s="29" t="n">
        <v>-0.6931866</v>
      </c>
      <c r="AY12" s="29" t="n">
        <v>-0.73175947</v>
      </c>
      <c r="AZ12" s="29" t="n">
        <v>-0.64171795</v>
      </c>
      <c r="BA12" s="29" t="n">
        <v>-0.6819568</v>
      </c>
      <c r="BB12" s="29" t="n">
        <v>0</v>
      </c>
      <c r="BC12" s="29" t="n">
        <v>0</v>
      </c>
      <c r="BD12" s="29"/>
      <c r="BE12" s="29"/>
    </row>
    <row r="13" customFormat="false" ht="12.75" hidden="false" customHeight="false" outlineLevel="0" collapsed="false">
      <c r="G13" s="5" t="s">
        <v>6</v>
      </c>
      <c r="I13" s="5" t="n">
        <v>0</v>
      </c>
      <c r="K13" s="5" t="str">
        <f aca="false">IF(I13=1,0,G13)</f>
        <v>WEST</v>
      </c>
      <c r="L13" s="29"/>
      <c r="M13" s="29" t="n">
        <v>-116.624215090051</v>
      </c>
      <c r="N13" s="29" t="n">
        <v>-63.3353004790547</v>
      </c>
      <c r="O13" s="29" t="n">
        <v>31.9095857788027</v>
      </c>
      <c r="P13" s="29" t="n">
        <v>62.9706740620405</v>
      </c>
      <c r="Q13" s="29" t="n">
        <v>-50.7908371853973</v>
      </c>
      <c r="R13" s="29" t="n">
        <v>-49.4606299657992</v>
      </c>
      <c r="S13" s="29" t="n">
        <v>-110.890238159196</v>
      </c>
      <c r="T13" s="29" t="n">
        <v>-98.4049549587984</v>
      </c>
      <c r="U13" s="29" t="n">
        <v>-80.9166709003434</v>
      </c>
      <c r="V13" s="29" t="n">
        <v>-16.23340184</v>
      </c>
      <c r="W13" s="29" t="n">
        <v>-12.48029828</v>
      </c>
      <c r="X13" s="29" t="n">
        <v>-11.97049763</v>
      </c>
      <c r="Y13" s="29" t="n">
        <v>-12.43033664</v>
      </c>
      <c r="Z13" s="29" t="n">
        <v>-13.29684931</v>
      </c>
      <c r="AA13" s="29" t="n">
        <v>-14.03805007</v>
      </c>
      <c r="AB13" s="29" t="n">
        <v>-15.00391312</v>
      </c>
      <c r="AC13" s="29" t="n">
        <v>-56.40564023</v>
      </c>
      <c r="AD13" s="29" t="n">
        <v>-59.9181537</v>
      </c>
      <c r="AE13" s="29" t="n">
        <v>-13.99099439</v>
      </c>
      <c r="AF13" s="29" t="n">
        <v>-12.66290654</v>
      </c>
      <c r="AG13" s="29" t="n">
        <v>-10.99699639</v>
      </c>
      <c r="AH13" s="29" t="n">
        <v>-1.80750268</v>
      </c>
      <c r="AI13" s="29" t="n">
        <v>-2.03127949</v>
      </c>
      <c r="AJ13" s="29" t="n">
        <v>-2.02878454</v>
      </c>
      <c r="AK13" s="29" t="n">
        <v>-1.91414149</v>
      </c>
      <c r="AL13" s="29" t="n">
        <v>-1.91186084</v>
      </c>
      <c r="AM13" s="29" t="n">
        <v>-1.797222</v>
      </c>
      <c r="AN13" s="29" t="n">
        <v>-1.90780794</v>
      </c>
      <c r="AO13" s="29" t="n">
        <v>-1.45721849</v>
      </c>
      <c r="AP13" s="29" t="n">
        <v>-1.23198902</v>
      </c>
      <c r="AQ13" s="29" t="n">
        <v>-1.00688709</v>
      </c>
      <c r="AR13" s="29" t="n">
        <v>-1.2291082</v>
      </c>
      <c r="AS13" s="29" t="n">
        <v>-1.67497013</v>
      </c>
      <c r="AT13" s="29" t="n">
        <v>-2.00757298</v>
      </c>
      <c r="AU13" s="29" t="n">
        <v>-2.22858552</v>
      </c>
      <c r="AV13" s="29" t="n">
        <v>-2.11485575</v>
      </c>
      <c r="AW13" s="29" t="n">
        <v>-2.11298702</v>
      </c>
      <c r="AX13" s="29" t="n">
        <v>-2.11071153</v>
      </c>
      <c r="AY13" s="29" t="n">
        <v>-1.99746932</v>
      </c>
      <c r="AZ13" s="29" t="n">
        <v>-1.99570755</v>
      </c>
      <c r="BA13" s="29" t="n">
        <v>-1.55068704</v>
      </c>
      <c r="BB13" s="29" t="n">
        <v>-0.8853523</v>
      </c>
      <c r="BC13" s="29" t="n">
        <v>-0.8853523</v>
      </c>
      <c r="BD13" s="29"/>
      <c r="BE13" s="29"/>
    </row>
    <row r="14" customFormat="false" ht="12.75" hidden="false" customHeight="false" outlineLevel="0" collapsed="false">
      <c r="K14" s="5" t="n">
        <f aca="false">IF(I14=1,0,G14)</f>
        <v>0</v>
      </c>
      <c r="L14" s="29"/>
      <c r="M14" s="29" t="n">
        <f aca="false">IF($B14&lt;=M$2,IF($C14&gt;=M$2,($D14*M$1)/10000,0),0)</f>
        <v>0</v>
      </c>
      <c r="N14" s="29" t="n">
        <f aca="false">IF($B14&lt;=N$2,IF($C14&gt;=N$2,($D14*N$1)/10000,0),0)</f>
        <v>0</v>
      </c>
      <c r="O14" s="29" t="n">
        <f aca="false">IF($B14&lt;=O$2,IF($C14&gt;=O$2,($D14*O$1)/10000,0),0)</f>
        <v>0</v>
      </c>
      <c r="P14" s="29" t="n">
        <f aca="false">IF($B14&lt;=P$2,IF($C14&gt;=P$2,($D14*P$1)/10000,0),0)</f>
        <v>0</v>
      </c>
      <c r="Q14" s="29" t="n">
        <f aca="false">IF($B14&lt;=Q$2,IF($C14&gt;=Q$2,($D14*Q$1)/10000,0),0)</f>
        <v>0</v>
      </c>
      <c r="R14" s="29" t="n">
        <f aca="false">IF($B14&lt;=R$2,IF($C14&gt;=R$2,($D14*R$1)/10000,0),0)</f>
        <v>0</v>
      </c>
      <c r="S14" s="29" t="n">
        <f aca="false">IF($B14&lt;=S$2,IF($C14&gt;=S$2,($D14*S$1)/10000,0),0)</f>
        <v>0</v>
      </c>
      <c r="T14" s="29" t="n">
        <f aca="false">IF($B14&lt;=T$2,IF($C14&gt;=T$2,($D14*T$1)/10000,0),0)</f>
        <v>0</v>
      </c>
      <c r="U14" s="29" t="n">
        <f aca="false">IF($B14&lt;=U$2,IF($C14&gt;=U$2,($D14*U$1)/10000,0),0)</f>
        <v>0</v>
      </c>
      <c r="V14" s="29" t="n">
        <f aca="false">IF($B14&lt;=V$2,IF($C14&gt;=V$2,($D14*V$1)/10000,0),0)</f>
        <v>0</v>
      </c>
      <c r="W14" s="29" t="n">
        <f aca="false">IF($B14&lt;=W$2,IF($C14&gt;=W$2,($D14*W$1)/10000,0),0)</f>
        <v>0</v>
      </c>
      <c r="X14" s="29" t="n">
        <f aca="false">IF($B14&lt;=X$2,IF($C14&gt;=X$2,($D14*X$1)/10000,0),0)</f>
        <v>0</v>
      </c>
      <c r="Y14" s="29" t="n">
        <f aca="false">IF($B14&lt;=Y$2,IF($C14&gt;=Y$2,($D14*Y$1)/10000,0),0)</f>
        <v>0</v>
      </c>
      <c r="Z14" s="29" t="n">
        <f aca="false">IF($B14&lt;=Z$2,IF($C14&gt;=Z$2,($D14*Z$1)/10000,0),0)</f>
        <v>0</v>
      </c>
      <c r="AA14" s="29" t="n">
        <f aca="false">IF($B14&lt;=AA$2,IF($C14&gt;=AA$2,($D14*AA$1)/10000,0),0)</f>
        <v>0</v>
      </c>
      <c r="AB14" s="29" t="n">
        <f aca="false">IF($B14&lt;=AB$2,IF($C14&gt;=AB$2,($D14*AB$1)/10000,0),0)</f>
        <v>0</v>
      </c>
      <c r="AC14" s="29" t="n">
        <f aca="false">IF($B14&lt;=AC$2,IF($C14&gt;=AC$2,($D14*AC$1)/10000,0),0)</f>
        <v>0</v>
      </c>
      <c r="AD14" s="29" t="n">
        <f aca="false">IF($B14&lt;=AD$2,IF($C14&gt;=AD$2,($D14*AD$1)/10000,0),0)</f>
        <v>0</v>
      </c>
      <c r="AE14" s="29" t="n">
        <f aca="false">IF($B14&lt;=AE$2,IF($C14&gt;=AE$2,($D14*AE$1)/10000,0),0)</f>
        <v>0</v>
      </c>
      <c r="AF14" s="29" t="n">
        <f aca="false">IF($B14&lt;=AF$2,IF($C14&gt;=AF$2,($D14*AF$1)/10000,0),0)</f>
        <v>0</v>
      </c>
      <c r="AG14" s="29" t="n">
        <f aca="false">IF($B14&lt;=AG$2,IF($C14&gt;=AG$2,($D14*AG$1)/10000,0),0)</f>
        <v>0</v>
      </c>
      <c r="AH14" s="29" t="n">
        <f aca="false">IF($B14&lt;=AH$2,IF($C14&gt;=AH$2,($D14*AH$1)/10000,0),0)</f>
        <v>0</v>
      </c>
      <c r="AI14" s="29" t="n">
        <f aca="false">IF($B14&lt;=AI$2,IF($C14&gt;=AI$2,($D14*AI$1)/10000,0),0)</f>
        <v>0</v>
      </c>
      <c r="AJ14" s="29" t="n">
        <f aca="false">IF($B14&lt;=AJ$2,IF($C14&gt;=AJ$2,($D14*AJ$1)/10000,0),0)</f>
        <v>0</v>
      </c>
      <c r="AK14" s="29" t="n">
        <f aca="false">IF($B14&lt;=AK$2,IF($C14&gt;=AK$2,($D14*AK$1)/10000,0),0)</f>
        <v>0</v>
      </c>
      <c r="AL14" s="29" t="n">
        <f aca="false">IF($B14&lt;=AL$2,IF($C14&gt;=AL$2,($D14*AL$1)/10000,0),0)</f>
        <v>0</v>
      </c>
      <c r="AM14" s="29" t="n">
        <f aca="false">IF($B14&lt;=AM$2,IF($C14&gt;=AM$2,($D14*AM$1)/10000,0),0)</f>
        <v>0</v>
      </c>
      <c r="AN14" s="29" t="n">
        <f aca="false">IF($B14&lt;=AN$2,IF($C14&gt;=AN$2,($D14*AN$1)/10000,0),0)</f>
        <v>0</v>
      </c>
      <c r="AO14" s="29" t="n">
        <f aca="false">IF($B14&lt;=AO$2,IF($C14&gt;=AO$2,($D14*AO$1)/10000,0),0)</f>
        <v>0</v>
      </c>
      <c r="AP14" s="29" t="n">
        <f aca="false">IF($B14&lt;=AP$2,IF($C14&gt;=AP$2,($D14*AP$1)/10000,0),0)</f>
        <v>0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</row>
    <row r="15" customFormat="false" ht="12.75" hidden="false" customHeight="false" outlineLevel="0" collapsed="false">
      <c r="A15" s="23" t="s">
        <v>109</v>
      </c>
      <c r="H15" s="27" t="s">
        <v>110</v>
      </c>
      <c r="I15" s="5" t="n">
        <v>1</v>
      </c>
      <c r="K15" s="5" t="n">
        <f aca="false">IF(I15=1,0,G15)</f>
        <v>0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</row>
    <row r="16" customFormat="false" ht="12.75" hidden="false" customHeight="false" outlineLevel="0" collapsed="false"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</row>
    <row r="17" customFormat="false" ht="12.75" hidden="false" customHeight="false" outlineLevel="0" collapsed="false">
      <c r="G17" s="5" t="s">
        <v>3</v>
      </c>
      <c r="H17" s="27" t="s">
        <v>111</v>
      </c>
      <c r="K17" s="5" t="str">
        <f aca="false">IF(I17=1,0,G17)</f>
        <v>NY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</row>
    <row r="18" customFormat="false" ht="12.75" hidden="false" customHeight="false" outlineLevel="0" collapsed="false">
      <c r="G18" s="5" t="s">
        <v>6</v>
      </c>
      <c r="H18" s="27" t="s">
        <v>111</v>
      </c>
      <c r="K18" s="5" t="str">
        <f aca="false">IF(I18=1,0,G18)</f>
        <v>WEST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</row>
    <row r="19" customFormat="false" ht="12.75" hidden="false" customHeight="false" outlineLevel="0" collapsed="false">
      <c r="G19" s="5" t="s">
        <v>4</v>
      </c>
      <c r="H19" s="27" t="s">
        <v>111</v>
      </c>
      <c r="K19" s="5" t="str">
        <f aca="false">IF(I19=1,0,G19)</f>
        <v>EAST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</row>
    <row r="20" customFormat="false" ht="12.75" hidden="false" customHeight="false" outlineLevel="0" collapsed="false">
      <c r="G20" s="5" t="s">
        <v>3</v>
      </c>
      <c r="H20" s="27" t="s">
        <v>112</v>
      </c>
      <c r="K20" s="5" t="str">
        <f aca="false">IF(I20=1,0,G20)</f>
        <v>NY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</row>
    <row r="21" customFormat="false" ht="12.75" hidden="false" customHeight="false" outlineLevel="0" collapsed="false">
      <c r="G21" s="5" t="s">
        <v>6</v>
      </c>
      <c r="H21" s="27" t="s">
        <v>112</v>
      </c>
      <c r="K21" s="5" t="str">
        <f aca="false">IF(I21=1,0,G21)</f>
        <v>WEST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</row>
    <row r="22" customFormat="false" ht="12.75" hidden="false" customHeight="false" outlineLevel="0" collapsed="false">
      <c r="G22" s="5" t="s">
        <v>4</v>
      </c>
      <c r="H22" s="27" t="s">
        <v>112</v>
      </c>
      <c r="K22" s="5" t="str">
        <f aca="false">IF(I22=1,0,G22)</f>
        <v>EAST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</row>
    <row r="23" customFormat="false" ht="12.75" hidden="false" customHeight="false" outlineLevel="0" collapsed="false">
      <c r="H23" s="37" t="n">
        <f aca="false">SUM(H25:H38)</f>
        <v>104625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</row>
    <row r="24" customFormat="false" ht="12.75" hidden="false" customHeight="false" outlineLevel="0" collapsed="false"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</row>
    <row r="25" customFormat="false" ht="12.75" hidden="false" customHeight="false" outlineLevel="0" collapsed="false">
      <c r="A25" s="23" t="n">
        <v>1</v>
      </c>
      <c r="B25" s="24" t="n">
        <v>36708</v>
      </c>
      <c r="C25" s="24" t="n">
        <v>36708</v>
      </c>
      <c r="D25" s="25" t="n">
        <v>31</v>
      </c>
      <c r="E25" s="26" t="n">
        <v>4.15</v>
      </c>
      <c r="F25" s="5" t="s">
        <v>113</v>
      </c>
      <c r="H25" s="38" t="n">
        <f aca="false">((I25-E25)*SUM(L25:AZ25)*10000)</f>
        <v>-32550.0000000001</v>
      </c>
      <c r="I25" s="26" t="n">
        <v>4.045</v>
      </c>
      <c r="J25" s="5" t="s">
        <v>40</v>
      </c>
      <c r="K25" s="5" t="n">
        <f aca="false">IF(I25=1,0,G25)</f>
        <v>0</v>
      </c>
      <c r="L25" s="29" t="n">
        <f aca="false">IF($B25&lt;=L$2,IF($C25&gt;=L$2,$D25,0),0)</f>
        <v>0</v>
      </c>
      <c r="M25" s="29" t="n">
        <f aca="false">IF($B25&lt;=M$2,IF($C25&gt;=M$2,$D25,0),0)</f>
        <v>31</v>
      </c>
      <c r="N25" s="29" t="n">
        <f aca="false">IF($B25&lt;=N$2,IF($C25&gt;=N$2,$D25,0),0)</f>
        <v>0</v>
      </c>
      <c r="O25" s="29" t="n">
        <f aca="false">IF($B25&lt;=O$2,IF($C25&gt;=O$2,$D25,0),0)</f>
        <v>0</v>
      </c>
      <c r="P25" s="29" t="n">
        <f aca="false">IF($B25&lt;=P$2,IF($C25&gt;=P$2,$D25,0),0)</f>
        <v>0</v>
      </c>
      <c r="Q25" s="29" t="n">
        <f aca="false">IF($B25&lt;=Q$2,IF($C25&gt;=Q$2,$D25,0),0)</f>
        <v>0</v>
      </c>
      <c r="R25" s="29" t="n">
        <f aca="false">IF($B25&lt;=R$2,IF($C25&gt;=R$2,$D25,0),0)</f>
        <v>0</v>
      </c>
      <c r="S25" s="29" t="n">
        <f aca="false">IF($B25&lt;=S$2,IF($C25&gt;=S$2,$D25,0),0)</f>
        <v>0</v>
      </c>
      <c r="T25" s="29" t="n">
        <f aca="false">IF($B25&lt;=T$2,IF($C25&gt;=T$2,$D25,0),0)</f>
        <v>0</v>
      </c>
      <c r="U25" s="29" t="n">
        <f aca="false">IF($B25&lt;=U$2,IF($C25&gt;=U$2,$D25,0),0)</f>
        <v>0</v>
      </c>
      <c r="V25" s="29" t="n">
        <f aca="false">IF($B25&lt;=V$2,IF($C25&gt;=V$2,$D25,0),0)</f>
        <v>0</v>
      </c>
      <c r="W25" s="29" t="n">
        <f aca="false">IF($B25&lt;=W$2,IF($C25&gt;=W$2,$D25,0),0)</f>
        <v>0</v>
      </c>
      <c r="X25" s="29" t="n">
        <f aca="false">IF($B25&lt;=X$2,IF($C25&gt;=X$2,$D25,0),0)</f>
        <v>0</v>
      </c>
      <c r="Y25" s="29" t="n">
        <f aca="false">IF($B25&lt;=Y$2,IF($C25&gt;=Y$2,$D25,0),0)</f>
        <v>0</v>
      </c>
      <c r="Z25" s="29" t="n">
        <f aca="false">IF($B25&lt;=Z$2,IF($C25&gt;=Z$2,$D25,0),0)</f>
        <v>0</v>
      </c>
      <c r="AA25" s="29" t="n">
        <f aca="false">IF($B25&lt;=AA$2,IF($C25&gt;=AA$2,$D25,0),0)</f>
        <v>0</v>
      </c>
      <c r="AB25" s="29" t="n">
        <f aca="false">IF($B25&lt;=AB$2,IF($C25&gt;=AB$2,$D25,0),0)</f>
        <v>0</v>
      </c>
      <c r="AC25" s="29" t="n">
        <f aca="false">IF($B25&lt;=AC$2,IF($C25&gt;=AC$2,$D25,0),0)</f>
        <v>0</v>
      </c>
      <c r="AD25" s="29" t="n">
        <f aca="false">IF($B25&lt;=AD$2,IF($C25&gt;=AD$2,$D25,0),0)</f>
        <v>0</v>
      </c>
      <c r="AE25" s="29" t="n">
        <f aca="false">IF($B25&lt;=AE$2,IF($C25&gt;=AE$2,$D25,0),0)</f>
        <v>0</v>
      </c>
      <c r="AF25" s="29" t="n">
        <f aca="false">IF($B25&lt;=AF$2,IF($C25&gt;=AF$2,$D25,0),0)</f>
        <v>0</v>
      </c>
      <c r="AG25" s="29" t="n">
        <f aca="false">IF($B25&lt;=AG$2,IF($C25&gt;=AG$2,$D25,0),0)</f>
        <v>0</v>
      </c>
      <c r="AH25" s="29" t="n">
        <f aca="false">IF($B25&lt;=AH$2,IF($C25&gt;=AH$2,$D25,0),0)</f>
        <v>0</v>
      </c>
      <c r="AI25" s="29" t="n">
        <f aca="false">IF($B25&lt;=AI$2,IF($C25&gt;=AI$2,$D25,0),0)</f>
        <v>0</v>
      </c>
      <c r="AJ25" s="29" t="n">
        <f aca="false">IF($B25&lt;=AJ$2,IF($C25&gt;=AJ$2,$D25,0),0)</f>
        <v>0</v>
      </c>
      <c r="AK25" s="29" t="n">
        <f aca="false">IF($B25&lt;=AK$2,IF($C25&gt;=AK$2,$D25,0),0)</f>
        <v>0</v>
      </c>
      <c r="AL25" s="29" t="n">
        <f aca="false">IF($B25&lt;=AL$2,IF($C25&gt;=AL$2,$D25,0),0)</f>
        <v>0</v>
      </c>
      <c r="AM25" s="29" t="n">
        <f aca="false">IF($B25&lt;=AM$2,IF($C25&gt;=AM$2,$D25,0),0)</f>
        <v>0</v>
      </c>
      <c r="AN25" s="29" t="n">
        <f aca="false">IF($B25&lt;=AN$2,IF($C25&gt;=AN$2,$D25,0),0)</f>
        <v>0</v>
      </c>
      <c r="AO25" s="29" t="n">
        <f aca="false">IF($B25&lt;=AO$2,IF($C25&gt;=AO$2,$D25,0),0)</f>
        <v>0</v>
      </c>
      <c r="AP25" s="29" t="n">
        <f aca="false">IF($B25&lt;=AP$2,IF($C25&gt;=AP$2,$D25,0),0)</f>
        <v>0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</row>
    <row r="26" customFormat="false" ht="12" hidden="false" customHeight="true" outlineLevel="0" collapsed="false">
      <c r="A26" s="23" t="n">
        <v>1</v>
      </c>
      <c r="B26" s="24" t="n">
        <v>36708</v>
      </c>
      <c r="C26" s="24" t="n">
        <v>36708</v>
      </c>
      <c r="D26" s="25" t="n">
        <v>-31</v>
      </c>
      <c r="E26" s="26" t="n">
        <v>4.16</v>
      </c>
      <c r="F26" s="5" t="s">
        <v>113</v>
      </c>
      <c r="H26" s="38" t="n">
        <f aca="false">((I26-E26)*SUM(L26:AZ26)*10000)</f>
        <v>35650.0000000001</v>
      </c>
      <c r="I26" s="26" t="n">
        <v>4.045</v>
      </c>
      <c r="J26" s="5" t="s">
        <v>40</v>
      </c>
      <c r="K26" s="5" t="n">
        <f aca="false">IF(I26=1,0,G26)</f>
        <v>0</v>
      </c>
      <c r="L26" s="29" t="n">
        <f aca="false">IF($B26&lt;=L$2,IF($C26&gt;=L$2,$D26,0),0)</f>
        <v>0</v>
      </c>
      <c r="M26" s="29" t="n">
        <f aca="false">IF($B26&lt;=M$2,IF($C26&gt;=M$2,$D26,0),0)</f>
        <v>-31</v>
      </c>
      <c r="N26" s="29" t="n">
        <f aca="false">IF($B26&lt;=N$2,IF($C26&gt;=N$2,$D26,0),0)</f>
        <v>0</v>
      </c>
      <c r="O26" s="29" t="n">
        <f aca="false">IF($B26&lt;=O$2,IF($C26&gt;=O$2,$D26,0),0)</f>
        <v>0</v>
      </c>
      <c r="P26" s="29" t="n">
        <f aca="false">IF($B26&lt;=P$2,IF($C26&gt;=P$2,$D26,0),0)</f>
        <v>0</v>
      </c>
      <c r="Q26" s="29" t="n">
        <f aca="false">IF($B26&lt;=Q$2,IF($C26&gt;=Q$2,$D26,0),0)</f>
        <v>0</v>
      </c>
      <c r="R26" s="29" t="n">
        <f aca="false">IF($B26&lt;=R$2,IF($C26&gt;=R$2,$D26,0),0)</f>
        <v>0</v>
      </c>
      <c r="S26" s="29" t="n">
        <f aca="false">IF($B26&lt;=S$2,IF($C26&gt;=S$2,$D26,0),0)</f>
        <v>0</v>
      </c>
      <c r="T26" s="29" t="n">
        <f aca="false">IF($B26&lt;=T$2,IF($C26&gt;=T$2,$D26,0),0)</f>
        <v>0</v>
      </c>
      <c r="U26" s="29" t="n">
        <f aca="false">IF($B26&lt;=U$2,IF($C26&gt;=U$2,$D26,0),0)</f>
        <v>0</v>
      </c>
      <c r="V26" s="29" t="n">
        <f aca="false">IF($B26&lt;=V$2,IF($C26&gt;=V$2,$D26,0),0)</f>
        <v>0</v>
      </c>
      <c r="W26" s="29" t="n">
        <f aca="false">IF($B26&lt;=W$2,IF($C26&gt;=W$2,$D26,0),0)</f>
        <v>0</v>
      </c>
      <c r="X26" s="29" t="n">
        <f aca="false">IF($B26&lt;=X$2,IF($C26&gt;=X$2,$D26,0),0)</f>
        <v>0</v>
      </c>
      <c r="Y26" s="29" t="n">
        <f aca="false">IF($B26&lt;=Y$2,IF($C26&gt;=Y$2,$D26,0),0)</f>
        <v>0</v>
      </c>
      <c r="Z26" s="29" t="n">
        <f aca="false">IF($B26&lt;=Z$2,IF($C26&gt;=Z$2,$D26,0),0)</f>
        <v>0</v>
      </c>
      <c r="AA26" s="29" t="n">
        <f aca="false">IF($B26&lt;=AA$2,IF($C26&gt;=AA$2,$D26,0),0)</f>
        <v>0</v>
      </c>
      <c r="AB26" s="29" t="n">
        <f aca="false">IF($B26&lt;=AB$2,IF($C26&gt;=AB$2,$D26,0),0)</f>
        <v>0</v>
      </c>
      <c r="AC26" s="29" t="n">
        <f aca="false">IF($B26&lt;=AC$2,IF($C26&gt;=AC$2,$D26,0),0)</f>
        <v>0</v>
      </c>
      <c r="AD26" s="29" t="n">
        <f aca="false">IF($B26&lt;=AD$2,IF($C26&gt;=AD$2,$D26,0),0)</f>
        <v>0</v>
      </c>
      <c r="AE26" s="29" t="n">
        <f aca="false">IF($B26&lt;=AE$2,IF($C26&gt;=AE$2,$D26,0),0)</f>
        <v>0</v>
      </c>
      <c r="AF26" s="29" t="n">
        <f aca="false">IF($B26&lt;=AF$2,IF($C26&gt;=AF$2,$D26,0),0)</f>
        <v>0</v>
      </c>
      <c r="AG26" s="29" t="n">
        <f aca="false">IF($B26&lt;=AG$2,IF($C26&gt;=AG$2,$D26,0),0)</f>
        <v>0</v>
      </c>
      <c r="AH26" s="29" t="n">
        <f aca="false">IF($B26&lt;=AH$2,IF($C26&gt;=AH$2,$D26,0),0)</f>
        <v>0</v>
      </c>
      <c r="AI26" s="29" t="n">
        <f aca="false">IF($B26&lt;=AI$2,IF($C26&gt;=AI$2,$D26,0),0)</f>
        <v>0</v>
      </c>
      <c r="AJ26" s="29" t="n">
        <f aca="false">IF($B26&lt;=AJ$2,IF($C26&gt;=AJ$2,$D26,0),0)</f>
        <v>0</v>
      </c>
      <c r="AK26" s="29" t="n">
        <f aca="false">IF($B26&lt;=AK$2,IF($C26&gt;=AK$2,$D26,0),0)</f>
        <v>0</v>
      </c>
      <c r="AL26" s="29" t="n">
        <f aca="false">IF($B26&lt;=AL$2,IF($C26&gt;=AL$2,$D26,0),0)</f>
        <v>0</v>
      </c>
      <c r="AM26" s="29" t="n">
        <f aca="false">IF($B26&lt;=AM$2,IF($C26&gt;=AM$2,$D26,0),0)</f>
        <v>0</v>
      </c>
      <c r="AN26" s="29" t="n">
        <f aca="false">IF($B26&lt;=AN$2,IF($C26&gt;=AN$2,$D26,0),0)</f>
        <v>0</v>
      </c>
      <c r="AO26" s="29" t="n">
        <f aca="false">IF($B26&lt;=AO$2,IF($C26&gt;=AO$2,$D26,0),0)</f>
        <v>0</v>
      </c>
      <c r="AP26" s="29" t="n">
        <f aca="false">IF($B26&lt;=AP$2,IF($C26&gt;=AP$2,$D26,0),0)</f>
        <v>0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</row>
    <row r="27" customFormat="false" ht="12" hidden="false" customHeight="true" outlineLevel="0" collapsed="false">
      <c r="A27" s="23" t="n">
        <v>1</v>
      </c>
      <c r="B27" s="24" t="n">
        <v>36708</v>
      </c>
      <c r="C27" s="24" t="n">
        <v>36708</v>
      </c>
      <c r="D27" s="25" t="n">
        <v>-31</v>
      </c>
      <c r="E27" s="26" t="n">
        <v>4.14</v>
      </c>
      <c r="F27" s="5" t="s">
        <v>113</v>
      </c>
      <c r="H27" s="38" t="n">
        <f aca="false">((I27-E27)*SUM(L27:AZ27)*10000)</f>
        <v>29449.9999999999</v>
      </c>
      <c r="I27" s="26" t="n">
        <v>4.045</v>
      </c>
      <c r="J27" s="5" t="s">
        <v>40</v>
      </c>
      <c r="K27" s="5" t="n">
        <f aca="false">IF(I27=1,0,G27)</f>
        <v>0</v>
      </c>
      <c r="L27" s="29" t="n">
        <f aca="false">IF($B27&lt;=L$2,IF($C27&gt;=L$2,$D27,0),0)</f>
        <v>0</v>
      </c>
      <c r="M27" s="29" t="n">
        <f aca="false">IF($B27&lt;=M$2,IF($C27&gt;=M$2,$D27,0),0)</f>
        <v>-31</v>
      </c>
      <c r="N27" s="29" t="n">
        <f aca="false">IF($B27&lt;=N$2,IF($C27&gt;=N$2,$D27,0),0)</f>
        <v>0</v>
      </c>
      <c r="O27" s="29" t="n">
        <f aca="false">IF($B27&lt;=O$2,IF($C27&gt;=O$2,$D27,0),0)</f>
        <v>0</v>
      </c>
      <c r="P27" s="29" t="n">
        <f aca="false">IF($B27&lt;=P$2,IF($C27&gt;=P$2,$D27,0),0)</f>
        <v>0</v>
      </c>
      <c r="Q27" s="29" t="n">
        <f aca="false">IF($B27&lt;=Q$2,IF($C27&gt;=Q$2,$D27,0),0)</f>
        <v>0</v>
      </c>
      <c r="R27" s="29" t="n">
        <f aca="false">IF($B27&lt;=R$2,IF($C27&gt;=R$2,$D27,0),0)</f>
        <v>0</v>
      </c>
      <c r="S27" s="29" t="n">
        <f aca="false">IF($B27&lt;=S$2,IF($C27&gt;=S$2,$D27,0),0)</f>
        <v>0</v>
      </c>
      <c r="T27" s="29" t="n">
        <f aca="false">IF($B27&lt;=T$2,IF($C27&gt;=T$2,$D27,0),0)</f>
        <v>0</v>
      </c>
      <c r="U27" s="29" t="n">
        <f aca="false">IF($B27&lt;=U$2,IF($C27&gt;=U$2,$D27,0),0)</f>
        <v>0</v>
      </c>
      <c r="V27" s="29" t="n">
        <f aca="false">IF($B27&lt;=V$2,IF($C27&gt;=V$2,$D27,0),0)</f>
        <v>0</v>
      </c>
      <c r="W27" s="29" t="n">
        <f aca="false">IF($B27&lt;=W$2,IF($C27&gt;=W$2,$D27,0),0)</f>
        <v>0</v>
      </c>
      <c r="X27" s="29" t="n">
        <f aca="false">IF($B27&lt;=X$2,IF($C27&gt;=X$2,$D27,0),0)</f>
        <v>0</v>
      </c>
      <c r="Y27" s="29" t="n">
        <f aca="false">IF($B27&lt;=Y$2,IF($C27&gt;=Y$2,$D27,0),0)</f>
        <v>0</v>
      </c>
      <c r="Z27" s="29" t="n">
        <f aca="false">IF($B27&lt;=Z$2,IF($C27&gt;=Z$2,$D27,0),0)</f>
        <v>0</v>
      </c>
      <c r="AA27" s="29" t="n">
        <f aca="false">IF($B27&lt;=AA$2,IF($C27&gt;=AA$2,$D27,0),0)</f>
        <v>0</v>
      </c>
      <c r="AB27" s="29" t="n">
        <f aca="false">IF($B27&lt;=AB$2,IF($C27&gt;=AB$2,$D27,0),0)</f>
        <v>0</v>
      </c>
      <c r="AC27" s="29" t="n">
        <f aca="false">IF($B27&lt;=AC$2,IF($C27&gt;=AC$2,$D27,0),0)</f>
        <v>0</v>
      </c>
      <c r="AD27" s="29" t="n">
        <f aca="false">IF($B27&lt;=AD$2,IF($C27&gt;=AD$2,$D27,0),0)</f>
        <v>0</v>
      </c>
      <c r="AE27" s="29" t="n">
        <f aca="false">IF($B27&lt;=AE$2,IF($C27&gt;=AE$2,$D27,0),0)</f>
        <v>0</v>
      </c>
      <c r="AF27" s="29" t="n">
        <f aca="false">IF($B27&lt;=AF$2,IF($C27&gt;=AF$2,$D27,0),0)</f>
        <v>0</v>
      </c>
      <c r="AG27" s="29" t="n">
        <f aca="false">IF($B27&lt;=AG$2,IF($C27&gt;=AG$2,$D27,0),0)</f>
        <v>0</v>
      </c>
      <c r="AH27" s="29" t="n">
        <f aca="false">IF($B27&lt;=AH$2,IF($C27&gt;=AH$2,$D27,0),0)</f>
        <v>0</v>
      </c>
      <c r="AI27" s="29" t="n">
        <f aca="false">IF($B27&lt;=AI$2,IF($C27&gt;=AI$2,$D27,0),0)</f>
        <v>0</v>
      </c>
      <c r="AJ27" s="29" t="n">
        <f aca="false">IF($B27&lt;=AJ$2,IF($C27&gt;=AJ$2,$D27,0),0)</f>
        <v>0</v>
      </c>
      <c r="AK27" s="29" t="n">
        <f aca="false">IF($B27&lt;=AK$2,IF($C27&gt;=AK$2,$D27,0),0)</f>
        <v>0</v>
      </c>
      <c r="AL27" s="29" t="n">
        <f aca="false">IF($B27&lt;=AL$2,IF($C27&gt;=AL$2,$D27,0),0)</f>
        <v>0</v>
      </c>
      <c r="AM27" s="29" t="n">
        <f aca="false">IF($B27&lt;=AM$2,IF($C27&gt;=AM$2,$D27,0),0)</f>
        <v>0</v>
      </c>
      <c r="AN27" s="29" t="n">
        <f aca="false">IF($B27&lt;=AN$2,IF($C27&gt;=AN$2,$D27,0),0)</f>
        <v>0</v>
      </c>
      <c r="AO27" s="29" t="n">
        <f aca="false">IF($B27&lt;=AO$2,IF($C27&gt;=AO$2,$D27,0),0)</f>
        <v>0</v>
      </c>
      <c r="AP27" s="29" t="n">
        <f aca="false">IF($B27&lt;=AP$2,IF($C27&gt;=AP$2,$D27,0),0)</f>
        <v>0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</row>
    <row r="28" customFormat="false" ht="12" hidden="false" customHeight="true" outlineLevel="0" collapsed="false">
      <c r="A28" s="23" t="n">
        <v>1</v>
      </c>
      <c r="B28" s="24" t="n">
        <v>36708</v>
      </c>
      <c r="C28" s="24" t="n">
        <v>36708</v>
      </c>
      <c r="D28" s="25" t="n">
        <v>-31</v>
      </c>
      <c r="E28" s="26" t="n">
        <v>4.12</v>
      </c>
      <c r="F28" s="5" t="s">
        <v>113</v>
      </c>
      <c r="H28" s="38" t="n">
        <f aca="false">((I28-E28)*SUM(L28:AZ28)*10000)</f>
        <v>23250.0000000001</v>
      </c>
      <c r="I28" s="26" t="n">
        <v>4.045</v>
      </c>
      <c r="J28" s="5" t="s">
        <v>40</v>
      </c>
      <c r="K28" s="5" t="n">
        <f aca="false">IF(I28=1,0,G28)</f>
        <v>0</v>
      </c>
      <c r="L28" s="29" t="n">
        <f aca="false">IF($B28&lt;=L$2,IF($C28&gt;=L$2,$D28,0),0)</f>
        <v>0</v>
      </c>
      <c r="M28" s="29" t="n">
        <f aca="false">IF($B28&lt;=M$2,IF($C28&gt;=M$2,$D28,0),0)</f>
        <v>-31</v>
      </c>
      <c r="N28" s="29" t="n">
        <f aca="false">IF($B28&lt;=N$2,IF($C28&gt;=N$2,$D28,0),0)</f>
        <v>0</v>
      </c>
      <c r="O28" s="29" t="n">
        <f aca="false">IF($B28&lt;=O$2,IF($C28&gt;=O$2,$D28,0),0)</f>
        <v>0</v>
      </c>
      <c r="P28" s="29" t="n">
        <f aca="false">IF($B28&lt;=P$2,IF($C28&gt;=P$2,$D28,0),0)</f>
        <v>0</v>
      </c>
      <c r="Q28" s="29" t="n">
        <f aca="false">IF($B28&lt;=Q$2,IF($C28&gt;=Q$2,$D28,0),0)</f>
        <v>0</v>
      </c>
      <c r="R28" s="29" t="n">
        <f aca="false">IF($B28&lt;=R$2,IF($C28&gt;=R$2,$D28,0),0)</f>
        <v>0</v>
      </c>
      <c r="S28" s="29" t="n">
        <f aca="false">IF($B28&lt;=S$2,IF($C28&gt;=S$2,$D28,0),0)</f>
        <v>0</v>
      </c>
      <c r="T28" s="29" t="n">
        <f aca="false">IF($B28&lt;=T$2,IF($C28&gt;=T$2,$D28,0),0)</f>
        <v>0</v>
      </c>
      <c r="U28" s="29" t="n">
        <f aca="false">IF($B28&lt;=U$2,IF($C28&gt;=U$2,$D28,0),0)</f>
        <v>0</v>
      </c>
      <c r="V28" s="29" t="n">
        <f aca="false">IF($B28&lt;=V$2,IF($C28&gt;=V$2,$D28,0),0)</f>
        <v>0</v>
      </c>
      <c r="W28" s="29" t="n">
        <f aca="false">IF($B28&lt;=W$2,IF($C28&gt;=W$2,$D28,0),0)</f>
        <v>0</v>
      </c>
      <c r="X28" s="29" t="n">
        <f aca="false">IF($B28&lt;=X$2,IF($C28&gt;=X$2,$D28,0),0)</f>
        <v>0</v>
      </c>
      <c r="Y28" s="29" t="n">
        <f aca="false">IF($B28&lt;=Y$2,IF($C28&gt;=Y$2,$D28,0),0)</f>
        <v>0</v>
      </c>
      <c r="Z28" s="29" t="n">
        <f aca="false">IF($B28&lt;=Z$2,IF($C28&gt;=Z$2,$D28,0),0)</f>
        <v>0</v>
      </c>
      <c r="AA28" s="29" t="n">
        <f aca="false">IF($B28&lt;=AA$2,IF($C28&gt;=AA$2,$D28,0),0)</f>
        <v>0</v>
      </c>
      <c r="AB28" s="29" t="n">
        <f aca="false">IF($B28&lt;=AB$2,IF($C28&gt;=AB$2,$D28,0),0)</f>
        <v>0</v>
      </c>
      <c r="AC28" s="29" t="n">
        <f aca="false">IF($B28&lt;=AC$2,IF($C28&gt;=AC$2,$D28,0),0)</f>
        <v>0</v>
      </c>
      <c r="AD28" s="29" t="n">
        <f aca="false">IF($B28&lt;=AD$2,IF($C28&gt;=AD$2,$D28,0),0)</f>
        <v>0</v>
      </c>
      <c r="AE28" s="29" t="n">
        <f aca="false">IF($B28&lt;=AE$2,IF($C28&gt;=AE$2,$D28,0),0)</f>
        <v>0</v>
      </c>
      <c r="AF28" s="29" t="n">
        <f aca="false">IF($B28&lt;=AF$2,IF($C28&gt;=AF$2,$D28,0),0)</f>
        <v>0</v>
      </c>
      <c r="AG28" s="29" t="n">
        <f aca="false">IF($B28&lt;=AG$2,IF($C28&gt;=AG$2,$D28,0),0)</f>
        <v>0</v>
      </c>
      <c r="AH28" s="29" t="n">
        <f aca="false">IF($B28&lt;=AH$2,IF($C28&gt;=AH$2,$D28,0),0)</f>
        <v>0</v>
      </c>
      <c r="AI28" s="29" t="n">
        <f aca="false">IF($B28&lt;=AI$2,IF($C28&gt;=AI$2,$D28,0),0)</f>
        <v>0</v>
      </c>
      <c r="AJ28" s="29" t="n">
        <f aca="false">IF($B28&lt;=AJ$2,IF($C28&gt;=AJ$2,$D28,0),0)</f>
        <v>0</v>
      </c>
      <c r="AK28" s="29" t="n">
        <f aca="false">IF($B28&lt;=AK$2,IF($C28&gt;=AK$2,$D28,0),0)</f>
        <v>0</v>
      </c>
      <c r="AL28" s="29" t="n">
        <f aca="false">IF($B28&lt;=AL$2,IF($C28&gt;=AL$2,$D28,0),0)</f>
        <v>0</v>
      </c>
      <c r="AM28" s="29" t="n">
        <f aca="false">IF($B28&lt;=AM$2,IF($C28&gt;=AM$2,$D28,0),0)</f>
        <v>0</v>
      </c>
      <c r="AN28" s="29" t="n">
        <f aca="false">IF($B28&lt;=AN$2,IF($C28&gt;=AN$2,$D28,0),0)</f>
        <v>0</v>
      </c>
      <c r="AO28" s="29" t="n">
        <f aca="false">IF($B28&lt;=AO$2,IF($C28&gt;=AO$2,$D28,0),0)</f>
        <v>0</v>
      </c>
      <c r="AP28" s="29" t="n">
        <f aca="false">IF($B28&lt;=AP$2,IF($C28&gt;=AP$2,$D28,0),0)</f>
        <v>0</v>
      </c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</row>
    <row r="29" customFormat="false" ht="12" hidden="false" customHeight="true" outlineLevel="0" collapsed="false">
      <c r="A29" s="23" t="n">
        <v>1</v>
      </c>
      <c r="B29" s="24" t="n">
        <v>36708</v>
      </c>
      <c r="C29" s="24" t="n">
        <v>36708</v>
      </c>
      <c r="D29" s="25" t="n">
        <v>-31</v>
      </c>
      <c r="E29" s="26" t="n">
        <v>4.12</v>
      </c>
      <c r="F29" s="5" t="s">
        <v>113</v>
      </c>
      <c r="H29" s="38" t="n">
        <f aca="false">((I29-E29)*SUM(L29:AZ29)*10000)</f>
        <v>23250.0000000001</v>
      </c>
      <c r="I29" s="26" t="n">
        <v>4.045</v>
      </c>
      <c r="J29" s="5" t="s">
        <v>40</v>
      </c>
      <c r="K29" s="5" t="n">
        <f aca="false">IF(I29=1,0,G29)</f>
        <v>0</v>
      </c>
      <c r="L29" s="29" t="n">
        <f aca="false">IF($B29&lt;=L$2,IF($C29&gt;=L$2,$D29,0),0)</f>
        <v>0</v>
      </c>
      <c r="M29" s="29" t="n">
        <f aca="false">IF($B29&lt;=M$2,IF($C29&gt;=M$2,$D29,0),0)</f>
        <v>-31</v>
      </c>
      <c r="N29" s="29" t="n">
        <f aca="false">IF($B29&lt;=N$2,IF($C29&gt;=N$2,$D29,0),0)</f>
        <v>0</v>
      </c>
      <c r="O29" s="29" t="n">
        <f aca="false">IF($B29&lt;=O$2,IF($C29&gt;=O$2,$D29,0),0)</f>
        <v>0</v>
      </c>
      <c r="P29" s="29" t="n">
        <f aca="false">IF($B29&lt;=P$2,IF($C29&gt;=P$2,$D29,0),0)</f>
        <v>0</v>
      </c>
      <c r="Q29" s="29" t="n">
        <f aca="false">IF($B29&lt;=Q$2,IF($C29&gt;=Q$2,$D29,0),0)</f>
        <v>0</v>
      </c>
      <c r="R29" s="29" t="n">
        <f aca="false">IF($B29&lt;=R$2,IF($C29&gt;=R$2,$D29,0),0)</f>
        <v>0</v>
      </c>
      <c r="S29" s="29" t="n">
        <f aca="false">IF($B29&lt;=S$2,IF($C29&gt;=S$2,$D29,0),0)</f>
        <v>0</v>
      </c>
      <c r="T29" s="29" t="n">
        <f aca="false">IF($B29&lt;=T$2,IF($C29&gt;=T$2,$D29,0),0)</f>
        <v>0</v>
      </c>
      <c r="U29" s="29" t="n">
        <f aca="false">IF($B29&lt;=U$2,IF($C29&gt;=U$2,$D29,0),0)</f>
        <v>0</v>
      </c>
      <c r="V29" s="29" t="n">
        <f aca="false">IF($B29&lt;=V$2,IF($C29&gt;=V$2,$D29,0),0)</f>
        <v>0</v>
      </c>
      <c r="W29" s="29" t="n">
        <f aca="false">IF($B29&lt;=W$2,IF($C29&gt;=W$2,$D29,0),0)</f>
        <v>0</v>
      </c>
      <c r="X29" s="29" t="n">
        <f aca="false">IF($B29&lt;=X$2,IF($C29&gt;=X$2,$D29,0),0)</f>
        <v>0</v>
      </c>
      <c r="Y29" s="29" t="n">
        <f aca="false">IF($B29&lt;=Y$2,IF($C29&gt;=Y$2,$D29,0),0)</f>
        <v>0</v>
      </c>
      <c r="Z29" s="29" t="n">
        <f aca="false">IF($B29&lt;=Z$2,IF($C29&gt;=Z$2,$D29,0),0)</f>
        <v>0</v>
      </c>
      <c r="AA29" s="29" t="n">
        <f aca="false">IF($B29&lt;=AA$2,IF($C29&gt;=AA$2,$D29,0),0)</f>
        <v>0</v>
      </c>
      <c r="AB29" s="29" t="n">
        <f aca="false">IF($B29&lt;=AB$2,IF($C29&gt;=AB$2,$D29,0),0)</f>
        <v>0</v>
      </c>
      <c r="AC29" s="29" t="n">
        <f aca="false">IF($B29&lt;=AC$2,IF($C29&gt;=AC$2,$D29,0),0)</f>
        <v>0</v>
      </c>
      <c r="AD29" s="29" t="n">
        <f aca="false">IF($B29&lt;=AD$2,IF($C29&gt;=AD$2,$D29,0),0)</f>
        <v>0</v>
      </c>
      <c r="AE29" s="29" t="n">
        <f aca="false">IF($B29&lt;=AE$2,IF($C29&gt;=AE$2,$D29,0),0)</f>
        <v>0</v>
      </c>
      <c r="AF29" s="29" t="n">
        <f aca="false">IF($B29&lt;=AF$2,IF($C29&gt;=AF$2,$D29,0),0)</f>
        <v>0</v>
      </c>
      <c r="AG29" s="29" t="n">
        <f aca="false">IF($B29&lt;=AG$2,IF($C29&gt;=AG$2,$D29,0),0)</f>
        <v>0</v>
      </c>
      <c r="AH29" s="29" t="n">
        <f aca="false">IF($B29&lt;=AH$2,IF($C29&gt;=AH$2,$D29,0),0)</f>
        <v>0</v>
      </c>
      <c r="AI29" s="29" t="n">
        <f aca="false">IF($B29&lt;=AI$2,IF($C29&gt;=AI$2,$D29,0),0)</f>
        <v>0</v>
      </c>
      <c r="AJ29" s="29" t="n">
        <f aca="false">IF($B29&lt;=AJ$2,IF($C29&gt;=AJ$2,$D29,0),0)</f>
        <v>0</v>
      </c>
      <c r="AK29" s="29" t="n">
        <f aca="false">IF($B29&lt;=AK$2,IF($C29&gt;=AK$2,$D29,0),0)</f>
        <v>0</v>
      </c>
      <c r="AL29" s="29" t="n">
        <f aca="false">IF($B29&lt;=AL$2,IF($C29&gt;=AL$2,$D29,0),0)</f>
        <v>0</v>
      </c>
      <c r="AM29" s="29" t="n">
        <f aca="false">IF($B29&lt;=AM$2,IF($C29&gt;=AM$2,$D29,0),0)</f>
        <v>0</v>
      </c>
      <c r="AN29" s="29" t="n">
        <f aca="false">IF($B29&lt;=AN$2,IF($C29&gt;=AN$2,$D29,0),0)</f>
        <v>0</v>
      </c>
      <c r="AO29" s="29" t="n">
        <f aca="false">IF($B29&lt;=AO$2,IF($C29&gt;=AO$2,$D29,0),0)</f>
        <v>0</v>
      </c>
      <c r="AP29" s="29" t="n">
        <f aca="false">IF($B29&lt;=AP$2,IF($C29&gt;=AP$2,$D29,0),0)</f>
        <v>0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</row>
    <row r="30" customFormat="false" ht="12" hidden="false" customHeight="true" outlineLevel="0" collapsed="false">
      <c r="A30" s="23" t="n">
        <v>1</v>
      </c>
      <c r="B30" s="24" t="n">
        <v>36708</v>
      </c>
      <c r="C30" s="24" t="n">
        <v>36708</v>
      </c>
      <c r="D30" s="25" t="n">
        <v>31</v>
      </c>
      <c r="E30" s="26" t="n">
        <v>4.095</v>
      </c>
      <c r="F30" s="5" t="s">
        <v>113</v>
      </c>
      <c r="H30" s="38" t="n">
        <f aca="false">((I30-E30)*SUM(L30:AZ30)*10000)</f>
        <v>-15499.9999999999</v>
      </c>
      <c r="I30" s="26" t="n">
        <v>4.045</v>
      </c>
      <c r="J30" s="5" t="s">
        <v>40</v>
      </c>
      <c r="K30" s="5" t="n">
        <f aca="false">IF(I30=1,0,G30)</f>
        <v>0</v>
      </c>
      <c r="L30" s="29" t="n">
        <f aca="false">IF($B30&lt;=L$2,IF($C30&gt;=L$2,$D30,0),0)</f>
        <v>0</v>
      </c>
      <c r="M30" s="29" t="n">
        <f aca="false">IF($B30&lt;=M$2,IF($C30&gt;=M$2,$D30,0),0)</f>
        <v>31</v>
      </c>
      <c r="N30" s="29" t="n">
        <f aca="false">IF($B30&lt;=N$2,IF($C30&gt;=N$2,$D30,0),0)</f>
        <v>0</v>
      </c>
      <c r="O30" s="29" t="n">
        <f aca="false">IF($B30&lt;=O$2,IF($C30&gt;=O$2,$D30,0),0)</f>
        <v>0</v>
      </c>
      <c r="P30" s="29" t="n">
        <f aca="false">IF($B30&lt;=P$2,IF($C30&gt;=P$2,$D30,0),0)</f>
        <v>0</v>
      </c>
      <c r="Q30" s="29" t="n">
        <f aca="false">IF($B30&lt;=Q$2,IF($C30&gt;=Q$2,$D30,0),0)</f>
        <v>0</v>
      </c>
      <c r="R30" s="29" t="n">
        <f aca="false">IF($B30&lt;=R$2,IF($C30&gt;=R$2,$D30,0),0)</f>
        <v>0</v>
      </c>
      <c r="S30" s="29" t="n">
        <f aca="false">IF($B30&lt;=S$2,IF($C30&gt;=S$2,$D30,0),0)</f>
        <v>0</v>
      </c>
      <c r="T30" s="29" t="n">
        <f aca="false">IF($B30&lt;=T$2,IF($C30&gt;=T$2,$D30,0),0)</f>
        <v>0</v>
      </c>
      <c r="U30" s="29" t="n">
        <f aca="false">IF($B30&lt;=U$2,IF($C30&gt;=U$2,$D30,0),0)</f>
        <v>0</v>
      </c>
      <c r="V30" s="29" t="n">
        <f aca="false">IF($B30&lt;=V$2,IF($C30&gt;=V$2,$D30,0),0)</f>
        <v>0</v>
      </c>
      <c r="W30" s="29" t="n">
        <f aca="false">IF($B30&lt;=W$2,IF($C30&gt;=W$2,$D30,0),0)</f>
        <v>0</v>
      </c>
      <c r="X30" s="29" t="n">
        <f aca="false">IF($B30&lt;=X$2,IF($C30&gt;=X$2,$D30,0),0)</f>
        <v>0</v>
      </c>
      <c r="Y30" s="29" t="n">
        <f aca="false">IF($B30&lt;=Y$2,IF($C30&gt;=Y$2,$D30,0),0)</f>
        <v>0</v>
      </c>
      <c r="Z30" s="29" t="n">
        <f aca="false">IF($B30&lt;=Z$2,IF($C30&gt;=Z$2,$D30,0),0)</f>
        <v>0</v>
      </c>
      <c r="AA30" s="29" t="n">
        <f aca="false">IF($B30&lt;=AA$2,IF($C30&gt;=AA$2,$D30,0),0)</f>
        <v>0</v>
      </c>
      <c r="AB30" s="29" t="n">
        <f aca="false">IF($B30&lt;=AB$2,IF($C30&gt;=AB$2,$D30,0),0)</f>
        <v>0</v>
      </c>
      <c r="AC30" s="29" t="n">
        <f aca="false">IF($B30&lt;=AC$2,IF($C30&gt;=AC$2,$D30,0),0)</f>
        <v>0</v>
      </c>
      <c r="AD30" s="29" t="n">
        <f aca="false">IF($B30&lt;=AD$2,IF($C30&gt;=AD$2,$D30,0),0)</f>
        <v>0</v>
      </c>
      <c r="AE30" s="29" t="n">
        <f aca="false">IF($B30&lt;=AE$2,IF($C30&gt;=AE$2,$D30,0),0)</f>
        <v>0</v>
      </c>
      <c r="AF30" s="29" t="n">
        <f aca="false">IF($B30&lt;=AF$2,IF($C30&gt;=AF$2,$D30,0),0)</f>
        <v>0</v>
      </c>
      <c r="AG30" s="29" t="n">
        <f aca="false">IF($B30&lt;=AG$2,IF($C30&gt;=AG$2,$D30,0),0)</f>
        <v>0</v>
      </c>
      <c r="AH30" s="29" t="n">
        <f aca="false">IF($B30&lt;=AH$2,IF($C30&gt;=AH$2,$D30,0),0)</f>
        <v>0</v>
      </c>
      <c r="AI30" s="29" t="n">
        <f aca="false">IF($B30&lt;=AI$2,IF($C30&gt;=AI$2,$D30,0),0)</f>
        <v>0</v>
      </c>
      <c r="AJ30" s="29" t="n">
        <f aca="false">IF($B30&lt;=AJ$2,IF($C30&gt;=AJ$2,$D30,0),0)</f>
        <v>0</v>
      </c>
      <c r="AK30" s="29" t="n">
        <f aca="false">IF($B30&lt;=AK$2,IF($C30&gt;=AK$2,$D30,0),0)</f>
        <v>0</v>
      </c>
      <c r="AL30" s="29" t="n">
        <f aca="false">IF($B30&lt;=AL$2,IF($C30&gt;=AL$2,$D30,0),0)</f>
        <v>0</v>
      </c>
      <c r="AM30" s="29" t="n">
        <f aca="false">IF($B30&lt;=AM$2,IF($C30&gt;=AM$2,$D30,0),0)</f>
        <v>0</v>
      </c>
      <c r="AN30" s="29" t="n">
        <f aca="false">IF($B30&lt;=AN$2,IF($C30&gt;=AN$2,$D30,0),0)</f>
        <v>0</v>
      </c>
      <c r="AO30" s="29" t="n">
        <f aca="false">IF($B30&lt;=AO$2,IF($C30&gt;=AO$2,$D30,0),0)</f>
        <v>0</v>
      </c>
      <c r="AP30" s="29" t="n">
        <f aca="false">IF($B30&lt;=AP$2,IF($C30&gt;=AP$2,$D30,0),0)</f>
        <v>0</v>
      </c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</row>
    <row r="31" customFormat="false" ht="12.75" hidden="false" customHeight="false" outlineLevel="0" collapsed="false">
      <c r="A31" s="23" t="n">
        <v>1</v>
      </c>
      <c r="B31" s="24" t="n">
        <v>36708</v>
      </c>
      <c r="C31" s="24" t="n">
        <v>36708</v>
      </c>
      <c r="D31" s="25" t="n">
        <v>31</v>
      </c>
      <c r="E31" s="26" t="n">
        <v>4.08</v>
      </c>
      <c r="F31" s="5" t="s">
        <v>113</v>
      </c>
      <c r="H31" s="38" t="n">
        <f aca="false">((I31-E31)*SUM(L31:AZ31)*10000)</f>
        <v>-10850</v>
      </c>
      <c r="I31" s="26" t="n">
        <v>4.045</v>
      </c>
      <c r="J31" s="5" t="s">
        <v>40</v>
      </c>
      <c r="K31" s="5" t="n">
        <f aca="false">IF(I31=1,0,G31)</f>
        <v>0</v>
      </c>
      <c r="L31" s="29" t="n">
        <f aca="false">IF($B31&lt;=L$2,IF($C31&gt;=L$2,$D31,0),0)</f>
        <v>0</v>
      </c>
      <c r="M31" s="29" t="n">
        <f aca="false">IF($B31&lt;=M$2,IF($C31&gt;=M$2,$D31,0),0)</f>
        <v>31</v>
      </c>
      <c r="N31" s="29" t="n">
        <f aca="false">IF($B31&lt;=N$2,IF($C31&gt;=N$2,$D31,0),0)</f>
        <v>0</v>
      </c>
      <c r="O31" s="29" t="n">
        <f aca="false">IF($B31&lt;=O$2,IF($C31&gt;=O$2,$D31,0),0)</f>
        <v>0</v>
      </c>
      <c r="P31" s="29" t="n">
        <f aca="false">IF($B31&lt;=P$2,IF($C31&gt;=P$2,$D31,0),0)</f>
        <v>0</v>
      </c>
      <c r="Q31" s="29" t="n">
        <f aca="false">IF($B31&lt;=Q$2,IF($C31&gt;=Q$2,$D31,0),0)</f>
        <v>0</v>
      </c>
      <c r="R31" s="29" t="n">
        <f aca="false">IF($B31&lt;=R$2,IF($C31&gt;=R$2,$D31,0),0)</f>
        <v>0</v>
      </c>
      <c r="S31" s="29" t="n">
        <f aca="false">IF($B31&lt;=S$2,IF($C31&gt;=S$2,$D31,0),0)</f>
        <v>0</v>
      </c>
      <c r="T31" s="29" t="n">
        <f aca="false">IF($B31&lt;=T$2,IF($C31&gt;=T$2,$D31,0),0)</f>
        <v>0</v>
      </c>
      <c r="U31" s="29" t="n">
        <f aca="false">IF($B31&lt;=U$2,IF($C31&gt;=U$2,$D31,0),0)</f>
        <v>0</v>
      </c>
      <c r="V31" s="29" t="n">
        <f aca="false">IF($B31&lt;=V$2,IF($C31&gt;=V$2,$D31,0),0)</f>
        <v>0</v>
      </c>
      <c r="W31" s="29" t="n">
        <f aca="false">IF($B31&lt;=W$2,IF($C31&gt;=W$2,$D31,0),0)</f>
        <v>0</v>
      </c>
      <c r="X31" s="29" t="n">
        <f aca="false">IF($B31&lt;=X$2,IF($C31&gt;=X$2,$D31,0),0)</f>
        <v>0</v>
      </c>
      <c r="Y31" s="29" t="n">
        <f aca="false">IF($B31&lt;=Y$2,IF($C31&gt;=Y$2,$D31,0),0)</f>
        <v>0</v>
      </c>
      <c r="Z31" s="29" t="n">
        <f aca="false">IF($B31&lt;=Z$2,IF($C31&gt;=Z$2,$D31,0),0)</f>
        <v>0</v>
      </c>
      <c r="AA31" s="29" t="n">
        <f aca="false">IF($B31&lt;=AA$2,IF($C31&gt;=AA$2,$D31,0),0)</f>
        <v>0</v>
      </c>
      <c r="AB31" s="29" t="n">
        <f aca="false">IF($B31&lt;=AB$2,IF($C31&gt;=AB$2,$D31,0),0)</f>
        <v>0</v>
      </c>
      <c r="AC31" s="29" t="n">
        <f aca="false">IF($B31&lt;=AC$2,IF($C31&gt;=AC$2,$D31,0),0)</f>
        <v>0</v>
      </c>
      <c r="AD31" s="29" t="n">
        <f aca="false">IF($B31&lt;=AD$2,IF($C31&gt;=AD$2,$D31,0),0)</f>
        <v>0</v>
      </c>
      <c r="AE31" s="29" t="n">
        <f aca="false">IF($B31&lt;=AE$2,IF($C31&gt;=AE$2,$D31,0),0)</f>
        <v>0</v>
      </c>
      <c r="AF31" s="29" t="n">
        <f aca="false">IF($B31&lt;=AF$2,IF($C31&gt;=AF$2,$D31,0),0)</f>
        <v>0</v>
      </c>
      <c r="AG31" s="29" t="n">
        <f aca="false">IF($B31&lt;=AG$2,IF($C31&gt;=AG$2,$D31,0),0)</f>
        <v>0</v>
      </c>
      <c r="AH31" s="29" t="n">
        <f aca="false">IF($B31&lt;=AH$2,IF($C31&gt;=AH$2,$D31,0),0)</f>
        <v>0</v>
      </c>
      <c r="AI31" s="29" t="n">
        <f aca="false">IF($B31&lt;=AI$2,IF($C31&gt;=AI$2,$D31,0),0)</f>
        <v>0</v>
      </c>
      <c r="AJ31" s="29" t="n">
        <f aca="false">IF($B31&lt;=AJ$2,IF($C31&gt;=AJ$2,$D31,0),0)</f>
        <v>0</v>
      </c>
      <c r="AK31" s="29" t="n">
        <f aca="false">IF($B31&lt;=AK$2,IF($C31&gt;=AK$2,$D31,0),0)</f>
        <v>0</v>
      </c>
      <c r="AL31" s="29" t="n">
        <f aca="false">IF($B31&lt;=AL$2,IF($C31&gt;=AL$2,$D31,0),0)</f>
        <v>0</v>
      </c>
      <c r="AM31" s="29" t="n">
        <f aca="false">IF($B31&lt;=AM$2,IF($C31&gt;=AM$2,$D31,0),0)</f>
        <v>0</v>
      </c>
      <c r="AN31" s="29" t="n">
        <f aca="false">IF($B31&lt;=AN$2,IF($C31&gt;=AN$2,$D31,0),0)</f>
        <v>0</v>
      </c>
      <c r="AO31" s="29" t="n">
        <f aca="false">IF($B31&lt;=AO$2,IF($C31&gt;=AO$2,$D31,0),0)</f>
        <v>0</v>
      </c>
      <c r="AP31" s="29" t="n">
        <f aca="false">IF($B31&lt;=AP$2,IF($C31&gt;=AP$2,$D31,0),0)</f>
        <v>0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</row>
    <row r="32" customFormat="false" ht="12" hidden="false" customHeight="true" outlineLevel="0" collapsed="false">
      <c r="A32" s="23" t="n">
        <v>1</v>
      </c>
      <c r="B32" s="24" t="n">
        <v>36708</v>
      </c>
      <c r="C32" s="24" t="n">
        <v>36708</v>
      </c>
      <c r="D32" s="25" t="n">
        <v>31</v>
      </c>
      <c r="E32" s="26" t="n">
        <v>4.015</v>
      </c>
      <c r="F32" s="5" t="s">
        <v>113</v>
      </c>
      <c r="H32" s="38" t="n">
        <f aca="false">((I32-E32)*SUM(L32:AZ32)*10000)</f>
        <v>9300.00000000008</v>
      </c>
      <c r="I32" s="26" t="n">
        <v>4.045</v>
      </c>
      <c r="J32" s="5" t="s">
        <v>40</v>
      </c>
      <c r="K32" s="5" t="n">
        <f aca="false">IF(I32=1,0,G32)</f>
        <v>0</v>
      </c>
      <c r="L32" s="29" t="n">
        <f aca="false">IF($B32&lt;=L$2,IF($C32&gt;=L$2,$D32,0),0)</f>
        <v>0</v>
      </c>
      <c r="M32" s="29" t="n">
        <f aca="false">IF($B32&lt;=M$2,IF($C32&gt;=M$2,$D32,0),0)</f>
        <v>31</v>
      </c>
      <c r="N32" s="29" t="n">
        <f aca="false">IF($B32&lt;=N$2,IF($C32&gt;=N$2,$D32,0),0)</f>
        <v>0</v>
      </c>
      <c r="O32" s="29" t="n">
        <f aca="false">IF($B32&lt;=O$2,IF($C32&gt;=O$2,$D32,0),0)</f>
        <v>0</v>
      </c>
      <c r="P32" s="29" t="n">
        <f aca="false">IF($B32&lt;=P$2,IF($C32&gt;=P$2,$D32,0),0)</f>
        <v>0</v>
      </c>
      <c r="Q32" s="29" t="n">
        <f aca="false">IF($B32&lt;=Q$2,IF($C32&gt;=Q$2,$D32,0),0)</f>
        <v>0</v>
      </c>
      <c r="R32" s="29" t="n">
        <f aca="false">IF($B32&lt;=R$2,IF($C32&gt;=R$2,$D32,0),0)</f>
        <v>0</v>
      </c>
      <c r="S32" s="29" t="n">
        <f aca="false">IF($B32&lt;=S$2,IF($C32&gt;=S$2,$D32,0),0)</f>
        <v>0</v>
      </c>
      <c r="T32" s="29" t="n">
        <f aca="false">IF($B32&lt;=T$2,IF($C32&gt;=T$2,$D32,0),0)</f>
        <v>0</v>
      </c>
      <c r="U32" s="29" t="n">
        <f aca="false">IF($B32&lt;=U$2,IF($C32&gt;=U$2,$D32,0),0)</f>
        <v>0</v>
      </c>
      <c r="V32" s="29" t="n">
        <f aca="false">IF($B32&lt;=V$2,IF($C32&gt;=V$2,$D32,0),0)</f>
        <v>0</v>
      </c>
      <c r="W32" s="29" t="n">
        <f aca="false">IF($B32&lt;=W$2,IF($C32&gt;=W$2,$D32,0),0)</f>
        <v>0</v>
      </c>
      <c r="X32" s="29" t="n">
        <f aca="false">IF($B32&lt;=X$2,IF($C32&gt;=X$2,$D32,0),0)</f>
        <v>0</v>
      </c>
      <c r="Y32" s="29" t="n">
        <f aca="false">IF($B32&lt;=Y$2,IF($C32&gt;=Y$2,$D32,0),0)</f>
        <v>0</v>
      </c>
      <c r="Z32" s="29" t="n">
        <f aca="false">IF($B32&lt;=Z$2,IF($C32&gt;=Z$2,$D32,0),0)</f>
        <v>0</v>
      </c>
      <c r="AA32" s="29" t="n">
        <f aca="false">IF($B32&lt;=AA$2,IF($C32&gt;=AA$2,$D32,0),0)</f>
        <v>0</v>
      </c>
      <c r="AB32" s="29" t="n">
        <f aca="false">IF($B32&lt;=AB$2,IF($C32&gt;=AB$2,$D32,0),0)</f>
        <v>0</v>
      </c>
      <c r="AC32" s="29" t="n">
        <f aca="false">IF($B32&lt;=AC$2,IF($C32&gt;=AC$2,$D32,0),0)</f>
        <v>0</v>
      </c>
      <c r="AD32" s="29" t="n">
        <f aca="false">IF($B32&lt;=AD$2,IF($C32&gt;=AD$2,$D32,0),0)</f>
        <v>0</v>
      </c>
      <c r="AE32" s="29" t="n">
        <f aca="false">IF($B32&lt;=AE$2,IF($C32&gt;=AE$2,$D32,0),0)</f>
        <v>0</v>
      </c>
      <c r="AF32" s="29" t="n">
        <f aca="false">IF($B32&lt;=AF$2,IF($C32&gt;=AF$2,$D32,0),0)</f>
        <v>0</v>
      </c>
      <c r="AG32" s="29" t="n">
        <f aca="false">IF($B32&lt;=AG$2,IF($C32&gt;=AG$2,$D32,0),0)</f>
        <v>0</v>
      </c>
      <c r="AH32" s="29" t="n">
        <f aca="false">IF($B32&lt;=AH$2,IF($C32&gt;=AH$2,$D32,0),0)</f>
        <v>0</v>
      </c>
      <c r="AI32" s="29" t="n">
        <f aca="false">IF($B32&lt;=AI$2,IF($C32&gt;=AI$2,$D32,0),0)</f>
        <v>0</v>
      </c>
      <c r="AJ32" s="29" t="n">
        <f aca="false">IF($B32&lt;=AJ$2,IF($C32&gt;=AJ$2,$D32,0),0)</f>
        <v>0</v>
      </c>
      <c r="AK32" s="29" t="n">
        <f aca="false">IF($B32&lt;=AK$2,IF($C32&gt;=AK$2,$D32,0),0)</f>
        <v>0</v>
      </c>
      <c r="AL32" s="29" t="n">
        <f aca="false">IF($B32&lt;=AL$2,IF($C32&gt;=AL$2,$D32,0),0)</f>
        <v>0</v>
      </c>
      <c r="AM32" s="29" t="n">
        <f aca="false">IF($B32&lt;=AM$2,IF($C32&gt;=AM$2,$D32,0),0)</f>
        <v>0</v>
      </c>
      <c r="AN32" s="29" t="n">
        <f aca="false">IF($B32&lt;=AN$2,IF($C32&gt;=AN$2,$D32,0),0)</f>
        <v>0</v>
      </c>
      <c r="AO32" s="29" t="n">
        <f aca="false">IF($B32&lt;=AO$2,IF($C32&gt;=AO$2,$D32,0),0)</f>
        <v>0</v>
      </c>
      <c r="AP32" s="29" t="n">
        <f aca="false">IF($B32&lt;=AP$2,IF($C32&gt;=AP$2,$D32,0),0)</f>
        <v>0</v>
      </c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</row>
    <row r="33" customFormat="false" ht="12" hidden="false" customHeight="true" outlineLevel="0" collapsed="false">
      <c r="A33" s="23" t="n">
        <v>1</v>
      </c>
      <c r="B33" s="24" t="n">
        <v>36708</v>
      </c>
      <c r="C33" s="24" t="n">
        <v>36708</v>
      </c>
      <c r="D33" s="25" t="n">
        <v>31</v>
      </c>
      <c r="E33" s="26" t="n">
        <v>3.965</v>
      </c>
      <c r="F33" s="5" t="s">
        <v>113</v>
      </c>
      <c r="H33" s="38" t="n">
        <f aca="false">((I33-E33)*SUM(L33:AZ33)*10000)</f>
        <v>24800</v>
      </c>
      <c r="I33" s="26" t="n">
        <v>4.045</v>
      </c>
      <c r="J33" s="5" t="s">
        <v>40</v>
      </c>
      <c r="K33" s="5" t="n">
        <f aca="false">IF(I33=1,0,G33)</f>
        <v>0</v>
      </c>
      <c r="L33" s="29" t="n">
        <f aca="false">IF($B33&lt;=L$2,IF($C33&gt;=L$2,$D33,0),0)</f>
        <v>0</v>
      </c>
      <c r="M33" s="29" t="n">
        <f aca="false">IF($B33&lt;=M$2,IF($C33&gt;=M$2,$D33,0),0)</f>
        <v>31</v>
      </c>
      <c r="N33" s="29" t="n">
        <f aca="false">IF($B33&lt;=N$2,IF($C33&gt;=N$2,$D33,0),0)</f>
        <v>0</v>
      </c>
      <c r="O33" s="29" t="n">
        <f aca="false">IF($B33&lt;=O$2,IF($C33&gt;=O$2,$D33,0),0)</f>
        <v>0</v>
      </c>
      <c r="P33" s="29" t="n">
        <f aca="false">IF($B33&lt;=P$2,IF($C33&gt;=P$2,$D33,0),0)</f>
        <v>0</v>
      </c>
      <c r="Q33" s="29" t="n">
        <f aca="false">IF($B33&lt;=Q$2,IF($C33&gt;=Q$2,$D33,0),0)</f>
        <v>0</v>
      </c>
      <c r="R33" s="29" t="n">
        <f aca="false">IF($B33&lt;=R$2,IF($C33&gt;=R$2,$D33,0),0)</f>
        <v>0</v>
      </c>
      <c r="S33" s="29" t="n">
        <f aca="false">IF($B33&lt;=S$2,IF($C33&gt;=S$2,$D33,0),0)</f>
        <v>0</v>
      </c>
      <c r="T33" s="29" t="n">
        <f aca="false">IF($B33&lt;=T$2,IF($C33&gt;=T$2,$D33,0),0)</f>
        <v>0</v>
      </c>
      <c r="U33" s="29" t="n">
        <f aca="false">IF($B33&lt;=U$2,IF($C33&gt;=U$2,$D33,0),0)</f>
        <v>0</v>
      </c>
      <c r="V33" s="29" t="n">
        <f aca="false">IF($B33&lt;=V$2,IF($C33&gt;=V$2,$D33,0),0)</f>
        <v>0</v>
      </c>
      <c r="W33" s="29" t="n">
        <f aca="false">IF($B33&lt;=W$2,IF($C33&gt;=W$2,$D33,0),0)</f>
        <v>0</v>
      </c>
      <c r="X33" s="29" t="n">
        <f aca="false">IF($B33&lt;=X$2,IF($C33&gt;=X$2,$D33,0),0)</f>
        <v>0</v>
      </c>
      <c r="Y33" s="29" t="n">
        <f aca="false">IF($B33&lt;=Y$2,IF($C33&gt;=Y$2,$D33,0),0)</f>
        <v>0</v>
      </c>
      <c r="Z33" s="29" t="n">
        <f aca="false">IF($B33&lt;=Z$2,IF($C33&gt;=Z$2,$D33,0),0)</f>
        <v>0</v>
      </c>
      <c r="AA33" s="29" t="n">
        <f aca="false">IF($B33&lt;=AA$2,IF($C33&gt;=AA$2,$D33,0),0)</f>
        <v>0</v>
      </c>
      <c r="AB33" s="29" t="n">
        <f aca="false">IF($B33&lt;=AB$2,IF($C33&gt;=AB$2,$D33,0),0)</f>
        <v>0</v>
      </c>
      <c r="AC33" s="29" t="n">
        <f aca="false">IF($B33&lt;=AC$2,IF($C33&gt;=AC$2,$D33,0),0)</f>
        <v>0</v>
      </c>
      <c r="AD33" s="29" t="n">
        <f aca="false">IF($B33&lt;=AD$2,IF($C33&gt;=AD$2,$D33,0),0)</f>
        <v>0</v>
      </c>
      <c r="AE33" s="29" t="n">
        <f aca="false">IF($B33&lt;=AE$2,IF($C33&gt;=AE$2,$D33,0),0)</f>
        <v>0</v>
      </c>
      <c r="AF33" s="29" t="n">
        <f aca="false">IF($B33&lt;=AF$2,IF($C33&gt;=AF$2,$D33,0),0)</f>
        <v>0</v>
      </c>
      <c r="AG33" s="29" t="n">
        <f aca="false">IF($B33&lt;=AG$2,IF($C33&gt;=AG$2,$D33,0),0)</f>
        <v>0</v>
      </c>
      <c r="AH33" s="29" t="n">
        <f aca="false">IF($B33&lt;=AH$2,IF($C33&gt;=AH$2,$D33,0),0)</f>
        <v>0</v>
      </c>
      <c r="AI33" s="29" t="n">
        <f aca="false">IF($B33&lt;=AI$2,IF($C33&gt;=AI$2,$D33,0),0)</f>
        <v>0</v>
      </c>
      <c r="AJ33" s="29" t="n">
        <f aca="false">IF($B33&lt;=AJ$2,IF($C33&gt;=AJ$2,$D33,0),0)</f>
        <v>0</v>
      </c>
      <c r="AK33" s="29" t="n">
        <f aca="false">IF($B33&lt;=AK$2,IF($C33&gt;=AK$2,$D33,0),0)</f>
        <v>0</v>
      </c>
      <c r="AL33" s="29" t="n">
        <f aca="false">IF($B33&lt;=AL$2,IF($C33&gt;=AL$2,$D33,0),0)</f>
        <v>0</v>
      </c>
      <c r="AM33" s="29" t="n">
        <f aca="false">IF($B33&lt;=AM$2,IF($C33&gt;=AM$2,$D33,0),0)</f>
        <v>0</v>
      </c>
      <c r="AN33" s="29" t="n">
        <f aca="false">IF($B33&lt;=AN$2,IF($C33&gt;=AN$2,$D33,0),0)</f>
        <v>0</v>
      </c>
      <c r="AO33" s="29" t="n">
        <f aca="false">IF($B33&lt;=AO$2,IF($C33&gt;=AO$2,$D33,0),0)</f>
        <v>0</v>
      </c>
      <c r="AP33" s="29" t="n">
        <f aca="false">IF($B33&lt;=AP$2,IF($C33&gt;=AP$2,$D33,0),0)</f>
        <v>0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</row>
    <row r="34" customFormat="false" ht="12.75" hidden="false" customHeight="false" outlineLevel="0" collapsed="false">
      <c r="A34" s="23" t="n">
        <v>1</v>
      </c>
      <c r="B34" s="24" t="n">
        <v>36708</v>
      </c>
      <c r="C34" s="24" t="n">
        <v>36708</v>
      </c>
      <c r="D34" s="25" t="n">
        <v>-15.5</v>
      </c>
      <c r="E34" s="26" t="n">
        <v>3.99</v>
      </c>
      <c r="F34" s="5" t="s">
        <v>114</v>
      </c>
      <c r="H34" s="38" t="n">
        <f aca="false">((I34-E34)*SUM(L34:AZ34)*10000)</f>
        <v>-8524.99999999996</v>
      </c>
      <c r="I34" s="26" t="n">
        <v>4.045</v>
      </c>
      <c r="J34" s="5" t="s">
        <v>40</v>
      </c>
      <c r="K34" s="5" t="n">
        <f aca="false">IF(I34=1,0,G34)</f>
        <v>0</v>
      </c>
      <c r="L34" s="29" t="n">
        <f aca="false">IF($B34&lt;=L$2,IF($C34&gt;=L$2,$D34,0),0)</f>
        <v>0</v>
      </c>
      <c r="M34" s="29" t="n">
        <f aca="false">IF($B34&lt;=M$2,IF($C34&gt;=M$2,$D34,0),0)</f>
        <v>-15.5</v>
      </c>
      <c r="N34" s="29" t="n">
        <f aca="false">IF($B34&lt;=N$2,IF($C34&gt;=N$2,$D34,0),0)</f>
        <v>0</v>
      </c>
      <c r="O34" s="29" t="n">
        <f aca="false">IF($B34&lt;=O$2,IF($C34&gt;=O$2,$D34,0),0)</f>
        <v>0</v>
      </c>
      <c r="P34" s="29" t="n">
        <f aca="false">IF($B34&lt;=P$2,IF($C34&gt;=P$2,$D34,0),0)</f>
        <v>0</v>
      </c>
      <c r="Q34" s="29" t="n">
        <f aca="false">IF($B34&lt;=Q$2,IF($C34&gt;=Q$2,$D34,0),0)</f>
        <v>0</v>
      </c>
      <c r="R34" s="29" t="n">
        <f aca="false">IF($B34&lt;=R$2,IF($C34&gt;=R$2,$D34,0),0)</f>
        <v>0</v>
      </c>
      <c r="S34" s="29" t="n">
        <f aca="false">IF($B34&lt;=S$2,IF($C34&gt;=S$2,$D34,0),0)</f>
        <v>0</v>
      </c>
      <c r="T34" s="29" t="n">
        <f aca="false">IF($B34&lt;=T$2,IF($C34&gt;=T$2,$D34,0),0)</f>
        <v>0</v>
      </c>
      <c r="U34" s="29" t="n">
        <f aca="false">IF($B34&lt;=U$2,IF($C34&gt;=U$2,$D34,0),0)</f>
        <v>0</v>
      </c>
      <c r="V34" s="29" t="n">
        <f aca="false">IF($B34&lt;=V$2,IF($C34&gt;=V$2,$D34,0),0)</f>
        <v>0</v>
      </c>
      <c r="W34" s="29" t="n">
        <f aca="false">IF($B34&lt;=W$2,IF($C34&gt;=W$2,$D34,0),0)</f>
        <v>0</v>
      </c>
      <c r="X34" s="29" t="n">
        <f aca="false">IF($B34&lt;=X$2,IF($C34&gt;=X$2,$D34,0),0)</f>
        <v>0</v>
      </c>
      <c r="Y34" s="29" t="n">
        <f aca="false">IF($B34&lt;=Y$2,IF($C34&gt;=Y$2,$D34,0),0)</f>
        <v>0</v>
      </c>
      <c r="Z34" s="29" t="n">
        <f aca="false">IF($B34&lt;=Z$2,IF($C34&gt;=Z$2,$D34,0),0)</f>
        <v>0</v>
      </c>
      <c r="AA34" s="29" t="n">
        <f aca="false">IF($B34&lt;=AA$2,IF($C34&gt;=AA$2,$D34,0),0)</f>
        <v>0</v>
      </c>
      <c r="AB34" s="29" t="n">
        <f aca="false">IF($B34&lt;=AB$2,IF($C34&gt;=AB$2,$D34,0),0)</f>
        <v>0</v>
      </c>
      <c r="AC34" s="29" t="n">
        <f aca="false">IF($B34&lt;=AC$2,IF($C34&gt;=AC$2,$D34,0),0)</f>
        <v>0</v>
      </c>
      <c r="AD34" s="29" t="n">
        <f aca="false">IF($B34&lt;=AD$2,IF($C34&gt;=AD$2,$D34,0),0)</f>
        <v>0</v>
      </c>
      <c r="AE34" s="29" t="n">
        <f aca="false">IF($B34&lt;=AE$2,IF($C34&gt;=AE$2,$D34,0),0)</f>
        <v>0</v>
      </c>
      <c r="AF34" s="29" t="n">
        <f aca="false">IF($B34&lt;=AF$2,IF($C34&gt;=AF$2,$D34,0),0)</f>
        <v>0</v>
      </c>
      <c r="AG34" s="29" t="n">
        <f aca="false">IF($B34&lt;=AG$2,IF($C34&gt;=AG$2,$D34,0),0)</f>
        <v>0</v>
      </c>
      <c r="AH34" s="29" t="n">
        <f aca="false">IF($B34&lt;=AH$2,IF($C34&gt;=AH$2,$D34,0),0)</f>
        <v>0</v>
      </c>
      <c r="AI34" s="29" t="n">
        <f aca="false">IF($B34&lt;=AI$2,IF($C34&gt;=AI$2,$D34,0),0)</f>
        <v>0</v>
      </c>
      <c r="AJ34" s="29" t="n">
        <f aca="false">IF($B34&lt;=AJ$2,IF($C34&gt;=AJ$2,$D34,0),0)</f>
        <v>0</v>
      </c>
      <c r="AK34" s="29" t="n">
        <f aca="false">IF($B34&lt;=AK$2,IF($C34&gt;=AK$2,$D34,0),0)</f>
        <v>0</v>
      </c>
      <c r="AL34" s="29" t="n">
        <f aca="false">IF($B34&lt;=AL$2,IF($C34&gt;=AL$2,$D34,0),0)</f>
        <v>0</v>
      </c>
      <c r="AM34" s="29" t="n">
        <f aca="false">IF($B34&lt;=AM$2,IF($C34&gt;=AM$2,$D34,0),0)</f>
        <v>0</v>
      </c>
      <c r="AN34" s="29" t="n">
        <f aca="false">IF($B34&lt;=AN$2,IF($C34&gt;=AN$2,$D34,0),0)</f>
        <v>0</v>
      </c>
      <c r="AO34" s="29" t="n">
        <f aca="false">IF($B34&lt;=AO$2,IF($C34&gt;=AO$2,$D34,0),0)</f>
        <v>0</v>
      </c>
      <c r="AP34" s="29" t="n">
        <f aca="false">IF($B34&lt;=AP$2,IF($C34&gt;=AP$2,$D34,0),0)</f>
        <v>0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</row>
    <row r="35" customFormat="false" ht="12.75" hidden="false" customHeight="false" outlineLevel="0" collapsed="false">
      <c r="A35" s="23" t="n">
        <v>1</v>
      </c>
      <c r="B35" s="24" t="n">
        <v>36708</v>
      </c>
      <c r="C35" s="24" t="n">
        <v>36708</v>
      </c>
      <c r="D35" s="25" t="n">
        <v>-15.5</v>
      </c>
      <c r="E35" s="26" t="n">
        <v>4.025</v>
      </c>
      <c r="F35" s="5" t="s">
        <v>114</v>
      </c>
      <c r="H35" s="38" t="n">
        <f aca="false">((I35-E35)*SUM(L35:AZ35)*10000)</f>
        <v>-3099.99999999993</v>
      </c>
      <c r="I35" s="26" t="n">
        <v>4.045</v>
      </c>
      <c r="J35" s="5" t="s">
        <v>40</v>
      </c>
      <c r="K35" s="5" t="n">
        <f aca="false">IF(I35=1,0,G35)</f>
        <v>0</v>
      </c>
      <c r="L35" s="29" t="n">
        <f aca="false">IF($B35&lt;=L$2,IF($C35&gt;=L$2,$D35,0),0)</f>
        <v>0</v>
      </c>
      <c r="M35" s="29" t="n">
        <f aca="false">IF($B35&lt;=M$2,IF($C35&gt;=M$2,$D35,0),0)</f>
        <v>-15.5</v>
      </c>
      <c r="N35" s="29" t="n">
        <f aca="false">IF($B35&lt;=N$2,IF($C35&gt;=N$2,$D35,0),0)</f>
        <v>0</v>
      </c>
      <c r="O35" s="29" t="n">
        <f aca="false">IF($B35&lt;=O$2,IF($C35&gt;=O$2,$D35,0),0)</f>
        <v>0</v>
      </c>
      <c r="P35" s="29" t="n">
        <f aca="false">IF($B35&lt;=P$2,IF($C35&gt;=P$2,$D35,0),0)</f>
        <v>0</v>
      </c>
      <c r="Q35" s="29" t="n">
        <f aca="false">IF($B35&lt;=Q$2,IF($C35&gt;=Q$2,$D35,0),0)</f>
        <v>0</v>
      </c>
      <c r="R35" s="29" t="n">
        <f aca="false">IF($B35&lt;=R$2,IF($C35&gt;=R$2,$D35,0),0)</f>
        <v>0</v>
      </c>
      <c r="S35" s="29" t="n">
        <f aca="false">IF($B35&lt;=S$2,IF($C35&gt;=S$2,$D35,0),0)</f>
        <v>0</v>
      </c>
      <c r="T35" s="29" t="n">
        <f aca="false">IF($B35&lt;=T$2,IF($C35&gt;=T$2,$D35,0),0)</f>
        <v>0</v>
      </c>
      <c r="U35" s="29" t="n">
        <f aca="false">IF($B35&lt;=U$2,IF($C35&gt;=U$2,$D35,0),0)</f>
        <v>0</v>
      </c>
      <c r="V35" s="29" t="n">
        <f aca="false">IF($B35&lt;=V$2,IF($C35&gt;=V$2,$D35,0),0)</f>
        <v>0</v>
      </c>
      <c r="W35" s="29" t="n">
        <f aca="false">IF($B35&lt;=W$2,IF($C35&gt;=W$2,$D35,0),0)</f>
        <v>0</v>
      </c>
      <c r="X35" s="29" t="n">
        <f aca="false">IF($B35&lt;=X$2,IF($C35&gt;=X$2,$D35,0),0)</f>
        <v>0</v>
      </c>
      <c r="Y35" s="29" t="n">
        <f aca="false">IF($B35&lt;=Y$2,IF($C35&gt;=Y$2,$D35,0),0)</f>
        <v>0</v>
      </c>
      <c r="Z35" s="29" t="n">
        <f aca="false">IF($B35&lt;=Z$2,IF($C35&gt;=Z$2,$D35,0),0)</f>
        <v>0</v>
      </c>
      <c r="AA35" s="29" t="n">
        <f aca="false">IF($B35&lt;=AA$2,IF($C35&gt;=AA$2,$D35,0),0)</f>
        <v>0</v>
      </c>
      <c r="AB35" s="29" t="n">
        <f aca="false">IF($B35&lt;=AB$2,IF($C35&gt;=AB$2,$D35,0),0)</f>
        <v>0</v>
      </c>
      <c r="AC35" s="29" t="n">
        <f aca="false">IF($B35&lt;=AC$2,IF($C35&gt;=AC$2,$D35,0),0)</f>
        <v>0</v>
      </c>
      <c r="AD35" s="29" t="n">
        <f aca="false">IF($B35&lt;=AD$2,IF($C35&gt;=AD$2,$D35,0),0)</f>
        <v>0</v>
      </c>
      <c r="AE35" s="29" t="n">
        <f aca="false">IF($B35&lt;=AE$2,IF($C35&gt;=AE$2,$D35,0),0)</f>
        <v>0</v>
      </c>
      <c r="AF35" s="29" t="n">
        <f aca="false">IF($B35&lt;=AF$2,IF($C35&gt;=AF$2,$D35,0),0)</f>
        <v>0</v>
      </c>
      <c r="AG35" s="29" t="n">
        <f aca="false">IF($B35&lt;=AG$2,IF($C35&gt;=AG$2,$D35,0),0)</f>
        <v>0</v>
      </c>
      <c r="AH35" s="29" t="n">
        <f aca="false">IF($B35&lt;=AH$2,IF($C35&gt;=AH$2,$D35,0),0)</f>
        <v>0</v>
      </c>
      <c r="AI35" s="29" t="n">
        <f aca="false">IF($B35&lt;=AI$2,IF($C35&gt;=AI$2,$D35,0),0)</f>
        <v>0</v>
      </c>
      <c r="AJ35" s="29" t="n">
        <f aca="false">IF($B35&lt;=AJ$2,IF($C35&gt;=AJ$2,$D35,0),0)</f>
        <v>0</v>
      </c>
      <c r="AK35" s="29" t="n">
        <f aca="false">IF($B35&lt;=AK$2,IF($C35&gt;=AK$2,$D35,0),0)</f>
        <v>0</v>
      </c>
      <c r="AL35" s="29" t="n">
        <f aca="false">IF($B35&lt;=AL$2,IF($C35&gt;=AL$2,$D35,0),0)</f>
        <v>0</v>
      </c>
      <c r="AM35" s="29" t="n">
        <f aca="false">IF($B35&lt;=AM$2,IF($C35&gt;=AM$2,$D35,0),0)</f>
        <v>0</v>
      </c>
      <c r="AN35" s="29" t="n">
        <f aca="false">IF($B35&lt;=AN$2,IF($C35&gt;=AN$2,$D35,0),0)</f>
        <v>0</v>
      </c>
      <c r="AO35" s="29" t="n">
        <f aca="false">IF($B35&lt;=AO$2,IF($C35&gt;=AO$2,$D35,0),0)</f>
        <v>0</v>
      </c>
      <c r="AP35" s="29" t="n">
        <f aca="false">IF($B35&lt;=AP$2,IF($C35&gt;=AP$2,$D35,0),0)</f>
        <v>0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</row>
    <row r="36" customFormat="false" ht="12.75" hidden="false" customHeight="false" outlineLevel="0" collapsed="false">
      <c r="A36" s="23" t="n">
        <v>1</v>
      </c>
      <c r="B36" s="24" t="n">
        <v>36708</v>
      </c>
      <c r="C36" s="24" t="n">
        <v>36708</v>
      </c>
      <c r="D36" s="25" t="n">
        <v>31</v>
      </c>
      <c r="E36" s="26" t="n">
        <v>4.005</v>
      </c>
      <c r="F36" s="5" t="s">
        <v>114</v>
      </c>
      <c r="H36" s="38" t="n">
        <f aca="false">((I36-E36)*SUM(L36:AZ36)*10000)</f>
        <v>12400</v>
      </c>
      <c r="I36" s="26" t="n">
        <v>4.045</v>
      </c>
      <c r="J36" s="5" t="s">
        <v>40</v>
      </c>
      <c r="K36" s="5" t="n">
        <f aca="false">IF(I36=1,0,G36)</f>
        <v>0</v>
      </c>
      <c r="L36" s="29" t="n">
        <f aca="false">IF($B36&lt;=L$2,IF($C36&gt;=L$2,$D36,0),0)</f>
        <v>0</v>
      </c>
      <c r="M36" s="29" t="n">
        <f aca="false">IF($B36&lt;=M$2,IF($C36&gt;=M$2,$D36,0),0)</f>
        <v>31</v>
      </c>
      <c r="N36" s="29" t="n">
        <f aca="false">IF($B36&lt;=N$2,IF($C36&gt;=N$2,$D36,0),0)</f>
        <v>0</v>
      </c>
      <c r="O36" s="29" t="n">
        <f aca="false">IF($B36&lt;=O$2,IF($C36&gt;=O$2,$D36,0),0)</f>
        <v>0</v>
      </c>
      <c r="P36" s="29" t="n">
        <f aca="false">IF($B36&lt;=P$2,IF($C36&gt;=P$2,$D36,0),0)</f>
        <v>0</v>
      </c>
      <c r="Q36" s="29" t="n">
        <f aca="false">IF($B36&lt;=Q$2,IF($C36&gt;=Q$2,$D36,0),0)</f>
        <v>0</v>
      </c>
      <c r="R36" s="29" t="n">
        <f aca="false">IF($B36&lt;=R$2,IF($C36&gt;=R$2,$D36,0),0)</f>
        <v>0</v>
      </c>
      <c r="S36" s="29" t="n">
        <f aca="false">IF($B36&lt;=S$2,IF($C36&gt;=S$2,$D36,0),0)</f>
        <v>0</v>
      </c>
      <c r="T36" s="29" t="n">
        <f aca="false">IF($B36&lt;=T$2,IF($C36&gt;=T$2,$D36,0),0)</f>
        <v>0</v>
      </c>
      <c r="U36" s="29" t="n">
        <f aca="false">IF($B36&lt;=U$2,IF($C36&gt;=U$2,$D36,0),0)</f>
        <v>0</v>
      </c>
      <c r="V36" s="29" t="n">
        <f aca="false">IF($B36&lt;=V$2,IF($C36&gt;=V$2,$D36,0),0)</f>
        <v>0</v>
      </c>
      <c r="W36" s="29" t="n">
        <f aca="false">IF($B36&lt;=W$2,IF($C36&gt;=W$2,$D36,0),0)</f>
        <v>0</v>
      </c>
      <c r="X36" s="29" t="n">
        <f aca="false">IF($B36&lt;=X$2,IF($C36&gt;=X$2,$D36,0),0)</f>
        <v>0</v>
      </c>
      <c r="Y36" s="29" t="n">
        <f aca="false">IF($B36&lt;=Y$2,IF($C36&gt;=Y$2,$D36,0),0)</f>
        <v>0</v>
      </c>
      <c r="Z36" s="29" t="n">
        <f aca="false">IF($B36&lt;=Z$2,IF($C36&gt;=Z$2,$D36,0),0)</f>
        <v>0</v>
      </c>
      <c r="AA36" s="29" t="n">
        <f aca="false">IF($B36&lt;=AA$2,IF($C36&gt;=AA$2,$D36,0),0)</f>
        <v>0</v>
      </c>
      <c r="AB36" s="29" t="n">
        <f aca="false">IF($B36&lt;=AB$2,IF($C36&gt;=AB$2,$D36,0),0)</f>
        <v>0</v>
      </c>
      <c r="AC36" s="29" t="n">
        <f aca="false">IF($B36&lt;=AC$2,IF($C36&gt;=AC$2,$D36,0),0)</f>
        <v>0</v>
      </c>
      <c r="AD36" s="29" t="n">
        <f aca="false">IF($B36&lt;=AD$2,IF($C36&gt;=AD$2,$D36,0),0)</f>
        <v>0</v>
      </c>
      <c r="AE36" s="29" t="n">
        <f aca="false">IF($B36&lt;=AE$2,IF($C36&gt;=AE$2,$D36,0),0)</f>
        <v>0</v>
      </c>
      <c r="AF36" s="29" t="n">
        <f aca="false">IF($B36&lt;=AF$2,IF($C36&gt;=AF$2,$D36,0),0)</f>
        <v>0</v>
      </c>
      <c r="AG36" s="29" t="n">
        <f aca="false">IF($B36&lt;=AG$2,IF($C36&gt;=AG$2,$D36,0),0)</f>
        <v>0</v>
      </c>
      <c r="AH36" s="29" t="n">
        <f aca="false">IF($B36&lt;=AH$2,IF($C36&gt;=AH$2,$D36,0),0)</f>
        <v>0</v>
      </c>
      <c r="AI36" s="29" t="n">
        <f aca="false">IF($B36&lt;=AI$2,IF($C36&gt;=AI$2,$D36,0),0)</f>
        <v>0</v>
      </c>
      <c r="AJ36" s="29" t="n">
        <f aca="false">IF($B36&lt;=AJ$2,IF($C36&gt;=AJ$2,$D36,0),0)</f>
        <v>0</v>
      </c>
      <c r="AK36" s="29" t="n">
        <f aca="false">IF($B36&lt;=AK$2,IF($C36&gt;=AK$2,$D36,0),0)</f>
        <v>0</v>
      </c>
      <c r="AL36" s="29" t="n">
        <f aca="false">IF($B36&lt;=AL$2,IF($C36&gt;=AL$2,$D36,0),0)</f>
        <v>0</v>
      </c>
      <c r="AM36" s="29" t="n">
        <f aca="false">IF($B36&lt;=AM$2,IF($C36&gt;=AM$2,$D36,0),0)</f>
        <v>0</v>
      </c>
      <c r="AN36" s="29" t="n">
        <f aca="false">IF($B36&lt;=AN$2,IF($C36&gt;=AN$2,$D36,0),0)</f>
        <v>0</v>
      </c>
      <c r="AO36" s="29" t="n">
        <f aca="false">IF($B36&lt;=AO$2,IF($C36&gt;=AO$2,$D36,0),0)</f>
        <v>0</v>
      </c>
      <c r="AP36" s="29" t="n">
        <f aca="false">IF($B36&lt;=AP$2,IF($C36&gt;=AP$2,$D36,0),0)</f>
        <v>0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</row>
    <row r="37" customFormat="false" ht="12" hidden="false" customHeight="true" outlineLevel="0" collapsed="false">
      <c r="A37" s="23" t="n">
        <v>1</v>
      </c>
      <c r="B37" s="24" t="n">
        <v>36708</v>
      </c>
      <c r="C37" s="24" t="n">
        <v>36708</v>
      </c>
      <c r="D37" s="25" t="n">
        <v>-31</v>
      </c>
      <c r="E37" s="26" t="n">
        <v>4.025</v>
      </c>
      <c r="F37" s="5" t="s">
        <v>113</v>
      </c>
      <c r="H37" s="38" t="n">
        <f aca="false">((I37-E37)*SUM(L37:AZ37)*10000)</f>
        <v>-6199.99999999987</v>
      </c>
      <c r="I37" s="26" t="n">
        <v>4.045</v>
      </c>
      <c r="J37" s="5" t="s">
        <v>40</v>
      </c>
      <c r="K37" s="5" t="n">
        <f aca="false">IF(I37=1,0,G37)</f>
        <v>0</v>
      </c>
      <c r="L37" s="29" t="n">
        <f aca="false">IF($B37&lt;=L$2,IF($C37&gt;=L$2,$D37,0),0)</f>
        <v>0</v>
      </c>
      <c r="M37" s="29" t="n">
        <f aca="false">IF($B37&lt;=M$2,IF($C37&gt;=M$2,$D37,0),0)</f>
        <v>-31</v>
      </c>
      <c r="N37" s="29" t="n">
        <f aca="false">IF($B37&lt;=N$2,IF($C37&gt;=N$2,$D37,0),0)</f>
        <v>0</v>
      </c>
      <c r="O37" s="29" t="n">
        <f aca="false">IF($B37&lt;=O$2,IF($C37&gt;=O$2,$D37,0),0)</f>
        <v>0</v>
      </c>
      <c r="P37" s="29" t="n">
        <f aca="false">IF($B37&lt;=P$2,IF($C37&gt;=P$2,$D37,0),0)</f>
        <v>0</v>
      </c>
      <c r="Q37" s="29" t="n">
        <f aca="false">IF($B37&lt;=Q$2,IF($C37&gt;=Q$2,$D37,0),0)</f>
        <v>0</v>
      </c>
      <c r="R37" s="29" t="n">
        <f aca="false">IF($B37&lt;=R$2,IF($C37&gt;=R$2,$D37,0),0)</f>
        <v>0</v>
      </c>
      <c r="S37" s="29" t="n">
        <f aca="false">IF($B37&lt;=S$2,IF($C37&gt;=S$2,$D37,0),0)</f>
        <v>0</v>
      </c>
      <c r="T37" s="29" t="n">
        <f aca="false">IF($B37&lt;=T$2,IF($C37&gt;=T$2,$D37,0),0)</f>
        <v>0</v>
      </c>
      <c r="U37" s="29" t="n">
        <f aca="false">IF($B37&lt;=U$2,IF($C37&gt;=U$2,$D37,0),0)</f>
        <v>0</v>
      </c>
      <c r="V37" s="29" t="n">
        <f aca="false">IF($B37&lt;=V$2,IF($C37&gt;=V$2,$D37,0),0)</f>
        <v>0</v>
      </c>
      <c r="W37" s="29" t="n">
        <f aca="false">IF($B37&lt;=W$2,IF($C37&gt;=W$2,$D37,0),0)</f>
        <v>0</v>
      </c>
      <c r="X37" s="29" t="n">
        <f aca="false">IF($B37&lt;=X$2,IF($C37&gt;=X$2,$D37,0),0)</f>
        <v>0</v>
      </c>
      <c r="Y37" s="29" t="n">
        <f aca="false">IF($B37&lt;=Y$2,IF($C37&gt;=Y$2,$D37,0),0)</f>
        <v>0</v>
      </c>
      <c r="Z37" s="29" t="n">
        <f aca="false">IF($B37&lt;=Z$2,IF($C37&gt;=Z$2,$D37,0),0)</f>
        <v>0</v>
      </c>
      <c r="AA37" s="29" t="n">
        <f aca="false">IF($B37&lt;=AA$2,IF($C37&gt;=AA$2,$D37,0),0)</f>
        <v>0</v>
      </c>
      <c r="AB37" s="29" t="n">
        <f aca="false">IF($B37&lt;=AB$2,IF($C37&gt;=AB$2,$D37,0),0)</f>
        <v>0</v>
      </c>
      <c r="AC37" s="29" t="n">
        <f aca="false">IF($B37&lt;=AC$2,IF($C37&gt;=AC$2,$D37,0),0)</f>
        <v>0</v>
      </c>
      <c r="AD37" s="29" t="n">
        <f aca="false">IF($B37&lt;=AD$2,IF($C37&gt;=AD$2,$D37,0),0)</f>
        <v>0</v>
      </c>
      <c r="AE37" s="29" t="n">
        <f aca="false">IF($B37&lt;=AE$2,IF($C37&gt;=AE$2,$D37,0),0)</f>
        <v>0</v>
      </c>
      <c r="AF37" s="29" t="n">
        <f aca="false">IF($B37&lt;=AF$2,IF($C37&gt;=AF$2,$D37,0),0)</f>
        <v>0</v>
      </c>
      <c r="AG37" s="29" t="n">
        <f aca="false">IF($B37&lt;=AG$2,IF($C37&gt;=AG$2,$D37,0),0)</f>
        <v>0</v>
      </c>
      <c r="AH37" s="29" t="n">
        <f aca="false">IF($B37&lt;=AH$2,IF($C37&gt;=AH$2,$D37,0),0)</f>
        <v>0</v>
      </c>
      <c r="AI37" s="29" t="n">
        <f aca="false">IF($B37&lt;=AI$2,IF($C37&gt;=AI$2,$D37,0),0)</f>
        <v>0</v>
      </c>
      <c r="AJ37" s="29" t="n">
        <f aca="false">IF($B37&lt;=AJ$2,IF($C37&gt;=AJ$2,$D37,0),0)</f>
        <v>0</v>
      </c>
      <c r="AK37" s="29" t="n">
        <f aca="false">IF($B37&lt;=AK$2,IF($C37&gt;=AK$2,$D37,0),0)</f>
        <v>0</v>
      </c>
      <c r="AL37" s="29" t="n">
        <f aca="false">IF($B37&lt;=AL$2,IF($C37&gt;=AL$2,$D37,0),0)</f>
        <v>0</v>
      </c>
      <c r="AM37" s="29" t="n">
        <f aca="false">IF($B37&lt;=AM$2,IF($C37&gt;=AM$2,$D37,0),0)</f>
        <v>0</v>
      </c>
      <c r="AN37" s="29" t="n">
        <f aca="false">IF($B37&lt;=AN$2,IF($C37&gt;=AN$2,$D37,0),0)</f>
        <v>0</v>
      </c>
      <c r="AO37" s="29" t="n">
        <f aca="false">IF($B37&lt;=AO$2,IF($C37&gt;=AO$2,$D37,0),0)</f>
        <v>0</v>
      </c>
      <c r="AP37" s="29" t="n">
        <f aca="false">IF($B37&lt;=AP$2,IF($C37&gt;=AP$2,$D37,0),0)</f>
        <v>0</v>
      </c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</row>
    <row r="38" customFormat="false" ht="12.75" hidden="false" customHeight="false" outlineLevel="0" collapsed="false">
      <c r="A38" s="23" t="n">
        <v>1</v>
      </c>
      <c r="B38" s="24" t="n">
        <v>36708</v>
      </c>
      <c r="C38" s="24" t="n">
        <v>36708</v>
      </c>
      <c r="D38" s="25" t="n">
        <v>31</v>
      </c>
      <c r="E38" s="26" t="n">
        <v>3.97</v>
      </c>
      <c r="F38" s="5" t="s">
        <v>114</v>
      </c>
      <c r="H38" s="38" t="n">
        <f aca="false">((I38-E38)*SUM(L38:AZ38)*10000)</f>
        <v>23249.9999999999</v>
      </c>
      <c r="I38" s="26" t="n">
        <v>4.045</v>
      </c>
      <c r="J38" s="5" t="s">
        <v>40</v>
      </c>
      <c r="K38" s="5" t="n">
        <f aca="false">IF(I38=1,0,G38)</f>
        <v>0</v>
      </c>
      <c r="L38" s="29" t="n">
        <f aca="false">IF($B38&lt;=L$2,IF($C38&gt;=L$2,$D38,0),0)</f>
        <v>0</v>
      </c>
      <c r="M38" s="29" t="n">
        <f aca="false">IF($B38&lt;=M$2,IF($C38&gt;=M$2,$D38,0),0)</f>
        <v>31</v>
      </c>
      <c r="N38" s="29" t="n">
        <f aca="false">IF($B38&lt;=N$2,IF($C38&gt;=N$2,$D38,0),0)</f>
        <v>0</v>
      </c>
      <c r="O38" s="29" t="n">
        <f aca="false">IF($B38&lt;=O$2,IF($C38&gt;=O$2,$D38,0),0)</f>
        <v>0</v>
      </c>
      <c r="P38" s="29" t="n">
        <f aca="false">IF($B38&lt;=P$2,IF($C38&gt;=P$2,$D38,0),0)</f>
        <v>0</v>
      </c>
      <c r="Q38" s="29" t="n">
        <f aca="false">IF($B38&lt;=Q$2,IF($C38&gt;=Q$2,$D38,0),0)</f>
        <v>0</v>
      </c>
      <c r="R38" s="29" t="n">
        <f aca="false">IF($B38&lt;=R$2,IF($C38&gt;=R$2,$D38,0),0)</f>
        <v>0</v>
      </c>
      <c r="S38" s="29" t="n">
        <f aca="false">IF($B38&lt;=S$2,IF($C38&gt;=S$2,$D38,0),0)</f>
        <v>0</v>
      </c>
      <c r="T38" s="29" t="n">
        <f aca="false">IF($B38&lt;=T$2,IF($C38&gt;=T$2,$D38,0),0)</f>
        <v>0</v>
      </c>
      <c r="U38" s="29" t="n">
        <f aca="false">IF($B38&lt;=U$2,IF($C38&gt;=U$2,$D38,0),0)</f>
        <v>0</v>
      </c>
      <c r="V38" s="29" t="n">
        <f aca="false">IF($B38&lt;=V$2,IF($C38&gt;=V$2,$D38,0),0)</f>
        <v>0</v>
      </c>
      <c r="W38" s="29" t="n">
        <f aca="false">IF($B38&lt;=W$2,IF($C38&gt;=W$2,$D38,0),0)</f>
        <v>0</v>
      </c>
      <c r="X38" s="29" t="n">
        <f aca="false">IF($B38&lt;=X$2,IF($C38&gt;=X$2,$D38,0),0)</f>
        <v>0</v>
      </c>
      <c r="Y38" s="29" t="n">
        <f aca="false">IF($B38&lt;=Y$2,IF($C38&gt;=Y$2,$D38,0),0)</f>
        <v>0</v>
      </c>
      <c r="Z38" s="29" t="n">
        <f aca="false">IF($B38&lt;=Z$2,IF($C38&gt;=Z$2,$D38,0),0)</f>
        <v>0</v>
      </c>
      <c r="AA38" s="29" t="n">
        <f aca="false">IF($B38&lt;=AA$2,IF($C38&gt;=AA$2,$D38,0),0)</f>
        <v>0</v>
      </c>
      <c r="AB38" s="29" t="n">
        <f aca="false">IF($B38&lt;=AB$2,IF($C38&gt;=AB$2,$D38,0),0)</f>
        <v>0</v>
      </c>
      <c r="AC38" s="29" t="n">
        <f aca="false">IF($B38&lt;=AC$2,IF($C38&gt;=AC$2,$D38,0),0)</f>
        <v>0</v>
      </c>
      <c r="AD38" s="29" t="n">
        <f aca="false">IF($B38&lt;=AD$2,IF($C38&gt;=AD$2,$D38,0),0)</f>
        <v>0</v>
      </c>
      <c r="AE38" s="29" t="n">
        <f aca="false">IF($B38&lt;=AE$2,IF($C38&gt;=AE$2,$D38,0),0)</f>
        <v>0</v>
      </c>
      <c r="AF38" s="29" t="n">
        <f aca="false">IF($B38&lt;=AF$2,IF($C38&gt;=AF$2,$D38,0),0)</f>
        <v>0</v>
      </c>
      <c r="AG38" s="29" t="n">
        <f aca="false">IF($B38&lt;=AG$2,IF($C38&gt;=AG$2,$D38,0),0)</f>
        <v>0</v>
      </c>
      <c r="AH38" s="29" t="n">
        <f aca="false">IF($B38&lt;=AH$2,IF($C38&gt;=AH$2,$D38,0),0)</f>
        <v>0</v>
      </c>
      <c r="AI38" s="29" t="n">
        <f aca="false">IF($B38&lt;=AI$2,IF($C38&gt;=AI$2,$D38,0),0)</f>
        <v>0</v>
      </c>
      <c r="AJ38" s="29" t="n">
        <f aca="false">IF($B38&lt;=AJ$2,IF($C38&gt;=AJ$2,$D38,0),0)</f>
        <v>0</v>
      </c>
      <c r="AK38" s="29" t="n">
        <f aca="false">IF($B38&lt;=AK$2,IF($C38&gt;=AK$2,$D38,0),0)</f>
        <v>0</v>
      </c>
      <c r="AL38" s="29" t="n">
        <f aca="false">IF($B38&lt;=AL$2,IF($C38&gt;=AL$2,$D38,0),0)</f>
        <v>0</v>
      </c>
      <c r="AM38" s="29" t="n">
        <f aca="false">IF($B38&lt;=AM$2,IF($C38&gt;=AM$2,$D38,0),0)</f>
        <v>0</v>
      </c>
      <c r="AN38" s="29" t="n">
        <f aca="false">IF($B38&lt;=AN$2,IF($C38&gt;=AN$2,$D38,0),0)</f>
        <v>0</v>
      </c>
      <c r="AO38" s="29" t="n">
        <f aca="false">IF($B38&lt;=AO$2,IF($C38&gt;=AO$2,$D38,0),0)</f>
        <v>0</v>
      </c>
      <c r="AP38" s="29" t="n">
        <f aca="false">IF($B38&lt;=AP$2,IF($C38&gt;=AP$2,$D38,0),0)</f>
        <v>0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</row>
    <row r="39" customFormat="false" ht="12.75" hidden="false" customHeight="false" outlineLevel="0" collapsed="false">
      <c r="A39" s="23" t="n">
        <v>1</v>
      </c>
      <c r="B39" s="24" t="n">
        <v>36708</v>
      </c>
      <c r="C39" s="24" t="n">
        <v>36708</v>
      </c>
      <c r="D39" s="25" t="n">
        <v>-31</v>
      </c>
      <c r="E39" s="26" t="n">
        <v>4</v>
      </c>
      <c r="F39" s="5" t="s">
        <v>114</v>
      </c>
      <c r="H39" s="38" t="n">
        <f aca="false">((I39-E39)*SUM(L39:AZ39)*10000)</f>
        <v>-13950</v>
      </c>
      <c r="I39" s="26" t="n">
        <v>4.045</v>
      </c>
      <c r="J39" s="5" t="s">
        <v>40</v>
      </c>
      <c r="K39" s="5" t="n">
        <f aca="false">IF(I39=1,0,G39)</f>
        <v>0</v>
      </c>
      <c r="L39" s="29" t="n">
        <f aca="false">IF($B39&lt;=L$2,IF($C39&gt;=L$2,$D39,0),0)</f>
        <v>0</v>
      </c>
      <c r="M39" s="29" t="n">
        <f aca="false">IF($B39&lt;=M$2,IF($C39&gt;=M$2,$D39,0),0)</f>
        <v>-31</v>
      </c>
      <c r="N39" s="29" t="n">
        <f aca="false">IF($B39&lt;=N$2,IF($C39&gt;=N$2,$D39,0),0)</f>
        <v>0</v>
      </c>
      <c r="O39" s="29" t="n">
        <f aca="false">IF($B39&lt;=O$2,IF($C39&gt;=O$2,$D39,0),0)</f>
        <v>0</v>
      </c>
      <c r="P39" s="29" t="n">
        <f aca="false">IF($B39&lt;=P$2,IF($C39&gt;=P$2,$D39,0),0)</f>
        <v>0</v>
      </c>
      <c r="Q39" s="29" t="n">
        <f aca="false">IF($B39&lt;=Q$2,IF($C39&gt;=Q$2,$D39,0),0)</f>
        <v>0</v>
      </c>
      <c r="R39" s="29" t="n">
        <f aca="false">IF($B39&lt;=R$2,IF($C39&gt;=R$2,$D39,0),0)</f>
        <v>0</v>
      </c>
      <c r="S39" s="29" t="n">
        <f aca="false">IF($B39&lt;=S$2,IF($C39&gt;=S$2,$D39,0),0)</f>
        <v>0</v>
      </c>
      <c r="T39" s="29" t="n">
        <f aca="false">IF($B39&lt;=T$2,IF($C39&gt;=T$2,$D39,0),0)</f>
        <v>0</v>
      </c>
      <c r="U39" s="29" t="n">
        <f aca="false">IF($B39&lt;=U$2,IF($C39&gt;=U$2,$D39,0),0)</f>
        <v>0</v>
      </c>
      <c r="V39" s="29" t="n">
        <f aca="false">IF($B39&lt;=V$2,IF($C39&gt;=V$2,$D39,0),0)</f>
        <v>0</v>
      </c>
      <c r="W39" s="29" t="n">
        <f aca="false">IF($B39&lt;=W$2,IF($C39&gt;=W$2,$D39,0),0)</f>
        <v>0</v>
      </c>
      <c r="X39" s="29" t="n">
        <f aca="false">IF($B39&lt;=X$2,IF($C39&gt;=X$2,$D39,0),0)</f>
        <v>0</v>
      </c>
      <c r="Y39" s="29" t="n">
        <f aca="false">IF($B39&lt;=Y$2,IF($C39&gt;=Y$2,$D39,0),0)</f>
        <v>0</v>
      </c>
      <c r="Z39" s="29" t="n">
        <f aca="false">IF($B39&lt;=Z$2,IF($C39&gt;=Z$2,$D39,0),0)</f>
        <v>0</v>
      </c>
      <c r="AA39" s="29" t="n">
        <f aca="false">IF($B39&lt;=AA$2,IF($C39&gt;=AA$2,$D39,0),0)</f>
        <v>0</v>
      </c>
      <c r="AB39" s="29" t="n">
        <f aca="false">IF($B39&lt;=AB$2,IF($C39&gt;=AB$2,$D39,0),0)</f>
        <v>0</v>
      </c>
      <c r="AC39" s="29" t="n">
        <f aca="false">IF($B39&lt;=AC$2,IF($C39&gt;=AC$2,$D39,0),0)</f>
        <v>0</v>
      </c>
      <c r="AD39" s="29" t="n">
        <f aca="false">IF($B39&lt;=AD$2,IF($C39&gt;=AD$2,$D39,0),0)</f>
        <v>0</v>
      </c>
      <c r="AE39" s="29" t="n">
        <f aca="false">IF($B39&lt;=AE$2,IF($C39&gt;=AE$2,$D39,0),0)</f>
        <v>0</v>
      </c>
      <c r="AF39" s="29" t="n">
        <f aca="false">IF($B39&lt;=AF$2,IF($C39&gt;=AF$2,$D39,0),0)</f>
        <v>0</v>
      </c>
      <c r="AG39" s="29" t="n">
        <f aca="false">IF($B39&lt;=AG$2,IF($C39&gt;=AG$2,$D39,0),0)</f>
        <v>0</v>
      </c>
      <c r="AH39" s="29" t="n">
        <f aca="false">IF($B39&lt;=AH$2,IF($C39&gt;=AH$2,$D39,0),0)</f>
        <v>0</v>
      </c>
      <c r="AI39" s="29" t="n">
        <f aca="false">IF($B39&lt;=AI$2,IF($C39&gt;=AI$2,$D39,0),0)</f>
        <v>0</v>
      </c>
      <c r="AJ39" s="29" t="n">
        <f aca="false">IF($B39&lt;=AJ$2,IF($C39&gt;=AJ$2,$D39,0),0)</f>
        <v>0</v>
      </c>
      <c r="AK39" s="29" t="n">
        <f aca="false">IF($B39&lt;=AK$2,IF($C39&gt;=AK$2,$D39,0),0)</f>
        <v>0</v>
      </c>
      <c r="AL39" s="29" t="n">
        <f aca="false">IF($B39&lt;=AL$2,IF($C39&gt;=AL$2,$D39,0),0)</f>
        <v>0</v>
      </c>
      <c r="AM39" s="29" t="n">
        <f aca="false">IF($B39&lt;=AM$2,IF($C39&gt;=AM$2,$D39,0),0)</f>
        <v>0</v>
      </c>
      <c r="AN39" s="29" t="n">
        <f aca="false">IF($B39&lt;=AN$2,IF($C39&gt;=AN$2,$D39,0),0)</f>
        <v>0</v>
      </c>
      <c r="AO39" s="29" t="n">
        <f aca="false">IF($B39&lt;=AO$2,IF($C39&gt;=AO$2,$D39,0),0)</f>
        <v>0</v>
      </c>
      <c r="AP39" s="29" t="n">
        <f aca="false">IF($B39&lt;=AP$2,IF($C39&gt;=AP$2,$D39,0),0)</f>
        <v>0</v>
      </c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</row>
    <row r="40" customFormat="false" ht="12.75" hidden="false" customHeight="false" outlineLevel="0" collapsed="false">
      <c r="A40" s="23" t="n">
        <v>1</v>
      </c>
      <c r="B40" s="24" t="n">
        <v>36708</v>
      </c>
      <c r="C40" s="24" t="n">
        <v>36800</v>
      </c>
      <c r="D40" s="25" t="n">
        <v>-15.5</v>
      </c>
      <c r="E40" s="26" t="n">
        <v>3.93</v>
      </c>
      <c r="F40" s="5" t="s">
        <v>114</v>
      </c>
      <c r="H40" s="38" t="n">
        <f aca="false">((I40-E40)*SUM(L40:AZ40)*10000)</f>
        <v>-49599.9999999998</v>
      </c>
      <c r="I40" s="26" t="n">
        <v>4.01</v>
      </c>
      <c r="J40" s="5" t="s">
        <v>40</v>
      </c>
      <c r="K40" s="5" t="n">
        <f aca="false">IF(I40=1,0,G40)</f>
        <v>0</v>
      </c>
      <c r="L40" s="29" t="n">
        <f aca="false">IF($B40&lt;=L$2,IF($C40&gt;=L$2,$D40,0),0)</f>
        <v>0</v>
      </c>
      <c r="M40" s="29" t="n">
        <f aca="false">IF($B40&lt;=M$2,IF($C40&gt;=M$2,$D40,0),0)</f>
        <v>-15.5</v>
      </c>
      <c r="N40" s="29" t="n">
        <f aca="false">IF($B40&lt;=N$2,IF($C40&gt;=N$2,$D40,0),0)</f>
        <v>-15.5</v>
      </c>
      <c r="O40" s="29" t="n">
        <f aca="false">IF($B40&lt;=O$2,IF($C40&gt;=O$2,$D40,0),0)</f>
        <v>-15.5</v>
      </c>
      <c r="P40" s="29" t="n">
        <f aca="false">IF($B40&lt;=P$2,IF($C40&gt;=P$2,$D40,0),0)</f>
        <v>-15.5</v>
      </c>
      <c r="Q40" s="29" t="n">
        <f aca="false">IF($B40&lt;=Q$2,IF($C40&gt;=Q$2,$D40,0),0)</f>
        <v>0</v>
      </c>
      <c r="R40" s="29" t="n">
        <f aca="false">IF($B40&lt;=R$2,IF($C40&gt;=R$2,$D40,0),0)</f>
        <v>0</v>
      </c>
      <c r="S40" s="29" t="n">
        <f aca="false">IF($B40&lt;=S$2,IF($C40&gt;=S$2,$D40,0),0)</f>
        <v>0</v>
      </c>
      <c r="T40" s="29" t="n">
        <f aca="false">IF($B40&lt;=T$2,IF($C40&gt;=T$2,$D40,0),0)</f>
        <v>0</v>
      </c>
      <c r="U40" s="29" t="n">
        <f aca="false">IF($B40&lt;=U$2,IF($C40&gt;=U$2,$D40,0),0)</f>
        <v>0</v>
      </c>
      <c r="V40" s="29" t="n">
        <f aca="false">IF($B40&lt;=V$2,IF($C40&gt;=V$2,$D40,0),0)</f>
        <v>0</v>
      </c>
      <c r="W40" s="29" t="n">
        <f aca="false">IF($B40&lt;=W$2,IF($C40&gt;=W$2,$D40,0),0)</f>
        <v>0</v>
      </c>
      <c r="X40" s="29" t="n">
        <f aca="false">IF($B40&lt;=X$2,IF($C40&gt;=X$2,$D40,0),0)</f>
        <v>0</v>
      </c>
      <c r="Y40" s="29" t="n">
        <f aca="false">IF($B40&lt;=Y$2,IF($C40&gt;=Y$2,$D40,0),0)</f>
        <v>0</v>
      </c>
      <c r="Z40" s="29" t="n">
        <f aca="false">IF($B40&lt;=Z$2,IF($C40&gt;=Z$2,$D40,0),0)</f>
        <v>0</v>
      </c>
      <c r="AA40" s="29" t="n">
        <f aca="false">IF($B40&lt;=AA$2,IF($C40&gt;=AA$2,$D40,0),0)</f>
        <v>0</v>
      </c>
      <c r="AB40" s="29" t="n">
        <f aca="false">IF($B40&lt;=AB$2,IF($C40&gt;=AB$2,$D40,0),0)</f>
        <v>0</v>
      </c>
      <c r="AC40" s="29" t="n">
        <f aca="false">IF($B40&lt;=AC$2,IF($C40&gt;=AC$2,$D40,0),0)</f>
        <v>0</v>
      </c>
      <c r="AD40" s="29" t="n">
        <f aca="false">IF($B40&lt;=AD$2,IF($C40&gt;=AD$2,$D40,0),0)</f>
        <v>0</v>
      </c>
      <c r="AE40" s="29" t="n">
        <f aca="false">IF($B40&lt;=AE$2,IF($C40&gt;=AE$2,$D40,0),0)</f>
        <v>0</v>
      </c>
      <c r="AF40" s="29" t="n">
        <f aca="false">IF($B40&lt;=AF$2,IF($C40&gt;=AF$2,$D40,0),0)</f>
        <v>0</v>
      </c>
      <c r="AG40" s="29" t="n">
        <f aca="false">IF($B40&lt;=AG$2,IF($C40&gt;=AG$2,$D40,0),0)</f>
        <v>0</v>
      </c>
      <c r="AH40" s="29" t="n">
        <f aca="false">IF($B40&lt;=AH$2,IF($C40&gt;=AH$2,$D40,0),0)</f>
        <v>0</v>
      </c>
      <c r="AI40" s="29" t="n">
        <f aca="false">IF($B40&lt;=AI$2,IF($C40&gt;=AI$2,$D40,0),0)</f>
        <v>0</v>
      </c>
      <c r="AJ40" s="29" t="n">
        <f aca="false">IF($B40&lt;=AJ$2,IF($C40&gt;=AJ$2,$D40,0),0)</f>
        <v>0</v>
      </c>
      <c r="AK40" s="29" t="n">
        <f aca="false">IF($B40&lt;=AK$2,IF($C40&gt;=AK$2,$D40,0),0)</f>
        <v>0</v>
      </c>
      <c r="AL40" s="29" t="n">
        <f aca="false">IF($B40&lt;=AL$2,IF($C40&gt;=AL$2,$D40,0),0)</f>
        <v>0</v>
      </c>
      <c r="AM40" s="29" t="n">
        <f aca="false">IF($B40&lt;=AM$2,IF($C40&gt;=AM$2,$D40,0),0)</f>
        <v>0</v>
      </c>
      <c r="AN40" s="29" t="n">
        <f aca="false">IF($B40&lt;=AN$2,IF($C40&gt;=AN$2,$D40,0),0)</f>
        <v>0</v>
      </c>
      <c r="AO40" s="29" t="n">
        <f aca="false">IF($B40&lt;=AO$2,IF($C40&gt;=AO$2,$D40,0),0)</f>
        <v>0</v>
      </c>
      <c r="AP40" s="29" t="n">
        <f aca="false">IF($B40&lt;=AP$2,IF($C40&gt;=AP$2,$D40,0),0)</f>
        <v>0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</row>
    <row r="41" customFormat="false" ht="12.75" hidden="false" customHeight="false" outlineLevel="0" collapsed="false">
      <c r="A41" s="23" t="n">
        <v>1</v>
      </c>
      <c r="B41" s="24" t="n">
        <v>36739</v>
      </c>
      <c r="C41" s="24" t="n">
        <v>36739</v>
      </c>
      <c r="D41" s="25" t="n">
        <v>-31</v>
      </c>
      <c r="E41" s="26" t="n">
        <v>3.925</v>
      </c>
      <c r="F41" s="5" t="s">
        <v>114</v>
      </c>
      <c r="H41" s="38" t="n">
        <f aca="false">((I41-E41)*SUM(L41:AZ41)*10000)</f>
        <v>-29449.9999999999</v>
      </c>
      <c r="I41" s="26" t="n">
        <v>4.02</v>
      </c>
      <c r="J41" s="5" t="s">
        <v>40</v>
      </c>
      <c r="K41" s="5" t="n">
        <f aca="false">IF(I41=1,0,G41)</f>
        <v>0</v>
      </c>
      <c r="L41" s="29" t="n">
        <f aca="false">IF($B41&lt;=L$2,IF($C41&gt;=L$2,$D41,0),0)</f>
        <v>0</v>
      </c>
      <c r="M41" s="29" t="n">
        <f aca="false">IF($B41&lt;=M$2,IF($C41&gt;=M$2,$D41,0),0)</f>
        <v>0</v>
      </c>
      <c r="N41" s="29" t="n">
        <f aca="false">IF($B41&lt;=N$2,IF($C41&gt;=N$2,$D41,0),0)</f>
        <v>-31</v>
      </c>
      <c r="O41" s="29" t="n">
        <f aca="false">IF($B41&lt;=O$2,IF($C41&gt;=O$2,$D41,0),0)</f>
        <v>0</v>
      </c>
      <c r="P41" s="29" t="n">
        <f aca="false">IF($B41&lt;=P$2,IF($C41&gt;=P$2,$D41,0),0)</f>
        <v>0</v>
      </c>
      <c r="Q41" s="29" t="n">
        <f aca="false">IF($B41&lt;=Q$2,IF($C41&gt;=Q$2,$D41,0),0)</f>
        <v>0</v>
      </c>
      <c r="R41" s="29" t="n">
        <f aca="false">IF($B41&lt;=R$2,IF($C41&gt;=R$2,$D41,0),0)</f>
        <v>0</v>
      </c>
      <c r="S41" s="29" t="n">
        <f aca="false">IF($B41&lt;=S$2,IF($C41&gt;=S$2,$D41,0),0)</f>
        <v>0</v>
      </c>
      <c r="T41" s="29" t="n">
        <f aca="false">IF($B41&lt;=T$2,IF($C41&gt;=T$2,$D41,0),0)</f>
        <v>0</v>
      </c>
      <c r="U41" s="29" t="n">
        <f aca="false">IF($B41&lt;=U$2,IF($C41&gt;=U$2,$D41,0),0)</f>
        <v>0</v>
      </c>
      <c r="V41" s="29" t="n">
        <f aca="false">IF($B41&lt;=V$2,IF($C41&gt;=V$2,$D41,0),0)</f>
        <v>0</v>
      </c>
      <c r="W41" s="29" t="n">
        <f aca="false">IF($B41&lt;=W$2,IF($C41&gt;=W$2,$D41,0),0)</f>
        <v>0</v>
      </c>
      <c r="X41" s="29" t="n">
        <f aca="false">IF($B41&lt;=X$2,IF($C41&gt;=X$2,$D41,0),0)</f>
        <v>0</v>
      </c>
      <c r="Y41" s="29" t="n">
        <f aca="false">IF($B41&lt;=Y$2,IF($C41&gt;=Y$2,$D41,0),0)</f>
        <v>0</v>
      </c>
      <c r="Z41" s="29" t="n">
        <f aca="false">IF($B41&lt;=Z$2,IF($C41&gt;=Z$2,$D41,0),0)</f>
        <v>0</v>
      </c>
      <c r="AA41" s="29" t="n">
        <f aca="false">IF($B41&lt;=AA$2,IF($C41&gt;=AA$2,$D41,0),0)</f>
        <v>0</v>
      </c>
      <c r="AB41" s="29" t="n">
        <f aca="false">IF($B41&lt;=AB$2,IF($C41&gt;=AB$2,$D41,0),0)</f>
        <v>0</v>
      </c>
      <c r="AC41" s="29" t="n">
        <f aca="false">IF($B41&lt;=AC$2,IF($C41&gt;=AC$2,$D41,0),0)</f>
        <v>0</v>
      </c>
      <c r="AD41" s="29" t="n">
        <f aca="false">IF($B41&lt;=AD$2,IF($C41&gt;=AD$2,$D41,0),0)</f>
        <v>0</v>
      </c>
      <c r="AE41" s="29" t="n">
        <f aca="false">IF($B41&lt;=AE$2,IF($C41&gt;=AE$2,$D41,0),0)</f>
        <v>0</v>
      </c>
      <c r="AF41" s="29" t="n">
        <f aca="false">IF($B41&lt;=AF$2,IF($C41&gt;=AF$2,$D41,0),0)</f>
        <v>0</v>
      </c>
      <c r="AG41" s="29" t="n">
        <f aca="false">IF($B41&lt;=AG$2,IF($C41&gt;=AG$2,$D41,0),0)</f>
        <v>0</v>
      </c>
      <c r="AH41" s="29" t="n">
        <f aca="false">IF($B41&lt;=AH$2,IF($C41&gt;=AH$2,$D41,0),0)</f>
        <v>0</v>
      </c>
      <c r="AI41" s="29" t="n">
        <f aca="false">IF($B41&lt;=AI$2,IF($C41&gt;=AI$2,$D41,0),0)</f>
        <v>0</v>
      </c>
      <c r="AJ41" s="29" t="n">
        <f aca="false">IF($B41&lt;=AJ$2,IF($C41&gt;=AJ$2,$D41,0),0)</f>
        <v>0</v>
      </c>
      <c r="AK41" s="29" t="n">
        <f aca="false">IF($B41&lt;=AK$2,IF($C41&gt;=AK$2,$D41,0),0)</f>
        <v>0</v>
      </c>
      <c r="AL41" s="29" t="n">
        <f aca="false">IF($B41&lt;=AL$2,IF($C41&gt;=AL$2,$D41,0),0)</f>
        <v>0</v>
      </c>
      <c r="AM41" s="29" t="n">
        <f aca="false">IF($B41&lt;=AM$2,IF($C41&gt;=AM$2,$D41,0),0)</f>
        <v>0</v>
      </c>
      <c r="AN41" s="29" t="n">
        <f aca="false">IF($B41&lt;=AN$2,IF($C41&gt;=AN$2,$D41,0),0)</f>
        <v>0</v>
      </c>
      <c r="AO41" s="29" t="n">
        <f aca="false">IF($B41&lt;=AO$2,IF($C41&gt;=AO$2,$D41,0),0)</f>
        <v>0</v>
      </c>
      <c r="AP41" s="29" t="n">
        <f aca="false">IF($B41&lt;=AP$2,IF($C41&gt;=AP$2,$D41,0),0)</f>
        <v>0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</row>
    <row r="42" customFormat="false" ht="12.75" hidden="false" customHeight="false" outlineLevel="0" collapsed="false">
      <c r="A42" s="23" t="n">
        <v>1</v>
      </c>
      <c r="B42" s="24" t="n">
        <v>36708</v>
      </c>
      <c r="C42" s="24" t="n">
        <v>36708</v>
      </c>
      <c r="D42" s="25" t="n">
        <v>31</v>
      </c>
      <c r="E42" s="26" t="n">
        <v>3.9775</v>
      </c>
      <c r="F42" s="5" t="s">
        <v>114</v>
      </c>
      <c r="H42" s="38" t="n">
        <f aca="false">((I42-E42)*SUM(L42:AZ42)*10000)</f>
        <v>20925</v>
      </c>
      <c r="I42" s="26" t="n">
        <v>4.045</v>
      </c>
      <c r="J42" s="5" t="s">
        <v>40</v>
      </c>
      <c r="K42" s="5" t="n">
        <f aca="false">IF(I42=1,0,G42)</f>
        <v>0</v>
      </c>
      <c r="L42" s="29" t="n">
        <f aca="false">IF($B42&lt;=L$2,IF($C42&gt;=L$2,$D42,0),0)</f>
        <v>0</v>
      </c>
      <c r="M42" s="29" t="n">
        <f aca="false">IF($B42&lt;=M$2,IF($C42&gt;=M$2,$D42,0),0)</f>
        <v>31</v>
      </c>
      <c r="N42" s="29" t="n">
        <f aca="false">IF($B42&lt;=N$2,IF($C42&gt;=N$2,$D42,0),0)</f>
        <v>0</v>
      </c>
      <c r="O42" s="29" t="n">
        <f aca="false">IF($B42&lt;=O$2,IF($C42&gt;=O$2,$D42,0),0)</f>
        <v>0</v>
      </c>
      <c r="P42" s="29" t="n">
        <f aca="false">IF($B42&lt;=P$2,IF($C42&gt;=P$2,$D42,0),0)</f>
        <v>0</v>
      </c>
      <c r="Q42" s="29" t="n">
        <f aca="false">IF($B42&lt;=Q$2,IF($C42&gt;=Q$2,$D42,0),0)</f>
        <v>0</v>
      </c>
      <c r="R42" s="29" t="n">
        <f aca="false">IF($B42&lt;=R$2,IF($C42&gt;=R$2,$D42,0),0)</f>
        <v>0</v>
      </c>
      <c r="S42" s="29" t="n">
        <f aca="false">IF($B42&lt;=S$2,IF($C42&gt;=S$2,$D42,0),0)</f>
        <v>0</v>
      </c>
      <c r="T42" s="29" t="n">
        <f aca="false">IF($B42&lt;=T$2,IF($C42&gt;=T$2,$D42,0),0)</f>
        <v>0</v>
      </c>
      <c r="U42" s="29" t="n">
        <f aca="false">IF($B42&lt;=U$2,IF($C42&gt;=U$2,$D42,0),0)</f>
        <v>0</v>
      </c>
      <c r="V42" s="29" t="n">
        <f aca="false">IF($B42&lt;=V$2,IF($C42&gt;=V$2,$D42,0),0)</f>
        <v>0</v>
      </c>
      <c r="W42" s="29" t="n">
        <f aca="false">IF($B42&lt;=W$2,IF($C42&gt;=W$2,$D42,0),0)</f>
        <v>0</v>
      </c>
      <c r="X42" s="29" t="n">
        <f aca="false">IF($B42&lt;=X$2,IF($C42&gt;=X$2,$D42,0),0)</f>
        <v>0</v>
      </c>
      <c r="Y42" s="29" t="n">
        <f aca="false">IF($B42&lt;=Y$2,IF($C42&gt;=Y$2,$D42,0),0)</f>
        <v>0</v>
      </c>
      <c r="Z42" s="29" t="n">
        <f aca="false">IF($B42&lt;=Z$2,IF($C42&gt;=Z$2,$D42,0),0)</f>
        <v>0</v>
      </c>
      <c r="AA42" s="29" t="n">
        <f aca="false">IF($B42&lt;=AA$2,IF($C42&gt;=AA$2,$D42,0),0)</f>
        <v>0</v>
      </c>
      <c r="AB42" s="29" t="n">
        <f aca="false">IF($B42&lt;=AB$2,IF($C42&gt;=AB$2,$D42,0),0)</f>
        <v>0</v>
      </c>
      <c r="AC42" s="29" t="n">
        <f aca="false">IF($B42&lt;=AC$2,IF($C42&gt;=AC$2,$D42,0),0)</f>
        <v>0</v>
      </c>
      <c r="AD42" s="29" t="n">
        <f aca="false">IF($B42&lt;=AD$2,IF($C42&gt;=AD$2,$D42,0),0)</f>
        <v>0</v>
      </c>
      <c r="AE42" s="29" t="n">
        <f aca="false">IF($B42&lt;=AE$2,IF($C42&gt;=AE$2,$D42,0),0)</f>
        <v>0</v>
      </c>
      <c r="AF42" s="29" t="n">
        <f aca="false">IF($B42&lt;=AF$2,IF($C42&gt;=AF$2,$D42,0),0)</f>
        <v>0</v>
      </c>
      <c r="AG42" s="29" t="n">
        <f aca="false">IF($B42&lt;=AG$2,IF($C42&gt;=AG$2,$D42,0),0)</f>
        <v>0</v>
      </c>
      <c r="AH42" s="29" t="n">
        <f aca="false">IF($B42&lt;=AH$2,IF($C42&gt;=AH$2,$D42,0),0)</f>
        <v>0</v>
      </c>
      <c r="AI42" s="29" t="n">
        <f aca="false">IF($B42&lt;=AI$2,IF($C42&gt;=AI$2,$D42,0),0)</f>
        <v>0</v>
      </c>
      <c r="AJ42" s="29" t="n">
        <f aca="false">IF($B42&lt;=AJ$2,IF($C42&gt;=AJ$2,$D42,0),0)</f>
        <v>0</v>
      </c>
      <c r="AK42" s="29" t="n">
        <f aca="false">IF($B42&lt;=AK$2,IF($C42&gt;=AK$2,$D42,0),0)</f>
        <v>0</v>
      </c>
      <c r="AL42" s="29" t="n">
        <f aca="false">IF($B42&lt;=AL$2,IF($C42&gt;=AL$2,$D42,0),0)</f>
        <v>0</v>
      </c>
      <c r="AM42" s="29" t="n">
        <f aca="false">IF($B42&lt;=AM$2,IF($C42&gt;=AM$2,$D42,0),0)</f>
        <v>0</v>
      </c>
      <c r="AN42" s="29" t="n">
        <f aca="false">IF($B42&lt;=AN$2,IF($C42&gt;=AN$2,$D42,0),0)</f>
        <v>0</v>
      </c>
      <c r="AO42" s="29" t="n">
        <f aca="false">IF($B42&lt;=AO$2,IF($C42&gt;=AO$2,$D42,0),0)</f>
        <v>0</v>
      </c>
      <c r="AP42" s="29" t="n">
        <f aca="false">IF($B42&lt;=AP$2,IF($C42&gt;=AP$2,$D42,0),0)</f>
        <v>0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</row>
    <row r="43" customFormat="false" ht="12.75" hidden="false" customHeight="false" outlineLevel="0" collapsed="false">
      <c r="A43" s="23" t="n">
        <v>1</v>
      </c>
      <c r="B43" s="24" t="n">
        <v>36739</v>
      </c>
      <c r="C43" s="24" t="n">
        <v>36739</v>
      </c>
      <c r="D43" s="25" t="n">
        <v>31</v>
      </c>
      <c r="E43" s="26" t="n">
        <v>3.955</v>
      </c>
      <c r="F43" s="5" t="s">
        <v>114</v>
      </c>
      <c r="H43" s="38" t="n">
        <f aca="false">((I43-E43)*SUM(L43:AZ43)*10000)</f>
        <v>27900</v>
      </c>
      <c r="I43" s="26" t="n">
        <v>4.045</v>
      </c>
      <c r="J43" s="5" t="s">
        <v>40</v>
      </c>
      <c r="K43" s="5" t="n">
        <f aca="false">IF(I43=1,0,G43)</f>
        <v>0</v>
      </c>
      <c r="L43" s="29" t="n">
        <f aca="false">IF($B43&lt;=L$2,IF($C43&gt;=L$2,$D43,0),0)</f>
        <v>0</v>
      </c>
      <c r="M43" s="29" t="n">
        <f aca="false">IF($B43&lt;=M$2,IF($C43&gt;=M$2,$D43,0),0)</f>
        <v>0</v>
      </c>
      <c r="N43" s="29" t="n">
        <f aca="false">IF($B43&lt;=N$2,IF($C43&gt;=N$2,$D43,0),0)</f>
        <v>31</v>
      </c>
      <c r="O43" s="29" t="n">
        <f aca="false">IF($B43&lt;=O$2,IF($C43&gt;=O$2,$D43,0),0)</f>
        <v>0</v>
      </c>
      <c r="P43" s="29" t="n">
        <f aca="false">IF($B43&lt;=P$2,IF($C43&gt;=P$2,$D43,0),0)</f>
        <v>0</v>
      </c>
      <c r="Q43" s="29" t="n">
        <f aca="false">IF($B43&lt;=Q$2,IF($C43&gt;=Q$2,$D43,0),0)</f>
        <v>0</v>
      </c>
      <c r="R43" s="29" t="n">
        <f aca="false">IF($B43&lt;=R$2,IF($C43&gt;=R$2,$D43,0),0)</f>
        <v>0</v>
      </c>
      <c r="S43" s="29" t="n">
        <f aca="false">IF($B43&lt;=S$2,IF($C43&gt;=S$2,$D43,0),0)</f>
        <v>0</v>
      </c>
      <c r="T43" s="29" t="n">
        <f aca="false">IF($B43&lt;=T$2,IF($C43&gt;=T$2,$D43,0),0)</f>
        <v>0</v>
      </c>
      <c r="U43" s="29" t="n">
        <f aca="false">IF($B43&lt;=U$2,IF($C43&gt;=U$2,$D43,0),0)</f>
        <v>0</v>
      </c>
      <c r="V43" s="29" t="n">
        <f aca="false">IF($B43&lt;=V$2,IF($C43&gt;=V$2,$D43,0),0)</f>
        <v>0</v>
      </c>
      <c r="W43" s="29" t="n">
        <f aca="false">IF($B43&lt;=W$2,IF($C43&gt;=W$2,$D43,0),0)</f>
        <v>0</v>
      </c>
      <c r="X43" s="29" t="n">
        <f aca="false">IF($B43&lt;=X$2,IF($C43&gt;=X$2,$D43,0),0)</f>
        <v>0</v>
      </c>
      <c r="Y43" s="29" t="n">
        <f aca="false">IF($B43&lt;=Y$2,IF($C43&gt;=Y$2,$D43,0),0)</f>
        <v>0</v>
      </c>
      <c r="Z43" s="29" t="n">
        <f aca="false">IF($B43&lt;=Z$2,IF($C43&gt;=Z$2,$D43,0),0)</f>
        <v>0</v>
      </c>
      <c r="AA43" s="29" t="n">
        <f aca="false">IF($B43&lt;=AA$2,IF($C43&gt;=AA$2,$D43,0),0)</f>
        <v>0</v>
      </c>
      <c r="AB43" s="29" t="n">
        <f aca="false">IF($B43&lt;=AB$2,IF($C43&gt;=AB$2,$D43,0),0)</f>
        <v>0</v>
      </c>
      <c r="AC43" s="29" t="n">
        <f aca="false">IF($B43&lt;=AC$2,IF($C43&gt;=AC$2,$D43,0),0)</f>
        <v>0</v>
      </c>
      <c r="AD43" s="29" t="n">
        <f aca="false">IF($B43&lt;=AD$2,IF($C43&gt;=AD$2,$D43,0),0)</f>
        <v>0</v>
      </c>
      <c r="AE43" s="29" t="n">
        <f aca="false">IF($B43&lt;=AE$2,IF($C43&gt;=AE$2,$D43,0),0)</f>
        <v>0</v>
      </c>
      <c r="AF43" s="29" t="n">
        <f aca="false">IF($B43&lt;=AF$2,IF($C43&gt;=AF$2,$D43,0),0)</f>
        <v>0</v>
      </c>
      <c r="AG43" s="29" t="n">
        <f aca="false">IF($B43&lt;=AG$2,IF($C43&gt;=AG$2,$D43,0),0)</f>
        <v>0</v>
      </c>
      <c r="AH43" s="29" t="n">
        <f aca="false">IF($B43&lt;=AH$2,IF($C43&gt;=AH$2,$D43,0),0)</f>
        <v>0</v>
      </c>
      <c r="AI43" s="29" t="n">
        <f aca="false">IF($B43&lt;=AI$2,IF($C43&gt;=AI$2,$D43,0),0)</f>
        <v>0</v>
      </c>
      <c r="AJ43" s="29" t="n">
        <f aca="false">IF($B43&lt;=AJ$2,IF($C43&gt;=AJ$2,$D43,0),0)</f>
        <v>0</v>
      </c>
      <c r="AK43" s="29" t="n">
        <f aca="false">IF($B43&lt;=AK$2,IF($C43&gt;=AK$2,$D43,0),0)</f>
        <v>0</v>
      </c>
      <c r="AL43" s="29" t="n">
        <f aca="false">IF($B43&lt;=AL$2,IF($C43&gt;=AL$2,$D43,0),0)</f>
        <v>0</v>
      </c>
      <c r="AM43" s="29" t="n">
        <f aca="false">IF($B43&lt;=AM$2,IF($C43&gt;=AM$2,$D43,0),0)</f>
        <v>0</v>
      </c>
      <c r="AN43" s="29" t="n">
        <f aca="false">IF($B43&lt;=AN$2,IF($C43&gt;=AN$2,$D43,0),0)</f>
        <v>0</v>
      </c>
      <c r="AO43" s="29" t="n">
        <f aca="false">IF($B43&lt;=AO$2,IF($C43&gt;=AO$2,$D43,0),0)</f>
        <v>0</v>
      </c>
      <c r="AP43" s="29" t="n">
        <f aca="false">IF($B43&lt;=AP$2,IF($C43&gt;=AP$2,$D43,0),0)</f>
        <v>0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</row>
    <row r="44" customFormat="false" ht="12.75" hidden="false" customHeight="false" outlineLevel="0" collapsed="false">
      <c r="A44" s="23" t="n">
        <v>1</v>
      </c>
      <c r="B44" s="24" t="n">
        <v>36708</v>
      </c>
      <c r="C44" s="24" t="n">
        <v>36708</v>
      </c>
      <c r="D44" s="25" t="n">
        <v>31</v>
      </c>
      <c r="E44" s="26" t="n">
        <v>3.975</v>
      </c>
      <c r="F44" s="5" t="s">
        <v>114</v>
      </c>
      <c r="H44" s="38" t="n">
        <f aca="false">((I44-E44)*SUM(L44:AZ44)*10000)</f>
        <v>13949.9999999998</v>
      </c>
      <c r="I44" s="26" t="n">
        <v>4.02</v>
      </c>
      <c r="J44" s="5" t="s">
        <v>40</v>
      </c>
      <c r="K44" s="5" t="n">
        <f aca="false">IF(I44=1,0,G44)</f>
        <v>0</v>
      </c>
      <c r="L44" s="29" t="n">
        <f aca="false">IF($B44&lt;=L$2,IF($C44&gt;=L$2,$D44,0),0)</f>
        <v>0</v>
      </c>
      <c r="M44" s="29" t="n">
        <f aca="false">IF($B44&lt;=M$2,IF($C44&gt;=M$2,$D44,0),0)</f>
        <v>31</v>
      </c>
      <c r="N44" s="29" t="n">
        <f aca="false">IF($B44&lt;=N$2,IF($C44&gt;=N$2,$D44,0),0)</f>
        <v>0</v>
      </c>
      <c r="O44" s="29" t="n">
        <f aca="false">IF($B44&lt;=O$2,IF($C44&gt;=O$2,$D44,0),0)</f>
        <v>0</v>
      </c>
      <c r="P44" s="29" t="n">
        <f aca="false">IF($B44&lt;=P$2,IF($C44&gt;=P$2,$D44,0),0)</f>
        <v>0</v>
      </c>
      <c r="Q44" s="29" t="n">
        <f aca="false">IF($B44&lt;=Q$2,IF($C44&gt;=Q$2,$D44,0),0)</f>
        <v>0</v>
      </c>
      <c r="R44" s="29" t="n">
        <f aca="false">IF($B44&lt;=R$2,IF($C44&gt;=R$2,$D44,0),0)</f>
        <v>0</v>
      </c>
      <c r="S44" s="29" t="n">
        <f aca="false">IF($B44&lt;=S$2,IF($C44&gt;=S$2,$D44,0),0)</f>
        <v>0</v>
      </c>
      <c r="T44" s="29" t="n">
        <f aca="false">IF($B44&lt;=T$2,IF($C44&gt;=T$2,$D44,0),0)</f>
        <v>0</v>
      </c>
      <c r="U44" s="29" t="n">
        <f aca="false">IF($B44&lt;=U$2,IF($C44&gt;=U$2,$D44,0),0)</f>
        <v>0</v>
      </c>
      <c r="V44" s="29" t="n">
        <f aca="false">IF($B44&lt;=V$2,IF($C44&gt;=V$2,$D44,0),0)</f>
        <v>0</v>
      </c>
      <c r="W44" s="29" t="n">
        <f aca="false">IF($B44&lt;=W$2,IF($C44&gt;=W$2,$D44,0),0)</f>
        <v>0</v>
      </c>
      <c r="X44" s="29" t="n">
        <f aca="false">IF($B44&lt;=X$2,IF($C44&gt;=X$2,$D44,0),0)</f>
        <v>0</v>
      </c>
      <c r="Y44" s="29" t="n">
        <f aca="false">IF($B44&lt;=Y$2,IF($C44&gt;=Y$2,$D44,0),0)</f>
        <v>0</v>
      </c>
      <c r="Z44" s="29" t="n">
        <f aca="false">IF($B44&lt;=Z$2,IF($C44&gt;=Z$2,$D44,0),0)</f>
        <v>0</v>
      </c>
      <c r="AA44" s="29" t="n">
        <f aca="false">IF($B44&lt;=AA$2,IF($C44&gt;=AA$2,$D44,0),0)</f>
        <v>0</v>
      </c>
      <c r="AB44" s="29" t="n">
        <f aca="false">IF($B44&lt;=AB$2,IF($C44&gt;=AB$2,$D44,0),0)</f>
        <v>0</v>
      </c>
      <c r="AC44" s="29" t="n">
        <f aca="false">IF($B44&lt;=AC$2,IF($C44&gt;=AC$2,$D44,0),0)</f>
        <v>0</v>
      </c>
      <c r="AD44" s="29" t="n">
        <f aca="false">IF($B44&lt;=AD$2,IF($C44&gt;=AD$2,$D44,0),0)</f>
        <v>0</v>
      </c>
      <c r="AE44" s="29" t="n">
        <f aca="false">IF($B44&lt;=AE$2,IF($C44&gt;=AE$2,$D44,0),0)</f>
        <v>0</v>
      </c>
      <c r="AF44" s="29" t="n">
        <f aca="false">IF($B44&lt;=AF$2,IF($C44&gt;=AF$2,$D44,0),0)</f>
        <v>0</v>
      </c>
      <c r="AG44" s="29" t="n">
        <f aca="false">IF($B44&lt;=AG$2,IF($C44&gt;=AG$2,$D44,0),0)</f>
        <v>0</v>
      </c>
      <c r="AH44" s="29" t="n">
        <f aca="false">IF($B44&lt;=AH$2,IF($C44&gt;=AH$2,$D44,0),0)</f>
        <v>0</v>
      </c>
      <c r="AI44" s="29" t="n">
        <f aca="false">IF($B44&lt;=AI$2,IF($C44&gt;=AI$2,$D44,0),0)</f>
        <v>0</v>
      </c>
      <c r="AJ44" s="29" t="n">
        <f aca="false">IF($B44&lt;=AJ$2,IF($C44&gt;=AJ$2,$D44,0),0)</f>
        <v>0</v>
      </c>
      <c r="AK44" s="29" t="n">
        <f aca="false">IF($B44&lt;=AK$2,IF($C44&gt;=AK$2,$D44,0),0)</f>
        <v>0</v>
      </c>
      <c r="AL44" s="29" t="n">
        <f aca="false">IF($B44&lt;=AL$2,IF($C44&gt;=AL$2,$D44,0),0)</f>
        <v>0</v>
      </c>
      <c r="AM44" s="29" t="n">
        <f aca="false">IF($B44&lt;=AM$2,IF($C44&gt;=AM$2,$D44,0),0)</f>
        <v>0</v>
      </c>
      <c r="AN44" s="29" t="n">
        <f aca="false">IF($B44&lt;=AN$2,IF($C44&gt;=AN$2,$D44,0),0)</f>
        <v>0</v>
      </c>
      <c r="AO44" s="29" t="n">
        <f aca="false">IF($B44&lt;=AO$2,IF($C44&gt;=AO$2,$D44,0),0)</f>
        <v>0</v>
      </c>
      <c r="AP44" s="29" t="n">
        <f aca="false">IF($B44&lt;=AP$2,IF($C44&gt;=AP$2,$D44,0),0)</f>
        <v>0</v>
      </c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</row>
    <row r="45" customFormat="false" ht="12.75" hidden="false" customHeight="false" outlineLevel="0" collapsed="false">
      <c r="A45" s="23" t="n">
        <v>1</v>
      </c>
      <c r="B45" s="24" t="n">
        <v>36708</v>
      </c>
      <c r="C45" s="24" t="n">
        <v>36708</v>
      </c>
      <c r="D45" s="25" t="n">
        <v>15.5</v>
      </c>
      <c r="E45" s="26" t="n">
        <v>4</v>
      </c>
      <c r="F45" s="5" t="s">
        <v>114</v>
      </c>
      <c r="H45" s="38" t="n">
        <f aca="false">((I45-E45)*SUM(L45:AZ45)*10000)</f>
        <v>6974.99999999999</v>
      </c>
      <c r="I45" s="26" t="n">
        <v>4.045</v>
      </c>
      <c r="J45" s="5" t="s">
        <v>40</v>
      </c>
      <c r="K45" s="5" t="n">
        <f aca="false">IF(I45=1,0,G45)</f>
        <v>0</v>
      </c>
      <c r="L45" s="29" t="n">
        <f aca="false">IF($B45&lt;=L$2,IF($C45&gt;=L$2,$D45,0),0)</f>
        <v>0</v>
      </c>
      <c r="M45" s="29" t="n">
        <f aca="false">IF($B45&lt;=M$2,IF($C45&gt;=M$2,$D45,0),0)</f>
        <v>15.5</v>
      </c>
      <c r="N45" s="29" t="n">
        <f aca="false">IF($B45&lt;=N$2,IF($C45&gt;=N$2,$D45,0),0)</f>
        <v>0</v>
      </c>
      <c r="O45" s="29" t="n">
        <f aca="false">IF($B45&lt;=O$2,IF($C45&gt;=O$2,$D45,0),0)</f>
        <v>0</v>
      </c>
      <c r="P45" s="29" t="n">
        <f aca="false">IF($B45&lt;=P$2,IF($C45&gt;=P$2,$D45,0),0)</f>
        <v>0</v>
      </c>
      <c r="Q45" s="29" t="n">
        <f aca="false">IF($B45&lt;=Q$2,IF($C45&gt;=Q$2,$D45,0),0)</f>
        <v>0</v>
      </c>
      <c r="R45" s="29" t="n">
        <f aca="false">IF($B45&lt;=R$2,IF($C45&gt;=R$2,$D45,0),0)</f>
        <v>0</v>
      </c>
      <c r="S45" s="29" t="n">
        <f aca="false">IF($B45&lt;=S$2,IF($C45&gt;=S$2,$D45,0),0)</f>
        <v>0</v>
      </c>
      <c r="T45" s="29" t="n">
        <f aca="false">IF($B45&lt;=T$2,IF($C45&gt;=T$2,$D45,0),0)</f>
        <v>0</v>
      </c>
      <c r="U45" s="29" t="n">
        <f aca="false">IF($B45&lt;=U$2,IF($C45&gt;=U$2,$D45,0),0)</f>
        <v>0</v>
      </c>
      <c r="V45" s="29" t="n">
        <f aca="false">IF($B45&lt;=V$2,IF($C45&gt;=V$2,$D45,0),0)</f>
        <v>0</v>
      </c>
      <c r="W45" s="29" t="n">
        <f aca="false">IF($B45&lt;=W$2,IF($C45&gt;=W$2,$D45,0),0)</f>
        <v>0</v>
      </c>
      <c r="X45" s="29" t="n">
        <f aca="false">IF($B45&lt;=X$2,IF($C45&gt;=X$2,$D45,0),0)</f>
        <v>0</v>
      </c>
      <c r="Y45" s="29" t="n">
        <f aca="false">IF($B45&lt;=Y$2,IF($C45&gt;=Y$2,$D45,0),0)</f>
        <v>0</v>
      </c>
      <c r="Z45" s="29" t="n">
        <f aca="false">IF($B45&lt;=Z$2,IF($C45&gt;=Z$2,$D45,0),0)</f>
        <v>0</v>
      </c>
      <c r="AA45" s="29" t="n">
        <f aca="false">IF($B45&lt;=AA$2,IF($C45&gt;=AA$2,$D45,0),0)</f>
        <v>0</v>
      </c>
      <c r="AB45" s="29" t="n">
        <f aca="false">IF($B45&lt;=AB$2,IF($C45&gt;=AB$2,$D45,0),0)</f>
        <v>0</v>
      </c>
      <c r="AC45" s="29" t="n">
        <f aca="false">IF($B45&lt;=AC$2,IF($C45&gt;=AC$2,$D45,0),0)</f>
        <v>0</v>
      </c>
      <c r="AD45" s="29" t="n">
        <f aca="false">IF($B45&lt;=AD$2,IF($C45&gt;=AD$2,$D45,0),0)</f>
        <v>0</v>
      </c>
      <c r="AE45" s="29" t="n">
        <f aca="false">IF($B45&lt;=AE$2,IF($C45&gt;=AE$2,$D45,0),0)</f>
        <v>0</v>
      </c>
      <c r="AF45" s="29" t="n">
        <f aca="false">IF($B45&lt;=AF$2,IF($C45&gt;=AF$2,$D45,0),0)</f>
        <v>0</v>
      </c>
      <c r="AG45" s="29" t="n">
        <f aca="false">IF($B45&lt;=AG$2,IF($C45&gt;=AG$2,$D45,0),0)</f>
        <v>0</v>
      </c>
      <c r="AH45" s="29" t="n">
        <f aca="false">IF($B45&lt;=AH$2,IF($C45&gt;=AH$2,$D45,0),0)</f>
        <v>0</v>
      </c>
      <c r="AI45" s="29" t="n">
        <f aca="false">IF($B45&lt;=AI$2,IF($C45&gt;=AI$2,$D45,0),0)</f>
        <v>0</v>
      </c>
      <c r="AJ45" s="29" t="n">
        <f aca="false">IF($B45&lt;=AJ$2,IF($C45&gt;=AJ$2,$D45,0),0)</f>
        <v>0</v>
      </c>
      <c r="AK45" s="29" t="n">
        <f aca="false">IF($B45&lt;=AK$2,IF($C45&gt;=AK$2,$D45,0),0)</f>
        <v>0</v>
      </c>
      <c r="AL45" s="29" t="n">
        <f aca="false">IF($B45&lt;=AL$2,IF($C45&gt;=AL$2,$D45,0),0)</f>
        <v>0</v>
      </c>
      <c r="AM45" s="29" t="n">
        <f aca="false">IF($B45&lt;=AM$2,IF($C45&gt;=AM$2,$D45,0),0)</f>
        <v>0</v>
      </c>
      <c r="AN45" s="29" t="n">
        <f aca="false">IF($B45&lt;=AN$2,IF($C45&gt;=AN$2,$D45,0),0)</f>
        <v>0</v>
      </c>
      <c r="AO45" s="29" t="n">
        <f aca="false">IF($B45&lt;=AO$2,IF($C45&gt;=AO$2,$D45,0),0)</f>
        <v>0</v>
      </c>
      <c r="AP45" s="29" t="n">
        <f aca="false">IF($B45&lt;=AP$2,IF($C45&gt;=AP$2,$D45,0),0)</f>
        <v>0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</row>
    <row r="46" customFormat="false" ht="12.75" hidden="false" customHeight="false" outlineLevel="0" collapsed="false">
      <c r="A46" s="23" t="n">
        <v>1</v>
      </c>
      <c r="B46" s="24" t="n">
        <v>36708</v>
      </c>
      <c r="C46" s="24" t="n">
        <v>36708</v>
      </c>
      <c r="D46" s="25" t="n">
        <v>15.5</v>
      </c>
      <c r="E46" s="26" t="n">
        <v>4.015</v>
      </c>
      <c r="F46" s="5" t="s">
        <v>114</v>
      </c>
      <c r="H46" s="38" t="n">
        <f aca="false">((I46-E46)*SUM(L46:AZ46)*10000)</f>
        <v>4650.00000000004</v>
      </c>
      <c r="I46" s="26" t="n">
        <v>4.045</v>
      </c>
      <c r="J46" s="5" t="s">
        <v>40</v>
      </c>
      <c r="K46" s="5" t="n">
        <f aca="false">IF(I46=1,0,G46)</f>
        <v>0</v>
      </c>
      <c r="L46" s="29" t="n">
        <f aca="false">IF($B46&lt;=L$2,IF($C46&gt;=L$2,$D46,0),0)</f>
        <v>0</v>
      </c>
      <c r="M46" s="29" t="n">
        <f aca="false">IF($B46&lt;=M$2,IF($C46&gt;=M$2,$D46,0),0)</f>
        <v>15.5</v>
      </c>
      <c r="N46" s="29" t="n">
        <f aca="false">IF($B46&lt;=N$2,IF($C46&gt;=N$2,$D46,0),0)</f>
        <v>0</v>
      </c>
      <c r="O46" s="29" t="n">
        <f aca="false">IF($B46&lt;=O$2,IF($C46&gt;=O$2,$D46,0),0)</f>
        <v>0</v>
      </c>
      <c r="P46" s="29" t="n">
        <f aca="false">IF($B46&lt;=P$2,IF($C46&gt;=P$2,$D46,0),0)</f>
        <v>0</v>
      </c>
      <c r="Q46" s="29" t="n">
        <f aca="false">IF($B46&lt;=Q$2,IF($C46&gt;=Q$2,$D46,0),0)</f>
        <v>0</v>
      </c>
      <c r="R46" s="29" t="n">
        <f aca="false">IF($B46&lt;=R$2,IF($C46&gt;=R$2,$D46,0),0)</f>
        <v>0</v>
      </c>
      <c r="S46" s="29" t="n">
        <f aca="false">IF($B46&lt;=S$2,IF($C46&gt;=S$2,$D46,0),0)</f>
        <v>0</v>
      </c>
      <c r="T46" s="29" t="n">
        <f aca="false">IF($B46&lt;=T$2,IF($C46&gt;=T$2,$D46,0),0)</f>
        <v>0</v>
      </c>
      <c r="U46" s="29" t="n">
        <f aca="false">IF($B46&lt;=U$2,IF($C46&gt;=U$2,$D46,0),0)</f>
        <v>0</v>
      </c>
      <c r="V46" s="29" t="n">
        <f aca="false">IF($B46&lt;=V$2,IF($C46&gt;=V$2,$D46,0),0)</f>
        <v>0</v>
      </c>
      <c r="W46" s="29" t="n">
        <f aca="false">IF($B46&lt;=W$2,IF($C46&gt;=W$2,$D46,0),0)</f>
        <v>0</v>
      </c>
      <c r="X46" s="29" t="n">
        <f aca="false">IF($B46&lt;=X$2,IF($C46&gt;=X$2,$D46,0),0)</f>
        <v>0</v>
      </c>
      <c r="Y46" s="29" t="n">
        <f aca="false">IF($B46&lt;=Y$2,IF($C46&gt;=Y$2,$D46,0),0)</f>
        <v>0</v>
      </c>
      <c r="Z46" s="29" t="n">
        <f aca="false">IF($B46&lt;=Z$2,IF($C46&gt;=Z$2,$D46,0),0)</f>
        <v>0</v>
      </c>
      <c r="AA46" s="29" t="n">
        <f aca="false">IF($B46&lt;=AA$2,IF($C46&gt;=AA$2,$D46,0),0)</f>
        <v>0</v>
      </c>
      <c r="AB46" s="29" t="n">
        <f aca="false">IF($B46&lt;=AB$2,IF($C46&gt;=AB$2,$D46,0),0)</f>
        <v>0</v>
      </c>
      <c r="AC46" s="29" t="n">
        <f aca="false">IF($B46&lt;=AC$2,IF($C46&gt;=AC$2,$D46,0),0)</f>
        <v>0</v>
      </c>
      <c r="AD46" s="29" t="n">
        <f aca="false">IF($B46&lt;=AD$2,IF($C46&gt;=AD$2,$D46,0),0)</f>
        <v>0</v>
      </c>
      <c r="AE46" s="29" t="n">
        <f aca="false">IF($B46&lt;=AE$2,IF($C46&gt;=AE$2,$D46,0),0)</f>
        <v>0</v>
      </c>
      <c r="AF46" s="29" t="n">
        <f aca="false">IF($B46&lt;=AF$2,IF($C46&gt;=AF$2,$D46,0),0)</f>
        <v>0</v>
      </c>
      <c r="AG46" s="29" t="n">
        <f aca="false">IF($B46&lt;=AG$2,IF($C46&gt;=AG$2,$D46,0),0)</f>
        <v>0</v>
      </c>
      <c r="AH46" s="29" t="n">
        <f aca="false">IF($B46&lt;=AH$2,IF($C46&gt;=AH$2,$D46,0),0)</f>
        <v>0</v>
      </c>
      <c r="AI46" s="29" t="n">
        <f aca="false">IF($B46&lt;=AI$2,IF($C46&gt;=AI$2,$D46,0),0)</f>
        <v>0</v>
      </c>
      <c r="AJ46" s="29" t="n">
        <f aca="false">IF($B46&lt;=AJ$2,IF($C46&gt;=AJ$2,$D46,0),0)</f>
        <v>0</v>
      </c>
      <c r="AK46" s="29" t="n">
        <f aca="false">IF($B46&lt;=AK$2,IF($C46&gt;=AK$2,$D46,0),0)</f>
        <v>0</v>
      </c>
      <c r="AL46" s="29" t="n">
        <f aca="false">IF($B46&lt;=AL$2,IF($C46&gt;=AL$2,$D46,0),0)</f>
        <v>0</v>
      </c>
      <c r="AM46" s="29" t="n">
        <f aca="false">IF($B46&lt;=AM$2,IF($C46&gt;=AM$2,$D46,0),0)</f>
        <v>0</v>
      </c>
      <c r="AN46" s="29" t="n">
        <f aca="false">IF($B46&lt;=AN$2,IF($C46&gt;=AN$2,$D46,0),0)</f>
        <v>0</v>
      </c>
      <c r="AO46" s="29" t="n">
        <f aca="false">IF($B46&lt;=AO$2,IF($C46&gt;=AO$2,$D46,0),0)</f>
        <v>0</v>
      </c>
      <c r="AP46" s="29" t="n">
        <f aca="false">IF($B46&lt;=AP$2,IF($C46&gt;=AP$2,$D46,0),0)</f>
        <v>0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</row>
    <row r="47" customFormat="false" ht="12.75" hidden="false" customHeight="false" outlineLevel="0" collapsed="false">
      <c r="B47" s="24" t="n">
        <v>36708</v>
      </c>
      <c r="C47" s="24" t="n">
        <v>36708</v>
      </c>
      <c r="D47" s="25" t="n">
        <v>-31</v>
      </c>
      <c r="E47" s="26" t="n">
        <v>4.03</v>
      </c>
      <c r="F47" s="5" t="s">
        <v>114</v>
      </c>
      <c r="H47" s="38" t="n">
        <f aca="false">((I47-E47)*SUM(L47:AZ47)*10000)</f>
        <v>-4649.9999999999</v>
      </c>
      <c r="I47" s="26" t="n">
        <v>4.045</v>
      </c>
      <c r="J47" s="5" t="s">
        <v>40</v>
      </c>
      <c r="K47" s="5" t="n">
        <f aca="false">IF(I47=1,0,G47)</f>
        <v>0</v>
      </c>
      <c r="L47" s="29" t="n">
        <f aca="false">IF($B47&lt;=L$2,IF($C47&gt;=L$2,$D47,0),0)</f>
        <v>0</v>
      </c>
      <c r="M47" s="29" t="n">
        <f aca="false">IF($B47&lt;=M$2,IF($C47&gt;=M$2,$D47,0),0)</f>
        <v>-31</v>
      </c>
      <c r="N47" s="29" t="n">
        <f aca="false">IF($B47&lt;=N$2,IF($C47&gt;=N$2,$D47,0),0)</f>
        <v>0</v>
      </c>
      <c r="O47" s="29" t="n">
        <f aca="false">IF($B47&lt;=O$2,IF($C47&gt;=O$2,$D47,0),0)</f>
        <v>0</v>
      </c>
      <c r="P47" s="29" t="n">
        <f aca="false">IF($B47&lt;=P$2,IF($C47&gt;=P$2,$D47,0),0)</f>
        <v>0</v>
      </c>
      <c r="Q47" s="29" t="n">
        <f aca="false">IF($B47&lt;=Q$2,IF($C47&gt;=Q$2,$D47,0),0)</f>
        <v>0</v>
      </c>
      <c r="R47" s="29" t="n">
        <f aca="false">IF($B47&lt;=R$2,IF($C47&gt;=R$2,$D47,0),0)</f>
        <v>0</v>
      </c>
      <c r="S47" s="29" t="n">
        <f aca="false">IF($B47&lt;=S$2,IF($C47&gt;=S$2,$D47,0),0)</f>
        <v>0</v>
      </c>
      <c r="T47" s="29" t="n">
        <f aca="false">IF($B47&lt;=T$2,IF($C47&gt;=T$2,$D47,0),0)</f>
        <v>0</v>
      </c>
      <c r="U47" s="29" t="n">
        <f aca="false">IF($B47&lt;=U$2,IF($C47&gt;=U$2,$D47,0),0)</f>
        <v>0</v>
      </c>
      <c r="V47" s="29" t="n">
        <f aca="false">IF($B47&lt;=V$2,IF($C47&gt;=V$2,$D47,0),0)</f>
        <v>0</v>
      </c>
      <c r="W47" s="29" t="n">
        <f aca="false">IF($B47&lt;=W$2,IF($C47&gt;=W$2,$D47,0),0)</f>
        <v>0</v>
      </c>
      <c r="X47" s="29" t="n">
        <f aca="false">IF($B47&lt;=X$2,IF($C47&gt;=X$2,$D47,0),0)</f>
        <v>0</v>
      </c>
      <c r="Y47" s="29" t="n">
        <f aca="false">IF($B47&lt;=Y$2,IF($C47&gt;=Y$2,$D47,0),0)</f>
        <v>0</v>
      </c>
      <c r="Z47" s="29" t="n">
        <f aca="false">IF($B47&lt;=Z$2,IF($C47&gt;=Z$2,$D47,0),0)</f>
        <v>0</v>
      </c>
      <c r="AA47" s="29" t="n">
        <f aca="false">IF($B47&lt;=AA$2,IF($C47&gt;=AA$2,$D47,0),0)</f>
        <v>0</v>
      </c>
      <c r="AB47" s="29" t="n">
        <f aca="false">IF($B47&lt;=AB$2,IF($C47&gt;=AB$2,$D47,0),0)</f>
        <v>0</v>
      </c>
      <c r="AC47" s="29" t="n">
        <f aca="false">IF($B47&lt;=AC$2,IF($C47&gt;=AC$2,$D47,0),0)</f>
        <v>0</v>
      </c>
      <c r="AD47" s="29" t="n">
        <f aca="false">IF($B47&lt;=AD$2,IF($C47&gt;=AD$2,$D47,0),0)</f>
        <v>0</v>
      </c>
      <c r="AE47" s="29" t="n">
        <f aca="false">IF($B47&lt;=AE$2,IF($C47&gt;=AE$2,$D47,0),0)</f>
        <v>0</v>
      </c>
      <c r="AF47" s="29" t="n">
        <f aca="false">IF($B47&lt;=AF$2,IF($C47&gt;=AF$2,$D47,0),0)</f>
        <v>0</v>
      </c>
      <c r="AG47" s="29" t="n">
        <f aca="false">IF($B47&lt;=AG$2,IF($C47&gt;=AG$2,$D47,0),0)</f>
        <v>0</v>
      </c>
      <c r="AH47" s="29" t="n">
        <f aca="false">IF($B47&lt;=AH$2,IF($C47&gt;=AH$2,$D47,0),0)</f>
        <v>0</v>
      </c>
      <c r="AI47" s="29" t="n">
        <f aca="false">IF($B47&lt;=AI$2,IF($C47&gt;=AI$2,$D47,0),0)</f>
        <v>0</v>
      </c>
      <c r="AJ47" s="29" t="n">
        <f aca="false">IF($B47&lt;=AJ$2,IF($C47&gt;=AJ$2,$D47,0),0)</f>
        <v>0</v>
      </c>
      <c r="AK47" s="29" t="n">
        <f aca="false">IF($B47&lt;=AK$2,IF($C47&gt;=AK$2,$D47,0),0)</f>
        <v>0</v>
      </c>
      <c r="AL47" s="29" t="n">
        <f aca="false">IF($B47&lt;=AL$2,IF($C47&gt;=AL$2,$D47,0),0)</f>
        <v>0</v>
      </c>
      <c r="AM47" s="29" t="n">
        <f aca="false">IF($B47&lt;=AM$2,IF($C47&gt;=AM$2,$D47,0),0)</f>
        <v>0</v>
      </c>
      <c r="AN47" s="29" t="n">
        <f aca="false">IF($B47&lt;=AN$2,IF($C47&gt;=AN$2,$D47,0),0)</f>
        <v>0</v>
      </c>
      <c r="AO47" s="29" t="n">
        <f aca="false">IF($B47&lt;=AO$2,IF($C47&gt;=AO$2,$D47,0),0)</f>
        <v>0</v>
      </c>
      <c r="AP47" s="29" t="n">
        <f aca="false">IF($B47&lt;=AP$2,IF($C47&gt;=AP$2,$D47,0),0)</f>
        <v>0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</row>
    <row r="48" customFormat="false" ht="12.75" hidden="false" customHeight="false" outlineLevel="0" collapsed="false">
      <c r="B48" s="24" t="n">
        <v>36708</v>
      </c>
      <c r="C48" s="24" t="n">
        <v>36708</v>
      </c>
      <c r="D48" s="25" t="n">
        <v>-31</v>
      </c>
      <c r="E48" s="26" t="n">
        <v>4.12</v>
      </c>
      <c r="F48" s="5" t="s">
        <v>114</v>
      </c>
      <c r="H48" s="38" t="n">
        <f aca="false">((I48-E48)*SUM(L48:AZ48)*10000)</f>
        <v>23250.0000000001</v>
      </c>
      <c r="I48" s="26" t="n">
        <v>4.045</v>
      </c>
      <c r="J48" s="5" t="s">
        <v>40</v>
      </c>
      <c r="K48" s="5" t="n">
        <f aca="false">IF(I48=1,0,G48)</f>
        <v>0</v>
      </c>
      <c r="L48" s="29" t="n">
        <f aca="false">IF($B48&lt;=L$2,IF($C48&gt;=L$2,$D48,0),0)</f>
        <v>0</v>
      </c>
      <c r="M48" s="29" t="n">
        <f aca="false">IF($B48&lt;=M$2,IF($C48&gt;=M$2,$D48,0),0)</f>
        <v>-31</v>
      </c>
      <c r="N48" s="29" t="n">
        <f aca="false">IF($B48&lt;=N$2,IF($C48&gt;=N$2,$D48,0),0)</f>
        <v>0</v>
      </c>
      <c r="O48" s="29" t="n">
        <f aca="false">IF($B48&lt;=O$2,IF($C48&gt;=O$2,$D48,0),0)</f>
        <v>0</v>
      </c>
      <c r="P48" s="29" t="n">
        <f aca="false">IF($B48&lt;=P$2,IF($C48&gt;=P$2,$D48,0),0)</f>
        <v>0</v>
      </c>
      <c r="Q48" s="29" t="n">
        <f aca="false">IF($B48&lt;=Q$2,IF($C48&gt;=Q$2,$D48,0),0)</f>
        <v>0</v>
      </c>
      <c r="R48" s="29" t="n">
        <f aca="false">IF($B48&lt;=R$2,IF($C48&gt;=R$2,$D48,0),0)</f>
        <v>0</v>
      </c>
      <c r="S48" s="29" t="n">
        <f aca="false">IF($B48&lt;=S$2,IF($C48&gt;=S$2,$D48,0),0)</f>
        <v>0</v>
      </c>
      <c r="T48" s="29" t="n">
        <f aca="false">IF($B48&lt;=T$2,IF($C48&gt;=T$2,$D48,0),0)</f>
        <v>0</v>
      </c>
      <c r="U48" s="29" t="n">
        <f aca="false">IF($B48&lt;=U$2,IF($C48&gt;=U$2,$D48,0),0)</f>
        <v>0</v>
      </c>
      <c r="V48" s="29" t="n">
        <f aca="false">IF($B48&lt;=V$2,IF($C48&gt;=V$2,$D48,0),0)</f>
        <v>0</v>
      </c>
      <c r="W48" s="29" t="n">
        <f aca="false">IF($B48&lt;=W$2,IF($C48&gt;=W$2,$D48,0),0)</f>
        <v>0</v>
      </c>
      <c r="X48" s="29" t="n">
        <f aca="false">IF($B48&lt;=X$2,IF($C48&gt;=X$2,$D48,0),0)</f>
        <v>0</v>
      </c>
      <c r="Y48" s="29" t="n">
        <f aca="false">IF($B48&lt;=Y$2,IF($C48&gt;=Y$2,$D48,0),0)</f>
        <v>0</v>
      </c>
      <c r="Z48" s="29" t="n">
        <f aca="false">IF($B48&lt;=Z$2,IF($C48&gt;=Z$2,$D48,0),0)</f>
        <v>0</v>
      </c>
      <c r="AA48" s="29" t="n">
        <f aca="false">IF($B48&lt;=AA$2,IF($C48&gt;=AA$2,$D48,0),0)</f>
        <v>0</v>
      </c>
      <c r="AB48" s="29" t="n">
        <f aca="false">IF($B48&lt;=AB$2,IF($C48&gt;=AB$2,$D48,0),0)</f>
        <v>0</v>
      </c>
      <c r="AC48" s="29" t="n">
        <f aca="false">IF($B48&lt;=AC$2,IF($C48&gt;=AC$2,$D48,0),0)</f>
        <v>0</v>
      </c>
      <c r="AD48" s="29" t="n">
        <f aca="false">IF($B48&lt;=AD$2,IF($C48&gt;=AD$2,$D48,0),0)</f>
        <v>0</v>
      </c>
      <c r="AE48" s="29" t="n">
        <f aca="false">IF($B48&lt;=AE$2,IF($C48&gt;=AE$2,$D48,0),0)</f>
        <v>0</v>
      </c>
      <c r="AF48" s="29" t="n">
        <f aca="false">IF($B48&lt;=AF$2,IF($C48&gt;=AF$2,$D48,0),0)</f>
        <v>0</v>
      </c>
      <c r="AG48" s="29" t="n">
        <f aca="false">IF($B48&lt;=AG$2,IF($C48&gt;=AG$2,$D48,0),0)</f>
        <v>0</v>
      </c>
      <c r="AH48" s="29" t="n">
        <f aca="false">IF($B48&lt;=AH$2,IF($C48&gt;=AH$2,$D48,0),0)</f>
        <v>0</v>
      </c>
      <c r="AI48" s="29" t="n">
        <f aca="false">IF($B48&lt;=AI$2,IF($C48&gt;=AI$2,$D48,0),0)</f>
        <v>0</v>
      </c>
      <c r="AJ48" s="29" t="n">
        <f aca="false">IF($B48&lt;=AJ$2,IF($C48&gt;=AJ$2,$D48,0),0)</f>
        <v>0</v>
      </c>
      <c r="AK48" s="29" t="n">
        <f aca="false">IF($B48&lt;=AK$2,IF($C48&gt;=AK$2,$D48,0),0)</f>
        <v>0</v>
      </c>
      <c r="AL48" s="29" t="n">
        <f aca="false">IF($B48&lt;=AL$2,IF($C48&gt;=AL$2,$D48,0),0)</f>
        <v>0</v>
      </c>
      <c r="AM48" s="29" t="n">
        <f aca="false">IF($B48&lt;=AM$2,IF($C48&gt;=AM$2,$D48,0),0)</f>
        <v>0</v>
      </c>
      <c r="AN48" s="29" t="n">
        <f aca="false">IF($B48&lt;=AN$2,IF($C48&gt;=AN$2,$D48,0),0)</f>
        <v>0</v>
      </c>
      <c r="AO48" s="29" t="n">
        <f aca="false">IF($B48&lt;=AO$2,IF($C48&gt;=AO$2,$D48,0),0)</f>
        <v>0</v>
      </c>
      <c r="AP48" s="29" t="n">
        <f aca="false">IF($B48&lt;=AP$2,IF($C48&gt;=AP$2,$D48,0),0)</f>
        <v>0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</row>
    <row r="49" customFormat="false" ht="12.75" hidden="false" customHeight="false" outlineLevel="0" collapsed="false"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</row>
    <row r="50" customFormat="false" ht="12.75" hidden="false" customHeight="false" outlineLevel="0" collapsed="false">
      <c r="A50" s="23" t="n">
        <v>1</v>
      </c>
      <c r="B50" s="24" t="n">
        <v>36708</v>
      </c>
      <c r="C50" s="24" t="n">
        <v>36708</v>
      </c>
      <c r="D50" s="25" t="n">
        <v>-15.5</v>
      </c>
      <c r="E50" s="26" t="n">
        <v>-0.425</v>
      </c>
      <c r="F50" s="5" t="s">
        <v>115</v>
      </c>
      <c r="G50" s="5" t="s">
        <v>116</v>
      </c>
      <c r="H50" s="38" t="n">
        <f aca="false">((I50-E50)*SUM(L50:AZ50)*10000)</f>
        <v>10075</v>
      </c>
      <c r="I50" s="5" t="n">
        <v>-0.49</v>
      </c>
      <c r="K50" s="5" t="str">
        <f aca="false">IF(I50=1,0,G50)</f>
        <v>west</v>
      </c>
      <c r="L50" s="29" t="n">
        <f aca="false">IF($B50&lt;=L$2,IF($C50&gt;=L$2,$D50,0),0)</f>
        <v>0</v>
      </c>
      <c r="M50" s="29" t="n">
        <f aca="false">IF($B50&lt;=M$2,IF($C50&gt;=M$2,$D50,0),0)</f>
        <v>-15.5</v>
      </c>
      <c r="N50" s="29" t="n">
        <f aca="false">IF($B50&lt;=N$2,IF($C50&gt;=N$2,$D50,0),0)</f>
        <v>0</v>
      </c>
      <c r="O50" s="29" t="n">
        <f aca="false">IF($B50&lt;=O$2,IF($C50&gt;=O$2,$D50,0),0)</f>
        <v>0</v>
      </c>
      <c r="P50" s="29" t="n">
        <f aca="false">IF($B50&lt;=P$2,IF($C50&gt;=P$2,$D50,0),0)</f>
        <v>0</v>
      </c>
      <c r="Q50" s="29" t="n">
        <f aca="false">IF($B50&lt;=Q$2,IF($C50&gt;=Q$2,$D50,0),0)</f>
        <v>0</v>
      </c>
      <c r="R50" s="29" t="n">
        <f aca="false">IF($B50&lt;=R$2,IF($C50&gt;=R$2,$D50,0),0)</f>
        <v>0</v>
      </c>
      <c r="S50" s="29" t="n">
        <f aca="false">IF($B50&lt;=S$2,IF($C50&gt;=S$2,$D50,0),0)</f>
        <v>0</v>
      </c>
      <c r="T50" s="29" t="n">
        <f aca="false">IF($B50&lt;=T$2,IF($C50&gt;=T$2,$D50,0),0)</f>
        <v>0</v>
      </c>
      <c r="U50" s="29" t="n">
        <f aca="false">IF($B50&lt;=U$2,IF($C50&gt;=U$2,$D50,0),0)</f>
        <v>0</v>
      </c>
      <c r="V50" s="29" t="n">
        <f aca="false">IF($B50&lt;=V$2,IF($C50&gt;=V$2,$D50,0),0)</f>
        <v>0</v>
      </c>
      <c r="W50" s="29" t="n">
        <f aca="false">IF($B50&lt;=W$2,IF($C50&gt;=W$2,$D50,0),0)</f>
        <v>0</v>
      </c>
      <c r="X50" s="29" t="n">
        <f aca="false">IF($B50&lt;=X$2,IF($C50&gt;=X$2,$D50,0),0)</f>
        <v>0</v>
      </c>
      <c r="Y50" s="29" t="n">
        <f aca="false">IF($B50&lt;=Y$2,IF($C50&gt;=Y$2,$D50,0),0)</f>
        <v>0</v>
      </c>
      <c r="Z50" s="29" t="n">
        <f aca="false">IF($B50&lt;=Z$2,IF($C50&gt;=Z$2,$D50,0),0)</f>
        <v>0</v>
      </c>
      <c r="AA50" s="29" t="n">
        <f aca="false">IF($B50&lt;=AA$2,IF($C50&gt;=AA$2,$D50,0),0)</f>
        <v>0</v>
      </c>
      <c r="AB50" s="29" t="n">
        <f aca="false">IF($B50&lt;=AB$2,IF($C50&gt;=AB$2,$D50,0),0)</f>
        <v>0</v>
      </c>
      <c r="AC50" s="29" t="n">
        <f aca="false">IF($B50&lt;=AC$2,IF($C50&gt;=AC$2,$D50,0),0)</f>
        <v>0</v>
      </c>
      <c r="AD50" s="29" t="n">
        <f aca="false">IF($B50&lt;=AD$2,IF($C50&gt;=AD$2,$D50,0),0)</f>
        <v>0</v>
      </c>
      <c r="AE50" s="29" t="n">
        <f aca="false">IF($B50&lt;=AE$2,IF($C50&gt;=AE$2,$D50,0),0)</f>
        <v>0</v>
      </c>
      <c r="AF50" s="29" t="n">
        <f aca="false">IF($B50&lt;=AF$2,IF($C50&gt;=AF$2,$D50,0),0)</f>
        <v>0</v>
      </c>
      <c r="AG50" s="29" t="n">
        <f aca="false">IF($B50&lt;=AG$2,IF($C50&gt;=AG$2,$D50,0),0)</f>
        <v>0</v>
      </c>
      <c r="AH50" s="29" t="n">
        <f aca="false">IF($B50&lt;=AH$2,IF($C50&gt;=AH$2,$D50,0),0)</f>
        <v>0</v>
      </c>
      <c r="AI50" s="29" t="n">
        <f aca="false">IF($B50&lt;=AI$2,IF($C50&gt;=AI$2,$D50,0),0)</f>
        <v>0</v>
      </c>
      <c r="AJ50" s="29" t="n">
        <f aca="false">IF($B50&lt;=AJ$2,IF($C50&gt;=AJ$2,$D50,0),0)</f>
        <v>0</v>
      </c>
      <c r="AK50" s="29" t="n">
        <f aca="false">IF($B50&lt;=AK$2,IF($C50&gt;=AK$2,$D50,0),0)</f>
        <v>0</v>
      </c>
      <c r="AL50" s="29" t="n">
        <f aca="false">IF($B50&lt;=AL$2,IF($C50&gt;=AL$2,$D50,0),0)</f>
        <v>0</v>
      </c>
      <c r="AM50" s="29" t="n">
        <f aca="false">IF($B50&lt;=AM$2,IF($C50&gt;=AM$2,$D50,0),0)</f>
        <v>0</v>
      </c>
      <c r="AN50" s="29" t="n">
        <f aca="false">IF($B50&lt;=AN$2,IF($C50&gt;=AN$2,$D50,0),0)</f>
        <v>0</v>
      </c>
      <c r="AO50" s="29" t="n">
        <f aca="false">IF($B50&lt;=AO$2,IF($C50&gt;=AO$2,$D50,0),0)</f>
        <v>0</v>
      </c>
      <c r="AP50" s="29" t="n">
        <f aca="false">IF($B50&lt;=AP$2,IF($C50&gt;=AP$2,$D50,0),0)</f>
        <v>0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</row>
    <row r="51" customFormat="false" ht="12.75" hidden="false" customHeight="false" outlineLevel="0" collapsed="false">
      <c r="A51" s="23" t="n">
        <v>1</v>
      </c>
      <c r="B51" s="24" t="n">
        <v>36708</v>
      </c>
      <c r="C51" s="24" t="n">
        <v>36800</v>
      </c>
      <c r="D51" s="25" t="n">
        <v>-15.5</v>
      </c>
      <c r="E51" s="26" t="n">
        <v>-0.43</v>
      </c>
      <c r="F51" s="5" t="s">
        <v>115</v>
      </c>
      <c r="G51" s="5" t="s">
        <v>116</v>
      </c>
      <c r="H51" s="38" t="n">
        <f aca="false">((I51-E51)*SUM(L51:AZ51)*10000)</f>
        <v>31000</v>
      </c>
      <c r="I51" s="5" t="n">
        <v>-0.48</v>
      </c>
      <c r="K51" s="5" t="str">
        <f aca="false">IF(I51=1,0,G51)</f>
        <v>west</v>
      </c>
      <c r="L51" s="29" t="n">
        <f aca="false">IF($B51&lt;=L$2,IF($C51&gt;=L$2,$D51,0),0)</f>
        <v>0</v>
      </c>
      <c r="M51" s="29" t="n">
        <f aca="false">IF($B51&lt;=M$2,IF($C51&gt;=M$2,$D51,0),0)</f>
        <v>-15.5</v>
      </c>
      <c r="N51" s="29" t="n">
        <f aca="false">IF($B51&lt;=N$2,IF($C51&gt;=N$2,$D51,0),0)</f>
        <v>-15.5</v>
      </c>
      <c r="O51" s="29" t="n">
        <f aca="false">IF($B51&lt;=O$2,IF($C51&gt;=O$2,$D51,0),0)</f>
        <v>-15.5</v>
      </c>
      <c r="P51" s="29" t="n">
        <f aca="false">IF($B51&lt;=P$2,IF($C51&gt;=P$2,$D51,0),0)</f>
        <v>-15.5</v>
      </c>
      <c r="Q51" s="29" t="n">
        <f aca="false">IF($B51&lt;=Q$2,IF($C51&gt;=Q$2,$D51,0),0)</f>
        <v>0</v>
      </c>
      <c r="R51" s="29" t="n">
        <f aca="false">IF($B51&lt;=R$2,IF($C51&gt;=R$2,$D51,0),0)</f>
        <v>0</v>
      </c>
      <c r="S51" s="29" t="n">
        <f aca="false">IF($B51&lt;=S$2,IF($C51&gt;=S$2,$D51,0),0)</f>
        <v>0</v>
      </c>
      <c r="T51" s="29" t="n">
        <f aca="false">IF($B51&lt;=T$2,IF($C51&gt;=T$2,$D51,0),0)</f>
        <v>0</v>
      </c>
      <c r="U51" s="29" t="n">
        <f aca="false">IF($B51&lt;=U$2,IF($C51&gt;=U$2,$D51,0),0)</f>
        <v>0</v>
      </c>
      <c r="V51" s="29" t="n">
        <f aca="false">IF($B51&lt;=V$2,IF($C51&gt;=V$2,$D51,0),0)</f>
        <v>0</v>
      </c>
      <c r="W51" s="29" t="n">
        <f aca="false">IF($B51&lt;=W$2,IF($C51&gt;=W$2,$D51,0),0)</f>
        <v>0</v>
      </c>
      <c r="X51" s="29" t="n">
        <f aca="false">IF($B51&lt;=X$2,IF($C51&gt;=X$2,$D51,0),0)</f>
        <v>0</v>
      </c>
      <c r="Y51" s="29" t="n">
        <f aca="false">IF($B51&lt;=Y$2,IF($C51&gt;=Y$2,$D51,0),0)</f>
        <v>0</v>
      </c>
      <c r="Z51" s="29" t="n">
        <f aca="false">IF($B51&lt;=Z$2,IF($C51&gt;=Z$2,$D51,0),0)</f>
        <v>0</v>
      </c>
      <c r="AA51" s="29" t="n">
        <f aca="false">IF($B51&lt;=AA$2,IF($C51&gt;=AA$2,$D51,0),0)</f>
        <v>0</v>
      </c>
      <c r="AB51" s="29" t="n">
        <f aca="false">IF($B51&lt;=AB$2,IF($C51&gt;=AB$2,$D51,0),0)</f>
        <v>0</v>
      </c>
      <c r="AC51" s="29" t="n">
        <f aca="false">IF($B51&lt;=AC$2,IF($C51&gt;=AC$2,$D51,0),0)</f>
        <v>0</v>
      </c>
      <c r="AD51" s="29" t="n">
        <f aca="false">IF($B51&lt;=AD$2,IF($C51&gt;=AD$2,$D51,0),0)</f>
        <v>0</v>
      </c>
      <c r="AE51" s="29" t="n">
        <f aca="false">IF($B51&lt;=AE$2,IF($C51&gt;=AE$2,$D51,0),0)</f>
        <v>0</v>
      </c>
      <c r="AF51" s="29" t="n">
        <f aca="false">IF($B51&lt;=AF$2,IF($C51&gt;=AF$2,$D51,0),0)</f>
        <v>0</v>
      </c>
      <c r="AG51" s="29" t="n">
        <f aca="false">IF($B51&lt;=AG$2,IF($C51&gt;=AG$2,$D51,0),0)</f>
        <v>0</v>
      </c>
      <c r="AH51" s="29" t="n">
        <f aca="false">IF($B51&lt;=AH$2,IF($C51&gt;=AH$2,$D51,0),0)</f>
        <v>0</v>
      </c>
      <c r="AI51" s="29" t="n">
        <f aca="false">IF($B51&lt;=AI$2,IF($C51&gt;=AI$2,$D51,0),0)</f>
        <v>0</v>
      </c>
      <c r="AJ51" s="29" t="n">
        <f aca="false">IF($B51&lt;=AJ$2,IF($C51&gt;=AJ$2,$D51,0),0)</f>
        <v>0</v>
      </c>
      <c r="AK51" s="29" t="n">
        <f aca="false">IF($B51&lt;=AK$2,IF($C51&gt;=AK$2,$D51,0),0)</f>
        <v>0</v>
      </c>
      <c r="AL51" s="29" t="n">
        <f aca="false">IF($B51&lt;=AL$2,IF($C51&gt;=AL$2,$D51,0),0)</f>
        <v>0</v>
      </c>
      <c r="AM51" s="29" t="n">
        <f aca="false">IF($B51&lt;=AM$2,IF($C51&gt;=AM$2,$D51,0),0)</f>
        <v>0</v>
      </c>
      <c r="AN51" s="29" t="n">
        <f aca="false">IF($B51&lt;=AN$2,IF($C51&gt;=AN$2,$D51,0),0)</f>
        <v>0</v>
      </c>
      <c r="AO51" s="29" t="n">
        <f aca="false">IF($B51&lt;=AO$2,IF($C51&gt;=AO$2,$D51,0),0)</f>
        <v>0</v>
      </c>
      <c r="AP51" s="29" t="n">
        <f aca="false">IF($B51&lt;=AP$2,IF($C51&gt;=AP$2,$D51,0),0)</f>
        <v>0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</row>
    <row r="52" customFormat="false" ht="12.75" hidden="false" customHeight="false" outlineLevel="0" collapsed="false">
      <c r="A52" s="23" t="n">
        <v>1</v>
      </c>
      <c r="B52" s="24" t="n">
        <v>36708</v>
      </c>
      <c r="C52" s="24" t="n">
        <v>36800</v>
      </c>
      <c r="D52" s="25" t="n">
        <v>15.5</v>
      </c>
      <c r="E52" s="26" t="n">
        <v>-0.445</v>
      </c>
      <c r="F52" s="5" t="s">
        <v>115</v>
      </c>
      <c r="G52" s="5" t="s">
        <v>116</v>
      </c>
      <c r="H52" s="38" t="n">
        <f aca="false">((I52-E52)*SUM(L52:AZ52)*10000)</f>
        <v>-21700</v>
      </c>
      <c r="I52" s="5" t="n">
        <v>-0.48</v>
      </c>
      <c r="K52" s="5" t="str">
        <f aca="false">IF(I52=1,0,G52)</f>
        <v>west</v>
      </c>
      <c r="L52" s="29" t="n">
        <f aca="false">IF($B52&lt;=L$2,IF($C52&gt;=L$2,$D52,0),0)</f>
        <v>0</v>
      </c>
      <c r="M52" s="29" t="n">
        <f aca="false">IF($B52&lt;=M$2,IF($C52&gt;=M$2,$D52,0),0)</f>
        <v>15.5</v>
      </c>
      <c r="N52" s="29" t="n">
        <f aca="false">IF($B52&lt;=N$2,IF($C52&gt;=N$2,$D52,0),0)</f>
        <v>15.5</v>
      </c>
      <c r="O52" s="29" t="n">
        <f aca="false">IF($B52&lt;=O$2,IF($C52&gt;=O$2,$D52,0),0)</f>
        <v>15.5</v>
      </c>
      <c r="P52" s="29" t="n">
        <f aca="false">IF($B52&lt;=P$2,IF($C52&gt;=P$2,$D52,0),0)</f>
        <v>15.5</v>
      </c>
      <c r="Q52" s="29" t="n">
        <f aca="false">IF($B52&lt;=Q$2,IF($C52&gt;=Q$2,$D52,0),0)</f>
        <v>0</v>
      </c>
      <c r="R52" s="29" t="n">
        <f aca="false">IF($B52&lt;=R$2,IF($C52&gt;=R$2,$D52,0),0)</f>
        <v>0</v>
      </c>
      <c r="S52" s="29" t="n">
        <f aca="false">IF($B52&lt;=S$2,IF($C52&gt;=S$2,$D52,0),0)</f>
        <v>0</v>
      </c>
      <c r="T52" s="29" t="n">
        <f aca="false">IF($B52&lt;=T$2,IF($C52&gt;=T$2,$D52,0),0)</f>
        <v>0</v>
      </c>
      <c r="U52" s="29" t="n">
        <f aca="false">IF($B52&lt;=U$2,IF($C52&gt;=U$2,$D52,0),0)</f>
        <v>0</v>
      </c>
      <c r="V52" s="29" t="n">
        <f aca="false">IF($B52&lt;=V$2,IF($C52&gt;=V$2,$D52,0),0)</f>
        <v>0</v>
      </c>
      <c r="W52" s="29" t="n">
        <f aca="false">IF($B52&lt;=W$2,IF($C52&gt;=W$2,$D52,0),0)</f>
        <v>0</v>
      </c>
      <c r="X52" s="29" t="n">
        <f aca="false">IF($B52&lt;=X$2,IF($C52&gt;=X$2,$D52,0),0)</f>
        <v>0</v>
      </c>
      <c r="Y52" s="29" t="n">
        <f aca="false">IF($B52&lt;=Y$2,IF($C52&gt;=Y$2,$D52,0),0)</f>
        <v>0</v>
      </c>
      <c r="Z52" s="29" t="n">
        <f aca="false">IF($B52&lt;=Z$2,IF($C52&gt;=Z$2,$D52,0),0)</f>
        <v>0</v>
      </c>
      <c r="AA52" s="29" t="n">
        <f aca="false">IF($B52&lt;=AA$2,IF($C52&gt;=AA$2,$D52,0),0)</f>
        <v>0</v>
      </c>
      <c r="AB52" s="29" t="n">
        <f aca="false">IF($B52&lt;=AB$2,IF($C52&gt;=AB$2,$D52,0),0)</f>
        <v>0</v>
      </c>
      <c r="AC52" s="29" t="n">
        <f aca="false">IF($B52&lt;=AC$2,IF($C52&gt;=AC$2,$D52,0),0)</f>
        <v>0</v>
      </c>
      <c r="AD52" s="29" t="n">
        <f aca="false">IF($B52&lt;=AD$2,IF($C52&gt;=AD$2,$D52,0),0)</f>
        <v>0</v>
      </c>
      <c r="AE52" s="29" t="n">
        <f aca="false">IF($B52&lt;=AE$2,IF($C52&gt;=AE$2,$D52,0),0)</f>
        <v>0</v>
      </c>
      <c r="AF52" s="29" t="n">
        <f aca="false">IF($B52&lt;=AF$2,IF($C52&gt;=AF$2,$D52,0),0)</f>
        <v>0</v>
      </c>
      <c r="AG52" s="29" t="n">
        <f aca="false">IF($B52&lt;=AG$2,IF($C52&gt;=AG$2,$D52,0),0)</f>
        <v>0</v>
      </c>
      <c r="AH52" s="29" t="n">
        <f aca="false">IF($B52&lt;=AH$2,IF($C52&gt;=AH$2,$D52,0),0)</f>
        <v>0</v>
      </c>
      <c r="AI52" s="29" t="n">
        <f aca="false">IF($B52&lt;=AI$2,IF($C52&gt;=AI$2,$D52,0),0)</f>
        <v>0</v>
      </c>
      <c r="AJ52" s="29" t="n">
        <f aca="false">IF($B52&lt;=AJ$2,IF($C52&gt;=AJ$2,$D52,0),0)</f>
        <v>0</v>
      </c>
      <c r="AK52" s="29" t="n">
        <f aca="false">IF($B52&lt;=AK$2,IF($C52&gt;=AK$2,$D52,0),0)</f>
        <v>0</v>
      </c>
      <c r="AL52" s="29" t="n">
        <f aca="false">IF($B52&lt;=AL$2,IF($C52&gt;=AL$2,$D52,0),0)</f>
        <v>0</v>
      </c>
      <c r="AM52" s="29" t="n">
        <f aca="false">IF($B52&lt;=AM$2,IF($C52&gt;=AM$2,$D52,0),0)</f>
        <v>0</v>
      </c>
      <c r="AN52" s="29" t="n">
        <f aca="false">IF($B52&lt;=AN$2,IF($C52&gt;=AN$2,$D52,0),0)</f>
        <v>0</v>
      </c>
      <c r="AO52" s="29" t="n">
        <f aca="false">IF($B52&lt;=AO$2,IF($C52&gt;=AO$2,$D52,0),0)</f>
        <v>0</v>
      </c>
      <c r="AP52" s="29" t="n">
        <f aca="false">IF($B52&lt;=AP$2,IF($C52&gt;=AP$2,$D52,0),0)</f>
        <v>0</v>
      </c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</row>
    <row r="53" customFormat="false" ht="12.75" hidden="false" customHeight="false" outlineLevel="0" collapsed="false">
      <c r="A53" s="23" t="n">
        <v>1</v>
      </c>
      <c r="B53" s="24" t="n">
        <v>36708</v>
      </c>
      <c r="C53" s="24" t="n">
        <v>36708</v>
      </c>
      <c r="D53" s="25" t="n">
        <v>-15.5</v>
      </c>
      <c r="E53" s="26" t="n">
        <v>0.265</v>
      </c>
      <c r="F53" s="5" t="s">
        <v>117</v>
      </c>
      <c r="G53" s="5" t="s">
        <v>6</v>
      </c>
      <c r="H53" s="38" t="n">
        <f aca="false">((I53-E53)*SUM(L53:AZ53)*10000)</f>
        <v>-0</v>
      </c>
      <c r="I53" s="5" t="n">
        <v>0.265</v>
      </c>
      <c r="K53" s="5" t="str">
        <f aca="false">IF(I53=1,0,G53)</f>
        <v>WEST</v>
      </c>
      <c r="L53" s="29" t="n">
        <f aca="false">IF($B53&lt;=L$2,IF($C53&gt;=L$2,$D53,0),0)</f>
        <v>0</v>
      </c>
      <c r="M53" s="29" t="n">
        <f aca="false">IF($B53&lt;=M$2,IF($C53&gt;=M$2,$D53,0),0)</f>
        <v>-15.5</v>
      </c>
      <c r="N53" s="29" t="n">
        <f aca="false">IF($B53&lt;=N$2,IF($C53&gt;=N$2,$D53,0),0)</f>
        <v>0</v>
      </c>
      <c r="O53" s="29" t="n">
        <f aca="false">IF($B53&lt;=O$2,IF($C53&gt;=O$2,$D53,0),0)</f>
        <v>0</v>
      </c>
      <c r="P53" s="29" t="n">
        <f aca="false">IF($B53&lt;=P$2,IF($C53&gt;=P$2,$D53,0),0)</f>
        <v>0</v>
      </c>
      <c r="Q53" s="29" t="n">
        <f aca="false">IF($B53&lt;=Q$2,IF($C53&gt;=Q$2,$D53,0),0)</f>
        <v>0</v>
      </c>
      <c r="R53" s="29" t="n">
        <f aca="false">IF($B53&lt;=R$2,IF($C53&gt;=R$2,$D53,0),0)</f>
        <v>0</v>
      </c>
      <c r="S53" s="29" t="n">
        <f aca="false">IF($B53&lt;=S$2,IF($C53&gt;=S$2,$D53,0),0)</f>
        <v>0</v>
      </c>
      <c r="T53" s="29" t="n">
        <f aca="false">IF($B53&lt;=T$2,IF($C53&gt;=T$2,$D53,0),0)</f>
        <v>0</v>
      </c>
      <c r="U53" s="29" t="n">
        <f aca="false">IF($B53&lt;=U$2,IF($C53&gt;=U$2,$D53,0),0)</f>
        <v>0</v>
      </c>
      <c r="V53" s="29" t="n">
        <f aca="false">IF($B53&lt;=V$2,IF($C53&gt;=V$2,$D53,0),0)</f>
        <v>0</v>
      </c>
      <c r="W53" s="29" t="n">
        <f aca="false">IF($B53&lt;=W$2,IF($C53&gt;=W$2,$D53,0),0)</f>
        <v>0</v>
      </c>
      <c r="X53" s="29" t="n">
        <f aca="false">IF($B53&lt;=X$2,IF($C53&gt;=X$2,$D53,0),0)</f>
        <v>0</v>
      </c>
      <c r="Y53" s="29" t="n">
        <f aca="false">IF($B53&lt;=Y$2,IF($C53&gt;=Y$2,$D53,0),0)</f>
        <v>0</v>
      </c>
      <c r="Z53" s="29" t="n">
        <f aca="false">IF($B53&lt;=Z$2,IF($C53&gt;=Z$2,$D53,0),0)</f>
        <v>0</v>
      </c>
      <c r="AA53" s="29" t="n">
        <f aca="false">IF($B53&lt;=AA$2,IF($C53&gt;=AA$2,$D53,0),0)</f>
        <v>0</v>
      </c>
      <c r="AB53" s="29" t="n">
        <f aca="false">IF($B53&lt;=AB$2,IF($C53&gt;=AB$2,$D53,0),0)</f>
        <v>0</v>
      </c>
      <c r="AC53" s="29" t="n">
        <f aca="false">IF($B53&lt;=AC$2,IF($C53&gt;=AC$2,$D53,0),0)</f>
        <v>0</v>
      </c>
      <c r="AD53" s="29" t="n">
        <f aca="false">IF($B53&lt;=AD$2,IF($C53&gt;=AD$2,$D53,0),0)</f>
        <v>0</v>
      </c>
      <c r="AE53" s="29" t="n">
        <f aca="false">IF($B53&lt;=AE$2,IF($C53&gt;=AE$2,$D53,0),0)</f>
        <v>0</v>
      </c>
      <c r="AF53" s="29" t="n">
        <f aca="false">IF($B53&lt;=AF$2,IF($C53&gt;=AF$2,$D53,0),0)</f>
        <v>0</v>
      </c>
      <c r="AG53" s="29" t="n">
        <f aca="false">IF($B53&lt;=AG$2,IF($C53&gt;=AG$2,$D53,0),0)</f>
        <v>0</v>
      </c>
      <c r="AH53" s="29" t="n">
        <f aca="false">IF($B53&lt;=AH$2,IF($C53&gt;=AH$2,$D53,0),0)</f>
        <v>0</v>
      </c>
      <c r="AI53" s="29" t="n">
        <f aca="false">IF($B53&lt;=AI$2,IF($C53&gt;=AI$2,$D53,0),0)</f>
        <v>0</v>
      </c>
      <c r="AJ53" s="29" t="n">
        <f aca="false">IF($B53&lt;=AJ$2,IF($C53&gt;=AJ$2,$D53,0),0)</f>
        <v>0</v>
      </c>
      <c r="AK53" s="29" t="n">
        <f aca="false">IF($B53&lt;=AK$2,IF($C53&gt;=AK$2,$D53,0),0)</f>
        <v>0</v>
      </c>
      <c r="AL53" s="29" t="n">
        <f aca="false">IF($B53&lt;=AL$2,IF($C53&gt;=AL$2,$D53,0),0)</f>
        <v>0</v>
      </c>
      <c r="AM53" s="29" t="n">
        <f aca="false">IF($B53&lt;=AM$2,IF($C53&gt;=AM$2,$D53,0),0)</f>
        <v>0</v>
      </c>
      <c r="AN53" s="29" t="n">
        <f aca="false">IF($B53&lt;=AN$2,IF($C53&gt;=AN$2,$D53,0),0)</f>
        <v>0</v>
      </c>
      <c r="AO53" s="29" t="n">
        <f aca="false">IF($B53&lt;=AO$2,IF($C53&gt;=AO$2,$D53,0),0)</f>
        <v>0</v>
      </c>
      <c r="AP53" s="29" t="n">
        <f aca="false">IF($B53&lt;=AP$2,IF($C53&gt;=AP$2,$D53,0),0)</f>
        <v>0</v>
      </c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</row>
    <row r="54" customFormat="false" ht="12.75" hidden="false" customHeight="false" outlineLevel="0" collapsed="false">
      <c r="A54" s="23" t="n">
        <v>1</v>
      </c>
      <c r="B54" s="24" t="n">
        <v>36708</v>
      </c>
      <c r="C54" s="24" t="n">
        <v>36800</v>
      </c>
      <c r="D54" s="25" t="n">
        <v>-15.5</v>
      </c>
      <c r="E54" s="26" t="n">
        <v>0.255</v>
      </c>
      <c r="F54" s="5" t="s">
        <v>117</v>
      </c>
      <c r="G54" s="5" t="s">
        <v>6</v>
      </c>
      <c r="H54" s="38" t="n">
        <f aca="false">((I54-E54)*SUM(L54:AZ54)*10000)</f>
        <v>-6200.00000000001</v>
      </c>
      <c r="I54" s="5" t="n">
        <v>0.265</v>
      </c>
      <c r="K54" s="5" t="str">
        <f aca="false">IF(I54=1,0,G54)</f>
        <v>WEST</v>
      </c>
      <c r="L54" s="29" t="n">
        <f aca="false">IF($B54&lt;=L$2,IF($C54&gt;=L$2,$D54,0),0)</f>
        <v>0</v>
      </c>
      <c r="M54" s="29" t="n">
        <f aca="false">IF($B54&lt;=M$2,IF($C54&gt;=M$2,$D54,0),0)</f>
        <v>-15.5</v>
      </c>
      <c r="N54" s="29" t="n">
        <f aca="false">IF($B54&lt;=N$2,IF($C54&gt;=N$2,$D54,0),0)</f>
        <v>-15.5</v>
      </c>
      <c r="O54" s="29" t="n">
        <f aca="false">IF($B54&lt;=O$2,IF($C54&gt;=O$2,$D54,0),0)</f>
        <v>-15.5</v>
      </c>
      <c r="P54" s="29" t="n">
        <f aca="false">IF($B54&lt;=P$2,IF($C54&gt;=P$2,$D54,0),0)</f>
        <v>-15.5</v>
      </c>
      <c r="Q54" s="29" t="n">
        <f aca="false">IF($B54&lt;=Q$2,IF($C54&gt;=Q$2,$D54,0),0)</f>
        <v>0</v>
      </c>
      <c r="R54" s="29" t="n">
        <f aca="false">IF($B54&lt;=R$2,IF($C54&gt;=R$2,$D54,0),0)</f>
        <v>0</v>
      </c>
      <c r="S54" s="29" t="n">
        <f aca="false">IF($B54&lt;=S$2,IF($C54&gt;=S$2,$D54,0),0)</f>
        <v>0</v>
      </c>
      <c r="T54" s="29" t="n">
        <f aca="false">IF($B54&lt;=T$2,IF($C54&gt;=T$2,$D54,0),0)</f>
        <v>0</v>
      </c>
      <c r="U54" s="29" t="n">
        <f aca="false">IF($B54&lt;=U$2,IF($C54&gt;=U$2,$D54,0),0)</f>
        <v>0</v>
      </c>
      <c r="V54" s="29" t="n">
        <f aca="false">IF($B54&lt;=V$2,IF($C54&gt;=V$2,$D54,0),0)</f>
        <v>0</v>
      </c>
      <c r="W54" s="29" t="n">
        <f aca="false">IF($B54&lt;=W$2,IF($C54&gt;=W$2,$D54,0),0)</f>
        <v>0</v>
      </c>
      <c r="X54" s="29" t="n">
        <f aca="false">IF($B54&lt;=X$2,IF($C54&gt;=X$2,$D54,0),0)</f>
        <v>0</v>
      </c>
      <c r="Y54" s="29" t="n">
        <f aca="false">IF($B54&lt;=Y$2,IF($C54&gt;=Y$2,$D54,0),0)</f>
        <v>0</v>
      </c>
      <c r="Z54" s="29" t="n">
        <f aca="false">IF($B54&lt;=Z$2,IF($C54&gt;=Z$2,$D54,0),0)</f>
        <v>0</v>
      </c>
      <c r="AA54" s="29" t="n">
        <f aca="false">IF($B54&lt;=AA$2,IF($C54&gt;=AA$2,$D54,0),0)</f>
        <v>0</v>
      </c>
      <c r="AB54" s="29" t="n">
        <f aca="false">IF($B54&lt;=AB$2,IF($C54&gt;=AB$2,$D54,0),0)</f>
        <v>0</v>
      </c>
      <c r="AC54" s="29" t="n">
        <f aca="false">IF($B54&lt;=AC$2,IF($C54&gt;=AC$2,$D54,0),0)</f>
        <v>0</v>
      </c>
      <c r="AD54" s="29" t="n">
        <f aca="false">IF($B54&lt;=AD$2,IF($C54&gt;=AD$2,$D54,0),0)</f>
        <v>0</v>
      </c>
      <c r="AE54" s="29" t="n">
        <f aca="false">IF($B54&lt;=AE$2,IF($C54&gt;=AE$2,$D54,0),0)</f>
        <v>0</v>
      </c>
      <c r="AF54" s="29" t="n">
        <f aca="false">IF($B54&lt;=AF$2,IF($C54&gt;=AF$2,$D54,0),0)</f>
        <v>0</v>
      </c>
      <c r="AG54" s="29" t="n">
        <f aca="false">IF($B54&lt;=AG$2,IF($C54&gt;=AG$2,$D54,0),0)</f>
        <v>0</v>
      </c>
      <c r="AH54" s="29" t="n">
        <f aca="false">IF($B54&lt;=AH$2,IF($C54&gt;=AH$2,$D54,0),0)</f>
        <v>0</v>
      </c>
      <c r="AI54" s="29" t="n">
        <f aca="false">IF($B54&lt;=AI$2,IF($C54&gt;=AI$2,$D54,0),0)</f>
        <v>0</v>
      </c>
      <c r="AJ54" s="29" t="n">
        <f aca="false">IF($B54&lt;=AJ$2,IF($C54&gt;=AJ$2,$D54,0),0)</f>
        <v>0</v>
      </c>
      <c r="AK54" s="29" t="n">
        <f aca="false">IF($B54&lt;=AK$2,IF($C54&gt;=AK$2,$D54,0),0)</f>
        <v>0</v>
      </c>
      <c r="AL54" s="29" t="n">
        <f aca="false">IF($B54&lt;=AL$2,IF($C54&gt;=AL$2,$D54,0),0)</f>
        <v>0</v>
      </c>
      <c r="AM54" s="29" t="n">
        <f aca="false">IF($B54&lt;=AM$2,IF($C54&gt;=AM$2,$D54,0),0)</f>
        <v>0</v>
      </c>
      <c r="AN54" s="29" t="n">
        <f aca="false">IF($B54&lt;=AN$2,IF($C54&gt;=AN$2,$D54,0),0)</f>
        <v>0</v>
      </c>
      <c r="AO54" s="29" t="n">
        <f aca="false">IF($B54&lt;=AO$2,IF($C54&gt;=AO$2,$D54,0),0)</f>
        <v>0</v>
      </c>
      <c r="AP54" s="29" t="n">
        <f aca="false">IF($B54&lt;=AP$2,IF($C54&gt;=AP$2,$D54,0),0)</f>
        <v>0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</row>
    <row r="55" customFormat="false" ht="12.75" hidden="false" customHeight="false" outlineLevel="0" collapsed="false">
      <c r="A55" s="23" t="n">
        <v>1</v>
      </c>
      <c r="B55" s="24" t="n">
        <v>36831</v>
      </c>
      <c r="C55" s="24" t="n">
        <v>36951</v>
      </c>
      <c r="D55" s="25" t="n">
        <v>15.5</v>
      </c>
      <c r="E55" s="26" t="n">
        <v>-0.3425</v>
      </c>
      <c r="F55" s="5" t="s">
        <v>115</v>
      </c>
      <c r="G55" s="5" t="s">
        <v>6</v>
      </c>
      <c r="H55" s="38" t="n">
        <f aca="false">((I55-E55)*SUM(L55:AZ55)*10000)</f>
        <v>1937.5</v>
      </c>
      <c r="I55" s="5" t="n">
        <v>-0.34</v>
      </c>
      <c r="K55" s="5" t="str">
        <f aca="false">IF(I55=1,0,G55)</f>
        <v>WEST</v>
      </c>
      <c r="L55" s="29" t="n">
        <f aca="false">IF($B55&lt;=L$2,IF($C55&gt;=L$2,$D55,0),0)</f>
        <v>0</v>
      </c>
      <c r="M55" s="29" t="n">
        <f aca="false">IF($B55&lt;=M$2,IF($C55&gt;=M$2,$D55,0),0)</f>
        <v>0</v>
      </c>
      <c r="N55" s="29" t="n">
        <f aca="false">IF($B55&lt;=N$2,IF($C55&gt;=N$2,$D55,0),0)</f>
        <v>0</v>
      </c>
      <c r="O55" s="29" t="n">
        <f aca="false">IF($B55&lt;=O$2,IF($C55&gt;=O$2,$D55,0),0)</f>
        <v>0</v>
      </c>
      <c r="P55" s="29" t="n">
        <f aca="false">IF($B55&lt;=P$2,IF($C55&gt;=P$2,$D55,0),0)</f>
        <v>0</v>
      </c>
      <c r="Q55" s="29" t="n">
        <f aca="false">IF($B55&lt;=Q$2,IF($C55&gt;=Q$2,$D55,0),0)</f>
        <v>15.5</v>
      </c>
      <c r="R55" s="29" t="n">
        <f aca="false">IF($B55&lt;=R$2,IF($C55&gt;=R$2,$D55,0),0)</f>
        <v>15.5</v>
      </c>
      <c r="S55" s="29" t="n">
        <f aca="false">IF($B55&lt;=S$2,IF($C55&gt;=S$2,$D55,0),0)</f>
        <v>15.5</v>
      </c>
      <c r="T55" s="29" t="n">
        <f aca="false">IF($B55&lt;=T$2,IF($C55&gt;=T$2,$D55,0),0)</f>
        <v>15.5</v>
      </c>
      <c r="U55" s="29" t="n">
        <f aca="false">IF($B55&lt;=U$2,IF($C55&gt;=U$2,$D55,0),0)</f>
        <v>15.5</v>
      </c>
      <c r="V55" s="29" t="n">
        <f aca="false">IF($B55&lt;=V$2,IF($C55&gt;=V$2,$D55,0),0)</f>
        <v>0</v>
      </c>
      <c r="W55" s="29" t="n">
        <f aca="false">IF($B55&lt;=W$2,IF($C55&gt;=W$2,$D55,0),0)</f>
        <v>0</v>
      </c>
      <c r="X55" s="29" t="n">
        <f aca="false">IF($B55&lt;=X$2,IF($C55&gt;=X$2,$D55,0),0)</f>
        <v>0</v>
      </c>
      <c r="Y55" s="29" t="n">
        <f aca="false">IF($B55&lt;=Y$2,IF($C55&gt;=Y$2,$D55,0),0)</f>
        <v>0</v>
      </c>
      <c r="Z55" s="29" t="n">
        <f aca="false">IF($B55&lt;=Z$2,IF($C55&gt;=Z$2,$D55,0),0)</f>
        <v>0</v>
      </c>
      <c r="AA55" s="29" t="n">
        <f aca="false">IF($B55&lt;=AA$2,IF($C55&gt;=AA$2,$D55,0),0)</f>
        <v>0</v>
      </c>
      <c r="AB55" s="29" t="n">
        <f aca="false">IF($B55&lt;=AB$2,IF($C55&gt;=AB$2,$D55,0),0)</f>
        <v>0</v>
      </c>
      <c r="AC55" s="29" t="n">
        <f aca="false">IF($B55&lt;=AC$2,IF($C55&gt;=AC$2,$D55,0),0)</f>
        <v>0</v>
      </c>
      <c r="AD55" s="29" t="n">
        <f aca="false">IF($B55&lt;=AD$2,IF($C55&gt;=AD$2,$D55,0),0)</f>
        <v>0</v>
      </c>
      <c r="AE55" s="29" t="n">
        <f aca="false">IF($B55&lt;=AE$2,IF($C55&gt;=AE$2,$D55,0),0)</f>
        <v>0</v>
      </c>
      <c r="AF55" s="29" t="n">
        <f aca="false">IF($B55&lt;=AF$2,IF($C55&gt;=AF$2,$D55,0),0)</f>
        <v>0</v>
      </c>
      <c r="AG55" s="29" t="n">
        <f aca="false">IF($B55&lt;=AG$2,IF($C55&gt;=AG$2,$D55,0),0)</f>
        <v>0</v>
      </c>
      <c r="AH55" s="29" t="n">
        <f aca="false">IF($B55&lt;=AH$2,IF($C55&gt;=AH$2,$D55,0),0)</f>
        <v>0</v>
      </c>
      <c r="AI55" s="29" t="n">
        <f aca="false">IF($B55&lt;=AI$2,IF($C55&gt;=AI$2,$D55,0),0)</f>
        <v>0</v>
      </c>
      <c r="AJ55" s="29" t="n">
        <f aca="false">IF($B55&lt;=AJ$2,IF($C55&gt;=AJ$2,$D55,0),0)</f>
        <v>0</v>
      </c>
      <c r="AK55" s="29" t="n">
        <f aca="false">IF($B55&lt;=AK$2,IF($C55&gt;=AK$2,$D55,0),0)</f>
        <v>0</v>
      </c>
      <c r="AL55" s="29" t="n">
        <f aca="false">IF($B55&lt;=AL$2,IF($C55&gt;=AL$2,$D55,0),0)</f>
        <v>0</v>
      </c>
      <c r="AM55" s="29" t="n">
        <f aca="false">IF($B55&lt;=AM$2,IF($C55&gt;=AM$2,$D55,0),0)</f>
        <v>0</v>
      </c>
      <c r="AN55" s="29" t="n">
        <f aca="false">IF($B55&lt;=AN$2,IF($C55&gt;=AN$2,$D55,0),0)</f>
        <v>0</v>
      </c>
      <c r="AO55" s="29" t="n">
        <f aca="false">IF($B55&lt;=AO$2,IF($C55&gt;=AO$2,$D55,0),0)</f>
        <v>0</v>
      </c>
      <c r="AP55" s="29" t="n">
        <f aca="false">IF($B55&lt;=AP$2,IF($C55&gt;=AP$2,$D55,0),0)</f>
        <v>0</v>
      </c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</row>
    <row r="56" customFormat="false" ht="12.75" hidden="false" customHeight="false" outlineLevel="0" collapsed="false">
      <c r="A56" s="23" t="n">
        <v>1</v>
      </c>
      <c r="B56" s="24" t="n">
        <v>36831</v>
      </c>
      <c r="C56" s="24" t="n">
        <v>36951</v>
      </c>
      <c r="D56" s="25" t="n">
        <v>15.5</v>
      </c>
      <c r="E56" s="26" t="n">
        <v>-0.3375</v>
      </c>
      <c r="F56" s="5" t="s">
        <v>115</v>
      </c>
      <c r="G56" s="5" t="s">
        <v>6</v>
      </c>
      <c r="H56" s="38" t="n">
        <f aca="false">((I56-E56)*SUM(L56:AZ56)*10000)</f>
        <v>-1937.5</v>
      </c>
      <c r="I56" s="5" t="n">
        <v>-0.34</v>
      </c>
      <c r="K56" s="5" t="str">
        <f aca="false">IF(I56=1,0,G56)</f>
        <v>WEST</v>
      </c>
      <c r="L56" s="29" t="n">
        <f aca="false">IF($B56&lt;=L$2,IF($C56&gt;=L$2,$D56,0),0)</f>
        <v>0</v>
      </c>
      <c r="M56" s="29" t="n">
        <f aca="false">IF($B56&lt;=M$2,IF($C56&gt;=M$2,$D56,0),0)</f>
        <v>0</v>
      </c>
      <c r="N56" s="29" t="n">
        <f aca="false">IF($B56&lt;=N$2,IF($C56&gt;=N$2,$D56,0),0)</f>
        <v>0</v>
      </c>
      <c r="O56" s="29" t="n">
        <f aca="false">IF($B56&lt;=O$2,IF($C56&gt;=O$2,$D56,0),0)</f>
        <v>0</v>
      </c>
      <c r="P56" s="29" t="n">
        <f aca="false">IF($B56&lt;=P$2,IF($C56&gt;=P$2,$D56,0),0)</f>
        <v>0</v>
      </c>
      <c r="Q56" s="29" t="n">
        <f aca="false">IF($B56&lt;=Q$2,IF($C56&gt;=Q$2,$D56,0),0)</f>
        <v>15.5</v>
      </c>
      <c r="R56" s="29" t="n">
        <f aca="false">IF($B56&lt;=R$2,IF($C56&gt;=R$2,$D56,0),0)</f>
        <v>15.5</v>
      </c>
      <c r="S56" s="29" t="n">
        <f aca="false">IF($B56&lt;=S$2,IF($C56&gt;=S$2,$D56,0),0)</f>
        <v>15.5</v>
      </c>
      <c r="T56" s="29" t="n">
        <f aca="false">IF($B56&lt;=T$2,IF($C56&gt;=T$2,$D56,0),0)</f>
        <v>15.5</v>
      </c>
      <c r="U56" s="29" t="n">
        <f aca="false">IF($B56&lt;=U$2,IF($C56&gt;=U$2,$D56,0),0)</f>
        <v>15.5</v>
      </c>
      <c r="V56" s="29" t="n">
        <f aca="false">IF($B56&lt;=V$2,IF($C56&gt;=V$2,$D56,0),0)</f>
        <v>0</v>
      </c>
      <c r="W56" s="29" t="n">
        <f aca="false">IF($B56&lt;=W$2,IF($C56&gt;=W$2,$D56,0),0)</f>
        <v>0</v>
      </c>
      <c r="X56" s="29" t="n">
        <f aca="false">IF($B56&lt;=X$2,IF($C56&gt;=X$2,$D56,0),0)</f>
        <v>0</v>
      </c>
      <c r="Y56" s="29" t="n">
        <f aca="false">IF($B56&lt;=Y$2,IF($C56&gt;=Y$2,$D56,0),0)</f>
        <v>0</v>
      </c>
      <c r="Z56" s="29" t="n">
        <f aca="false">IF($B56&lt;=Z$2,IF($C56&gt;=Z$2,$D56,0),0)</f>
        <v>0</v>
      </c>
      <c r="AA56" s="29" t="n">
        <f aca="false">IF($B56&lt;=AA$2,IF($C56&gt;=AA$2,$D56,0),0)</f>
        <v>0</v>
      </c>
      <c r="AB56" s="29" t="n">
        <f aca="false">IF($B56&lt;=AB$2,IF($C56&gt;=AB$2,$D56,0),0)</f>
        <v>0</v>
      </c>
      <c r="AC56" s="29" t="n">
        <f aca="false">IF($B56&lt;=AC$2,IF($C56&gt;=AC$2,$D56,0),0)</f>
        <v>0</v>
      </c>
      <c r="AD56" s="29" t="n">
        <f aca="false">IF($B56&lt;=AD$2,IF($C56&gt;=AD$2,$D56,0),0)</f>
        <v>0</v>
      </c>
      <c r="AE56" s="29" t="n">
        <f aca="false">IF($B56&lt;=AE$2,IF($C56&gt;=AE$2,$D56,0),0)</f>
        <v>0</v>
      </c>
      <c r="AF56" s="29" t="n">
        <f aca="false">IF($B56&lt;=AF$2,IF($C56&gt;=AF$2,$D56,0),0)</f>
        <v>0</v>
      </c>
      <c r="AG56" s="29" t="n">
        <f aca="false">IF($B56&lt;=AG$2,IF($C56&gt;=AG$2,$D56,0),0)</f>
        <v>0</v>
      </c>
      <c r="AH56" s="29" t="n">
        <f aca="false">IF($B56&lt;=AH$2,IF($C56&gt;=AH$2,$D56,0),0)</f>
        <v>0</v>
      </c>
      <c r="AI56" s="29" t="n">
        <f aca="false">IF($B56&lt;=AI$2,IF($C56&gt;=AI$2,$D56,0),0)</f>
        <v>0</v>
      </c>
      <c r="AJ56" s="29" t="n">
        <f aca="false">IF($B56&lt;=AJ$2,IF($C56&gt;=AJ$2,$D56,0),0)</f>
        <v>0</v>
      </c>
      <c r="AK56" s="29" t="n">
        <f aca="false">IF($B56&lt;=AK$2,IF($C56&gt;=AK$2,$D56,0),0)</f>
        <v>0</v>
      </c>
      <c r="AL56" s="29" t="n">
        <f aca="false">IF($B56&lt;=AL$2,IF($C56&gt;=AL$2,$D56,0),0)</f>
        <v>0</v>
      </c>
      <c r="AM56" s="29" t="n">
        <f aca="false">IF($B56&lt;=AM$2,IF($C56&gt;=AM$2,$D56,0),0)</f>
        <v>0</v>
      </c>
      <c r="AN56" s="29" t="n">
        <f aca="false">IF($B56&lt;=AN$2,IF($C56&gt;=AN$2,$D56,0),0)</f>
        <v>0</v>
      </c>
      <c r="AO56" s="29" t="n">
        <f aca="false">IF($B56&lt;=AO$2,IF($C56&gt;=AO$2,$D56,0),0)</f>
        <v>0</v>
      </c>
      <c r="AP56" s="29" t="n">
        <f aca="false">IF($B56&lt;=AP$2,IF($C56&gt;=AP$2,$D56,0),0)</f>
        <v>0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</row>
    <row r="57" customFormat="false" ht="12.75" hidden="false" customHeight="false" outlineLevel="0" collapsed="false">
      <c r="A57" s="23" t="s">
        <v>118</v>
      </c>
      <c r="B57" s="24" t="n">
        <v>36831</v>
      </c>
      <c r="C57" s="24" t="n">
        <v>36951</v>
      </c>
      <c r="D57" s="25" t="n">
        <v>15.5</v>
      </c>
      <c r="E57" s="26" t="n">
        <v>1.49</v>
      </c>
      <c r="F57" s="5" t="s">
        <v>119</v>
      </c>
      <c r="G57" s="5" t="s">
        <v>120</v>
      </c>
      <c r="H57" s="38" t="n">
        <f aca="false">((I57-E57)*SUM(L57:AZ57)*10000)</f>
        <v>31000</v>
      </c>
      <c r="I57" s="5" t="n">
        <v>1.53</v>
      </c>
      <c r="K57" s="5" t="str">
        <f aca="false">IF(I57=1,0,G57)</f>
        <v>ny</v>
      </c>
      <c r="L57" s="29" t="n">
        <f aca="false">IF($B57&lt;=L$2,IF($C57&gt;=L$2,$D57,0),0)</f>
        <v>0</v>
      </c>
      <c r="M57" s="29" t="n">
        <f aca="false">IF($B57&lt;=M$2,IF($C57&gt;=M$2,$D57,0),0)</f>
        <v>0</v>
      </c>
      <c r="N57" s="29" t="n">
        <f aca="false">IF($B57&lt;=N$2,IF($C57&gt;=N$2,$D57,0),0)</f>
        <v>0</v>
      </c>
      <c r="O57" s="29" t="n">
        <f aca="false">IF($B57&lt;=O$2,IF($C57&gt;=O$2,$D57,0),0)</f>
        <v>0</v>
      </c>
      <c r="P57" s="29" t="n">
        <f aca="false">IF($B57&lt;=P$2,IF($C57&gt;=P$2,$D57,0),0)</f>
        <v>0</v>
      </c>
      <c r="Q57" s="29" t="n">
        <f aca="false">IF($B57&lt;=Q$2,IF($C57&gt;=Q$2,$D57,0),0)</f>
        <v>15.5</v>
      </c>
      <c r="R57" s="29" t="n">
        <f aca="false">IF($B57&lt;=R$2,IF($C57&gt;=R$2,$D57,0),0)</f>
        <v>15.5</v>
      </c>
      <c r="S57" s="29" t="n">
        <f aca="false">IF($B57&lt;=S$2,IF($C57&gt;=S$2,$D57,0),0)</f>
        <v>15.5</v>
      </c>
      <c r="T57" s="29" t="n">
        <f aca="false">IF($B57&lt;=T$2,IF($C57&gt;=T$2,$D57,0),0)</f>
        <v>15.5</v>
      </c>
      <c r="U57" s="29" t="n">
        <f aca="false">IF($B57&lt;=U$2,IF($C57&gt;=U$2,$D57,0),0)</f>
        <v>15.5</v>
      </c>
      <c r="V57" s="29" t="n">
        <f aca="false">IF($B57&lt;=V$2,IF($C57&gt;=V$2,$D57,0),0)</f>
        <v>0</v>
      </c>
      <c r="W57" s="29" t="n">
        <f aca="false">IF($B57&lt;=W$2,IF($C57&gt;=W$2,$D57,0),0)</f>
        <v>0</v>
      </c>
      <c r="X57" s="29" t="n">
        <f aca="false">IF($B57&lt;=X$2,IF($C57&gt;=X$2,$D57,0),0)</f>
        <v>0</v>
      </c>
      <c r="Y57" s="29" t="n">
        <f aca="false">IF($B57&lt;=Y$2,IF($C57&gt;=Y$2,$D57,0),0)</f>
        <v>0</v>
      </c>
      <c r="Z57" s="29" t="n">
        <f aca="false">IF($B57&lt;=Z$2,IF($C57&gt;=Z$2,$D57,0),0)</f>
        <v>0</v>
      </c>
      <c r="AA57" s="29" t="n">
        <f aca="false">IF($B57&lt;=AA$2,IF($C57&gt;=AA$2,$D57,0),0)</f>
        <v>0</v>
      </c>
      <c r="AB57" s="29" t="n">
        <f aca="false">IF($B57&lt;=AB$2,IF($C57&gt;=AB$2,$D57,0),0)</f>
        <v>0</v>
      </c>
      <c r="AC57" s="29" t="n">
        <f aca="false">IF($B57&lt;=AC$2,IF($C57&gt;=AC$2,$D57,0),0)</f>
        <v>0</v>
      </c>
      <c r="AD57" s="29" t="n">
        <f aca="false">IF($B57&lt;=AD$2,IF($C57&gt;=AD$2,$D57,0),0)</f>
        <v>0</v>
      </c>
      <c r="AE57" s="29" t="n">
        <f aca="false">IF($B57&lt;=AE$2,IF($C57&gt;=AE$2,$D57,0),0)</f>
        <v>0</v>
      </c>
      <c r="AF57" s="29" t="n">
        <f aca="false">IF($B57&lt;=AF$2,IF($C57&gt;=AF$2,$D57,0),0)</f>
        <v>0</v>
      </c>
      <c r="AG57" s="29" t="n">
        <f aca="false">IF($B57&lt;=AG$2,IF($C57&gt;=AG$2,$D57,0),0)</f>
        <v>0</v>
      </c>
      <c r="AH57" s="29" t="n">
        <f aca="false">IF($B57&lt;=AH$2,IF($C57&gt;=AH$2,$D57,0),0)</f>
        <v>0</v>
      </c>
      <c r="AI57" s="29" t="n">
        <f aca="false">IF($B57&lt;=AI$2,IF($C57&gt;=AI$2,$D57,0),0)</f>
        <v>0</v>
      </c>
      <c r="AJ57" s="29" t="n">
        <f aca="false">IF($B57&lt;=AJ$2,IF($C57&gt;=AJ$2,$D57,0),0)</f>
        <v>0</v>
      </c>
      <c r="AK57" s="29" t="n">
        <f aca="false">IF($B57&lt;=AK$2,IF($C57&gt;=AK$2,$D57,0),0)</f>
        <v>0</v>
      </c>
      <c r="AL57" s="29" t="n">
        <f aca="false">IF($B57&lt;=AL$2,IF($C57&gt;=AL$2,$D57,0),0)</f>
        <v>0</v>
      </c>
      <c r="AM57" s="29" t="n">
        <f aca="false">IF($B57&lt;=AM$2,IF($C57&gt;=AM$2,$D57,0),0)</f>
        <v>0</v>
      </c>
      <c r="AN57" s="29" t="n">
        <f aca="false">IF($B57&lt;=AN$2,IF($C57&gt;=AN$2,$D57,0),0)</f>
        <v>0</v>
      </c>
      <c r="AO57" s="29" t="n">
        <f aca="false">IF($B57&lt;=AO$2,IF($C57&gt;=AO$2,$D57,0),0)</f>
        <v>0</v>
      </c>
      <c r="AP57" s="29" t="n">
        <f aca="false">IF($B57&lt;=AP$2,IF($C57&gt;=AP$2,$D57,0),0)</f>
        <v>0</v>
      </c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</row>
    <row r="58" customFormat="false" ht="12.75" hidden="false" customHeight="false" outlineLevel="0" collapsed="false">
      <c r="A58" s="23" t="n">
        <v>1</v>
      </c>
      <c r="B58" s="24" t="n">
        <v>36708</v>
      </c>
      <c r="C58" s="24" t="n">
        <v>36800</v>
      </c>
      <c r="D58" s="25" t="n">
        <v>-15.5</v>
      </c>
      <c r="E58" s="26" t="n">
        <v>-0.475</v>
      </c>
      <c r="F58" s="5" t="s">
        <v>115</v>
      </c>
      <c r="G58" s="5" t="s">
        <v>116</v>
      </c>
      <c r="H58" s="38" t="n">
        <f aca="false">((I58-E58)*SUM(L58:AZ58)*10000)</f>
        <v>3100</v>
      </c>
      <c r="I58" s="5" t="n">
        <v>-0.48</v>
      </c>
      <c r="K58" s="5" t="str">
        <f aca="false">IF(I58=1,0,G58)</f>
        <v>west</v>
      </c>
      <c r="L58" s="29" t="n">
        <f aca="false">IF($B58&lt;=L$2,IF($C58&gt;=L$2,$D58,0),0)</f>
        <v>0</v>
      </c>
      <c r="M58" s="29" t="n">
        <f aca="false">IF($B58&lt;=M$2,IF($C58&gt;=M$2,$D58,0),0)</f>
        <v>-15.5</v>
      </c>
      <c r="N58" s="29" t="n">
        <f aca="false">IF($B58&lt;=N$2,IF($C58&gt;=N$2,$D58,0),0)</f>
        <v>-15.5</v>
      </c>
      <c r="O58" s="29" t="n">
        <f aca="false">IF($B58&lt;=O$2,IF($C58&gt;=O$2,$D58,0),0)</f>
        <v>-15.5</v>
      </c>
      <c r="P58" s="29" t="n">
        <f aca="false">IF($B58&lt;=P$2,IF($C58&gt;=P$2,$D58,0),0)</f>
        <v>-15.5</v>
      </c>
      <c r="Q58" s="29" t="n">
        <f aca="false">IF($B58&lt;=Q$2,IF($C58&gt;=Q$2,$D58,0),0)</f>
        <v>0</v>
      </c>
      <c r="R58" s="29" t="n">
        <f aca="false">IF($B58&lt;=R$2,IF($C58&gt;=R$2,$D58,0),0)</f>
        <v>0</v>
      </c>
      <c r="S58" s="29" t="n">
        <f aca="false">IF($B58&lt;=S$2,IF($C58&gt;=S$2,$D58,0),0)</f>
        <v>0</v>
      </c>
      <c r="T58" s="29" t="n">
        <f aca="false">IF($B58&lt;=T$2,IF($C58&gt;=T$2,$D58,0),0)</f>
        <v>0</v>
      </c>
      <c r="U58" s="29" t="n">
        <f aca="false">IF($B58&lt;=U$2,IF($C58&gt;=U$2,$D58,0),0)</f>
        <v>0</v>
      </c>
      <c r="V58" s="29" t="n">
        <f aca="false">IF($B58&lt;=V$2,IF($C58&gt;=V$2,$D58,0),0)</f>
        <v>0</v>
      </c>
      <c r="W58" s="29" t="n">
        <f aca="false">IF($B58&lt;=W$2,IF($C58&gt;=W$2,$D58,0),0)</f>
        <v>0</v>
      </c>
      <c r="X58" s="29" t="n">
        <f aca="false">IF($B58&lt;=X$2,IF($C58&gt;=X$2,$D58,0),0)</f>
        <v>0</v>
      </c>
      <c r="Y58" s="29" t="n">
        <f aca="false">IF($B58&lt;=Y$2,IF($C58&gt;=Y$2,$D58,0),0)</f>
        <v>0</v>
      </c>
      <c r="Z58" s="29" t="n">
        <f aca="false">IF($B58&lt;=Z$2,IF($C58&gt;=Z$2,$D58,0),0)</f>
        <v>0</v>
      </c>
      <c r="AA58" s="29" t="n">
        <f aca="false">IF($B58&lt;=AA$2,IF($C58&gt;=AA$2,$D58,0),0)</f>
        <v>0</v>
      </c>
      <c r="AB58" s="29" t="n">
        <f aca="false">IF($B58&lt;=AB$2,IF($C58&gt;=AB$2,$D58,0),0)</f>
        <v>0</v>
      </c>
      <c r="AC58" s="29" t="n">
        <f aca="false">IF($B58&lt;=AC$2,IF($C58&gt;=AC$2,$D58,0),0)</f>
        <v>0</v>
      </c>
      <c r="AD58" s="29" t="n">
        <f aca="false">IF($B58&lt;=AD$2,IF($C58&gt;=AD$2,$D58,0),0)</f>
        <v>0</v>
      </c>
      <c r="AE58" s="29" t="n">
        <f aca="false">IF($B58&lt;=AE$2,IF($C58&gt;=AE$2,$D58,0),0)</f>
        <v>0</v>
      </c>
      <c r="AF58" s="29" t="n">
        <f aca="false">IF($B58&lt;=AF$2,IF($C58&gt;=AF$2,$D58,0),0)</f>
        <v>0</v>
      </c>
      <c r="AG58" s="29" t="n">
        <f aca="false">IF($B58&lt;=AG$2,IF($C58&gt;=AG$2,$D58,0),0)</f>
        <v>0</v>
      </c>
      <c r="AH58" s="29" t="n">
        <f aca="false">IF($B58&lt;=AH$2,IF($C58&gt;=AH$2,$D58,0),0)</f>
        <v>0</v>
      </c>
      <c r="AI58" s="29" t="n">
        <f aca="false">IF($B58&lt;=AI$2,IF($C58&gt;=AI$2,$D58,0),0)</f>
        <v>0</v>
      </c>
      <c r="AJ58" s="29" t="n">
        <f aca="false">IF($B58&lt;=AJ$2,IF($C58&gt;=AJ$2,$D58,0),0)</f>
        <v>0</v>
      </c>
      <c r="AK58" s="29" t="n">
        <f aca="false">IF($B58&lt;=AK$2,IF($C58&gt;=AK$2,$D58,0),0)</f>
        <v>0</v>
      </c>
      <c r="AL58" s="29" t="n">
        <f aca="false">IF($B58&lt;=AL$2,IF($C58&gt;=AL$2,$D58,0),0)</f>
        <v>0</v>
      </c>
      <c r="AM58" s="29" t="n">
        <f aca="false">IF($B58&lt;=AM$2,IF($C58&gt;=AM$2,$D58,0),0)</f>
        <v>0</v>
      </c>
      <c r="AN58" s="29" t="n">
        <f aca="false">IF($B58&lt;=AN$2,IF($C58&gt;=AN$2,$D58,0),0)</f>
        <v>0</v>
      </c>
      <c r="AO58" s="29" t="n">
        <f aca="false">IF($B58&lt;=AO$2,IF($C58&gt;=AO$2,$D58,0),0)</f>
        <v>0</v>
      </c>
      <c r="AP58" s="29" t="n">
        <f aca="false">IF($B58&lt;=AP$2,IF($C58&gt;=AP$2,$D58,0),0)</f>
        <v>0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</row>
    <row r="59" customFormat="false" ht="12.75" hidden="false" customHeight="false" outlineLevel="0" collapsed="false">
      <c r="A59" s="23" t="n">
        <v>1</v>
      </c>
      <c r="B59" s="24" t="n">
        <v>36831</v>
      </c>
      <c r="C59" s="24" t="n">
        <v>36951</v>
      </c>
      <c r="D59" s="25" t="n">
        <v>-15.5</v>
      </c>
      <c r="E59" s="26" t="n">
        <v>1.51</v>
      </c>
      <c r="F59" s="5" t="s">
        <v>119</v>
      </c>
      <c r="G59" s="5" t="s">
        <v>120</v>
      </c>
      <c r="H59" s="38" t="n">
        <f aca="false">((I59-E59)*SUM(L59:AZ59)*10000)</f>
        <v>-15500</v>
      </c>
      <c r="I59" s="5" t="n">
        <v>1.53</v>
      </c>
      <c r="K59" s="5" t="str">
        <f aca="false">IF(I59=1,0,G59)</f>
        <v>ny</v>
      </c>
      <c r="L59" s="29" t="n">
        <f aca="false">IF($B59&lt;=L$2,IF($C59&gt;=L$2,$D59,0),0)</f>
        <v>0</v>
      </c>
      <c r="M59" s="29" t="n">
        <f aca="false">IF($B59&lt;=M$2,IF($C59&gt;=M$2,$D59,0),0)</f>
        <v>0</v>
      </c>
      <c r="N59" s="29" t="n">
        <f aca="false">IF($B59&lt;=N$2,IF($C59&gt;=N$2,$D59,0),0)</f>
        <v>0</v>
      </c>
      <c r="O59" s="29" t="n">
        <f aca="false">IF($B59&lt;=O$2,IF($C59&gt;=O$2,$D59,0),0)</f>
        <v>0</v>
      </c>
      <c r="P59" s="29" t="n">
        <f aca="false">IF($B59&lt;=P$2,IF($C59&gt;=P$2,$D59,0),0)</f>
        <v>0</v>
      </c>
      <c r="Q59" s="29" t="n">
        <f aca="false">IF($B59&lt;=Q$2,IF($C59&gt;=Q$2,$D59,0),0)</f>
        <v>-15.5</v>
      </c>
      <c r="R59" s="29" t="n">
        <f aca="false">IF($B59&lt;=R$2,IF($C59&gt;=R$2,$D59,0),0)</f>
        <v>-15.5</v>
      </c>
      <c r="S59" s="29" t="n">
        <f aca="false">IF($B59&lt;=S$2,IF($C59&gt;=S$2,$D59,0),0)</f>
        <v>-15.5</v>
      </c>
      <c r="T59" s="29" t="n">
        <f aca="false">IF($B59&lt;=T$2,IF($C59&gt;=T$2,$D59,0),0)</f>
        <v>-15.5</v>
      </c>
      <c r="U59" s="29" t="n">
        <f aca="false">IF($B59&lt;=U$2,IF($C59&gt;=U$2,$D59,0),0)</f>
        <v>-15.5</v>
      </c>
      <c r="V59" s="29" t="n">
        <f aca="false">IF($B59&lt;=V$2,IF($C59&gt;=V$2,$D59,0),0)</f>
        <v>0</v>
      </c>
      <c r="W59" s="29" t="n">
        <f aca="false">IF($B59&lt;=W$2,IF($C59&gt;=W$2,$D59,0),0)</f>
        <v>0</v>
      </c>
      <c r="X59" s="29" t="n">
        <f aca="false">IF($B59&lt;=X$2,IF($C59&gt;=X$2,$D59,0),0)</f>
        <v>0</v>
      </c>
      <c r="Y59" s="29" t="n">
        <f aca="false">IF($B59&lt;=Y$2,IF($C59&gt;=Y$2,$D59,0),0)</f>
        <v>0</v>
      </c>
      <c r="Z59" s="29" t="n">
        <f aca="false">IF($B59&lt;=Z$2,IF($C59&gt;=Z$2,$D59,0),0)</f>
        <v>0</v>
      </c>
      <c r="AA59" s="29" t="n">
        <f aca="false">IF($B59&lt;=AA$2,IF($C59&gt;=AA$2,$D59,0),0)</f>
        <v>0</v>
      </c>
      <c r="AB59" s="29" t="n">
        <f aca="false">IF($B59&lt;=AB$2,IF($C59&gt;=AB$2,$D59,0),0)</f>
        <v>0</v>
      </c>
      <c r="AC59" s="29" t="n">
        <f aca="false">IF($B59&lt;=AC$2,IF($C59&gt;=AC$2,$D59,0),0)</f>
        <v>0</v>
      </c>
      <c r="AD59" s="29" t="n">
        <f aca="false">IF($B59&lt;=AD$2,IF($C59&gt;=AD$2,$D59,0),0)</f>
        <v>0</v>
      </c>
      <c r="AE59" s="29" t="n">
        <f aca="false">IF($B59&lt;=AE$2,IF($C59&gt;=AE$2,$D59,0),0)</f>
        <v>0</v>
      </c>
      <c r="AF59" s="29" t="n">
        <f aca="false">IF($B59&lt;=AF$2,IF($C59&gt;=AF$2,$D59,0),0)</f>
        <v>0</v>
      </c>
      <c r="AG59" s="29" t="n">
        <f aca="false">IF($B59&lt;=AG$2,IF($C59&gt;=AG$2,$D59,0),0)</f>
        <v>0</v>
      </c>
      <c r="AH59" s="29" t="n">
        <f aca="false">IF($B59&lt;=AH$2,IF($C59&gt;=AH$2,$D59,0),0)</f>
        <v>0</v>
      </c>
      <c r="AI59" s="29" t="n">
        <f aca="false">IF($B59&lt;=AI$2,IF($C59&gt;=AI$2,$D59,0),0)</f>
        <v>0</v>
      </c>
      <c r="AJ59" s="29" t="n">
        <f aca="false">IF($B59&lt;=AJ$2,IF($C59&gt;=AJ$2,$D59,0),0)</f>
        <v>0</v>
      </c>
      <c r="AK59" s="29" t="n">
        <f aca="false">IF($B59&lt;=AK$2,IF($C59&gt;=AK$2,$D59,0),0)</f>
        <v>0</v>
      </c>
      <c r="AL59" s="29" t="n">
        <f aca="false">IF($B59&lt;=AL$2,IF($C59&gt;=AL$2,$D59,0),0)</f>
        <v>0</v>
      </c>
      <c r="AM59" s="29" t="n">
        <f aca="false">IF($B59&lt;=AM$2,IF($C59&gt;=AM$2,$D59,0),0)</f>
        <v>0</v>
      </c>
      <c r="AN59" s="29" t="n">
        <f aca="false">IF($B59&lt;=AN$2,IF($C59&gt;=AN$2,$D59,0),0)</f>
        <v>0</v>
      </c>
      <c r="AO59" s="29" t="n">
        <f aca="false">IF($B59&lt;=AO$2,IF($C59&gt;=AO$2,$D59,0),0)</f>
        <v>0</v>
      </c>
      <c r="AP59" s="29" t="n">
        <f aca="false">IF($B59&lt;=AP$2,IF($C59&gt;=AP$2,$D59,0),0)</f>
        <v>0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</row>
    <row r="60" customFormat="false" ht="12.75" hidden="false" customHeight="false" outlineLevel="0" collapsed="false">
      <c r="A60" s="23" t="n">
        <v>1</v>
      </c>
      <c r="B60" s="24" t="n">
        <v>36708</v>
      </c>
      <c r="C60" s="24" t="n">
        <v>36708</v>
      </c>
      <c r="D60" s="25" t="n">
        <v>-15.5</v>
      </c>
      <c r="E60" s="26" t="n">
        <v>-0.475</v>
      </c>
      <c r="F60" s="5" t="s">
        <v>115</v>
      </c>
      <c r="G60" s="5" t="s">
        <v>116</v>
      </c>
      <c r="H60" s="38" t="n">
        <f aca="false">((I60-E60)*SUM(L60:AZ60)*10000)</f>
        <v>2325</v>
      </c>
      <c r="I60" s="5" t="n">
        <v>-0.49</v>
      </c>
      <c r="K60" s="5" t="str">
        <f aca="false">IF(I60=1,0,G60)</f>
        <v>west</v>
      </c>
      <c r="L60" s="29" t="n">
        <f aca="false">IF($B60&lt;=L$2,IF($C60&gt;=L$2,$D60,0),0)</f>
        <v>0</v>
      </c>
      <c r="M60" s="29" t="n">
        <f aca="false">IF($B60&lt;=M$2,IF($C60&gt;=M$2,$D60,0),0)</f>
        <v>-15.5</v>
      </c>
      <c r="N60" s="29" t="n">
        <f aca="false">IF($B60&lt;=N$2,IF($C60&gt;=N$2,$D60,0),0)</f>
        <v>0</v>
      </c>
      <c r="O60" s="29" t="n">
        <f aca="false">IF($B60&lt;=O$2,IF($C60&gt;=O$2,$D60,0),0)</f>
        <v>0</v>
      </c>
      <c r="P60" s="29" t="n">
        <f aca="false">IF($B60&lt;=P$2,IF($C60&gt;=P$2,$D60,0),0)</f>
        <v>0</v>
      </c>
      <c r="Q60" s="29" t="n">
        <f aca="false">IF($B60&lt;=Q$2,IF($C60&gt;=Q$2,$D60,0),0)</f>
        <v>0</v>
      </c>
      <c r="R60" s="29" t="n">
        <f aca="false">IF($B60&lt;=R$2,IF($C60&gt;=R$2,$D60,0),0)</f>
        <v>0</v>
      </c>
      <c r="S60" s="29" t="n">
        <f aca="false">IF($B60&lt;=S$2,IF($C60&gt;=S$2,$D60,0),0)</f>
        <v>0</v>
      </c>
      <c r="T60" s="29" t="n">
        <f aca="false">IF($B60&lt;=T$2,IF($C60&gt;=T$2,$D60,0),0)</f>
        <v>0</v>
      </c>
      <c r="U60" s="29" t="n">
        <f aca="false">IF($B60&lt;=U$2,IF($C60&gt;=U$2,$D60,0),0)</f>
        <v>0</v>
      </c>
      <c r="V60" s="29" t="n">
        <f aca="false">IF($B60&lt;=V$2,IF($C60&gt;=V$2,$D60,0),0)</f>
        <v>0</v>
      </c>
      <c r="W60" s="29" t="n">
        <f aca="false">IF($B60&lt;=W$2,IF($C60&gt;=W$2,$D60,0),0)</f>
        <v>0</v>
      </c>
      <c r="X60" s="29" t="n">
        <f aca="false">IF($B60&lt;=X$2,IF($C60&gt;=X$2,$D60,0),0)</f>
        <v>0</v>
      </c>
      <c r="Y60" s="29" t="n">
        <f aca="false">IF($B60&lt;=Y$2,IF($C60&gt;=Y$2,$D60,0),0)</f>
        <v>0</v>
      </c>
      <c r="Z60" s="29" t="n">
        <f aca="false">IF($B60&lt;=Z$2,IF($C60&gt;=Z$2,$D60,0),0)</f>
        <v>0</v>
      </c>
      <c r="AA60" s="29" t="n">
        <f aca="false">IF($B60&lt;=AA$2,IF($C60&gt;=AA$2,$D60,0),0)</f>
        <v>0</v>
      </c>
      <c r="AB60" s="29" t="n">
        <f aca="false">IF($B60&lt;=AB$2,IF($C60&gt;=AB$2,$D60,0),0)</f>
        <v>0</v>
      </c>
      <c r="AC60" s="29" t="n">
        <f aca="false">IF($B60&lt;=AC$2,IF($C60&gt;=AC$2,$D60,0),0)</f>
        <v>0</v>
      </c>
      <c r="AD60" s="29" t="n">
        <f aca="false">IF($B60&lt;=AD$2,IF($C60&gt;=AD$2,$D60,0),0)</f>
        <v>0</v>
      </c>
      <c r="AE60" s="29" t="n">
        <f aca="false">IF($B60&lt;=AE$2,IF($C60&gt;=AE$2,$D60,0),0)</f>
        <v>0</v>
      </c>
      <c r="AF60" s="29" t="n">
        <f aca="false">IF($B60&lt;=AF$2,IF($C60&gt;=AF$2,$D60,0),0)</f>
        <v>0</v>
      </c>
      <c r="AG60" s="29" t="n">
        <f aca="false">IF($B60&lt;=AG$2,IF($C60&gt;=AG$2,$D60,0),0)</f>
        <v>0</v>
      </c>
      <c r="AH60" s="29" t="n">
        <f aca="false">IF($B60&lt;=AH$2,IF($C60&gt;=AH$2,$D60,0),0)</f>
        <v>0</v>
      </c>
      <c r="AI60" s="29" t="n">
        <f aca="false">IF($B60&lt;=AI$2,IF($C60&gt;=AI$2,$D60,0),0)</f>
        <v>0</v>
      </c>
      <c r="AJ60" s="29" t="n">
        <f aca="false">IF($B60&lt;=AJ$2,IF($C60&gt;=AJ$2,$D60,0),0)</f>
        <v>0</v>
      </c>
      <c r="AK60" s="29" t="n">
        <f aca="false">IF($B60&lt;=AK$2,IF($C60&gt;=AK$2,$D60,0),0)</f>
        <v>0</v>
      </c>
      <c r="AL60" s="29" t="n">
        <f aca="false">IF($B60&lt;=AL$2,IF($C60&gt;=AL$2,$D60,0),0)</f>
        <v>0</v>
      </c>
      <c r="AM60" s="29" t="n">
        <f aca="false">IF($B60&lt;=AM$2,IF($C60&gt;=AM$2,$D60,0),0)</f>
        <v>0</v>
      </c>
      <c r="AN60" s="29" t="n">
        <f aca="false">IF($B60&lt;=AN$2,IF($C60&gt;=AN$2,$D60,0),0)</f>
        <v>0</v>
      </c>
      <c r="AO60" s="29" t="n">
        <f aca="false">IF($B60&lt;=AO$2,IF($C60&gt;=AO$2,$D60,0),0)</f>
        <v>0</v>
      </c>
      <c r="AP60" s="29" t="n">
        <f aca="false">IF($B60&lt;=AP$2,IF($C60&gt;=AP$2,$D60,0),0)</f>
        <v>0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</row>
    <row r="61" customFormat="false" ht="12.75" hidden="false" customHeight="false" outlineLevel="0" collapsed="false">
      <c r="A61" s="23" t="n">
        <v>1</v>
      </c>
      <c r="B61" s="24" t="n">
        <v>36708</v>
      </c>
      <c r="C61" s="24" t="n">
        <v>36708</v>
      </c>
      <c r="D61" s="25" t="n">
        <v>-15.5</v>
      </c>
      <c r="E61" s="26" t="n">
        <v>-0.475</v>
      </c>
      <c r="F61" s="5" t="s">
        <v>115</v>
      </c>
      <c r="G61" s="5" t="s">
        <v>116</v>
      </c>
      <c r="H61" s="38" t="n">
        <f aca="false">((I61-E61)*SUM(L61:AZ61)*10000)</f>
        <v>2325</v>
      </c>
      <c r="I61" s="5" t="n">
        <v>-0.49</v>
      </c>
      <c r="K61" s="5" t="str">
        <f aca="false">IF(I61=1,0,G61)</f>
        <v>west</v>
      </c>
      <c r="L61" s="29" t="n">
        <f aca="false">IF($B61&lt;=L$2,IF($C61&gt;=L$2,$D61,0),0)</f>
        <v>0</v>
      </c>
      <c r="M61" s="29" t="n">
        <f aca="false">IF($B61&lt;=M$2,IF($C61&gt;=M$2,$D61,0),0)</f>
        <v>-15.5</v>
      </c>
      <c r="N61" s="29" t="n">
        <f aca="false">IF($B61&lt;=N$2,IF($C61&gt;=N$2,$D61,0),0)</f>
        <v>0</v>
      </c>
      <c r="O61" s="29" t="n">
        <f aca="false">IF($B61&lt;=O$2,IF($C61&gt;=O$2,$D61,0),0)</f>
        <v>0</v>
      </c>
      <c r="P61" s="29" t="n">
        <f aca="false">IF($B61&lt;=P$2,IF($C61&gt;=P$2,$D61,0),0)</f>
        <v>0</v>
      </c>
      <c r="Q61" s="29" t="n">
        <f aca="false">IF($B61&lt;=Q$2,IF($C61&gt;=Q$2,$D61,0),0)</f>
        <v>0</v>
      </c>
      <c r="R61" s="29" t="n">
        <f aca="false">IF($B61&lt;=R$2,IF($C61&gt;=R$2,$D61,0),0)</f>
        <v>0</v>
      </c>
      <c r="S61" s="29" t="n">
        <f aca="false">IF($B61&lt;=S$2,IF($C61&gt;=S$2,$D61,0),0)</f>
        <v>0</v>
      </c>
      <c r="T61" s="29" t="n">
        <f aca="false">IF($B61&lt;=T$2,IF($C61&gt;=T$2,$D61,0),0)</f>
        <v>0</v>
      </c>
      <c r="U61" s="29" t="n">
        <f aca="false">IF($B61&lt;=U$2,IF($C61&gt;=U$2,$D61,0),0)</f>
        <v>0</v>
      </c>
      <c r="V61" s="29" t="n">
        <f aca="false">IF($B61&lt;=V$2,IF($C61&gt;=V$2,$D61,0),0)</f>
        <v>0</v>
      </c>
      <c r="W61" s="29" t="n">
        <f aca="false">IF($B61&lt;=W$2,IF($C61&gt;=W$2,$D61,0),0)</f>
        <v>0</v>
      </c>
      <c r="X61" s="29" t="n">
        <f aca="false">IF($B61&lt;=X$2,IF($C61&gt;=X$2,$D61,0),0)</f>
        <v>0</v>
      </c>
      <c r="Y61" s="29" t="n">
        <f aca="false">IF($B61&lt;=Y$2,IF($C61&gt;=Y$2,$D61,0),0)</f>
        <v>0</v>
      </c>
      <c r="Z61" s="29" t="n">
        <f aca="false">IF($B61&lt;=Z$2,IF($C61&gt;=Z$2,$D61,0),0)</f>
        <v>0</v>
      </c>
      <c r="AA61" s="29" t="n">
        <f aca="false">IF($B61&lt;=AA$2,IF($C61&gt;=AA$2,$D61,0),0)</f>
        <v>0</v>
      </c>
      <c r="AB61" s="29" t="n">
        <f aca="false">IF($B61&lt;=AB$2,IF($C61&gt;=AB$2,$D61,0),0)</f>
        <v>0</v>
      </c>
      <c r="AC61" s="29" t="n">
        <f aca="false">IF($B61&lt;=AC$2,IF($C61&gt;=AC$2,$D61,0),0)</f>
        <v>0</v>
      </c>
      <c r="AD61" s="29" t="n">
        <f aca="false">IF($B61&lt;=AD$2,IF($C61&gt;=AD$2,$D61,0),0)</f>
        <v>0</v>
      </c>
      <c r="AE61" s="29" t="n">
        <f aca="false">IF($B61&lt;=AE$2,IF($C61&gt;=AE$2,$D61,0),0)</f>
        <v>0</v>
      </c>
      <c r="AF61" s="29" t="n">
        <f aca="false">IF($B61&lt;=AF$2,IF($C61&gt;=AF$2,$D61,0),0)</f>
        <v>0</v>
      </c>
      <c r="AG61" s="29" t="n">
        <f aca="false">IF($B61&lt;=AG$2,IF($C61&gt;=AG$2,$D61,0),0)</f>
        <v>0</v>
      </c>
      <c r="AH61" s="29" t="n">
        <f aca="false">IF($B61&lt;=AH$2,IF($C61&gt;=AH$2,$D61,0),0)</f>
        <v>0</v>
      </c>
      <c r="AI61" s="29" t="n">
        <f aca="false">IF($B61&lt;=AI$2,IF($C61&gt;=AI$2,$D61,0),0)</f>
        <v>0</v>
      </c>
      <c r="AJ61" s="29" t="n">
        <f aca="false">IF($B61&lt;=AJ$2,IF($C61&gt;=AJ$2,$D61,0),0)</f>
        <v>0</v>
      </c>
      <c r="AK61" s="29" t="n">
        <f aca="false">IF($B61&lt;=AK$2,IF($C61&gt;=AK$2,$D61,0),0)</f>
        <v>0</v>
      </c>
      <c r="AL61" s="29" t="n">
        <f aca="false">IF($B61&lt;=AL$2,IF($C61&gt;=AL$2,$D61,0),0)</f>
        <v>0</v>
      </c>
      <c r="AM61" s="29" t="n">
        <f aca="false">IF($B61&lt;=AM$2,IF($C61&gt;=AM$2,$D61,0),0)</f>
        <v>0</v>
      </c>
      <c r="AN61" s="29" t="n">
        <f aca="false">IF($B61&lt;=AN$2,IF($C61&gt;=AN$2,$D61,0),0)</f>
        <v>0</v>
      </c>
      <c r="AO61" s="29" t="n">
        <f aca="false">IF($B61&lt;=AO$2,IF($C61&gt;=AO$2,$D61,0),0)</f>
        <v>0</v>
      </c>
      <c r="AP61" s="29" t="n">
        <f aca="false">IF($B61&lt;=AP$2,IF($C61&gt;=AP$2,$D61,0),0)</f>
        <v>0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</row>
    <row r="62" customFormat="false" ht="12.75" hidden="false" customHeight="false" outlineLevel="0" collapsed="false">
      <c r="A62" s="23" t="n">
        <v>1</v>
      </c>
      <c r="B62" s="24" t="n">
        <v>36708</v>
      </c>
      <c r="C62" s="24" t="n">
        <v>36708</v>
      </c>
      <c r="D62" s="25" t="n">
        <v>-15.5</v>
      </c>
      <c r="E62" s="26" t="n">
        <v>-0.48</v>
      </c>
      <c r="F62" s="5" t="s">
        <v>115</v>
      </c>
      <c r="G62" s="5" t="s">
        <v>116</v>
      </c>
      <c r="H62" s="38" t="n">
        <f aca="false">((I62-E62)*SUM(L62:AZ62)*10000)</f>
        <v>1550</v>
      </c>
      <c r="I62" s="5" t="n">
        <v>-0.49</v>
      </c>
      <c r="K62" s="5" t="str">
        <f aca="false">IF(I62=1,0,G62)</f>
        <v>west</v>
      </c>
      <c r="L62" s="29" t="n">
        <f aca="false">IF($B62&lt;=L$2,IF($C62&gt;=L$2,$D62,0),0)</f>
        <v>0</v>
      </c>
      <c r="M62" s="29" t="n">
        <f aca="false">IF($B62&lt;=M$2,IF($C62&gt;=M$2,$D62,0),0)</f>
        <v>-15.5</v>
      </c>
      <c r="N62" s="29" t="n">
        <f aca="false">IF($B62&lt;=N$2,IF($C62&gt;=N$2,$D62,0),0)</f>
        <v>0</v>
      </c>
      <c r="O62" s="29" t="n">
        <f aca="false">IF($B62&lt;=O$2,IF($C62&gt;=O$2,$D62,0),0)</f>
        <v>0</v>
      </c>
      <c r="P62" s="29" t="n">
        <f aca="false">IF($B62&lt;=P$2,IF($C62&gt;=P$2,$D62,0),0)</f>
        <v>0</v>
      </c>
      <c r="Q62" s="29" t="n">
        <f aca="false">IF($B62&lt;=Q$2,IF($C62&gt;=Q$2,$D62,0),0)</f>
        <v>0</v>
      </c>
      <c r="R62" s="29" t="n">
        <f aca="false">IF($B62&lt;=R$2,IF($C62&gt;=R$2,$D62,0),0)</f>
        <v>0</v>
      </c>
      <c r="S62" s="29" t="n">
        <f aca="false">IF($B62&lt;=S$2,IF($C62&gt;=S$2,$D62,0),0)</f>
        <v>0</v>
      </c>
      <c r="T62" s="29" t="n">
        <f aca="false">IF($B62&lt;=T$2,IF($C62&gt;=T$2,$D62,0),0)</f>
        <v>0</v>
      </c>
      <c r="U62" s="29" t="n">
        <f aca="false">IF($B62&lt;=U$2,IF($C62&gt;=U$2,$D62,0),0)</f>
        <v>0</v>
      </c>
      <c r="V62" s="29" t="n">
        <f aca="false">IF($B62&lt;=V$2,IF($C62&gt;=V$2,$D62,0),0)</f>
        <v>0</v>
      </c>
      <c r="W62" s="29" t="n">
        <f aca="false">IF($B62&lt;=W$2,IF($C62&gt;=W$2,$D62,0),0)</f>
        <v>0</v>
      </c>
      <c r="X62" s="29" t="n">
        <f aca="false">IF($B62&lt;=X$2,IF($C62&gt;=X$2,$D62,0),0)</f>
        <v>0</v>
      </c>
      <c r="Y62" s="29" t="n">
        <f aca="false">IF($B62&lt;=Y$2,IF($C62&gt;=Y$2,$D62,0),0)</f>
        <v>0</v>
      </c>
      <c r="Z62" s="29" t="n">
        <f aca="false">IF($B62&lt;=Z$2,IF($C62&gt;=Z$2,$D62,0),0)</f>
        <v>0</v>
      </c>
      <c r="AA62" s="29" t="n">
        <f aca="false">IF($B62&lt;=AA$2,IF($C62&gt;=AA$2,$D62,0),0)</f>
        <v>0</v>
      </c>
      <c r="AB62" s="29" t="n">
        <f aca="false">IF($B62&lt;=AB$2,IF($C62&gt;=AB$2,$D62,0),0)</f>
        <v>0</v>
      </c>
      <c r="AC62" s="29" t="n">
        <f aca="false">IF($B62&lt;=AC$2,IF($C62&gt;=AC$2,$D62,0),0)</f>
        <v>0</v>
      </c>
      <c r="AD62" s="29" t="n">
        <f aca="false">IF($B62&lt;=AD$2,IF($C62&gt;=AD$2,$D62,0),0)</f>
        <v>0</v>
      </c>
      <c r="AE62" s="29" t="n">
        <f aca="false">IF($B62&lt;=AE$2,IF($C62&gt;=AE$2,$D62,0),0)</f>
        <v>0</v>
      </c>
      <c r="AF62" s="29" t="n">
        <f aca="false">IF($B62&lt;=AF$2,IF($C62&gt;=AF$2,$D62,0),0)</f>
        <v>0</v>
      </c>
      <c r="AG62" s="29" t="n">
        <f aca="false">IF($B62&lt;=AG$2,IF($C62&gt;=AG$2,$D62,0),0)</f>
        <v>0</v>
      </c>
      <c r="AH62" s="29" t="n">
        <f aca="false">IF($B62&lt;=AH$2,IF($C62&gt;=AH$2,$D62,0),0)</f>
        <v>0</v>
      </c>
      <c r="AI62" s="29" t="n">
        <f aca="false">IF($B62&lt;=AI$2,IF($C62&gt;=AI$2,$D62,0),0)</f>
        <v>0</v>
      </c>
      <c r="AJ62" s="29" t="n">
        <f aca="false">IF($B62&lt;=AJ$2,IF($C62&gt;=AJ$2,$D62,0),0)</f>
        <v>0</v>
      </c>
      <c r="AK62" s="29" t="n">
        <f aca="false">IF($B62&lt;=AK$2,IF($C62&gt;=AK$2,$D62,0),0)</f>
        <v>0</v>
      </c>
      <c r="AL62" s="29" t="n">
        <f aca="false">IF($B62&lt;=AL$2,IF($C62&gt;=AL$2,$D62,0),0)</f>
        <v>0</v>
      </c>
      <c r="AM62" s="29" t="n">
        <f aca="false">IF($B62&lt;=AM$2,IF($C62&gt;=AM$2,$D62,0),0)</f>
        <v>0</v>
      </c>
      <c r="AN62" s="29" t="n">
        <f aca="false">IF($B62&lt;=AN$2,IF($C62&gt;=AN$2,$D62,0),0)</f>
        <v>0</v>
      </c>
      <c r="AO62" s="29" t="n">
        <f aca="false">IF($B62&lt;=AO$2,IF($C62&gt;=AO$2,$D62,0),0)</f>
        <v>0</v>
      </c>
      <c r="AP62" s="29" t="n">
        <f aca="false">IF($B62&lt;=AP$2,IF($C62&gt;=AP$2,$D62,0),0)</f>
        <v>0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3" customFormat="false" ht="12.75" hidden="false" customHeight="false" outlineLevel="0" collapsed="false">
      <c r="B63" s="24" t="n">
        <v>36708</v>
      </c>
      <c r="C63" s="24" t="n">
        <v>36800</v>
      </c>
      <c r="D63" s="25" t="n">
        <v>-15.5</v>
      </c>
      <c r="E63" s="26" t="n">
        <v>-0.1225</v>
      </c>
      <c r="F63" s="5" t="s">
        <v>121</v>
      </c>
      <c r="G63" s="5" t="s">
        <v>7</v>
      </c>
      <c r="H63" s="38" t="n">
        <f aca="false">((I63-E63)*SUM(L63:AZ63)*10000)</f>
        <v>227850</v>
      </c>
      <c r="I63" s="5" t="n">
        <f aca="false">I62</f>
        <v>-0.49</v>
      </c>
      <c r="K63" s="5" t="str">
        <f aca="false">IF(I63=1,0,G63)</f>
        <v>TEXAS</v>
      </c>
      <c r="L63" s="29" t="n">
        <f aca="false">IF($B63&lt;=L$2,IF($C63&gt;=L$2,$D63,0),0)</f>
        <v>0</v>
      </c>
      <c r="M63" s="29" t="n">
        <f aca="false">IF($B63&lt;=M$2,IF($C63&gt;=M$2,$D63,0),0)</f>
        <v>-15.5</v>
      </c>
      <c r="N63" s="29" t="n">
        <f aca="false">IF($B63&lt;=N$2,IF($C63&gt;=N$2,$D63,0),0)</f>
        <v>-15.5</v>
      </c>
      <c r="O63" s="29" t="n">
        <f aca="false">IF($B63&lt;=O$2,IF($C63&gt;=O$2,$D63,0),0)</f>
        <v>-15.5</v>
      </c>
      <c r="P63" s="29" t="n">
        <f aca="false">IF($B63&lt;=P$2,IF($C63&gt;=P$2,$D63,0),0)</f>
        <v>-15.5</v>
      </c>
      <c r="Q63" s="29" t="n">
        <f aca="false">IF($B63&lt;=Q$2,IF($C63&gt;=Q$2,$D63,0),0)</f>
        <v>0</v>
      </c>
      <c r="R63" s="29" t="n">
        <f aca="false">IF($B63&lt;=R$2,IF($C63&gt;=R$2,$D63,0),0)</f>
        <v>0</v>
      </c>
      <c r="S63" s="29" t="n">
        <f aca="false">IF($B63&lt;=S$2,IF($C63&gt;=S$2,$D63,0),0)</f>
        <v>0</v>
      </c>
      <c r="T63" s="29" t="n">
        <f aca="false">IF($B63&lt;=T$2,IF($C63&gt;=T$2,$D63,0),0)</f>
        <v>0</v>
      </c>
      <c r="U63" s="29" t="n">
        <f aca="false">IF($B63&lt;=U$2,IF($C63&gt;=U$2,$D63,0),0)</f>
        <v>0</v>
      </c>
      <c r="V63" s="29" t="n">
        <f aca="false">IF($B63&lt;=V$2,IF($C63&gt;=V$2,$D63,0),0)</f>
        <v>0</v>
      </c>
      <c r="W63" s="29" t="n">
        <f aca="false">IF($B63&lt;=W$2,IF($C63&gt;=W$2,$D63,0),0)</f>
        <v>0</v>
      </c>
      <c r="X63" s="29" t="n">
        <f aca="false">IF($B63&lt;=X$2,IF($C63&gt;=X$2,$D63,0),0)</f>
        <v>0</v>
      </c>
      <c r="Y63" s="29" t="n">
        <f aca="false">IF($B63&lt;=Y$2,IF($C63&gt;=Y$2,$D63,0),0)</f>
        <v>0</v>
      </c>
      <c r="Z63" s="29" t="n">
        <f aca="false">IF($B63&lt;=Z$2,IF($C63&gt;=Z$2,$D63,0),0)</f>
        <v>0</v>
      </c>
      <c r="AA63" s="29" t="n">
        <f aca="false">IF($B63&lt;=AA$2,IF($C63&gt;=AA$2,$D63,0),0)</f>
        <v>0</v>
      </c>
      <c r="AB63" s="29" t="n">
        <f aca="false">IF($B63&lt;=AB$2,IF($C63&gt;=AB$2,$D63,0),0)</f>
        <v>0</v>
      </c>
      <c r="AC63" s="29" t="n">
        <f aca="false">IF($B63&lt;=AC$2,IF($C63&gt;=AC$2,$D63,0),0)</f>
        <v>0</v>
      </c>
      <c r="AD63" s="29" t="n">
        <f aca="false">IF($B63&lt;=AD$2,IF($C63&gt;=AD$2,$D63,0),0)</f>
        <v>0</v>
      </c>
      <c r="AE63" s="29" t="n">
        <f aca="false">IF($B63&lt;=AE$2,IF($C63&gt;=AE$2,$D63,0),0)</f>
        <v>0</v>
      </c>
      <c r="AF63" s="29" t="n">
        <f aca="false">IF($B63&lt;=AF$2,IF($C63&gt;=AF$2,$D63,0),0)</f>
        <v>0</v>
      </c>
      <c r="AG63" s="29" t="n">
        <f aca="false">IF($B63&lt;=AG$2,IF($C63&gt;=AG$2,$D63,0),0)</f>
        <v>0</v>
      </c>
      <c r="AH63" s="29" t="n">
        <f aca="false">IF($B63&lt;=AH$2,IF($C63&gt;=AH$2,$D63,0),0)</f>
        <v>0</v>
      </c>
      <c r="AI63" s="29" t="n">
        <f aca="false">IF($B63&lt;=AI$2,IF($C63&gt;=AI$2,$D63,0),0)</f>
        <v>0</v>
      </c>
      <c r="AJ63" s="29" t="n">
        <f aca="false">IF($B63&lt;=AJ$2,IF($C63&gt;=AJ$2,$D63,0),0)</f>
        <v>0</v>
      </c>
      <c r="AK63" s="29" t="n">
        <f aca="false">IF($B63&lt;=AK$2,IF($C63&gt;=AK$2,$D63,0),0)</f>
        <v>0</v>
      </c>
      <c r="AL63" s="29" t="n">
        <f aca="false">IF($B63&lt;=AL$2,IF($C63&gt;=AL$2,$D63,0),0)</f>
        <v>0</v>
      </c>
      <c r="AM63" s="29" t="n">
        <f aca="false">IF($B63&lt;=AM$2,IF($C63&gt;=AM$2,$D63,0),0)</f>
        <v>0</v>
      </c>
      <c r="AN63" s="29" t="n">
        <f aca="false">IF($B63&lt;=AN$2,IF($C63&gt;=AN$2,$D63,0),0)</f>
        <v>0</v>
      </c>
      <c r="AO63" s="29" t="n">
        <f aca="false">IF($B63&lt;=AO$2,IF($C63&gt;=AO$2,$D63,0),0)</f>
        <v>0</v>
      </c>
      <c r="AP63" s="29" t="n">
        <f aca="false">IF($B63&lt;=AP$2,IF($C63&gt;=AP$2,$D63,0),0)</f>
        <v>0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</row>
    <row r="64" customFormat="false" ht="12.75" hidden="false" customHeight="false" outlineLevel="0" collapsed="false">
      <c r="B64" s="24" t="n">
        <v>36708</v>
      </c>
      <c r="C64" s="24" t="n">
        <v>36800</v>
      </c>
      <c r="D64" s="25" t="n">
        <v>-15.5</v>
      </c>
      <c r="E64" s="26" t="n">
        <v>-0.1225</v>
      </c>
      <c r="F64" s="5" t="s">
        <v>121</v>
      </c>
      <c r="G64" s="5" t="s">
        <v>7</v>
      </c>
      <c r="H64" s="38" t="n">
        <f aca="false">((I64-E64)*SUM(L64:AZ64)*10000)</f>
        <v>227850</v>
      </c>
      <c r="I64" s="5" t="n">
        <f aca="false">I63</f>
        <v>-0.49</v>
      </c>
      <c r="K64" s="5" t="str">
        <f aca="false">IF(I64=1,0,G64)</f>
        <v>TEXAS</v>
      </c>
      <c r="L64" s="29" t="n">
        <f aca="false">IF($B64&lt;=L$2,IF($C64&gt;=L$2,$D64,0),0)</f>
        <v>0</v>
      </c>
      <c r="M64" s="29" t="n">
        <f aca="false">IF($B64&lt;=M$2,IF($C64&gt;=M$2,$D64,0),0)</f>
        <v>-15.5</v>
      </c>
      <c r="N64" s="29" t="n">
        <f aca="false">IF($B64&lt;=N$2,IF($C64&gt;=N$2,$D64,0),0)</f>
        <v>-15.5</v>
      </c>
      <c r="O64" s="29" t="n">
        <f aca="false">IF($B64&lt;=O$2,IF($C64&gt;=O$2,$D64,0),0)</f>
        <v>-15.5</v>
      </c>
      <c r="P64" s="29" t="n">
        <f aca="false">IF($B64&lt;=P$2,IF($C64&gt;=P$2,$D64,0),0)</f>
        <v>-15.5</v>
      </c>
      <c r="Q64" s="29" t="n">
        <f aca="false">IF($B64&lt;=Q$2,IF($C64&gt;=Q$2,$D64,0),0)</f>
        <v>0</v>
      </c>
      <c r="R64" s="29" t="n">
        <f aca="false">IF($B64&lt;=R$2,IF($C64&gt;=R$2,$D64,0),0)</f>
        <v>0</v>
      </c>
      <c r="S64" s="29" t="n">
        <f aca="false">IF($B64&lt;=S$2,IF($C64&gt;=S$2,$D64,0),0)</f>
        <v>0</v>
      </c>
      <c r="T64" s="29" t="n">
        <f aca="false">IF($B64&lt;=T$2,IF($C64&gt;=T$2,$D64,0),0)</f>
        <v>0</v>
      </c>
      <c r="U64" s="29" t="n">
        <f aca="false">IF($B64&lt;=U$2,IF($C64&gt;=U$2,$D64,0),0)</f>
        <v>0</v>
      </c>
      <c r="V64" s="29" t="n">
        <f aca="false">IF($B64&lt;=V$2,IF($C64&gt;=V$2,$D64,0),0)</f>
        <v>0</v>
      </c>
      <c r="W64" s="29" t="n">
        <f aca="false">IF($B64&lt;=W$2,IF($C64&gt;=W$2,$D64,0),0)</f>
        <v>0</v>
      </c>
      <c r="X64" s="29" t="n">
        <f aca="false">IF($B64&lt;=X$2,IF($C64&gt;=X$2,$D64,0),0)</f>
        <v>0</v>
      </c>
      <c r="Y64" s="29" t="n">
        <f aca="false">IF($B64&lt;=Y$2,IF($C64&gt;=Y$2,$D64,0),0)</f>
        <v>0</v>
      </c>
      <c r="Z64" s="29" t="n">
        <f aca="false">IF($B64&lt;=Z$2,IF($C64&gt;=Z$2,$D64,0),0)</f>
        <v>0</v>
      </c>
      <c r="AA64" s="29" t="n">
        <f aca="false">IF($B64&lt;=AA$2,IF($C64&gt;=AA$2,$D64,0),0)</f>
        <v>0</v>
      </c>
      <c r="AB64" s="29" t="n">
        <f aca="false">IF($B64&lt;=AB$2,IF($C64&gt;=AB$2,$D64,0),0)</f>
        <v>0</v>
      </c>
      <c r="AC64" s="29" t="n">
        <f aca="false">IF($B64&lt;=AC$2,IF($C64&gt;=AC$2,$D64,0),0)</f>
        <v>0</v>
      </c>
      <c r="AD64" s="29" t="n">
        <f aca="false">IF($B64&lt;=AD$2,IF($C64&gt;=AD$2,$D64,0),0)</f>
        <v>0</v>
      </c>
      <c r="AE64" s="29" t="n">
        <f aca="false">IF($B64&lt;=AE$2,IF($C64&gt;=AE$2,$D64,0),0)</f>
        <v>0</v>
      </c>
      <c r="AF64" s="29" t="n">
        <f aca="false">IF($B64&lt;=AF$2,IF($C64&gt;=AF$2,$D64,0),0)</f>
        <v>0</v>
      </c>
      <c r="AG64" s="29" t="n">
        <f aca="false">IF($B64&lt;=AG$2,IF($C64&gt;=AG$2,$D64,0),0)</f>
        <v>0</v>
      </c>
      <c r="AH64" s="29" t="n">
        <f aca="false">IF($B64&lt;=AH$2,IF($C64&gt;=AH$2,$D64,0),0)</f>
        <v>0</v>
      </c>
      <c r="AI64" s="29" t="n">
        <f aca="false">IF($B64&lt;=AI$2,IF($C64&gt;=AI$2,$D64,0),0)</f>
        <v>0</v>
      </c>
      <c r="AJ64" s="29" t="n">
        <f aca="false">IF($B64&lt;=AJ$2,IF($C64&gt;=AJ$2,$D64,0),0)</f>
        <v>0</v>
      </c>
      <c r="AK64" s="29" t="n">
        <f aca="false">IF($B64&lt;=AK$2,IF($C64&gt;=AK$2,$D64,0),0)</f>
        <v>0</v>
      </c>
      <c r="AL64" s="29" t="n">
        <f aca="false">IF($B64&lt;=AL$2,IF($C64&gt;=AL$2,$D64,0),0)</f>
        <v>0</v>
      </c>
      <c r="AM64" s="29" t="n">
        <f aca="false">IF($B64&lt;=AM$2,IF($C64&gt;=AM$2,$D64,0),0)</f>
        <v>0</v>
      </c>
      <c r="AN64" s="29" t="n">
        <f aca="false">IF($B64&lt;=AN$2,IF($C64&gt;=AN$2,$D64,0),0)</f>
        <v>0</v>
      </c>
      <c r="AO64" s="29" t="n">
        <f aca="false">IF($B64&lt;=AO$2,IF($C64&gt;=AO$2,$D64,0),0)</f>
        <v>0</v>
      </c>
      <c r="AP64" s="29" t="n">
        <f aca="false">IF($B64&lt;=AP$2,IF($C64&gt;=AP$2,$D64,0),0)</f>
        <v>0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</row>
    <row r="65" customFormat="false" ht="12.75" hidden="false" customHeight="false" outlineLevel="0" collapsed="false">
      <c r="B65" s="24" t="n">
        <v>36708</v>
      </c>
      <c r="C65" s="24" t="n">
        <v>36708</v>
      </c>
      <c r="E65" s="26" t="n">
        <v>0.3275</v>
      </c>
      <c r="F65" s="5" t="s">
        <v>117</v>
      </c>
      <c r="G65" s="5" t="s">
        <v>6</v>
      </c>
      <c r="H65" s="38" t="n">
        <f aca="false">((I65-E65)*SUM(L65:AZ65)*10000)</f>
        <v>-0</v>
      </c>
      <c r="I65" s="5" t="n">
        <f aca="false">I64</f>
        <v>-0.49</v>
      </c>
      <c r="K65" s="5" t="str">
        <f aca="false">IF(I65=1,0,G65)</f>
        <v>WEST</v>
      </c>
      <c r="L65" s="29" t="n">
        <f aca="false">IF($B65&lt;=L$2,IF($C65&gt;=L$2,$D65,0),0)</f>
        <v>0</v>
      </c>
      <c r="M65" s="29" t="n">
        <f aca="false">IF($B65&lt;=M$2,IF($C65&gt;=M$2,$D65,0),0)</f>
        <v>0</v>
      </c>
      <c r="N65" s="29" t="n">
        <f aca="false">IF($B65&lt;=N$2,IF($C65&gt;=N$2,$D65,0),0)</f>
        <v>0</v>
      </c>
      <c r="O65" s="29" t="n">
        <f aca="false">IF($B65&lt;=O$2,IF($C65&gt;=O$2,$D65,0),0)</f>
        <v>0</v>
      </c>
      <c r="P65" s="29" t="n">
        <f aca="false">IF($B65&lt;=P$2,IF($C65&gt;=P$2,$D65,0),0)</f>
        <v>0</v>
      </c>
      <c r="Q65" s="29" t="n">
        <f aca="false">IF($B65&lt;=Q$2,IF($C65&gt;=Q$2,$D65,0),0)</f>
        <v>0</v>
      </c>
      <c r="R65" s="29" t="n">
        <f aca="false">IF($B65&lt;=R$2,IF($C65&gt;=R$2,$D65,0),0)</f>
        <v>0</v>
      </c>
      <c r="S65" s="29" t="n">
        <f aca="false">IF($B65&lt;=S$2,IF($C65&gt;=S$2,$D65,0),0)</f>
        <v>0</v>
      </c>
      <c r="T65" s="29" t="n">
        <f aca="false">IF($B65&lt;=T$2,IF($C65&gt;=T$2,$D65,0),0)</f>
        <v>0</v>
      </c>
      <c r="U65" s="29" t="n">
        <f aca="false">IF($B65&lt;=U$2,IF($C65&gt;=U$2,$D65,0),0)</f>
        <v>0</v>
      </c>
      <c r="V65" s="29" t="n">
        <f aca="false">IF($B65&lt;=V$2,IF($C65&gt;=V$2,$D65,0),0)</f>
        <v>0</v>
      </c>
      <c r="W65" s="29" t="n">
        <f aca="false">IF($B65&lt;=W$2,IF($C65&gt;=W$2,$D65,0),0)</f>
        <v>0</v>
      </c>
      <c r="X65" s="29" t="n">
        <f aca="false">IF($B65&lt;=X$2,IF($C65&gt;=X$2,$D65,0),0)</f>
        <v>0</v>
      </c>
      <c r="Y65" s="29" t="n">
        <f aca="false">IF($B65&lt;=Y$2,IF($C65&gt;=Y$2,$D65,0),0)</f>
        <v>0</v>
      </c>
      <c r="Z65" s="29" t="n">
        <f aca="false">IF($B65&lt;=Z$2,IF($C65&gt;=Z$2,$D65,0),0)</f>
        <v>0</v>
      </c>
      <c r="AA65" s="29" t="n">
        <f aca="false">IF($B65&lt;=AA$2,IF($C65&gt;=AA$2,$D65,0),0)</f>
        <v>0</v>
      </c>
      <c r="AB65" s="29" t="n">
        <f aca="false">IF($B65&lt;=AB$2,IF($C65&gt;=AB$2,$D65,0),0)</f>
        <v>0</v>
      </c>
      <c r="AC65" s="29" t="n">
        <f aca="false">IF($B65&lt;=AC$2,IF($C65&gt;=AC$2,$D65,0),0)</f>
        <v>0</v>
      </c>
      <c r="AD65" s="29" t="n">
        <f aca="false">IF($B65&lt;=AD$2,IF($C65&gt;=AD$2,$D65,0),0)</f>
        <v>0</v>
      </c>
      <c r="AE65" s="29" t="n">
        <f aca="false">IF($B65&lt;=AE$2,IF($C65&gt;=AE$2,$D65,0),0)</f>
        <v>0</v>
      </c>
      <c r="AF65" s="29" t="n">
        <f aca="false">IF($B65&lt;=AF$2,IF($C65&gt;=AF$2,$D65,0),0)</f>
        <v>0</v>
      </c>
      <c r="AG65" s="29" t="n">
        <f aca="false">IF($B65&lt;=AG$2,IF($C65&gt;=AG$2,$D65,0),0)</f>
        <v>0</v>
      </c>
      <c r="AH65" s="29" t="n">
        <f aca="false">IF($B65&lt;=AH$2,IF($C65&gt;=AH$2,$D65,0),0)</f>
        <v>0</v>
      </c>
      <c r="AI65" s="29" t="n">
        <f aca="false">IF($B65&lt;=AI$2,IF($C65&gt;=AI$2,$D65,0),0)</f>
        <v>0</v>
      </c>
      <c r="AJ65" s="29" t="n">
        <f aca="false">IF($B65&lt;=AJ$2,IF($C65&gt;=AJ$2,$D65,0),0)</f>
        <v>0</v>
      </c>
      <c r="AK65" s="29" t="n">
        <f aca="false">IF($B65&lt;=AK$2,IF($C65&gt;=AK$2,$D65,0),0)</f>
        <v>0</v>
      </c>
      <c r="AL65" s="29" t="n">
        <f aca="false">IF($B65&lt;=AL$2,IF($C65&gt;=AL$2,$D65,0),0)</f>
        <v>0</v>
      </c>
      <c r="AM65" s="29" t="n">
        <f aca="false">IF($B65&lt;=AM$2,IF($C65&gt;=AM$2,$D65,0),0)</f>
        <v>0</v>
      </c>
      <c r="AN65" s="29" t="n">
        <f aca="false">IF($B65&lt;=AN$2,IF($C65&gt;=AN$2,$D65,0),0)</f>
        <v>0</v>
      </c>
      <c r="AO65" s="29" t="n">
        <f aca="false">IF($B65&lt;=AO$2,IF($C65&gt;=AO$2,$D65,0),0)</f>
        <v>0</v>
      </c>
      <c r="AP65" s="29" t="n">
        <f aca="false">IF($B65&lt;=AP$2,IF($C65&gt;=AP$2,$D65,0),0)</f>
        <v>0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</row>
    <row r="66" customFormat="false" ht="12.75" hidden="false" customHeight="false" outlineLevel="0" collapsed="false">
      <c r="B66" s="24" t="n">
        <v>36708</v>
      </c>
      <c r="C66" s="24" t="n">
        <v>36800</v>
      </c>
      <c r="E66" s="26" t="n">
        <v>0.32</v>
      </c>
      <c r="F66" s="5" t="s">
        <v>117</v>
      </c>
      <c r="G66" s="5" t="s">
        <v>116</v>
      </c>
      <c r="H66" s="38" t="n">
        <f aca="false">((I66-E66)*SUM(L66:AZ66)*10000)</f>
        <v>-0</v>
      </c>
      <c r="I66" s="5" t="n">
        <v>-0.23</v>
      </c>
      <c r="K66" s="5" t="str">
        <f aca="false">IF(I66=1,0,G66)</f>
        <v>west</v>
      </c>
      <c r="L66" s="29" t="n">
        <f aca="false">IF($B66&lt;=L$2,IF($C66&gt;=L$2,$D66,0),0)</f>
        <v>0</v>
      </c>
      <c r="M66" s="29" t="n">
        <f aca="false">IF($B66&lt;=M$2,IF($C66&gt;=M$2,$D66,0),0)</f>
        <v>0</v>
      </c>
      <c r="N66" s="29" t="n">
        <f aca="false">IF($B66&lt;=N$2,IF($C66&gt;=N$2,$D66,0),0)</f>
        <v>0</v>
      </c>
      <c r="O66" s="29" t="n">
        <f aca="false">IF($B66&lt;=O$2,IF($C66&gt;=O$2,$D66,0),0)</f>
        <v>0</v>
      </c>
      <c r="P66" s="29" t="n">
        <f aca="false">IF($B66&lt;=P$2,IF($C66&gt;=P$2,$D66,0),0)</f>
        <v>0</v>
      </c>
      <c r="Q66" s="29" t="n">
        <f aca="false">IF($B66&lt;=Q$2,IF($C66&gt;=Q$2,$D66,0),0)</f>
        <v>0</v>
      </c>
      <c r="R66" s="29" t="n">
        <f aca="false">IF($B66&lt;=R$2,IF($C66&gt;=R$2,$D66,0),0)</f>
        <v>0</v>
      </c>
      <c r="S66" s="29" t="n">
        <f aca="false">IF($B66&lt;=S$2,IF($C66&gt;=S$2,$D66,0),0)</f>
        <v>0</v>
      </c>
      <c r="T66" s="29" t="n">
        <f aca="false">IF($B66&lt;=T$2,IF($C66&gt;=T$2,$D66,0),0)</f>
        <v>0</v>
      </c>
      <c r="U66" s="29" t="n">
        <f aca="false">IF($B66&lt;=U$2,IF($C66&gt;=U$2,$D66,0),0)</f>
        <v>0</v>
      </c>
      <c r="V66" s="29" t="n">
        <f aca="false">IF($B66&lt;=V$2,IF($C66&gt;=V$2,$D66,0),0)</f>
        <v>0</v>
      </c>
      <c r="W66" s="29" t="n">
        <f aca="false">IF($B66&lt;=W$2,IF($C66&gt;=W$2,$D66,0),0)</f>
        <v>0</v>
      </c>
      <c r="X66" s="29" t="n">
        <f aca="false">IF($B66&lt;=X$2,IF($C66&gt;=X$2,$D66,0),0)</f>
        <v>0</v>
      </c>
      <c r="Y66" s="29" t="n">
        <f aca="false">IF($B66&lt;=Y$2,IF($C66&gt;=Y$2,$D66,0),0)</f>
        <v>0</v>
      </c>
      <c r="Z66" s="29" t="n">
        <f aca="false">IF($B66&lt;=Z$2,IF($C66&gt;=Z$2,$D66,0),0)</f>
        <v>0</v>
      </c>
      <c r="AA66" s="29" t="n">
        <f aca="false">IF($B66&lt;=AA$2,IF($C66&gt;=AA$2,$D66,0),0)</f>
        <v>0</v>
      </c>
      <c r="AB66" s="29" t="n">
        <f aca="false">IF($B66&lt;=AB$2,IF($C66&gt;=AB$2,$D66,0),0)</f>
        <v>0</v>
      </c>
      <c r="AC66" s="29" t="n">
        <f aca="false">IF($B66&lt;=AC$2,IF($C66&gt;=AC$2,$D66,0),0)</f>
        <v>0</v>
      </c>
      <c r="AD66" s="29" t="n">
        <f aca="false">IF($B66&lt;=AD$2,IF($C66&gt;=AD$2,$D66,0),0)</f>
        <v>0</v>
      </c>
      <c r="AE66" s="29" t="n">
        <f aca="false">IF($B66&lt;=AE$2,IF($C66&gt;=AE$2,$D66,0),0)</f>
        <v>0</v>
      </c>
      <c r="AF66" s="29" t="n">
        <f aca="false">IF($B66&lt;=AF$2,IF($C66&gt;=AF$2,$D66,0),0)</f>
        <v>0</v>
      </c>
      <c r="AG66" s="29" t="n">
        <f aca="false">IF($B66&lt;=AG$2,IF($C66&gt;=AG$2,$D66,0),0)</f>
        <v>0</v>
      </c>
      <c r="AH66" s="29" t="n">
        <f aca="false">IF($B66&lt;=AH$2,IF($C66&gt;=AH$2,$D66,0),0)</f>
        <v>0</v>
      </c>
      <c r="AI66" s="29" t="n">
        <f aca="false">IF($B66&lt;=AI$2,IF($C66&gt;=AI$2,$D66,0),0)</f>
        <v>0</v>
      </c>
      <c r="AJ66" s="29" t="n">
        <f aca="false">IF($B66&lt;=AJ$2,IF($C66&gt;=AJ$2,$D66,0),0)</f>
        <v>0</v>
      </c>
      <c r="AK66" s="29" t="n">
        <f aca="false">IF($B66&lt;=AK$2,IF($C66&gt;=AK$2,$D66,0),0)</f>
        <v>0</v>
      </c>
      <c r="AL66" s="29" t="n">
        <f aca="false">IF($B66&lt;=AL$2,IF($C66&gt;=AL$2,$D66,0),0)</f>
        <v>0</v>
      </c>
      <c r="AM66" s="29" t="n">
        <f aca="false">IF($B66&lt;=AM$2,IF($C66&gt;=AM$2,$D66,0),0)</f>
        <v>0</v>
      </c>
      <c r="AN66" s="29" t="n">
        <f aca="false">IF($B66&lt;=AN$2,IF($C66&gt;=AN$2,$D66,0),0)</f>
        <v>0</v>
      </c>
      <c r="AO66" s="29" t="n">
        <f aca="false">IF($B66&lt;=AO$2,IF($C66&gt;=AO$2,$D66,0),0)</f>
        <v>0</v>
      </c>
      <c r="AP66" s="29" t="n">
        <f aca="false">IF($B66&lt;=AP$2,IF($C66&gt;=AP$2,$D66,0),0)</f>
        <v>0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</row>
    <row r="67" customFormat="false" ht="12.75" hidden="false" customHeight="false" outlineLevel="0" collapsed="false">
      <c r="B67" s="24" t="n">
        <v>36831</v>
      </c>
      <c r="C67" s="24" t="n">
        <v>36951</v>
      </c>
      <c r="E67" s="26" t="n">
        <v>0.065</v>
      </c>
      <c r="F67" s="5" t="s">
        <v>122</v>
      </c>
      <c r="G67" s="5" t="s">
        <v>6</v>
      </c>
      <c r="H67" s="38" t="n">
        <f aca="false">((I67-E67)*SUM(L67:AZ67)*10000)</f>
        <v>-0</v>
      </c>
      <c r="I67" s="5" t="n">
        <f aca="false">I66</f>
        <v>-0.23</v>
      </c>
      <c r="K67" s="5" t="str">
        <f aca="false">IF(I67=1,0,G67)</f>
        <v>WEST</v>
      </c>
      <c r="L67" s="29" t="n">
        <f aca="false">IF($B67&lt;=L$2,IF($C67&gt;=L$2,$D67,0),0)</f>
        <v>0</v>
      </c>
      <c r="M67" s="29" t="n">
        <f aca="false">IF($B67&lt;=M$2,IF($C67&gt;=M$2,$D67,0),0)</f>
        <v>0</v>
      </c>
      <c r="N67" s="29" t="n">
        <f aca="false">IF($B67&lt;=N$2,IF($C67&gt;=N$2,$D67,0),0)</f>
        <v>0</v>
      </c>
      <c r="O67" s="29" t="n">
        <f aca="false">IF($B67&lt;=O$2,IF($C67&gt;=O$2,$D67,0),0)</f>
        <v>0</v>
      </c>
      <c r="P67" s="29" t="n">
        <f aca="false">IF($B67&lt;=P$2,IF($C67&gt;=P$2,$D67,0),0)</f>
        <v>0</v>
      </c>
      <c r="Q67" s="29" t="n">
        <f aca="false">IF($B67&lt;=Q$2,IF($C67&gt;=Q$2,$D67,0),0)</f>
        <v>0</v>
      </c>
      <c r="R67" s="29" t="n">
        <f aca="false">IF($B67&lt;=R$2,IF($C67&gt;=R$2,$D67,0),0)</f>
        <v>0</v>
      </c>
      <c r="S67" s="29" t="n">
        <f aca="false">IF($B67&lt;=S$2,IF($C67&gt;=S$2,$D67,0),0)</f>
        <v>0</v>
      </c>
      <c r="T67" s="29" t="n">
        <f aca="false">IF($B67&lt;=T$2,IF($C67&gt;=T$2,$D67,0),0)</f>
        <v>0</v>
      </c>
      <c r="U67" s="29" t="n">
        <f aca="false">IF($B67&lt;=U$2,IF($C67&gt;=U$2,$D67,0),0)</f>
        <v>0</v>
      </c>
      <c r="V67" s="29" t="n">
        <f aca="false">IF($B67&lt;=V$2,IF($C67&gt;=V$2,$D67,0),0)</f>
        <v>0</v>
      </c>
      <c r="W67" s="29" t="n">
        <f aca="false">IF($B67&lt;=W$2,IF($C67&gt;=W$2,$D67,0),0)</f>
        <v>0</v>
      </c>
      <c r="X67" s="29" t="n">
        <f aca="false">IF($B67&lt;=X$2,IF($C67&gt;=X$2,$D67,0),0)</f>
        <v>0</v>
      </c>
      <c r="Y67" s="29" t="n">
        <f aca="false">IF($B67&lt;=Y$2,IF($C67&gt;=Y$2,$D67,0),0)</f>
        <v>0</v>
      </c>
      <c r="Z67" s="29" t="n">
        <f aca="false">IF($B67&lt;=Z$2,IF($C67&gt;=Z$2,$D67,0),0)</f>
        <v>0</v>
      </c>
      <c r="AA67" s="29" t="n">
        <f aca="false">IF($B67&lt;=AA$2,IF($C67&gt;=AA$2,$D67,0),0)</f>
        <v>0</v>
      </c>
      <c r="AB67" s="29" t="n">
        <f aca="false">IF($B67&lt;=AB$2,IF($C67&gt;=AB$2,$D67,0),0)</f>
        <v>0</v>
      </c>
      <c r="AC67" s="29" t="n">
        <f aca="false">IF($B67&lt;=AC$2,IF($C67&gt;=AC$2,$D67,0),0)</f>
        <v>0</v>
      </c>
      <c r="AD67" s="29" t="n">
        <f aca="false">IF($B67&lt;=AD$2,IF($C67&gt;=AD$2,$D67,0),0)</f>
        <v>0</v>
      </c>
      <c r="AE67" s="29" t="n">
        <f aca="false">IF($B67&lt;=AE$2,IF($C67&gt;=AE$2,$D67,0),0)</f>
        <v>0</v>
      </c>
      <c r="AF67" s="29" t="n">
        <f aca="false">IF($B67&lt;=AF$2,IF($C67&gt;=AF$2,$D67,0),0)</f>
        <v>0</v>
      </c>
      <c r="AG67" s="29" t="n">
        <f aca="false">IF($B67&lt;=AG$2,IF($C67&gt;=AG$2,$D67,0),0)</f>
        <v>0</v>
      </c>
      <c r="AH67" s="29" t="n">
        <f aca="false">IF($B67&lt;=AH$2,IF($C67&gt;=AH$2,$D67,0),0)</f>
        <v>0</v>
      </c>
      <c r="AI67" s="29" t="n">
        <f aca="false">IF($B67&lt;=AI$2,IF($C67&gt;=AI$2,$D67,0),0)</f>
        <v>0</v>
      </c>
      <c r="AJ67" s="29" t="n">
        <f aca="false">IF($B67&lt;=AJ$2,IF($C67&gt;=AJ$2,$D67,0),0)</f>
        <v>0</v>
      </c>
      <c r="AK67" s="29" t="n">
        <f aca="false">IF($B67&lt;=AK$2,IF($C67&gt;=AK$2,$D67,0),0)</f>
        <v>0</v>
      </c>
      <c r="AL67" s="29" t="n">
        <f aca="false">IF($B67&lt;=AL$2,IF($C67&gt;=AL$2,$D67,0),0)</f>
        <v>0</v>
      </c>
      <c r="AM67" s="29" t="n">
        <f aca="false">IF($B67&lt;=AM$2,IF($C67&gt;=AM$2,$D67,0),0)</f>
        <v>0</v>
      </c>
      <c r="AN67" s="29" t="n">
        <f aca="false">IF($B67&lt;=AN$2,IF($C67&gt;=AN$2,$D67,0),0)</f>
        <v>0</v>
      </c>
      <c r="AO67" s="29" t="n">
        <f aca="false">IF($B67&lt;=AO$2,IF($C67&gt;=AO$2,$D67,0),0)</f>
        <v>0</v>
      </c>
      <c r="AP67" s="29" t="n">
        <f aca="false">IF($B67&lt;=AP$2,IF($C67&gt;=AP$2,$D67,0),0)</f>
        <v>0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</row>
    <row r="68" customFormat="false" ht="12.75" hidden="false" customHeight="false" outlineLevel="0" collapsed="false">
      <c r="B68" s="24" t="n">
        <v>36708</v>
      </c>
      <c r="C68" s="24" t="n">
        <v>36800</v>
      </c>
      <c r="E68" s="26" t="n">
        <v>-0.435</v>
      </c>
      <c r="F68" s="5" t="s">
        <v>123</v>
      </c>
      <c r="G68" s="5" t="s">
        <v>6</v>
      </c>
      <c r="H68" s="38" t="n">
        <f aca="false">((I68-E68)*SUM(L68:AZ68)*10000)</f>
        <v>0</v>
      </c>
      <c r="I68" s="5" t="n">
        <f aca="false">I67</f>
        <v>-0.23</v>
      </c>
      <c r="K68" s="5" t="str">
        <f aca="false">IF(I68=1,0,G68)</f>
        <v>WEST</v>
      </c>
      <c r="L68" s="29" t="n">
        <f aca="false">IF($B68&lt;=L$2,IF($C68&gt;=L$2,$D68,0),0)</f>
        <v>0</v>
      </c>
      <c r="M68" s="29" t="n">
        <f aca="false">IF($B68&lt;=M$2,IF($C68&gt;=M$2,$D68,0),0)</f>
        <v>0</v>
      </c>
      <c r="N68" s="29" t="n">
        <f aca="false">IF($B68&lt;=N$2,IF($C68&gt;=N$2,$D68,0),0)</f>
        <v>0</v>
      </c>
      <c r="O68" s="29" t="n">
        <f aca="false">IF($B68&lt;=O$2,IF($C68&gt;=O$2,$D68,0),0)</f>
        <v>0</v>
      </c>
      <c r="P68" s="29" t="n">
        <f aca="false">IF($B68&lt;=P$2,IF($C68&gt;=P$2,$D68,0),0)</f>
        <v>0</v>
      </c>
      <c r="Q68" s="29" t="n">
        <f aca="false">IF($B68&lt;=Q$2,IF($C68&gt;=Q$2,$D68,0),0)</f>
        <v>0</v>
      </c>
      <c r="R68" s="29" t="n">
        <f aca="false">IF($B68&lt;=R$2,IF($C68&gt;=R$2,$D68,0),0)</f>
        <v>0</v>
      </c>
      <c r="S68" s="29" t="n">
        <f aca="false">IF($B68&lt;=S$2,IF($C68&gt;=S$2,$D68,0),0)</f>
        <v>0</v>
      </c>
      <c r="T68" s="29" t="n">
        <f aca="false">IF($B68&lt;=T$2,IF($C68&gt;=T$2,$D68,0),0)</f>
        <v>0</v>
      </c>
      <c r="U68" s="29" t="n">
        <f aca="false">IF($B68&lt;=U$2,IF($C68&gt;=U$2,$D68,0),0)</f>
        <v>0</v>
      </c>
      <c r="V68" s="29" t="n">
        <f aca="false">IF($B68&lt;=V$2,IF($C68&gt;=V$2,$D68,0),0)</f>
        <v>0</v>
      </c>
      <c r="W68" s="29" t="n">
        <f aca="false">IF($B68&lt;=W$2,IF($C68&gt;=W$2,$D68,0),0)</f>
        <v>0</v>
      </c>
      <c r="X68" s="29" t="n">
        <f aca="false">IF($B68&lt;=X$2,IF($C68&gt;=X$2,$D68,0),0)</f>
        <v>0</v>
      </c>
      <c r="Y68" s="29" t="n">
        <f aca="false">IF($B68&lt;=Y$2,IF($C68&gt;=Y$2,$D68,0),0)</f>
        <v>0</v>
      </c>
      <c r="Z68" s="29" t="n">
        <f aca="false">IF($B68&lt;=Z$2,IF($C68&gt;=Z$2,$D68,0),0)</f>
        <v>0</v>
      </c>
      <c r="AA68" s="29" t="n">
        <f aca="false">IF($B68&lt;=AA$2,IF($C68&gt;=AA$2,$D68,0),0)</f>
        <v>0</v>
      </c>
      <c r="AB68" s="29" t="n">
        <f aca="false">IF($B68&lt;=AB$2,IF($C68&gt;=AB$2,$D68,0),0)</f>
        <v>0</v>
      </c>
      <c r="AC68" s="29" t="n">
        <f aca="false">IF($B68&lt;=AC$2,IF($C68&gt;=AC$2,$D68,0),0)</f>
        <v>0</v>
      </c>
      <c r="AD68" s="29" t="n">
        <f aca="false">IF($B68&lt;=AD$2,IF($C68&gt;=AD$2,$D68,0),0)</f>
        <v>0</v>
      </c>
      <c r="AE68" s="29" t="n">
        <f aca="false">IF($B68&lt;=AE$2,IF($C68&gt;=AE$2,$D68,0),0)</f>
        <v>0</v>
      </c>
      <c r="AF68" s="29" t="n">
        <f aca="false">IF($B68&lt;=AF$2,IF($C68&gt;=AF$2,$D68,0),0)</f>
        <v>0</v>
      </c>
      <c r="AG68" s="29" t="n">
        <f aca="false">IF($B68&lt;=AG$2,IF($C68&gt;=AG$2,$D68,0),0)</f>
        <v>0</v>
      </c>
      <c r="AH68" s="29" t="n">
        <f aca="false">IF($B68&lt;=AH$2,IF($C68&gt;=AH$2,$D68,0),0)</f>
        <v>0</v>
      </c>
      <c r="AI68" s="29" t="n">
        <f aca="false">IF($B68&lt;=AI$2,IF($C68&gt;=AI$2,$D68,0),0)</f>
        <v>0</v>
      </c>
      <c r="AJ68" s="29" t="n">
        <f aca="false">IF($B68&lt;=AJ$2,IF($C68&gt;=AJ$2,$D68,0),0)</f>
        <v>0</v>
      </c>
      <c r="AK68" s="29" t="n">
        <f aca="false">IF($B68&lt;=AK$2,IF($C68&gt;=AK$2,$D68,0),0)</f>
        <v>0</v>
      </c>
      <c r="AL68" s="29" t="n">
        <f aca="false">IF($B68&lt;=AL$2,IF($C68&gt;=AL$2,$D68,0),0)</f>
        <v>0</v>
      </c>
      <c r="AM68" s="29" t="n">
        <f aca="false">IF($B68&lt;=AM$2,IF($C68&gt;=AM$2,$D68,0),0)</f>
        <v>0</v>
      </c>
      <c r="AN68" s="29" t="n">
        <f aca="false">IF($B68&lt;=AN$2,IF($C68&gt;=AN$2,$D68,0),0)</f>
        <v>0</v>
      </c>
      <c r="AO68" s="29" t="n">
        <f aca="false">IF($B68&lt;=AO$2,IF($C68&gt;=AO$2,$D68,0),0)</f>
        <v>0</v>
      </c>
      <c r="AP68" s="29" t="n">
        <f aca="false">IF($B68&lt;=AP$2,IF($C68&gt;=AP$2,$D68,0),0)</f>
        <v>0</v>
      </c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</row>
    <row r="69" customFormat="false" ht="12.75" hidden="false" customHeight="false" outlineLevel="0" collapsed="false">
      <c r="B69" s="24" t="n">
        <v>36708</v>
      </c>
      <c r="C69" s="24" t="n">
        <v>36800</v>
      </c>
      <c r="E69" s="26" t="n">
        <v>0.33</v>
      </c>
      <c r="F69" s="5" t="s">
        <v>117</v>
      </c>
      <c r="G69" s="5" t="s">
        <v>116</v>
      </c>
      <c r="H69" s="38" t="n">
        <f aca="false">((I69-E69)*SUM(L69:AZ69)*10000)</f>
        <v>-0</v>
      </c>
      <c r="I69" s="5" t="n">
        <v>-0.23</v>
      </c>
      <c r="K69" s="5" t="str">
        <f aca="false">IF(I69=1,0,G69)</f>
        <v>west</v>
      </c>
      <c r="L69" s="29" t="n">
        <f aca="false">IF($B69&lt;=L$2,IF($C69&gt;=L$2,$D69,0),0)</f>
        <v>0</v>
      </c>
      <c r="M69" s="29" t="n">
        <f aca="false">IF($B69&lt;=M$2,IF($C69&gt;=M$2,$D69,0),0)</f>
        <v>0</v>
      </c>
      <c r="N69" s="29" t="n">
        <f aca="false">IF($B69&lt;=N$2,IF($C69&gt;=N$2,$D69,0),0)</f>
        <v>0</v>
      </c>
      <c r="O69" s="29" t="n">
        <f aca="false">IF($B69&lt;=O$2,IF($C69&gt;=O$2,$D69,0),0)</f>
        <v>0</v>
      </c>
      <c r="P69" s="29" t="n">
        <f aca="false">IF($B69&lt;=P$2,IF($C69&gt;=P$2,$D69,0),0)</f>
        <v>0</v>
      </c>
      <c r="Q69" s="29" t="n">
        <f aca="false">IF($B69&lt;=Q$2,IF($C69&gt;=Q$2,$D69,0),0)</f>
        <v>0</v>
      </c>
      <c r="R69" s="29" t="n">
        <f aca="false">IF($B69&lt;=R$2,IF($C69&gt;=R$2,$D69,0),0)</f>
        <v>0</v>
      </c>
      <c r="S69" s="29" t="n">
        <f aca="false">IF($B69&lt;=S$2,IF($C69&gt;=S$2,$D69,0),0)</f>
        <v>0</v>
      </c>
      <c r="T69" s="29" t="n">
        <f aca="false">IF($B69&lt;=T$2,IF($C69&gt;=T$2,$D69,0),0)</f>
        <v>0</v>
      </c>
      <c r="U69" s="29" t="n">
        <f aca="false">IF($B69&lt;=U$2,IF($C69&gt;=U$2,$D69,0),0)</f>
        <v>0</v>
      </c>
      <c r="V69" s="29" t="n">
        <f aca="false">IF($B69&lt;=V$2,IF($C69&gt;=V$2,$D69,0),0)</f>
        <v>0</v>
      </c>
      <c r="W69" s="29" t="n">
        <f aca="false">IF($B69&lt;=W$2,IF($C69&gt;=W$2,$D69,0),0)</f>
        <v>0</v>
      </c>
      <c r="X69" s="29" t="n">
        <f aca="false">IF($B69&lt;=X$2,IF($C69&gt;=X$2,$D69,0),0)</f>
        <v>0</v>
      </c>
      <c r="Y69" s="29" t="n">
        <f aca="false">IF($B69&lt;=Y$2,IF($C69&gt;=Y$2,$D69,0),0)</f>
        <v>0</v>
      </c>
      <c r="Z69" s="29" t="n">
        <f aca="false">IF($B69&lt;=Z$2,IF($C69&gt;=Z$2,$D69,0),0)</f>
        <v>0</v>
      </c>
      <c r="AA69" s="29" t="n">
        <f aca="false">IF($B69&lt;=AA$2,IF($C69&gt;=AA$2,$D69,0),0)</f>
        <v>0</v>
      </c>
      <c r="AB69" s="29" t="n">
        <f aca="false">IF($B69&lt;=AB$2,IF($C69&gt;=AB$2,$D69,0),0)</f>
        <v>0</v>
      </c>
      <c r="AC69" s="29" t="n">
        <f aca="false">IF($B69&lt;=AC$2,IF($C69&gt;=AC$2,$D69,0),0)</f>
        <v>0</v>
      </c>
      <c r="AD69" s="29" t="n">
        <f aca="false">IF($B69&lt;=AD$2,IF($C69&gt;=AD$2,$D69,0),0)</f>
        <v>0</v>
      </c>
      <c r="AE69" s="29" t="n">
        <f aca="false">IF($B69&lt;=AE$2,IF($C69&gt;=AE$2,$D69,0),0)</f>
        <v>0</v>
      </c>
      <c r="AF69" s="29" t="n">
        <f aca="false">IF($B69&lt;=AF$2,IF($C69&gt;=AF$2,$D69,0),0)</f>
        <v>0</v>
      </c>
      <c r="AG69" s="29" t="n">
        <f aca="false">IF($B69&lt;=AG$2,IF($C69&gt;=AG$2,$D69,0),0)</f>
        <v>0</v>
      </c>
      <c r="AH69" s="29" t="n">
        <f aca="false">IF($B69&lt;=AH$2,IF($C69&gt;=AH$2,$D69,0),0)</f>
        <v>0</v>
      </c>
      <c r="AI69" s="29" t="n">
        <f aca="false">IF($B69&lt;=AI$2,IF($C69&gt;=AI$2,$D69,0),0)</f>
        <v>0</v>
      </c>
      <c r="AJ69" s="29" t="n">
        <f aca="false">IF($B69&lt;=AJ$2,IF($C69&gt;=AJ$2,$D69,0),0)</f>
        <v>0</v>
      </c>
      <c r="AK69" s="29" t="n">
        <f aca="false">IF($B69&lt;=AK$2,IF($C69&gt;=AK$2,$D69,0),0)</f>
        <v>0</v>
      </c>
      <c r="AL69" s="29" t="n">
        <f aca="false">IF($B69&lt;=AL$2,IF($C69&gt;=AL$2,$D69,0),0)</f>
        <v>0</v>
      </c>
      <c r="AM69" s="29" t="n">
        <f aca="false">IF($B69&lt;=AM$2,IF($C69&gt;=AM$2,$D69,0),0)</f>
        <v>0</v>
      </c>
      <c r="AN69" s="29" t="n">
        <f aca="false">IF($B69&lt;=AN$2,IF($C69&gt;=AN$2,$D69,0),0)</f>
        <v>0</v>
      </c>
      <c r="AO69" s="29" t="n">
        <f aca="false">IF($B69&lt;=AO$2,IF($C69&gt;=AO$2,$D69,0),0)</f>
        <v>0</v>
      </c>
      <c r="AP69" s="29" t="n">
        <f aca="false">IF($B69&lt;=AP$2,IF($C69&gt;=AP$2,$D69,0),0)</f>
        <v>0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customFormat="false" ht="12.75" hidden="false" customHeight="false" outlineLevel="0" collapsed="false">
      <c r="B70" s="24" t="n">
        <v>36708</v>
      </c>
      <c r="C70" s="24" t="n">
        <v>36800</v>
      </c>
      <c r="E70" s="26" t="n">
        <v>-0.215</v>
      </c>
      <c r="F70" s="5" t="s">
        <v>124</v>
      </c>
      <c r="G70" s="5" t="s">
        <v>116</v>
      </c>
      <c r="H70" s="38" t="n">
        <f aca="false">((I70-E70)*SUM(L70:AZ70)*10000)</f>
        <v>-0</v>
      </c>
      <c r="I70" s="5" t="n">
        <v>-0.23</v>
      </c>
      <c r="K70" s="5" t="str">
        <f aca="false">IF(I70=1,0,G70)</f>
        <v>west</v>
      </c>
      <c r="L70" s="29" t="n">
        <f aca="false">IF($B70&lt;=L$2,IF($C70&gt;=L$2,$D70,0),0)</f>
        <v>0</v>
      </c>
      <c r="M70" s="29" t="n">
        <f aca="false">IF($B70&lt;=M$2,IF($C70&gt;=M$2,$D70,0),0)</f>
        <v>0</v>
      </c>
      <c r="N70" s="29" t="n">
        <f aca="false">IF($B70&lt;=N$2,IF($C70&gt;=N$2,$D70,0),0)</f>
        <v>0</v>
      </c>
      <c r="O70" s="29" t="n">
        <f aca="false">IF($B70&lt;=O$2,IF($C70&gt;=O$2,$D70,0),0)</f>
        <v>0</v>
      </c>
      <c r="P70" s="29" t="n">
        <f aca="false">IF($B70&lt;=P$2,IF($C70&gt;=P$2,$D70,0),0)</f>
        <v>0</v>
      </c>
      <c r="Q70" s="29" t="n">
        <f aca="false">IF($B70&lt;=Q$2,IF($C70&gt;=Q$2,$D70,0),0)</f>
        <v>0</v>
      </c>
      <c r="R70" s="29" t="n">
        <f aca="false">IF($B70&lt;=R$2,IF($C70&gt;=R$2,$D70,0),0)</f>
        <v>0</v>
      </c>
      <c r="S70" s="29" t="n">
        <f aca="false">IF($B70&lt;=S$2,IF($C70&gt;=S$2,$D70,0),0)</f>
        <v>0</v>
      </c>
      <c r="T70" s="29" t="n">
        <f aca="false">IF($B70&lt;=T$2,IF($C70&gt;=T$2,$D70,0),0)</f>
        <v>0</v>
      </c>
      <c r="U70" s="29" t="n">
        <f aca="false">IF($B70&lt;=U$2,IF($C70&gt;=U$2,$D70,0),0)</f>
        <v>0</v>
      </c>
      <c r="V70" s="29" t="n">
        <f aca="false">IF($B70&lt;=V$2,IF($C70&gt;=V$2,$D70,0),0)</f>
        <v>0</v>
      </c>
      <c r="W70" s="29" t="n">
        <f aca="false">IF($B70&lt;=W$2,IF($C70&gt;=W$2,$D70,0),0)</f>
        <v>0</v>
      </c>
      <c r="X70" s="29" t="n">
        <f aca="false">IF($B70&lt;=X$2,IF($C70&gt;=X$2,$D70,0),0)</f>
        <v>0</v>
      </c>
      <c r="Y70" s="29" t="n">
        <f aca="false">IF($B70&lt;=Y$2,IF($C70&gt;=Y$2,$D70,0),0)</f>
        <v>0</v>
      </c>
      <c r="Z70" s="29" t="n">
        <f aca="false">IF($B70&lt;=Z$2,IF($C70&gt;=Z$2,$D70,0),0)</f>
        <v>0</v>
      </c>
      <c r="AA70" s="29" t="n">
        <f aca="false">IF($B70&lt;=AA$2,IF($C70&gt;=AA$2,$D70,0),0)</f>
        <v>0</v>
      </c>
      <c r="AB70" s="29" t="n">
        <f aca="false">IF($B70&lt;=AB$2,IF($C70&gt;=AB$2,$D70,0),0)</f>
        <v>0</v>
      </c>
      <c r="AC70" s="29" t="n">
        <f aca="false">IF($B70&lt;=AC$2,IF($C70&gt;=AC$2,$D70,0),0)</f>
        <v>0</v>
      </c>
      <c r="AD70" s="29" t="n">
        <f aca="false">IF($B70&lt;=AD$2,IF($C70&gt;=AD$2,$D70,0),0)</f>
        <v>0</v>
      </c>
      <c r="AE70" s="29" t="n">
        <f aca="false">IF($B70&lt;=AE$2,IF($C70&gt;=AE$2,$D70,0),0)</f>
        <v>0</v>
      </c>
      <c r="AF70" s="29" t="n">
        <f aca="false">IF($B70&lt;=AF$2,IF($C70&gt;=AF$2,$D70,0),0)</f>
        <v>0</v>
      </c>
      <c r="AG70" s="29" t="n">
        <f aca="false">IF($B70&lt;=AG$2,IF($C70&gt;=AG$2,$D70,0),0)</f>
        <v>0</v>
      </c>
      <c r="AH70" s="29" t="n">
        <f aca="false">IF($B70&lt;=AH$2,IF($C70&gt;=AH$2,$D70,0),0)</f>
        <v>0</v>
      </c>
      <c r="AI70" s="29" t="n">
        <f aca="false">IF($B70&lt;=AI$2,IF($C70&gt;=AI$2,$D70,0),0)</f>
        <v>0</v>
      </c>
      <c r="AJ70" s="29" t="n">
        <f aca="false">IF($B70&lt;=AJ$2,IF($C70&gt;=AJ$2,$D70,0),0)</f>
        <v>0</v>
      </c>
      <c r="AK70" s="29" t="n">
        <f aca="false">IF($B70&lt;=AK$2,IF($C70&gt;=AK$2,$D70,0),0)</f>
        <v>0</v>
      </c>
      <c r="AL70" s="29" t="n">
        <f aca="false">IF($B70&lt;=AL$2,IF($C70&gt;=AL$2,$D70,0),0)</f>
        <v>0</v>
      </c>
      <c r="AM70" s="29" t="n">
        <f aca="false">IF($B70&lt;=AM$2,IF($C70&gt;=AM$2,$D70,0),0)</f>
        <v>0</v>
      </c>
      <c r="AN70" s="29" t="n">
        <f aca="false">IF($B70&lt;=AN$2,IF($C70&gt;=AN$2,$D70,0),0)</f>
        <v>0</v>
      </c>
      <c r="AO70" s="29" t="n">
        <f aca="false">IF($B70&lt;=AO$2,IF($C70&gt;=AO$2,$D70,0),0)</f>
        <v>0</v>
      </c>
      <c r="AP70" s="29" t="n">
        <f aca="false">IF($B70&lt;=AP$2,IF($C70&gt;=AP$2,$D70,0),0)</f>
        <v>0</v>
      </c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</row>
    <row r="71" customFormat="false" ht="12.75" hidden="false" customHeight="false" outlineLevel="0" collapsed="false">
      <c r="B71" s="24" t="n">
        <v>36708</v>
      </c>
      <c r="C71" s="24" t="n">
        <v>36708</v>
      </c>
      <c r="E71" s="26" t="n">
        <v>0.3375</v>
      </c>
      <c r="F71" s="5" t="s">
        <v>117</v>
      </c>
      <c r="G71" s="5" t="s">
        <v>6</v>
      </c>
      <c r="H71" s="38" t="n">
        <f aca="false">((I71-E71)*SUM(L71:AZ71)*10000)</f>
        <v>-0</v>
      </c>
      <c r="I71" s="5" t="n">
        <f aca="false">I70</f>
        <v>-0.23</v>
      </c>
      <c r="K71" s="5" t="str">
        <f aca="false">IF(I71=1,0,G71)</f>
        <v>WEST</v>
      </c>
      <c r="L71" s="29" t="n">
        <f aca="false">IF($B71&lt;=L$2,IF($C71&gt;=L$2,$D71,0),0)</f>
        <v>0</v>
      </c>
      <c r="M71" s="29" t="n">
        <f aca="false">IF($B71&lt;=M$2,IF($C71&gt;=M$2,$D71,0),0)</f>
        <v>0</v>
      </c>
      <c r="N71" s="29" t="n">
        <f aca="false">IF($B71&lt;=N$2,IF($C71&gt;=N$2,$D71,0),0)</f>
        <v>0</v>
      </c>
      <c r="O71" s="29" t="n">
        <f aca="false">IF($B71&lt;=O$2,IF($C71&gt;=O$2,$D71,0),0)</f>
        <v>0</v>
      </c>
      <c r="P71" s="29" t="n">
        <f aca="false">IF($B71&lt;=P$2,IF($C71&gt;=P$2,$D71,0),0)</f>
        <v>0</v>
      </c>
      <c r="Q71" s="29" t="n">
        <f aca="false">IF($B71&lt;=Q$2,IF($C71&gt;=Q$2,$D71,0),0)</f>
        <v>0</v>
      </c>
      <c r="R71" s="29" t="n">
        <f aca="false">IF($B71&lt;=R$2,IF($C71&gt;=R$2,$D71,0),0)</f>
        <v>0</v>
      </c>
      <c r="S71" s="29" t="n">
        <f aca="false">IF($B71&lt;=S$2,IF($C71&gt;=S$2,$D71,0),0)</f>
        <v>0</v>
      </c>
      <c r="T71" s="29" t="n">
        <f aca="false">IF($B71&lt;=T$2,IF($C71&gt;=T$2,$D71,0),0)</f>
        <v>0</v>
      </c>
      <c r="U71" s="29" t="n">
        <f aca="false">IF($B71&lt;=U$2,IF($C71&gt;=U$2,$D71,0),0)</f>
        <v>0</v>
      </c>
      <c r="V71" s="29" t="n">
        <f aca="false">IF($B71&lt;=V$2,IF($C71&gt;=V$2,$D71,0),0)</f>
        <v>0</v>
      </c>
      <c r="W71" s="29" t="n">
        <f aca="false">IF($B71&lt;=W$2,IF($C71&gt;=W$2,$D71,0),0)</f>
        <v>0</v>
      </c>
      <c r="X71" s="29" t="n">
        <f aca="false">IF($B71&lt;=X$2,IF($C71&gt;=X$2,$D71,0),0)</f>
        <v>0</v>
      </c>
      <c r="Y71" s="29" t="n">
        <f aca="false">IF($B71&lt;=Y$2,IF($C71&gt;=Y$2,$D71,0),0)</f>
        <v>0</v>
      </c>
      <c r="Z71" s="29" t="n">
        <f aca="false">IF($B71&lt;=Z$2,IF($C71&gt;=Z$2,$D71,0),0)</f>
        <v>0</v>
      </c>
      <c r="AA71" s="29" t="n">
        <f aca="false">IF($B71&lt;=AA$2,IF($C71&gt;=AA$2,$D71,0),0)</f>
        <v>0</v>
      </c>
      <c r="AB71" s="29" t="n">
        <f aca="false">IF($B71&lt;=AB$2,IF($C71&gt;=AB$2,$D71,0),0)</f>
        <v>0</v>
      </c>
      <c r="AC71" s="29" t="n">
        <f aca="false">IF($B71&lt;=AC$2,IF($C71&gt;=AC$2,$D71,0),0)</f>
        <v>0</v>
      </c>
      <c r="AD71" s="29" t="n">
        <f aca="false">IF($B71&lt;=AD$2,IF($C71&gt;=AD$2,$D71,0),0)</f>
        <v>0</v>
      </c>
      <c r="AE71" s="29" t="n">
        <f aca="false">IF($B71&lt;=AE$2,IF($C71&gt;=AE$2,$D71,0),0)</f>
        <v>0</v>
      </c>
      <c r="AF71" s="29" t="n">
        <f aca="false">IF($B71&lt;=AF$2,IF($C71&gt;=AF$2,$D71,0),0)</f>
        <v>0</v>
      </c>
      <c r="AG71" s="29" t="n">
        <f aca="false">IF($B71&lt;=AG$2,IF($C71&gt;=AG$2,$D71,0),0)</f>
        <v>0</v>
      </c>
      <c r="AH71" s="29" t="n">
        <f aca="false">IF($B71&lt;=AH$2,IF($C71&gt;=AH$2,$D71,0),0)</f>
        <v>0</v>
      </c>
      <c r="AI71" s="29" t="n">
        <f aca="false">IF($B71&lt;=AI$2,IF($C71&gt;=AI$2,$D71,0),0)</f>
        <v>0</v>
      </c>
      <c r="AJ71" s="29" t="n">
        <f aca="false">IF($B71&lt;=AJ$2,IF($C71&gt;=AJ$2,$D71,0),0)</f>
        <v>0</v>
      </c>
      <c r="AK71" s="29" t="n">
        <f aca="false">IF($B71&lt;=AK$2,IF($C71&gt;=AK$2,$D71,0),0)</f>
        <v>0</v>
      </c>
      <c r="AL71" s="29" t="n">
        <f aca="false">IF($B71&lt;=AL$2,IF($C71&gt;=AL$2,$D71,0),0)</f>
        <v>0</v>
      </c>
      <c r="AM71" s="29" t="n">
        <f aca="false">IF($B71&lt;=AM$2,IF($C71&gt;=AM$2,$D71,0),0)</f>
        <v>0</v>
      </c>
      <c r="AN71" s="29" t="n">
        <f aca="false">IF($B71&lt;=AN$2,IF($C71&gt;=AN$2,$D71,0),0)</f>
        <v>0</v>
      </c>
      <c r="AO71" s="29" t="n">
        <f aca="false">IF($B71&lt;=AO$2,IF($C71&gt;=AO$2,$D71,0),0)</f>
        <v>0</v>
      </c>
      <c r="AP71" s="29" t="n">
        <f aca="false">IF($B71&lt;=AP$2,IF($C71&gt;=AP$2,$D71,0),0)</f>
        <v>0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</row>
    <row r="72" customFormat="false" ht="12.75" hidden="false" customHeight="false" outlineLevel="0" collapsed="false">
      <c r="B72" s="24" t="n">
        <v>36678</v>
      </c>
      <c r="C72" s="24" t="n">
        <v>36707</v>
      </c>
      <c r="E72" s="26" t="n">
        <v>-0.68</v>
      </c>
      <c r="F72" s="5" t="s">
        <v>123</v>
      </c>
      <c r="G72" s="5" t="s">
        <v>116</v>
      </c>
      <c r="H72" s="38" t="n">
        <f aca="false">((I72-E72)*SUM(L72:AZ72)*10000)</f>
        <v>0</v>
      </c>
      <c r="I72" s="5" t="n">
        <f aca="false">I71</f>
        <v>-0.23</v>
      </c>
      <c r="K72" s="5" t="str">
        <f aca="false">IF(I72=1,0,G72)</f>
        <v>west</v>
      </c>
      <c r="L72" s="29" t="n">
        <f aca="false">IF($B72&lt;=L$2,IF($C72&gt;=L$2,$D72,0),0)</f>
        <v>0</v>
      </c>
      <c r="M72" s="29" t="n">
        <f aca="false">IF($B72&lt;=M$2,IF($C72&gt;=M$2,$D72,0),0)</f>
        <v>0</v>
      </c>
      <c r="N72" s="29" t="n">
        <f aca="false">IF($B72&lt;=N$2,IF($C72&gt;=N$2,$D72,0),0)</f>
        <v>0</v>
      </c>
      <c r="O72" s="29" t="n">
        <f aca="false">IF($B72&lt;=O$2,IF($C72&gt;=O$2,$D72,0),0)</f>
        <v>0</v>
      </c>
      <c r="P72" s="29" t="n">
        <f aca="false">IF($B72&lt;=P$2,IF($C72&gt;=P$2,$D72,0),0)</f>
        <v>0</v>
      </c>
      <c r="Q72" s="29" t="n">
        <f aca="false">IF($B72&lt;=Q$2,IF($C72&gt;=Q$2,$D72,0),0)</f>
        <v>0</v>
      </c>
      <c r="R72" s="29" t="n">
        <f aca="false">IF($B72&lt;=R$2,IF($C72&gt;=R$2,$D72,0),0)</f>
        <v>0</v>
      </c>
      <c r="S72" s="29" t="n">
        <f aca="false">IF($B72&lt;=S$2,IF($C72&gt;=S$2,$D72,0),0)</f>
        <v>0</v>
      </c>
      <c r="T72" s="29" t="n">
        <f aca="false">IF($B72&lt;=T$2,IF($C72&gt;=T$2,$D72,0),0)</f>
        <v>0</v>
      </c>
      <c r="U72" s="29" t="n">
        <f aca="false">IF($B72&lt;=U$2,IF($C72&gt;=U$2,$D72,0),0)</f>
        <v>0</v>
      </c>
      <c r="V72" s="29" t="n">
        <f aca="false">IF($B72&lt;=V$2,IF($C72&gt;=V$2,$D72,0),0)</f>
        <v>0</v>
      </c>
      <c r="W72" s="29" t="n">
        <f aca="false">IF($B72&lt;=W$2,IF($C72&gt;=W$2,$D72,0),0)</f>
        <v>0</v>
      </c>
      <c r="X72" s="29" t="n">
        <f aca="false">IF($B72&lt;=X$2,IF($C72&gt;=X$2,$D72,0),0)</f>
        <v>0</v>
      </c>
      <c r="Y72" s="29" t="n">
        <f aca="false">IF($B72&lt;=Y$2,IF($C72&gt;=Y$2,$D72,0),0)</f>
        <v>0</v>
      </c>
      <c r="Z72" s="29" t="n">
        <f aca="false">IF($B72&lt;=Z$2,IF($C72&gt;=Z$2,$D72,0),0)</f>
        <v>0</v>
      </c>
      <c r="AA72" s="29" t="n">
        <f aca="false">IF($B72&lt;=AA$2,IF($C72&gt;=AA$2,$D72,0),0)</f>
        <v>0</v>
      </c>
      <c r="AB72" s="29" t="n">
        <f aca="false">IF($B72&lt;=AB$2,IF($C72&gt;=AB$2,$D72,0),0)</f>
        <v>0</v>
      </c>
      <c r="AC72" s="29" t="n">
        <f aca="false">IF($B72&lt;=AC$2,IF($C72&gt;=AC$2,$D72,0),0)</f>
        <v>0</v>
      </c>
      <c r="AD72" s="29" t="n">
        <f aca="false">IF($B72&lt;=AD$2,IF($C72&gt;=AD$2,$D72,0),0)</f>
        <v>0</v>
      </c>
      <c r="AE72" s="29" t="n">
        <f aca="false">IF($B72&lt;=AE$2,IF($C72&gt;=AE$2,$D72,0),0)</f>
        <v>0</v>
      </c>
      <c r="AF72" s="29" t="n">
        <f aca="false">IF($B72&lt;=AF$2,IF($C72&gt;=AF$2,$D72,0),0)</f>
        <v>0</v>
      </c>
      <c r="AG72" s="29" t="n">
        <f aca="false">IF($B72&lt;=AG$2,IF($C72&gt;=AG$2,$D72,0),0)</f>
        <v>0</v>
      </c>
      <c r="AH72" s="29" t="n">
        <f aca="false">IF($B72&lt;=AH$2,IF($C72&gt;=AH$2,$D72,0),0)</f>
        <v>0</v>
      </c>
      <c r="AI72" s="29" t="n">
        <f aca="false">IF($B72&lt;=AI$2,IF($C72&gt;=AI$2,$D72,0),0)</f>
        <v>0</v>
      </c>
      <c r="AJ72" s="29" t="n">
        <f aca="false">IF($B72&lt;=AJ$2,IF($C72&gt;=AJ$2,$D72,0),0)</f>
        <v>0</v>
      </c>
      <c r="AK72" s="29" t="n">
        <f aca="false">IF($B72&lt;=AK$2,IF($C72&gt;=AK$2,$D72,0),0)</f>
        <v>0</v>
      </c>
      <c r="AL72" s="29" t="n">
        <f aca="false">IF($B72&lt;=AL$2,IF($C72&gt;=AL$2,$D72,0),0)</f>
        <v>0</v>
      </c>
      <c r="AM72" s="29" t="n">
        <f aca="false">IF($B72&lt;=AM$2,IF($C72&gt;=AM$2,$D72,0),0)</f>
        <v>0</v>
      </c>
      <c r="AN72" s="29" t="n">
        <f aca="false">IF($B72&lt;=AN$2,IF($C72&gt;=AN$2,$D72,0),0)</f>
        <v>0</v>
      </c>
      <c r="AO72" s="29" t="n">
        <f aca="false">IF($B72&lt;=AO$2,IF($C72&gt;=AO$2,$D72,0),0)</f>
        <v>0</v>
      </c>
      <c r="AP72" s="29" t="n">
        <f aca="false">IF($B72&lt;=AP$2,IF($C72&gt;=AP$2,$D72,0),0)</f>
        <v>0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</row>
    <row r="73" customFormat="false" ht="12.75" hidden="false" customHeight="false" outlineLevel="0" collapsed="false">
      <c r="B73" s="24" t="n">
        <v>36678</v>
      </c>
      <c r="C73" s="24" t="n">
        <v>36707</v>
      </c>
      <c r="E73" s="26" t="n">
        <v>-0.46</v>
      </c>
      <c r="F73" s="5" t="s">
        <v>125</v>
      </c>
      <c r="G73" s="5" t="s">
        <v>116</v>
      </c>
      <c r="H73" s="38" t="n">
        <f aca="false">((I73-E73)*SUM(L73:AZ73)*10000)</f>
        <v>0</v>
      </c>
      <c r="I73" s="5" t="n">
        <f aca="false">I72</f>
        <v>-0.23</v>
      </c>
      <c r="K73" s="5" t="str">
        <f aca="false">IF(I73=1,0,G73)</f>
        <v>west</v>
      </c>
      <c r="L73" s="29" t="n">
        <f aca="false">IF($B73&lt;=L$2,IF($C73&gt;=L$2,$D73,0),0)</f>
        <v>0</v>
      </c>
      <c r="M73" s="29" t="n">
        <f aca="false">IF($B73&lt;=M$2,IF($C73&gt;=M$2,$D73,0),0)</f>
        <v>0</v>
      </c>
      <c r="N73" s="29" t="n">
        <f aca="false">IF($B73&lt;=N$2,IF($C73&gt;=N$2,$D73,0),0)</f>
        <v>0</v>
      </c>
      <c r="O73" s="29" t="n">
        <f aca="false">IF($B73&lt;=O$2,IF($C73&gt;=O$2,$D73,0),0)</f>
        <v>0</v>
      </c>
      <c r="P73" s="29" t="n">
        <f aca="false">IF($B73&lt;=P$2,IF($C73&gt;=P$2,$D73,0),0)</f>
        <v>0</v>
      </c>
      <c r="Q73" s="29" t="n">
        <f aca="false">IF($B73&lt;=Q$2,IF($C73&gt;=Q$2,$D73,0),0)</f>
        <v>0</v>
      </c>
      <c r="R73" s="29" t="n">
        <f aca="false">IF($B73&lt;=R$2,IF($C73&gt;=R$2,$D73,0),0)</f>
        <v>0</v>
      </c>
      <c r="S73" s="29" t="n">
        <f aca="false">IF($B73&lt;=S$2,IF($C73&gt;=S$2,$D73,0),0)</f>
        <v>0</v>
      </c>
      <c r="T73" s="29" t="n">
        <f aca="false">IF($B73&lt;=T$2,IF($C73&gt;=T$2,$D73,0),0)</f>
        <v>0</v>
      </c>
      <c r="U73" s="29" t="n">
        <f aca="false">IF($B73&lt;=U$2,IF($C73&gt;=U$2,$D73,0),0)</f>
        <v>0</v>
      </c>
      <c r="V73" s="29" t="n">
        <f aca="false">IF($B73&lt;=V$2,IF($C73&gt;=V$2,$D73,0),0)</f>
        <v>0</v>
      </c>
      <c r="W73" s="29" t="n">
        <f aca="false">IF($B73&lt;=W$2,IF($C73&gt;=W$2,$D73,0),0)</f>
        <v>0</v>
      </c>
      <c r="X73" s="29" t="n">
        <f aca="false">IF($B73&lt;=X$2,IF($C73&gt;=X$2,$D73,0),0)</f>
        <v>0</v>
      </c>
      <c r="Y73" s="29" t="n">
        <f aca="false">IF($B73&lt;=Y$2,IF($C73&gt;=Y$2,$D73,0),0)</f>
        <v>0</v>
      </c>
      <c r="Z73" s="29" t="n">
        <f aca="false">IF($B73&lt;=Z$2,IF($C73&gt;=Z$2,$D73,0),0)</f>
        <v>0</v>
      </c>
      <c r="AA73" s="29" t="n">
        <f aca="false">IF($B73&lt;=AA$2,IF($C73&gt;=AA$2,$D73,0),0)</f>
        <v>0</v>
      </c>
      <c r="AB73" s="29" t="n">
        <f aca="false">IF($B73&lt;=AB$2,IF($C73&gt;=AB$2,$D73,0),0)</f>
        <v>0</v>
      </c>
      <c r="AC73" s="29" t="n">
        <f aca="false">IF($B73&lt;=AC$2,IF($C73&gt;=AC$2,$D73,0),0)</f>
        <v>0</v>
      </c>
      <c r="AD73" s="29" t="n">
        <f aca="false">IF($B73&lt;=AD$2,IF($C73&gt;=AD$2,$D73,0),0)</f>
        <v>0</v>
      </c>
      <c r="AE73" s="29" t="n">
        <f aca="false">IF($B73&lt;=AE$2,IF($C73&gt;=AE$2,$D73,0),0)</f>
        <v>0</v>
      </c>
      <c r="AF73" s="29" t="n">
        <f aca="false">IF($B73&lt;=AF$2,IF($C73&gt;=AF$2,$D73,0),0)</f>
        <v>0</v>
      </c>
      <c r="AG73" s="29" t="n">
        <f aca="false">IF($B73&lt;=AG$2,IF($C73&gt;=AG$2,$D73,0),0)</f>
        <v>0</v>
      </c>
      <c r="AH73" s="29" t="n">
        <f aca="false">IF($B73&lt;=AH$2,IF($C73&gt;=AH$2,$D73,0),0)</f>
        <v>0</v>
      </c>
      <c r="AI73" s="29" t="n">
        <f aca="false">IF($B73&lt;=AI$2,IF($C73&gt;=AI$2,$D73,0),0)</f>
        <v>0</v>
      </c>
      <c r="AJ73" s="29" t="n">
        <f aca="false">IF($B73&lt;=AJ$2,IF($C73&gt;=AJ$2,$D73,0),0)</f>
        <v>0</v>
      </c>
      <c r="AK73" s="29" t="n">
        <f aca="false">IF($B73&lt;=AK$2,IF($C73&gt;=AK$2,$D73,0),0)</f>
        <v>0</v>
      </c>
      <c r="AL73" s="29" t="n">
        <f aca="false">IF($B73&lt;=AL$2,IF($C73&gt;=AL$2,$D73,0),0)</f>
        <v>0</v>
      </c>
      <c r="AM73" s="29" t="n">
        <f aca="false">IF($B73&lt;=AM$2,IF($C73&gt;=AM$2,$D73,0),0)</f>
        <v>0</v>
      </c>
      <c r="AN73" s="29" t="n">
        <f aca="false">IF($B73&lt;=AN$2,IF($C73&gt;=AN$2,$D73,0),0)</f>
        <v>0</v>
      </c>
      <c r="AO73" s="29" t="n">
        <f aca="false">IF($B73&lt;=AO$2,IF($C73&gt;=AO$2,$D73,0),0)</f>
        <v>0</v>
      </c>
      <c r="AP73" s="29" t="n">
        <f aca="false">IF($B73&lt;=AP$2,IF($C73&gt;=AP$2,$D73,0),0)</f>
        <v>0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</row>
    <row r="74" customFormat="false" ht="12.75" hidden="false" customHeight="false" outlineLevel="0" collapsed="false">
      <c r="B74" s="24" t="n">
        <v>36678</v>
      </c>
      <c r="C74" s="24" t="n">
        <v>36707</v>
      </c>
      <c r="E74" s="26" t="n">
        <v>0.1975</v>
      </c>
      <c r="F74" s="5" t="s">
        <v>122</v>
      </c>
      <c r="G74" s="5" t="s">
        <v>116</v>
      </c>
      <c r="H74" s="38" t="n">
        <f aca="false">((I74-E74)*SUM(L74:AZ74)*10000)</f>
        <v>-0</v>
      </c>
      <c r="I74" s="5" t="n">
        <f aca="false">I73</f>
        <v>-0.23</v>
      </c>
      <c r="K74" s="5" t="str">
        <f aca="false">IF(I74=1,0,G74)</f>
        <v>west</v>
      </c>
      <c r="L74" s="29" t="n">
        <f aca="false">IF($B74&lt;=L$2,IF($C74&gt;=L$2,$D74,0),0)</f>
        <v>0</v>
      </c>
      <c r="M74" s="29" t="n">
        <f aca="false">IF($B74&lt;=M$2,IF($C74&gt;=M$2,$D74,0),0)</f>
        <v>0</v>
      </c>
      <c r="N74" s="29" t="n">
        <f aca="false">IF($B74&lt;=N$2,IF($C74&gt;=N$2,$D74,0),0)</f>
        <v>0</v>
      </c>
      <c r="O74" s="29" t="n">
        <f aca="false">IF($B74&lt;=O$2,IF($C74&gt;=O$2,$D74,0),0)</f>
        <v>0</v>
      </c>
      <c r="P74" s="29" t="n">
        <f aca="false">IF($B74&lt;=P$2,IF($C74&gt;=P$2,$D74,0),0)</f>
        <v>0</v>
      </c>
      <c r="Q74" s="29" t="n">
        <f aca="false">IF($B74&lt;=Q$2,IF($C74&gt;=Q$2,$D74,0),0)</f>
        <v>0</v>
      </c>
      <c r="R74" s="29" t="n">
        <f aca="false">IF($B74&lt;=R$2,IF($C74&gt;=R$2,$D74,0),0)</f>
        <v>0</v>
      </c>
      <c r="S74" s="29" t="n">
        <f aca="false">IF($B74&lt;=S$2,IF($C74&gt;=S$2,$D74,0),0)</f>
        <v>0</v>
      </c>
      <c r="T74" s="29" t="n">
        <f aca="false">IF($B74&lt;=T$2,IF($C74&gt;=T$2,$D74,0),0)</f>
        <v>0</v>
      </c>
      <c r="U74" s="29" t="n">
        <f aca="false">IF($B74&lt;=U$2,IF($C74&gt;=U$2,$D74,0),0)</f>
        <v>0</v>
      </c>
      <c r="V74" s="29" t="n">
        <f aca="false">IF($B74&lt;=V$2,IF($C74&gt;=V$2,$D74,0),0)</f>
        <v>0</v>
      </c>
      <c r="W74" s="29" t="n">
        <f aca="false">IF($B74&lt;=W$2,IF($C74&gt;=W$2,$D74,0),0)</f>
        <v>0</v>
      </c>
      <c r="X74" s="29" t="n">
        <f aca="false">IF($B74&lt;=X$2,IF($C74&gt;=X$2,$D74,0),0)</f>
        <v>0</v>
      </c>
      <c r="Y74" s="29" t="n">
        <f aca="false">IF($B74&lt;=Y$2,IF($C74&gt;=Y$2,$D74,0),0)</f>
        <v>0</v>
      </c>
      <c r="Z74" s="29" t="n">
        <f aca="false">IF($B74&lt;=Z$2,IF($C74&gt;=Z$2,$D74,0),0)</f>
        <v>0</v>
      </c>
      <c r="AA74" s="29" t="n">
        <f aca="false">IF($B74&lt;=AA$2,IF($C74&gt;=AA$2,$D74,0),0)</f>
        <v>0</v>
      </c>
      <c r="AB74" s="29" t="n">
        <f aca="false">IF($B74&lt;=AB$2,IF($C74&gt;=AB$2,$D74,0),0)</f>
        <v>0</v>
      </c>
      <c r="AC74" s="29" t="n">
        <f aca="false">IF($B74&lt;=AC$2,IF($C74&gt;=AC$2,$D74,0),0)</f>
        <v>0</v>
      </c>
      <c r="AD74" s="29" t="n">
        <f aca="false">IF($B74&lt;=AD$2,IF($C74&gt;=AD$2,$D74,0),0)</f>
        <v>0</v>
      </c>
      <c r="AE74" s="29" t="n">
        <f aca="false">IF($B74&lt;=AE$2,IF($C74&gt;=AE$2,$D74,0),0)</f>
        <v>0</v>
      </c>
      <c r="AF74" s="29" t="n">
        <f aca="false">IF($B74&lt;=AF$2,IF($C74&gt;=AF$2,$D74,0),0)</f>
        <v>0</v>
      </c>
      <c r="AG74" s="29" t="n">
        <f aca="false">IF($B74&lt;=AG$2,IF($C74&gt;=AG$2,$D74,0),0)</f>
        <v>0</v>
      </c>
      <c r="AH74" s="29" t="n">
        <f aca="false">IF($B74&lt;=AH$2,IF($C74&gt;=AH$2,$D74,0),0)</f>
        <v>0</v>
      </c>
      <c r="AI74" s="29" t="n">
        <f aca="false">IF($B74&lt;=AI$2,IF($C74&gt;=AI$2,$D74,0),0)</f>
        <v>0</v>
      </c>
      <c r="AJ74" s="29" t="n">
        <f aca="false">IF($B74&lt;=AJ$2,IF($C74&gt;=AJ$2,$D74,0),0)</f>
        <v>0</v>
      </c>
      <c r="AK74" s="29" t="n">
        <f aca="false">IF($B74&lt;=AK$2,IF($C74&gt;=AK$2,$D74,0),0)</f>
        <v>0</v>
      </c>
      <c r="AL74" s="29" t="n">
        <f aca="false">IF($B74&lt;=AL$2,IF($C74&gt;=AL$2,$D74,0),0)</f>
        <v>0</v>
      </c>
      <c r="AM74" s="29" t="n">
        <f aca="false">IF($B74&lt;=AM$2,IF($C74&gt;=AM$2,$D74,0),0)</f>
        <v>0</v>
      </c>
      <c r="AN74" s="29" t="n">
        <f aca="false">IF($B74&lt;=AN$2,IF($C74&gt;=AN$2,$D74,0),0)</f>
        <v>0</v>
      </c>
      <c r="AO74" s="29" t="n">
        <f aca="false">IF($B74&lt;=AO$2,IF($C74&gt;=AO$2,$D74,0),0)</f>
        <v>0</v>
      </c>
      <c r="AP74" s="29" t="n">
        <f aca="false">IF($B74&lt;=AP$2,IF($C74&gt;=AP$2,$D74,0),0)</f>
        <v>0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</row>
    <row r="75" customFormat="false" ht="12.75" hidden="false" customHeight="false" outlineLevel="0" collapsed="false">
      <c r="B75" s="24" t="n">
        <v>36678</v>
      </c>
      <c r="C75" s="24" t="n">
        <v>36707</v>
      </c>
      <c r="E75" s="26" t="n">
        <v>0.19</v>
      </c>
      <c r="F75" s="5" t="s">
        <v>122</v>
      </c>
      <c r="G75" s="5" t="s">
        <v>116</v>
      </c>
      <c r="H75" s="38" t="n">
        <f aca="false">((I75-E75)*SUM(L75:AZ75)*10000)</f>
        <v>-0</v>
      </c>
      <c r="I75" s="5" t="n">
        <f aca="false">I74</f>
        <v>-0.23</v>
      </c>
      <c r="K75" s="5" t="str">
        <f aca="false">IF(I75=1,0,G75)</f>
        <v>west</v>
      </c>
      <c r="L75" s="29" t="n">
        <f aca="false">IF($B75&lt;=L$2,IF($C75&gt;=L$2,$D75,0),0)</f>
        <v>0</v>
      </c>
      <c r="M75" s="29" t="n">
        <f aca="false">IF($B75&lt;=M$2,IF($C75&gt;=M$2,$D75,0),0)</f>
        <v>0</v>
      </c>
      <c r="N75" s="29" t="n">
        <f aca="false">IF($B75&lt;=N$2,IF($C75&gt;=N$2,$D75,0),0)</f>
        <v>0</v>
      </c>
      <c r="O75" s="29" t="n">
        <f aca="false">IF($B75&lt;=O$2,IF($C75&gt;=O$2,$D75,0),0)</f>
        <v>0</v>
      </c>
      <c r="P75" s="29" t="n">
        <f aca="false">IF($B75&lt;=P$2,IF($C75&gt;=P$2,$D75,0),0)</f>
        <v>0</v>
      </c>
      <c r="Q75" s="29" t="n">
        <f aca="false">IF($B75&lt;=Q$2,IF($C75&gt;=Q$2,$D75,0),0)</f>
        <v>0</v>
      </c>
      <c r="R75" s="29" t="n">
        <f aca="false">IF($B75&lt;=R$2,IF($C75&gt;=R$2,$D75,0),0)</f>
        <v>0</v>
      </c>
      <c r="S75" s="29" t="n">
        <f aca="false">IF($B75&lt;=S$2,IF($C75&gt;=S$2,$D75,0),0)</f>
        <v>0</v>
      </c>
      <c r="T75" s="29" t="n">
        <f aca="false">IF($B75&lt;=T$2,IF($C75&gt;=T$2,$D75,0),0)</f>
        <v>0</v>
      </c>
      <c r="U75" s="29" t="n">
        <f aca="false">IF($B75&lt;=U$2,IF($C75&gt;=U$2,$D75,0),0)</f>
        <v>0</v>
      </c>
      <c r="V75" s="29" t="n">
        <f aca="false">IF($B75&lt;=V$2,IF($C75&gt;=V$2,$D75,0),0)</f>
        <v>0</v>
      </c>
      <c r="W75" s="29" t="n">
        <f aca="false">IF($B75&lt;=W$2,IF($C75&gt;=W$2,$D75,0),0)</f>
        <v>0</v>
      </c>
      <c r="X75" s="29" t="n">
        <f aca="false">IF($B75&lt;=X$2,IF($C75&gt;=X$2,$D75,0),0)</f>
        <v>0</v>
      </c>
      <c r="Y75" s="29" t="n">
        <f aca="false">IF($B75&lt;=Y$2,IF($C75&gt;=Y$2,$D75,0),0)</f>
        <v>0</v>
      </c>
      <c r="Z75" s="29" t="n">
        <f aca="false">IF($B75&lt;=Z$2,IF($C75&gt;=Z$2,$D75,0),0)</f>
        <v>0</v>
      </c>
      <c r="AA75" s="29" t="n">
        <f aca="false">IF($B75&lt;=AA$2,IF($C75&gt;=AA$2,$D75,0),0)</f>
        <v>0</v>
      </c>
      <c r="AB75" s="29" t="n">
        <f aca="false">IF($B75&lt;=AB$2,IF($C75&gt;=AB$2,$D75,0),0)</f>
        <v>0</v>
      </c>
      <c r="AC75" s="29" t="n">
        <f aca="false">IF($B75&lt;=AC$2,IF($C75&gt;=AC$2,$D75,0),0)</f>
        <v>0</v>
      </c>
      <c r="AD75" s="29" t="n">
        <f aca="false">IF($B75&lt;=AD$2,IF($C75&gt;=AD$2,$D75,0),0)</f>
        <v>0</v>
      </c>
      <c r="AE75" s="29" t="n">
        <f aca="false">IF($B75&lt;=AE$2,IF($C75&gt;=AE$2,$D75,0),0)</f>
        <v>0</v>
      </c>
      <c r="AF75" s="29" t="n">
        <f aca="false">IF($B75&lt;=AF$2,IF($C75&gt;=AF$2,$D75,0),0)</f>
        <v>0</v>
      </c>
      <c r="AG75" s="29" t="n">
        <f aca="false">IF($B75&lt;=AG$2,IF($C75&gt;=AG$2,$D75,0),0)</f>
        <v>0</v>
      </c>
      <c r="AH75" s="29" t="n">
        <f aca="false">IF($B75&lt;=AH$2,IF($C75&gt;=AH$2,$D75,0),0)</f>
        <v>0</v>
      </c>
      <c r="AI75" s="29" t="n">
        <f aca="false">IF($B75&lt;=AI$2,IF($C75&gt;=AI$2,$D75,0),0)</f>
        <v>0</v>
      </c>
      <c r="AJ75" s="29" t="n">
        <f aca="false">IF($B75&lt;=AJ$2,IF($C75&gt;=AJ$2,$D75,0),0)</f>
        <v>0</v>
      </c>
      <c r="AK75" s="29" t="n">
        <f aca="false">IF($B75&lt;=AK$2,IF($C75&gt;=AK$2,$D75,0),0)</f>
        <v>0</v>
      </c>
      <c r="AL75" s="29" t="n">
        <f aca="false">IF($B75&lt;=AL$2,IF($C75&gt;=AL$2,$D75,0),0)</f>
        <v>0</v>
      </c>
      <c r="AM75" s="29" t="n">
        <f aca="false">IF($B75&lt;=AM$2,IF($C75&gt;=AM$2,$D75,0),0)</f>
        <v>0</v>
      </c>
      <c r="AN75" s="29" t="n">
        <f aca="false">IF($B75&lt;=AN$2,IF($C75&gt;=AN$2,$D75,0),0)</f>
        <v>0</v>
      </c>
      <c r="AO75" s="29" t="n">
        <f aca="false">IF($B75&lt;=AO$2,IF($C75&gt;=AO$2,$D75,0),0)</f>
        <v>0</v>
      </c>
      <c r="AP75" s="29" t="n">
        <f aca="false">IF($B75&lt;=AP$2,IF($C75&gt;=AP$2,$D75,0),0)</f>
        <v>0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</row>
    <row r="76" customFormat="false" ht="12.75" hidden="false" customHeight="false" outlineLevel="0" collapsed="false">
      <c r="B76" s="24" t="n">
        <v>36678</v>
      </c>
      <c r="C76" s="24" t="n">
        <v>36707</v>
      </c>
      <c r="E76" s="26" t="n">
        <v>0.18</v>
      </c>
      <c r="F76" s="5" t="s">
        <v>122</v>
      </c>
      <c r="G76" s="5" t="s">
        <v>116</v>
      </c>
      <c r="H76" s="38" t="n">
        <f aca="false">((I76-E76)*SUM(L76:AZ76)*10000)</f>
        <v>-0</v>
      </c>
      <c r="I76" s="5" t="n">
        <f aca="false">I75</f>
        <v>-0.23</v>
      </c>
      <c r="K76" s="5" t="str">
        <f aca="false">IF(I76=1,0,G76)</f>
        <v>west</v>
      </c>
      <c r="L76" s="29" t="n">
        <f aca="false">IF($B76&lt;=L$2,IF($C76&gt;=L$2,$D76,0),0)</f>
        <v>0</v>
      </c>
      <c r="M76" s="29" t="n">
        <f aca="false">IF($B76&lt;=M$2,IF($C76&gt;=M$2,$D76,0),0)</f>
        <v>0</v>
      </c>
      <c r="N76" s="29" t="n">
        <f aca="false">IF($B76&lt;=N$2,IF($C76&gt;=N$2,$D76,0),0)</f>
        <v>0</v>
      </c>
      <c r="O76" s="29" t="n">
        <f aca="false">IF($B76&lt;=O$2,IF($C76&gt;=O$2,$D76,0),0)</f>
        <v>0</v>
      </c>
      <c r="P76" s="29" t="n">
        <f aca="false">IF($B76&lt;=P$2,IF($C76&gt;=P$2,$D76,0),0)</f>
        <v>0</v>
      </c>
      <c r="Q76" s="29" t="n">
        <f aca="false">IF($B76&lt;=Q$2,IF($C76&gt;=Q$2,$D76,0),0)</f>
        <v>0</v>
      </c>
      <c r="R76" s="29" t="n">
        <f aca="false">IF($B76&lt;=R$2,IF($C76&gt;=R$2,$D76,0),0)</f>
        <v>0</v>
      </c>
      <c r="S76" s="29" t="n">
        <f aca="false">IF($B76&lt;=S$2,IF($C76&gt;=S$2,$D76,0),0)</f>
        <v>0</v>
      </c>
      <c r="T76" s="29" t="n">
        <f aca="false">IF($B76&lt;=T$2,IF($C76&gt;=T$2,$D76,0),0)</f>
        <v>0</v>
      </c>
      <c r="U76" s="29" t="n">
        <f aca="false">IF($B76&lt;=U$2,IF($C76&gt;=U$2,$D76,0),0)</f>
        <v>0</v>
      </c>
      <c r="V76" s="29" t="n">
        <f aca="false">IF($B76&lt;=V$2,IF($C76&gt;=V$2,$D76,0),0)</f>
        <v>0</v>
      </c>
      <c r="W76" s="29" t="n">
        <f aca="false">IF($B76&lt;=W$2,IF($C76&gt;=W$2,$D76,0),0)</f>
        <v>0</v>
      </c>
      <c r="X76" s="29" t="n">
        <f aca="false">IF($B76&lt;=X$2,IF($C76&gt;=X$2,$D76,0),0)</f>
        <v>0</v>
      </c>
      <c r="Y76" s="29" t="n">
        <f aca="false">IF($B76&lt;=Y$2,IF($C76&gt;=Y$2,$D76,0),0)</f>
        <v>0</v>
      </c>
      <c r="Z76" s="29" t="n">
        <f aca="false">IF($B76&lt;=Z$2,IF($C76&gt;=Z$2,$D76,0),0)</f>
        <v>0</v>
      </c>
      <c r="AA76" s="29" t="n">
        <f aca="false">IF($B76&lt;=AA$2,IF($C76&gt;=AA$2,$D76,0),0)</f>
        <v>0</v>
      </c>
      <c r="AB76" s="29" t="n">
        <f aca="false">IF($B76&lt;=AB$2,IF($C76&gt;=AB$2,$D76,0),0)</f>
        <v>0</v>
      </c>
      <c r="AC76" s="29" t="n">
        <f aca="false">IF($B76&lt;=AC$2,IF($C76&gt;=AC$2,$D76,0),0)</f>
        <v>0</v>
      </c>
      <c r="AD76" s="29" t="n">
        <f aca="false">IF($B76&lt;=AD$2,IF($C76&gt;=AD$2,$D76,0),0)</f>
        <v>0</v>
      </c>
      <c r="AE76" s="29" t="n">
        <f aca="false">IF($B76&lt;=AE$2,IF($C76&gt;=AE$2,$D76,0),0)</f>
        <v>0</v>
      </c>
      <c r="AF76" s="29" t="n">
        <f aca="false">IF($B76&lt;=AF$2,IF($C76&gt;=AF$2,$D76,0),0)</f>
        <v>0</v>
      </c>
      <c r="AG76" s="29" t="n">
        <f aca="false">IF($B76&lt;=AG$2,IF($C76&gt;=AG$2,$D76,0),0)</f>
        <v>0</v>
      </c>
      <c r="AH76" s="29" t="n">
        <f aca="false">IF($B76&lt;=AH$2,IF($C76&gt;=AH$2,$D76,0),0)</f>
        <v>0</v>
      </c>
      <c r="AI76" s="29" t="n">
        <f aca="false">IF($B76&lt;=AI$2,IF($C76&gt;=AI$2,$D76,0),0)</f>
        <v>0</v>
      </c>
      <c r="AJ76" s="29" t="n">
        <f aca="false">IF($B76&lt;=AJ$2,IF($C76&gt;=AJ$2,$D76,0),0)</f>
        <v>0</v>
      </c>
      <c r="AK76" s="29" t="n">
        <f aca="false">IF($B76&lt;=AK$2,IF($C76&gt;=AK$2,$D76,0),0)</f>
        <v>0</v>
      </c>
      <c r="AL76" s="29" t="n">
        <f aca="false">IF($B76&lt;=AL$2,IF($C76&gt;=AL$2,$D76,0),0)</f>
        <v>0</v>
      </c>
      <c r="AM76" s="29" t="n">
        <f aca="false">IF($B76&lt;=AM$2,IF($C76&gt;=AM$2,$D76,0),0)</f>
        <v>0</v>
      </c>
      <c r="AN76" s="29" t="n">
        <f aca="false">IF($B76&lt;=AN$2,IF($C76&gt;=AN$2,$D76,0),0)</f>
        <v>0</v>
      </c>
      <c r="AO76" s="29" t="n">
        <f aca="false">IF($B76&lt;=AO$2,IF($C76&gt;=AO$2,$D76,0),0)</f>
        <v>0</v>
      </c>
      <c r="AP76" s="29" t="n">
        <f aca="false">IF($B76&lt;=AP$2,IF($C76&gt;=AP$2,$D76,0),0)</f>
        <v>0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</row>
    <row r="77" customFormat="false" ht="12.75" hidden="false" customHeight="false" outlineLevel="0" collapsed="false">
      <c r="B77" s="24" t="n">
        <v>36678</v>
      </c>
      <c r="C77" s="24" t="n">
        <v>36707</v>
      </c>
      <c r="E77" s="26" t="n">
        <v>-0.095</v>
      </c>
      <c r="F77" s="5" t="s">
        <v>126</v>
      </c>
      <c r="G77" s="5" t="s">
        <v>116</v>
      </c>
      <c r="H77" s="38" t="n">
        <f aca="false">((I77-E77)*SUM(L77:AZ77)*10000)</f>
        <v>-0</v>
      </c>
      <c r="I77" s="5" t="n">
        <f aca="false">I76</f>
        <v>-0.23</v>
      </c>
      <c r="K77" s="5" t="str">
        <f aca="false">IF(I77=1,0,G77)</f>
        <v>west</v>
      </c>
      <c r="L77" s="29" t="n">
        <f aca="false">IF($B77&lt;=L$2,IF($C77&gt;=L$2,$D77,0),0)</f>
        <v>0</v>
      </c>
      <c r="M77" s="29" t="n">
        <f aca="false">IF($B77&lt;=M$2,IF($C77&gt;=M$2,$D77,0),0)</f>
        <v>0</v>
      </c>
      <c r="N77" s="29" t="n">
        <f aca="false">IF($B77&lt;=N$2,IF($C77&gt;=N$2,$D77,0),0)</f>
        <v>0</v>
      </c>
      <c r="O77" s="29" t="n">
        <f aca="false">IF($B77&lt;=O$2,IF($C77&gt;=O$2,$D77,0),0)</f>
        <v>0</v>
      </c>
      <c r="P77" s="29" t="n">
        <f aca="false">IF($B77&lt;=P$2,IF($C77&gt;=P$2,$D77,0),0)</f>
        <v>0</v>
      </c>
      <c r="Q77" s="29" t="n">
        <f aca="false">IF($B77&lt;=Q$2,IF($C77&gt;=Q$2,$D77,0),0)</f>
        <v>0</v>
      </c>
      <c r="R77" s="29" t="n">
        <f aca="false">IF($B77&lt;=R$2,IF($C77&gt;=R$2,$D77,0),0)</f>
        <v>0</v>
      </c>
      <c r="S77" s="29" t="n">
        <f aca="false">IF($B77&lt;=S$2,IF($C77&gt;=S$2,$D77,0),0)</f>
        <v>0</v>
      </c>
      <c r="T77" s="29" t="n">
        <f aca="false">IF($B77&lt;=T$2,IF($C77&gt;=T$2,$D77,0),0)</f>
        <v>0</v>
      </c>
      <c r="U77" s="29" t="n">
        <f aca="false">IF($B77&lt;=U$2,IF($C77&gt;=U$2,$D77,0),0)</f>
        <v>0</v>
      </c>
      <c r="V77" s="29" t="n">
        <f aca="false">IF($B77&lt;=V$2,IF($C77&gt;=V$2,$D77,0),0)</f>
        <v>0</v>
      </c>
      <c r="W77" s="29" t="n">
        <f aca="false">IF($B77&lt;=W$2,IF($C77&gt;=W$2,$D77,0),0)</f>
        <v>0</v>
      </c>
      <c r="X77" s="29" t="n">
        <f aca="false">IF($B77&lt;=X$2,IF($C77&gt;=X$2,$D77,0),0)</f>
        <v>0</v>
      </c>
      <c r="Y77" s="29" t="n">
        <f aca="false">IF($B77&lt;=Y$2,IF($C77&gt;=Y$2,$D77,0),0)</f>
        <v>0</v>
      </c>
      <c r="Z77" s="29" t="n">
        <f aca="false">IF($B77&lt;=Z$2,IF($C77&gt;=Z$2,$D77,0),0)</f>
        <v>0</v>
      </c>
      <c r="AA77" s="29" t="n">
        <f aca="false">IF($B77&lt;=AA$2,IF($C77&gt;=AA$2,$D77,0),0)</f>
        <v>0</v>
      </c>
      <c r="AB77" s="29" t="n">
        <f aca="false">IF($B77&lt;=AB$2,IF($C77&gt;=AB$2,$D77,0),0)</f>
        <v>0</v>
      </c>
      <c r="AC77" s="29" t="n">
        <f aca="false">IF($B77&lt;=AC$2,IF($C77&gt;=AC$2,$D77,0),0)</f>
        <v>0</v>
      </c>
      <c r="AD77" s="29" t="n">
        <f aca="false">IF($B77&lt;=AD$2,IF($C77&gt;=AD$2,$D77,0),0)</f>
        <v>0</v>
      </c>
      <c r="AE77" s="29" t="n">
        <f aca="false">IF($B77&lt;=AE$2,IF($C77&gt;=AE$2,$D77,0),0)</f>
        <v>0</v>
      </c>
      <c r="AF77" s="29" t="n">
        <f aca="false">IF($B77&lt;=AF$2,IF($C77&gt;=AF$2,$D77,0),0)</f>
        <v>0</v>
      </c>
      <c r="AG77" s="29" t="n">
        <f aca="false">IF($B77&lt;=AG$2,IF($C77&gt;=AG$2,$D77,0),0)</f>
        <v>0</v>
      </c>
      <c r="AH77" s="29" t="n">
        <f aca="false">IF($B77&lt;=AH$2,IF($C77&gt;=AH$2,$D77,0),0)</f>
        <v>0</v>
      </c>
      <c r="AI77" s="29" t="n">
        <f aca="false">IF($B77&lt;=AI$2,IF($C77&gt;=AI$2,$D77,0),0)</f>
        <v>0</v>
      </c>
      <c r="AJ77" s="29" t="n">
        <f aca="false">IF($B77&lt;=AJ$2,IF($C77&gt;=AJ$2,$D77,0),0)</f>
        <v>0</v>
      </c>
      <c r="AK77" s="29" t="n">
        <f aca="false">IF($B77&lt;=AK$2,IF($C77&gt;=AK$2,$D77,0),0)</f>
        <v>0</v>
      </c>
      <c r="AL77" s="29" t="n">
        <f aca="false">IF($B77&lt;=AL$2,IF($C77&gt;=AL$2,$D77,0),0)</f>
        <v>0</v>
      </c>
      <c r="AM77" s="29" t="n">
        <f aca="false">IF($B77&lt;=AM$2,IF($C77&gt;=AM$2,$D77,0),0)</f>
        <v>0</v>
      </c>
      <c r="AN77" s="29" t="n">
        <f aca="false">IF($B77&lt;=AN$2,IF($C77&gt;=AN$2,$D77,0),0)</f>
        <v>0</v>
      </c>
      <c r="AO77" s="29" t="n">
        <f aca="false">IF($B77&lt;=AO$2,IF($C77&gt;=AO$2,$D77,0),0)</f>
        <v>0</v>
      </c>
      <c r="AP77" s="29" t="n">
        <f aca="false">IF($B77&lt;=AP$2,IF($C77&gt;=AP$2,$D77,0),0)</f>
        <v>0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</row>
    <row r="78" customFormat="false" ht="12.75" hidden="false" customHeight="false" outlineLevel="0" collapsed="false">
      <c r="B78" s="24" t="n">
        <v>36678</v>
      </c>
      <c r="C78" s="24" t="n">
        <v>36707</v>
      </c>
      <c r="E78" s="26" t="n">
        <v>-0.0975</v>
      </c>
      <c r="F78" s="5" t="s">
        <v>126</v>
      </c>
      <c r="G78" s="5" t="s">
        <v>116</v>
      </c>
      <c r="H78" s="38" t="n">
        <f aca="false">((I78-E78)*SUM(L78:AZ78)*10000)</f>
        <v>-0</v>
      </c>
      <c r="I78" s="5" t="n">
        <f aca="false">I77</f>
        <v>-0.23</v>
      </c>
      <c r="K78" s="5" t="str">
        <f aca="false">IF(I78=1,0,G78)</f>
        <v>west</v>
      </c>
      <c r="L78" s="29" t="n">
        <f aca="false">IF($B78&lt;=L$2,IF($C78&gt;=L$2,$D78,0),0)</f>
        <v>0</v>
      </c>
      <c r="M78" s="29" t="n">
        <f aca="false">IF($B78&lt;=M$2,IF($C78&gt;=M$2,$D78,0),0)</f>
        <v>0</v>
      </c>
      <c r="N78" s="29" t="n">
        <f aca="false">IF($B78&lt;=N$2,IF($C78&gt;=N$2,$D78,0),0)</f>
        <v>0</v>
      </c>
      <c r="O78" s="29" t="n">
        <f aca="false">IF($B78&lt;=O$2,IF($C78&gt;=O$2,$D78,0),0)</f>
        <v>0</v>
      </c>
      <c r="P78" s="29" t="n">
        <f aca="false">IF($B78&lt;=P$2,IF($C78&gt;=P$2,$D78,0),0)</f>
        <v>0</v>
      </c>
      <c r="Q78" s="29" t="n">
        <f aca="false">IF($B78&lt;=Q$2,IF($C78&gt;=Q$2,$D78,0),0)</f>
        <v>0</v>
      </c>
      <c r="R78" s="29" t="n">
        <f aca="false">IF($B78&lt;=R$2,IF($C78&gt;=R$2,$D78,0),0)</f>
        <v>0</v>
      </c>
      <c r="S78" s="29" t="n">
        <f aca="false">IF($B78&lt;=S$2,IF($C78&gt;=S$2,$D78,0),0)</f>
        <v>0</v>
      </c>
      <c r="T78" s="29" t="n">
        <f aca="false">IF($B78&lt;=T$2,IF($C78&gt;=T$2,$D78,0),0)</f>
        <v>0</v>
      </c>
      <c r="U78" s="29" t="n">
        <f aca="false">IF($B78&lt;=U$2,IF($C78&gt;=U$2,$D78,0),0)</f>
        <v>0</v>
      </c>
      <c r="V78" s="29" t="n">
        <f aca="false">IF($B78&lt;=V$2,IF($C78&gt;=V$2,$D78,0),0)</f>
        <v>0</v>
      </c>
      <c r="W78" s="29" t="n">
        <f aca="false">IF($B78&lt;=W$2,IF($C78&gt;=W$2,$D78,0),0)</f>
        <v>0</v>
      </c>
      <c r="X78" s="29" t="n">
        <f aca="false">IF($B78&lt;=X$2,IF($C78&gt;=X$2,$D78,0),0)</f>
        <v>0</v>
      </c>
      <c r="Y78" s="29" t="n">
        <f aca="false">IF($B78&lt;=Y$2,IF($C78&gt;=Y$2,$D78,0),0)</f>
        <v>0</v>
      </c>
      <c r="Z78" s="29" t="n">
        <f aca="false">IF($B78&lt;=Z$2,IF($C78&gt;=Z$2,$D78,0),0)</f>
        <v>0</v>
      </c>
      <c r="AA78" s="29" t="n">
        <f aca="false">IF($B78&lt;=AA$2,IF($C78&gt;=AA$2,$D78,0),0)</f>
        <v>0</v>
      </c>
      <c r="AB78" s="29" t="n">
        <f aca="false">IF($B78&lt;=AB$2,IF($C78&gt;=AB$2,$D78,0),0)</f>
        <v>0</v>
      </c>
      <c r="AC78" s="29" t="n">
        <f aca="false">IF($B78&lt;=AC$2,IF($C78&gt;=AC$2,$D78,0),0)</f>
        <v>0</v>
      </c>
      <c r="AD78" s="29" t="n">
        <f aca="false">IF($B78&lt;=AD$2,IF($C78&gt;=AD$2,$D78,0),0)</f>
        <v>0</v>
      </c>
      <c r="AE78" s="29" t="n">
        <f aca="false">IF($B78&lt;=AE$2,IF($C78&gt;=AE$2,$D78,0),0)</f>
        <v>0</v>
      </c>
      <c r="AF78" s="29" t="n">
        <f aca="false">IF($B78&lt;=AF$2,IF($C78&gt;=AF$2,$D78,0),0)</f>
        <v>0</v>
      </c>
      <c r="AG78" s="29" t="n">
        <f aca="false">IF($B78&lt;=AG$2,IF($C78&gt;=AG$2,$D78,0),0)</f>
        <v>0</v>
      </c>
      <c r="AH78" s="29" t="n">
        <f aca="false">IF($B78&lt;=AH$2,IF($C78&gt;=AH$2,$D78,0),0)</f>
        <v>0</v>
      </c>
      <c r="AI78" s="29" t="n">
        <f aca="false">IF($B78&lt;=AI$2,IF($C78&gt;=AI$2,$D78,0),0)</f>
        <v>0</v>
      </c>
      <c r="AJ78" s="29" t="n">
        <f aca="false">IF($B78&lt;=AJ$2,IF($C78&gt;=AJ$2,$D78,0),0)</f>
        <v>0</v>
      </c>
      <c r="AK78" s="29" t="n">
        <f aca="false">IF($B78&lt;=AK$2,IF($C78&gt;=AK$2,$D78,0),0)</f>
        <v>0</v>
      </c>
      <c r="AL78" s="29" t="n">
        <f aca="false">IF($B78&lt;=AL$2,IF($C78&gt;=AL$2,$D78,0),0)</f>
        <v>0</v>
      </c>
      <c r="AM78" s="29" t="n">
        <f aca="false">IF($B78&lt;=AM$2,IF($C78&gt;=AM$2,$D78,0),0)</f>
        <v>0</v>
      </c>
      <c r="AN78" s="29" t="n">
        <f aca="false">IF($B78&lt;=AN$2,IF($C78&gt;=AN$2,$D78,0),0)</f>
        <v>0</v>
      </c>
      <c r="AO78" s="29" t="n">
        <f aca="false">IF($B78&lt;=AO$2,IF($C78&gt;=AO$2,$D78,0),0)</f>
        <v>0</v>
      </c>
      <c r="AP78" s="29" t="n">
        <f aca="false">IF($B78&lt;=AP$2,IF($C78&gt;=AP$2,$D78,0),0)</f>
        <v>0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</row>
    <row r="79" customFormat="false" ht="12.75" hidden="false" customHeight="false" outlineLevel="0" collapsed="false">
      <c r="B79" s="24" t="n">
        <v>36678</v>
      </c>
      <c r="C79" s="24" t="n">
        <v>36707</v>
      </c>
      <c r="E79" s="26" t="n">
        <v>0.22</v>
      </c>
      <c r="F79" s="5" t="s">
        <v>122</v>
      </c>
      <c r="G79" s="5" t="s">
        <v>116</v>
      </c>
      <c r="H79" s="38" t="n">
        <f aca="false">((I79-E79)*SUM(L79:AZ79)*10000)</f>
        <v>-0</v>
      </c>
      <c r="I79" s="5" t="n">
        <f aca="false">I77</f>
        <v>-0.23</v>
      </c>
      <c r="K79" s="5" t="str">
        <f aca="false">IF(I79=1,0,G79)</f>
        <v>west</v>
      </c>
      <c r="L79" s="29" t="n">
        <f aca="false">IF($B79&lt;=L$2,IF($C79&gt;=L$2,$D79,0),0)</f>
        <v>0</v>
      </c>
      <c r="M79" s="29" t="n">
        <f aca="false">IF($B79&lt;=M$2,IF($C79&gt;=M$2,$D79,0),0)</f>
        <v>0</v>
      </c>
      <c r="N79" s="29" t="n">
        <f aca="false">IF($B79&lt;=N$2,IF($C79&gt;=N$2,$D79,0),0)</f>
        <v>0</v>
      </c>
      <c r="O79" s="29" t="n">
        <f aca="false">IF($B79&lt;=O$2,IF($C79&gt;=O$2,$D79,0),0)</f>
        <v>0</v>
      </c>
      <c r="P79" s="29" t="n">
        <f aca="false">IF($B79&lt;=P$2,IF($C79&gt;=P$2,$D79,0),0)</f>
        <v>0</v>
      </c>
      <c r="Q79" s="29" t="n">
        <f aca="false">IF($B79&lt;=Q$2,IF($C79&gt;=Q$2,$D79,0),0)</f>
        <v>0</v>
      </c>
      <c r="R79" s="29" t="n">
        <f aca="false">IF($B79&lt;=R$2,IF($C79&gt;=R$2,$D79,0),0)</f>
        <v>0</v>
      </c>
      <c r="S79" s="29" t="n">
        <f aca="false">IF($B79&lt;=S$2,IF($C79&gt;=S$2,$D79,0),0)</f>
        <v>0</v>
      </c>
      <c r="T79" s="29" t="n">
        <f aca="false">IF($B79&lt;=T$2,IF($C79&gt;=T$2,$D79,0),0)</f>
        <v>0</v>
      </c>
      <c r="U79" s="29" t="n">
        <f aca="false">IF($B79&lt;=U$2,IF($C79&gt;=U$2,$D79,0),0)</f>
        <v>0</v>
      </c>
      <c r="V79" s="29" t="n">
        <f aca="false">IF($B79&lt;=V$2,IF($C79&gt;=V$2,$D79,0),0)</f>
        <v>0</v>
      </c>
      <c r="W79" s="29" t="n">
        <f aca="false">IF($B79&lt;=W$2,IF($C79&gt;=W$2,$D79,0),0)</f>
        <v>0</v>
      </c>
      <c r="X79" s="29" t="n">
        <f aca="false">IF($B79&lt;=X$2,IF($C79&gt;=X$2,$D79,0),0)</f>
        <v>0</v>
      </c>
      <c r="Y79" s="29" t="n">
        <f aca="false">IF($B79&lt;=Y$2,IF($C79&gt;=Y$2,$D79,0),0)</f>
        <v>0</v>
      </c>
      <c r="Z79" s="29" t="n">
        <f aca="false">IF($B79&lt;=Z$2,IF($C79&gt;=Z$2,$D79,0),0)</f>
        <v>0</v>
      </c>
      <c r="AA79" s="29" t="n">
        <f aca="false">IF($B79&lt;=AA$2,IF($C79&gt;=AA$2,$D79,0),0)</f>
        <v>0</v>
      </c>
      <c r="AB79" s="29" t="n">
        <f aca="false">IF($B79&lt;=AB$2,IF($C79&gt;=AB$2,$D79,0),0)</f>
        <v>0</v>
      </c>
      <c r="AC79" s="29" t="n">
        <f aca="false">IF($B79&lt;=AC$2,IF($C79&gt;=AC$2,$D79,0),0)</f>
        <v>0</v>
      </c>
      <c r="AD79" s="29" t="n">
        <f aca="false">IF($B79&lt;=AD$2,IF($C79&gt;=AD$2,$D79,0),0)</f>
        <v>0</v>
      </c>
      <c r="AE79" s="29" t="n">
        <f aca="false">IF($B79&lt;=AE$2,IF($C79&gt;=AE$2,$D79,0),0)</f>
        <v>0</v>
      </c>
      <c r="AF79" s="29" t="n">
        <f aca="false">IF($B79&lt;=AF$2,IF($C79&gt;=AF$2,$D79,0),0)</f>
        <v>0</v>
      </c>
      <c r="AG79" s="29" t="n">
        <f aca="false">IF($B79&lt;=AG$2,IF($C79&gt;=AG$2,$D79,0),0)</f>
        <v>0</v>
      </c>
      <c r="AH79" s="29" t="n">
        <f aca="false">IF($B79&lt;=AH$2,IF($C79&gt;=AH$2,$D79,0),0)</f>
        <v>0</v>
      </c>
      <c r="AI79" s="29" t="n">
        <f aca="false">IF($B79&lt;=AI$2,IF($C79&gt;=AI$2,$D79,0),0)</f>
        <v>0</v>
      </c>
      <c r="AJ79" s="29" t="n">
        <f aca="false">IF($B79&lt;=AJ$2,IF($C79&gt;=AJ$2,$D79,0),0)</f>
        <v>0</v>
      </c>
      <c r="AK79" s="29" t="n">
        <f aca="false">IF($B79&lt;=AK$2,IF($C79&gt;=AK$2,$D79,0),0)</f>
        <v>0</v>
      </c>
      <c r="AL79" s="29" t="n">
        <f aca="false">IF($B79&lt;=AL$2,IF($C79&gt;=AL$2,$D79,0),0)</f>
        <v>0</v>
      </c>
      <c r="AM79" s="29" t="n">
        <f aca="false">IF($B79&lt;=AM$2,IF($C79&gt;=AM$2,$D79,0),0)</f>
        <v>0</v>
      </c>
      <c r="AN79" s="29" t="n">
        <f aca="false">IF($B79&lt;=AN$2,IF($C79&gt;=AN$2,$D79,0),0)</f>
        <v>0</v>
      </c>
      <c r="AO79" s="29" t="n">
        <f aca="false">IF($B79&lt;=AO$2,IF($C79&gt;=AO$2,$D79,0),0)</f>
        <v>0</v>
      </c>
      <c r="AP79" s="29" t="n">
        <f aca="false">IF($B79&lt;=AP$2,IF($C79&gt;=AP$2,$D79,0),0)</f>
        <v>0</v>
      </c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</row>
    <row r="80" customFormat="false" ht="12.75" hidden="false" customHeight="false" outlineLevel="0" collapsed="false">
      <c r="B80" s="24" t="n">
        <v>36678</v>
      </c>
      <c r="C80" s="24" t="n">
        <v>36707</v>
      </c>
      <c r="E80" s="26" t="n">
        <v>0.21</v>
      </c>
      <c r="F80" s="5" t="s">
        <v>122</v>
      </c>
      <c r="G80" s="5" t="s">
        <v>116</v>
      </c>
      <c r="H80" s="38" t="n">
        <f aca="false">((I80-E80)*SUM(L80:AZ80)*10000)</f>
        <v>-0</v>
      </c>
      <c r="I80" s="5" t="n">
        <f aca="false">I79</f>
        <v>-0.23</v>
      </c>
      <c r="K80" s="5" t="str">
        <f aca="false">IF(I80=1,0,G80)</f>
        <v>west</v>
      </c>
      <c r="L80" s="29" t="n">
        <f aca="false">IF($B80&lt;=L$2,IF($C80&gt;=L$2,$D80,0),0)</f>
        <v>0</v>
      </c>
      <c r="M80" s="29" t="n">
        <f aca="false">IF($B80&lt;=M$2,IF($C80&gt;=M$2,$D80,0),0)</f>
        <v>0</v>
      </c>
      <c r="N80" s="29" t="n">
        <f aca="false">IF($B80&lt;=N$2,IF($C80&gt;=N$2,$D80,0),0)</f>
        <v>0</v>
      </c>
      <c r="O80" s="29" t="n">
        <f aca="false">IF($B80&lt;=O$2,IF($C80&gt;=O$2,$D80,0),0)</f>
        <v>0</v>
      </c>
      <c r="P80" s="29" t="n">
        <f aca="false">IF($B80&lt;=P$2,IF($C80&gt;=P$2,$D80,0),0)</f>
        <v>0</v>
      </c>
      <c r="Q80" s="29" t="n">
        <f aca="false">IF($B80&lt;=Q$2,IF($C80&gt;=Q$2,$D80,0),0)</f>
        <v>0</v>
      </c>
      <c r="R80" s="29" t="n">
        <f aca="false">IF($B80&lt;=R$2,IF($C80&gt;=R$2,$D80,0),0)</f>
        <v>0</v>
      </c>
      <c r="S80" s="29" t="n">
        <f aca="false">IF($B80&lt;=S$2,IF($C80&gt;=S$2,$D80,0),0)</f>
        <v>0</v>
      </c>
      <c r="T80" s="29" t="n">
        <f aca="false">IF($B80&lt;=T$2,IF($C80&gt;=T$2,$D80,0),0)</f>
        <v>0</v>
      </c>
      <c r="U80" s="29" t="n">
        <f aca="false">IF($B80&lt;=U$2,IF($C80&gt;=U$2,$D80,0),0)</f>
        <v>0</v>
      </c>
      <c r="V80" s="29" t="n">
        <f aca="false">IF($B80&lt;=V$2,IF($C80&gt;=V$2,$D80,0),0)</f>
        <v>0</v>
      </c>
      <c r="W80" s="29" t="n">
        <f aca="false">IF($B80&lt;=W$2,IF($C80&gt;=W$2,$D80,0),0)</f>
        <v>0</v>
      </c>
      <c r="X80" s="29" t="n">
        <f aca="false">IF($B80&lt;=X$2,IF($C80&gt;=X$2,$D80,0),0)</f>
        <v>0</v>
      </c>
      <c r="Y80" s="29" t="n">
        <f aca="false">IF($B80&lt;=Y$2,IF($C80&gt;=Y$2,$D80,0),0)</f>
        <v>0</v>
      </c>
      <c r="Z80" s="29" t="n">
        <f aca="false">IF($B80&lt;=Z$2,IF($C80&gt;=Z$2,$D80,0),0)</f>
        <v>0</v>
      </c>
      <c r="AA80" s="29" t="n">
        <f aca="false">IF($B80&lt;=AA$2,IF($C80&gt;=AA$2,$D80,0),0)</f>
        <v>0</v>
      </c>
      <c r="AB80" s="29" t="n">
        <f aca="false">IF($B80&lt;=AB$2,IF($C80&gt;=AB$2,$D80,0),0)</f>
        <v>0</v>
      </c>
      <c r="AC80" s="29" t="n">
        <f aca="false">IF($B80&lt;=AC$2,IF($C80&gt;=AC$2,$D80,0),0)</f>
        <v>0</v>
      </c>
      <c r="AD80" s="29" t="n">
        <f aca="false">IF($B80&lt;=AD$2,IF($C80&gt;=AD$2,$D80,0),0)</f>
        <v>0</v>
      </c>
      <c r="AE80" s="29" t="n">
        <f aca="false">IF($B80&lt;=AE$2,IF($C80&gt;=AE$2,$D80,0),0)</f>
        <v>0</v>
      </c>
      <c r="AF80" s="29" t="n">
        <f aca="false">IF($B80&lt;=AF$2,IF($C80&gt;=AF$2,$D80,0),0)</f>
        <v>0</v>
      </c>
      <c r="AG80" s="29" t="n">
        <f aca="false">IF($B80&lt;=AG$2,IF($C80&gt;=AG$2,$D80,0),0)</f>
        <v>0</v>
      </c>
      <c r="AH80" s="29" t="n">
        <f aca="false">IF($B80&lt;=AH$2,IF($C80&gt;=AH$2,$D80,0),0)</f>
        <v>0</v>
      </c>
      <c r="AI80" s="29" t="n">
        <f aca="false">IF($B80&lt;=AI$2,IF($C80&gt;=AI$2,$D80,0),0)</f>
        <v>0</v>
      </c>
      <c r="AJ80" s="29" t="n">
        <f aca="false">IF($B80&lt;=AJ$2,IF($C80&gt;=AJ$2,$D80,0),0)</f>
        <v>0</v>
      </c>
      <c r="AK80" s="29" t="n">
        <f aca="false">IF($B80&lt;=AK$2,IF($C80&gt;=AK$2,$D80,0),0)</f>
        <v>0</v>
      </c>
      <c r="AL80" s="29" t="n">
        <f aca="false">IF($B80&lt;=AL$2,IF($C80&gt;=AL$2,$D80,0),0)</f>
        <v>0</v>
      </c>
      <c r="AM80" s="29" t="n">
        <f aca="false">IF($B80&lt;=AM$2,IF($C80&gt;=AM$2,$D80,0),0)</f>
        <v>0</v>
      </c>
      <c r="AN80" s="29" t="n">
        <f aca="false">IF($B80&lt;=AN$2,IF($C80&gt;=AN$2,$D80,0),0)</f>
        <v>0</v>
      </c>
      <c r="AO80" s="29" t="n">
        <f aca="false">IF($B80&lt;=AO$2,IF($C80&gt;=AO$2,$D80,0),0)</f>
        <v>0</v>
      </c>
      <c r="AP80" s="29" t="n">
        <f aca="false">IF($B80&lt;=AP$2,IF($C80&gt;=AP$2,$D80,0),0)</f>
        <v>0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</row>
    <row r="81" customFormat="false" ht="12.75" hidden="false" customHeight="false" outlineLevel="0" collapsed="false">
      <c r="B81" s="24" t="n">
        <v>36678</v>
      </c>
      <c r="C81" s="24" t="n">
        <v>36707</v>
      </c>
      <c r="E81" s="26" t="n">
        <v>-0.105</v>
      </c>
      <c r="F81" s="5" t="s">
        <v>126</v>
      </c>
      <c r="G81" s="5" t="s">
        <v>116</v>
      </c>
      <c r="H81" s="38" t="n">
        <f aca="false">((I81-E81)*SUM(L81:AZ81)*10000)</f>
        <v>-0</v>
      </c>
      <c r="I81" s="5" t="n">
        <f aca="false">I80</f>
        <v>-0.23</v>
      </c>
      <c r="K81" s="5" t="str">
        <f aca="false">IF(I81=1,0,G81)</f>
        <v>west</v>
      </c>
      <c r="L81" s="29" t="n">
        <f aca="false">IF($B81&lt;=L$2,IF($C81&gt;=L$2,$D81,0),0)</f>
        <v>0</v>
      </c>
      <c r="M81" s="29" t="n">
        <f aca="false">IF($B81&lt;=M$2,IF($C81&gt;=M$2,$D81,0),0)</f>
        <v>0</v>
      </c>
      <c r="N81" s="29" t="n">
        <f aca="false">IF($B81&lt;=N$2,IF($C81&gt;=N$2,$D81,0),0)</f>
        <v>0</v>
      </c>
      <c r="O81" s="29" t="n">
        <f aca="false">IF($B81&lt;=O$2,IF($C81&gt;=O$2,$D81,0),0)</f>
        <v>0</v>
      </c>
      <c r="P81" s="29" t="n">
        <f aca="false">IF($B81&lt;=P$2,IF($C81&gt;=P$2,$D81,0),0)</f>
        <v>0</v>
      </c>
      <c r="Q81" s="29" t="n">
        <f aca="false">IF($B81&lt;=Q$2,IF($C81&gt;=Q$2,$D81,0),0)</f>
        <v>0</v>
      </c>
      <c r="R81" s="29" t="n">
        <f aca="false">IF($B81&lt;=R$2,IF($C81&gt;=R$2,$D81,0),0)</f>
        <v>0</v>
      </c>
      <c r="S81" s="29" t="n">
        <f aca="false">IF($B81&lt;=S$2,IF($C81&gt;=S$2,$D81,0),0)</f>
        <v>0</v>
      </c>
      <c r="T81" s="29" t="n">
        <f aca="false">IF($B81&lt;=T$2,IF($C81&gt;=T$2,$D81,0),0)</f>
        <v>0</v>
      </c>
      <c r="U81" s="29" t="n">
        <f aca="false">IF($B81&lt;=U$2,IF($C81&gt;=U$2,$D81,0),0)</f>
        <v>0</v>
      </c>
      <c r="V81" s="29" t="n">
        <f aca="false">IF($B81&lt;=V$2,IF($C81&gt;=V$2,$D81,0),0)</f>
        <v>0</v>
      </c>
      <c r="W81" s="29" t="n">
        <f aca="false">IF($B81&lt;=W$2,IF($C81&gt;=W$2,$D81,0),0)</f>
        <v>0</v>
      </c>
      <c r="X81" s="29" t="n">
        <f aca="false">IF($B81&lt;=X$2,IF($C81&gt;=X$2,$D81,0),0)</f>
        <v>0</v>
      </c>
      <c r="Y81" s="29" t="n">
        <f aca="false">IF($B81&lt;=Y$2,IF($C81&gt;=Y$2,$D81,0),0)</f>
        <v>0</v>
      </c>
      <c r="Z81" s="29" t="n">
        <f aca="false">IF($B81&lt;=Z$2,IF($C81&gt;=Z$2,$D81,0),0)</f>
        <v>0</v>
      </c>
      <c r="AA81" s="29" t="n">
        <f aca="false">IF($B81&lt;=AA$2,IF($C81&gt;=AA$2,$D81,0),0)</f>
        <v>0</v>
      </c>
      <c r="AB81" s="29" t="n">
        <f aca="false">IF($B81&lt;=AB$2,IF($C81&gt;=AB$2,$D81,0),0)</f>
        <v>0</v>
      </c>
      <c r="AC81" s="29" t="n">
        <f aca="false">IF($B81&lt;=AC$2,IF($C81&gt;=AC$2,$D81,0),0)</f>
        <v>0</v>
      </c>
      <c r="AD81" s="29" t="n">
        <f aca="false">IF($B81&lt;=AD$2,IF($C81&gt;=AD$2,$D81,0),0)</f>
        <v>0</v>
      </c>
      <c r="AE81" s="29" t="n">
        <f aca="false">IF($B81&lt;=AE$2,IF($C81&gt;=AE$2,$D81,0),0)</f>
        <v>0</v>
      </c>
      <c r="AF81" s="29" t="n">
        <f aca="false">IF($B81&lt;=AF$2,IF($C81&gt;=AF$2,$D81,0),0)</f>
        <v>0</v>
      </c>
      <c r="AG81" s="29" t="n">
        <f aca="false">IF($B81&lt;=AG$2,IF($C81&gt;=AG$2,$D81,0),0)</f>
        <v>0</v>
      </c>
      <c r="AH81" s="29" t="n">
        <f aca="false">IF($B81&lt;=AH$2,IF($C81&gt;=AH$2,$D81,0),0)</f>
        <v>0</v>
      </c>
      <c r="AI81" s="29" t="n">
        <f aca="false">IF($B81&lt;=AI$2,IF($C81&gt;=AI$2,$D81,0),0)</f>
        <v>0</v>
      </c>
      <c r="AJ81" s="29" t="n">
        <f aca="false">IF($B81&lt;=AJ$2,IF($C81&gt;=AJ$2,$D81,0),0)</f>
        <v>0</v>
      </c>
      <c r="AK81" s="29" t="n">
        <f aca="false">IF($B81&lt;=AK$2,IF($C81&gt;=AK$2,$D81,0),0)</f>
        <v>0</v>
      </c>
      <c r="AL81" s="29" t="n">
        <f aca="false">IF($B81&lt;=AL$2,IF($C81&gt;=AL$2,$D81,0),0)</f>
        <v>0</v>
      </c>
      <c r="AM81" s="29" t="n">
        <f aca="false">IF($B81&lt;=AM$2,IF($C81&gt;=AM$2,$D81,0),0)</f>
        <v>0</v>
      </c>
      <c r="AN81" s="29" t="n">
        <f aca="false">IF($B81&lt;=AN$2,IF($C81&gt;=AN$2,$D81,0),0)</f>
        <v>0</v>
      </c>
      <c r="AO81" s="29" t="n">
        <f aca="false">IF($B81&lt;=AO$2,IF($C81&gt;=AO$2,$D81,0),0)</f>
        <v>0</v>
      </c>
      <c r="AP81" s="29" t="n">
        <f aca="false">IF($B81&lt;=AP$2,IF($C81&gt;=AP$2,$D81,0),0)</f>
        <v>0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</row>
    <row r="82" customFormat="false" ht="12.75" hidden="false" customHeight="false" outlineLevel="0" collapsed="false">
      <c r="B82" s="24" t="n">
        <v>36678</v>
      </c>
      <c r="C82" s="24" t="n">
        <v>36707</v>
      </c>
      <c r="E82" s="26" t="n">
        <v>-0.25</v>
      </c>
      <c r="F82" s="5" t="s">
        <v>124</v>
      </c>
      <c r="G82" s="5" t="s">
        <v>116</v>
      </c>
      <c r="H82" s="38" t="n">
        <f aca="false">((I82-E82)*SUM(L82:AZ82)*10000)</f>
        <v>0</v>
      </c>
      <c r="I82" s="5" t="n">
        <f aca="false">I81</f>
        <v>-0.23</v>
      </c>
      <c r="K82" s="5" t="str">
        <f aca="false">IF(I82=1,0,G82)</f>
        <v>west</v>
      </c>
      <c r="L82" s="29" t="n">
        <f aca="false">IF($B82&lt;=L$2,IF($C82&gt;=L$2,$D82,0),0)</f>
        <v>0</v>
      </c>
      <c r="M82" s="29" t="n">
        <f aca="false">IF($B82&lt;=M$2,IF($C82&gt;=M$2,$D82,0),0)</f>
        <v>0</v>
      </c>
      <c r="N82" s="29" t="n">
        <f aca="false">IF($B82&lt;=N$2,IF($C82&gt;=N$2,$D82,0),0)</f>
        <v>0</v>
      </c>
      <c r="O82" s="29" t="n">
        <f aca="false">IF($B82&lt;=O$2,IF($C82&gt;=O$2,$D82,0),0)</f>
        <v>0</v>
      </c>
      <c r="P82" s="29" t="n">
        <f aca="false">IF($B82&lt;=P$2,IF($C82&gt;=P$2,$D82,0),0)</f>
        <v>0</v>
      </c>
      <c r="Q82" s="29" t="n">
        <f aca="false">IF($B82&lt;=Q$2,IF($C82&gt;=Q$2,$D82,0),0)</f>
        <v>0</v>
      </c>
      <c r="R82" s="29" t="n">
        <f aca="false">IF($B82&lt;=R$2,IF($C82&gt;=R$2,$D82,0),0)</f>
        <v>0</v>
      </c>
      <c r="S82" s="29" t="n">
        <f aca="false">IF($B82&lt;=S$2,IF($C82&gt;=S$2,$D82,0),0)</f>
        <v>0</v>
      </c>
      <c r="T82" s="29" t="n">
        <f aca="false">IF($B82&lt;=T$2,IF($C82&gt;=T$2,$D82,0),0)</f>
        <v>0</v>
      </c>
      <c r="U82" s="29" t="n">
        <f aca="false">IF($B82&lt;=U$2,IF($C82&gt;=U$2,$D82,0),0)</f>
        <v>0</v>
      </c>
      <c r="V82" s="29" t="n">
        <f aca="false">IF($B82&lt;=V$2,IF($C82&gt;=V$2,$D82,0),0)</f>
        <v>0</v>
      </c>
      <c r="W82" s="29" t="n">
        <f aca="false">IF($B82&lt;=W$2,IF($C82&gt;=W$2,$D82,0),0)</f>
        <v>0</v>
      </c>
      <c r="X82" s="29" t="n">
        <f aca="false">IF($B82&lt;=X$2,IF($C82&gt;=X$2,$D82,0),0)</f>
        <v>0</v>
      </c>
      <c r="Y82" s="29" t="n">
        <f aca="false">IF($B82&lt;=Y$2,IF($C82&gt;=Y$2,$D82,0),0)</f>
        <v>0</v>
      </c>
      <c r="Z82" s="29" t="n">
        <f aca="false">IF($B82&lt;=Z$2,IF($C82&gt;=Z$2,$D82,0),0)</f>
        <v>0</v>
      </c>
      <c r="AA82" s="29" t="n">
        <f aca="false">IF($B82&lt;=AA$2,IF($C82&gt;=AA$2,$D82,0),0)</f>
        <v>0</v>
      </c>
      <c r="AB82" s="29" t="n">
        <f aca="false">IF($B82&lt;=AB$2,IF($C82&gt;=AB$2,$D82,0),0)</f>
        <v>0</v>
      </c>
      <c r="AC82" s="29" t="n">
        <f aca="false">IF($B82&lt;=AC$2,IF($C82&gt;=AC$2,$D82,0),0)</f>
        <v>0</v>
      </c>
      <c r="AD82" s="29" t="n">
        <f aca="false">IF($B82&lt;=AD$2,IF($C82&gt;=AD$2,$D82,0),0)</f>
        <v>0</v>
      </c>
      <c r="AE82" s="29" t="n">
        <f aca="false">IF($B82&lt;=AE$2,IF($C82&gt;=AE$2,$D82,0),0)</f>
        <v>0</v>
      </c>
      <c r="AF82" s="29" t="n">
        <f aca="false">IF($B82&lt;=AF$2,IF($C82&gt;=AF$2,$D82,0),0)</f>
        <v>0</v>
      </c>
      <c r="AG82" s="29" t="n">
        <f aca="false">IF($B82&lt;=AG$2,IF($C82&gt;=AG$2,$D82,0),0)</f>
        <v>0</v>
      </c>
      <c r="AH82" s="29" t="n">
        <f aca="false">IF($B82&lt;=AH$2,IF($C82&gt;=AH$2,$D82,0),0)</f>
        <v>0</v>
      </c>
      <c r="AI82" s="29" t="n">
        <f aca="false">IF($B82&lt;=AI$2,IF($C82&gt;=AI$2,$D82,0),0)</f>
        <v>0</v>
      </c>
      <c r="AJ82" s="29" t="n">
        <f aca="false">IF($B82&lt;=AJ$2,IF($C82&gt;=AJ$2,$D82,0),0)</f>
        <v>0</v>
      </c>
      <c r="AK82" s="29" t="n">
        <f aca="false">IF($B82&lt;=AK$2,IF($C82&gt;=AK$2,$D82,0),0)</f>
        <v>0</v>
      </c>
      <c r="AL82" s="29" t="n">
        <f aca="false">IF($B82&lt;=AL$2,IF($C82&gt;=AL$2,$D82,0),0)</f>
        <v>0</v>
      </c>
      <c r="AM82" s="29" t="n">
        <f aca="false">IF($B82&lt;=AM$2,IF($C82&gt;=AM$2,$D82,0),0)</f>
        <v>0</v>
      </c>
      <c r="AN82" s="29" t="n">
        <f aca="false">IF($B82&lt;=AN$2,IF($C82&gt;=AN$2,$D82,0),0)</f>
        <v>0</v>
      </c>
      <c r="AO82" s="29" t="n">
        <f aca="false">IF($B82&lt;=AO$2,IF($C82&gt;=AO$2,$D82,0),0)</f>
        <v>0</v>
      </c>
      <c r="AP82" s="29" t="n">
        <f aca="false">IF($B82&lt;=AP$2,IF($C82&gt;=AP$2,$D82,0),0)</f>
        <v>0</v>
      </c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</row>
    <row r="83" customFormat="false" ht="12.75" hidden="false" customHeight="false" outlineLevel="0" collapsed="false">
      <c r="B83" s="24" t="n">
        <v>36708</v>
      </c>
      <c r="C83" s="24" t="n">
        <v>36739</v>
      </c>
      <c r="E83" s="26" t="n">
        <v>0.48</v>
      </c>
      <c r="F83" s="5" t="s">
        <v>119</v>
      </c>
      <c r="G83" s="5" t="s">
        <v>120</v>
      </c>
      <c r="H83" s="38" t="n">
        <f aca="false">((I83-E83)*SUM(L83:AZ83)*10000)</f>
        <v>-0</v>
      </c>
      <c r="I83" s="5" t="n">
        <f aca="false">I82</f>
        <v>-0.23</v>
      </c>
      <c r="K83" s="5" t="str">
        <f aca="false">IF(I83=1,0,G83)</f>
        <v>ny</v>
      </c>
      <c r="L83" s="29" t="n">
        <f aca="false">IF($B83&lt;=L$2,IF($C83&gt;=L$2,$D83,0),0)</f>
        <v>0</v>
      </c>
      <c r="M83" s="29" t="n">
        <f aca="false">IF($B83&lt;=M$2,IF($C83&gt;=M$2,$D83,0),0)</f>
        <v>0</v>
      </c>
      <c r="N83" s="29" t="n">
        <f aca="false">IF($B83&lt;=N$2,IF($C83&gt;=N$2,$D83,0),0)</f>
        <v>0</v>
      </c>
      <c r="O83" s="29" t="n">
        <f aca="false">IF($B83&lt;=O$2,IF($C83&gt;=O$2,$D83,0),0)</f>
        <v>0</v>
      </c>
      <c r="P83" s="29" t="n">
        <f aca="false">IF($B83&lt;=P$2,IF($C83&gt;=P$2,$D83,0),0)</f>
        <v>0</v>
      </c>
      <c r="Q83" s="29" t="n">
        <f aca="false">IF($B83&lt;=Q$2,IF($C83&gt;=Q$2,$D83,0),0)</f>
        <v>0</v>
      </c>
      <c r="R83" s="29" t="n">
        <f aca="false">IF($B83&lt;=R$2,IF($C83&gt;=R$2,$D83,0),0)</f>
        <v>0</v>
      </c>
      <c r="S83" s="29" t="n">
        <f aca="false">IF($B83&lt;=S$2,IF($C83&gt;=S$2,$D83,0),0)</f>
        <v>0</v>
      </c>
      <c r="T83" s="29" t="n">
        <f aca="false">IF($B83&lt;=T$2,IF($C83&gt;=T$2,$D83,0),0)</f>
        <v>0</v>
      </c>
      <c r="U83" s="29" t="n">
        <f aca="false">IF($B83&lt;=U$2,IF($C83&gt;=U$2,$D83,0),0)</f>
        <v>0</v>
      </c>
      <c r="V83" s="29" t="n">
        <f aca="false">IF($B83&lt;=V$2,IF($C83&gt;=V$2,$D83,0),0)</f>
        <v>0</v>
      </c>
      <c r="W83" s="29" t="n">
        <f aca="false">IF($B83&lt;=W$2,IF($C83&gt;=W$2,$D83,0),0)</f>
        <v>0</v>
      </c>
      <c r="X83" s="29" t="n">
        <f aca="false">IF($B83&lt;=X$2,IF($C83&gt;=X$2,$D83,0),0)</f>
        <v>0</v>
      </c>
      <c r="Y83" s="29" t="n">
        <f aca="false">IF($B83&lt;=Y$2,IF($C83&gt;=Y$2,$D83,0),0)</f>
        <v>0</v>
      </c>
      <c r="Z83" s="29" t="n">
        <f aca="false">IF($B83&lt;=Z$2,IF($C83&gt;=Z$2,$D83,0),0)</f>
        <v>0</v>
      </c>
      <c r="AA83" s="29" t="n">
        <f aca="false">IF($B83&lt;=AA$2,IF($C83&gt;=AA$2,$D83,0),0)</f>
        <v>0</v>
      </c>
      <c r="AB83" s="29" t="n">
        <f aca="false">IF($B83&lt;=AB$2,IF($C83&gt;=AB$2,$D83,0),0)</f>
        <v>0</v>
      </c>
      <c r="AC83" s="29" t="n">
        <f aca="false">IF($B83&lt;=AC$2,IF($C83&gt;=AC$2,$D83,0),0)</f>
        <v>0</v>
      </c>
      <c r="AD83" s="29" t="n">
        <f aca="false">IF($B83&lt;=AD$2,IF($C83&gt;=AD$2,$D83,0),0)</f>
        <v>0</v>
      </c>
      <c r="AE83" s="29" t="n">
        <f aca="false">IF($B83&lt;=AE$2,IF($C83&gt;=AE$2,$D83,0),0)</f>
        <v>0</v>
      </c>
      <c r="AF83" s="29" t="n">
        <f aca="false">IF($B83&lt;=AF$2,IF($C83&gt;=AF$2,$D83,0),0)</f>
        <v>0</v>
      </c>
      <c r="AG83" s="29" t="n">
        <f aca="false">IF($B83&lt;=AG$2,IF($C83&gt;=AG$2,$D83,0),0)</f>
        <v>0</v>
      </c>
      <c r="AH83" s="29" t="n">
        <f aca="false">IF($B83&lt;=AH$2,IF($C83&gt;=AH$2,$D83,0),0)</f>
        <v>0</v>
      </c>
      <c r="AI83" s="29" t="n">
        <f aca="false">IF($B83&lt;=AI$2,IF($C83&gt;=AI$2,$D83,0),0)</f>
        <v>0</v>
      </c>
      <c r="AJ83" s="29" t="n">
        <f aca="false">IF($B83&lt;=AJ$2,IF($C83&gt;=AJ$2,$D83,0),0)</f>
        <v>0</v>
      </c>
      <c r="AK83" s="29" t="n">
        <f aca="false">IF($B83&lt;=AK$2,IF($C83&gt;=AK$2,$D83,0),0)</f>
        <v>0</v>
      </c>
      <c r="AL83" s="29" t="n">
        <f aca="false">IF($B83&lt;=AL$2,IF($C83&gt;=AL$2,$D83,0),0)</f>
        <v>0</v>
      </c>
      <c r="AM83" s="29" t="n">
        <f aca="false">IF($B83&lt;=AM$2,IF($C83&gt;=AM$2,$D83,0),0)</f>
        <v>0</v>
      </c>
      <c r="AN83" s="29" t="n">
        <f aca="false">IF($B83&lt;=AN$2,IF($C83&gt;=AN$2,$D83,0),0)</f>
        <v>0</v>
      </c>
      <c r="AO83" s="29" t="n">
        <f aca="false">IF($B83&lt;=AO$2,IF($C83&gt;=AO$2,$D83,0),0)</f>
        <v>0</v>
      </c>
      <c r="AP83" s="29" t="n">
        <f aca="false">IF($B83&lt;=AP$2,IF($C83&gt;=AP$2,$D83,0),0)</f>
        <v>0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</row>
    <row r="84" customFormat="false" ht="12.75" hidden="false" customHeight="false" outlineLevel="0" collapsed="false">
      <c r="B84" s="24" t="n">
        <v>36800</v>
      </c>
      <c r="C84" s="24" t="n">
        <v>36800</v>
      </c>
      <c r="E84" s="26" t="n">
        <v>0.215</v>
      </c>
      <c r="F84" s="5" t="s">
        <v>122</v>
      </c>
      <c r="G84" s="5" t="s">
        <v>116</v>
      </c>
      <c r="H84" s="38" t="n">
        <f aca="false">((I84-E84)*SUM(L84:AZ84)*10000)</f>
        <v>-0</v>
      </c>
      <c r="I84" s="5" t="n">
        <f aca="false">I83</f>
        <v>-0.23</v>
      </c>
      <c r="K84" s="5" t="str">
        <f aca="false">IF(I84=1,0,G84)</f>
        <v>west</v>
      </c>
      <c r="L84" s="29" t="n">
        <f aca="false">IF($B84&lt;=L$2,IF($C84&gt;=L$2,$D84,0),0)</f>
        <v>0</v>
      </c>
      <c r="M84" s="29" t="n">
        <f aca="false">IF($B84&lt;=M$2,IF($C84&gt;=M$2,$D84,0),0)</f>
        <v>0</v>
      </c>
      <c r="N84" s="29" t="n">
        <f aca="false">IF($B84&lt;=N$2,IF($C84&gt;=N$2,$D84,0),0)</f>
        <v>0</v>
      </c>
      <c r="O84" s="29" t="n">
        <f aca="false">IF($B84&lt;=O$2,IF($C84&gt;=O$2,$D84,0),0)</f>
        <v>0</v>
      </c>
      <c r="P84" s="29" t="n">
        <f aca="false">IF($B84&lt;=P$2,IF($C84&gt;=P$2,$D84,0),0)</f>
        <v>0</v>
      </c>
      <c r="Q84" s="29" t="n">
        <f aca="false">IF($B84&lt;=Q$2,IF($C84&gt;=Q$2,$D84,0),0)</f>
        <v>0</v>
      </c>
      <c r="R84" s="29" t="n">
        <f aca="false">IF($B84&lt;=R$2,IF($C84&gt;=R$2,$D84,0),0)</f>
        <v>0</v>
      </c>
      <c r="S84" s="29" t="n">
        <f aca="false">IF($B84&lt;=S$2,IF($C84&gt;=S$2,$D84,0),0)</f>
        <v>0</v>
      </c>
      <c r="T84" s="29" t="n">
        <f aca="false">IF($B84&lt;=T$2,IF($C84&gt;=T$2,$D84,0),0)</f>
        <v>0</v>
      </c>
      <c r="U84" s="29" t="n">
        <f aca="false">IF($B84&lt;=U$2,IF($C84&gt;=U$2,$D84,0),0)</f>
        <v>0</v>
      </c>
      <c r="V84" s="29" t="n">
        <f aca="false">IF($B84&lt;=V$2,IF($C84&gt;=V$2,$D84,0),0)</f>
        <v>0</v>
      </c>
      <c r="W84" s="29" t="n">
        <f aca="false">IF($B84&lt;=W$2,IF($C84&gt;=W$2,$D84,0),0)</f>
        <v>0</v>
      </c>
      <c r="X84" s="29" t="n">
        <f aca="false">IF($B84&lt;=X$2,IF($C84&gt;=X$2,$D84,0),0)</f>
        <v>0</v>
      </c>
      <c r="Y84" s="29" t="n">
        <f aca="false">IF($B84&lt;=Y$2,IF($C84&gt;=Y$2,$D84,0),0)</f>
        <v>0</v>
      </c>
      <c r="Z84" s="29" t="n">
        <f aca="false">IF($B84&lt;=Z$2,IF($C84&gt;=Z$2,$D84,0),0)</f>
        <v>0</v>
      </c>
      <c r="AA84" s="29" t="n">
        <f aca="false">IF($B84&lt;=AA$2,IF($C84&gt;=AA$2,$D84,0),0)</f>
        <v>0</v>
      </c>
      <c r="AB84" s="29" t="n">
        <f aca="false">IF($B84&lt;=AB$2,IF($C84&gt;=AB$2,$D84,0),0)</f>
        <v>0</v>
      </c>
      <c r="AC84" s="29" t="n">
        <f aca="false">IF($B84&lt;=AC$2,IF($C84&gt;=AC$2,$D84,0),0)</f>
        <v>0</v>
      </c>
      <c r="AD84" s="29" t="n">
        <f aca="false">IF($B84&lt;=AD$2,IF($C84&gt;=AD$2,$D84,0),0)</f>
        <v>0</v>
      </c>
      <c r="AE84" s="29" t="n">
        <f aca="false">IF($B84&lt;=AE$2,IF($C84&gt;=AE$2,$D84,0),0)</f>
        <v>0</v>
      </c>
      <c r="AF84" s="29" t="n">
        <f aca="false">IF($B84&lt;=AF$2,IF($C84&gt;=AF$2,$D84,0),0)</f>
        <v>0</v>
      </c>
      <c r="AG84" s="29" t="n">
        <f aca="false">IF($B84&lt;=AG$2,IF($C84&gt;=AG$2,$D84,0),0)</f>
        <v>0</v>
      </c>
      <c r="AH84" s="29" t="n">
        <f aca="false">IF($B84&lt;=AH$2,IF($C84&gt;=AH$2,$D84,0),0)</f>
        <v>0</v>
      </c>
      <c r="AI84" s="29" t="n">
        <f aca="false">IF($B84&lt;=AI$2,IF($C84&gt;=AI$2,$D84,0),0)</f>
        <v>0</v>
      </c>
      <c r="AJ84" s="29" t="n">
        <f aca="false">IF($B84&lt;=AJ$2,IF($C84&gt;=AJ$2,$D84,0),0)</f>
        <v>0</v>
      </c>
      <c r="AK84" s="29" t="n">
        <f aca="false">IF($B84&lt;=AK$2,IF($C84&gt;=AK$2,$D84,0),0)</f>
        <v>0</v>
      </c>
      <c r="AL84" s="29" t="n">
        <f aca="false">IF($B84&lt;=AL$2,IF($C84&gt;=AL$2,$D84,0),0)</f>
        <v>0</v>
      </c>
      <c r="AM84" s="29" t="n">
        <f aca="false">IF($B84&lt;=AM$2,IF($C84&gt;=AM$2,$D84,0),0)</f>
        <v>0</v>
      </c>
      <c r="AN84" s="29" t="n">
        <f aca="false">IF($B84&lt;=AN$2,IF($C84&gt;=AN$2,$D84,0),0)</f>
        <v>0</v>
      </c>
      <c r="AO84" s="29" t="n">
        <f aca="false">IF($B84&lt;=AO$2,IF($C84&gt;=AO$2,$D84,0),0)</f>
        <v>0</v>
      </c>
      <c r="AP84" s="29" t="n">
        <f aca="false">IF($B84&lt;=AP$2,IF($C84&gt;=AP$2,$D84,0),0)</f>
        <v>0</v>
      </c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</row>
    <row r="85" customFormat="false" ht="12.75" hidden="false" customHeight="false" outlineLevel="0" collapsed="false">
      <c r="B85" s="24" t="n">
        <v>36831</v>
      </c>
      <c r="C85" s="24" t="n">
        <v>36951</v>
      </c>
      <c r="E85" s="26" t="n">
        <v>-0.3175</v>
      </c>
      <c r="F85" s="5" t="s">
        <v>115</v>
      </c>
      <c r="G85" s="5" t="s">
        <v>116</v>
      </c>
      <c r="H85" s="38" t="n">
        <f aca="false">((I85-E85)*SUM(L85:AZ85)*10000)</f>
        <v>0</v>
      </c>
      <c r="I85" s="5" t="n">
        <f aca="false">I84</f>
        <v>-0.23</v>
      </c>
      <c r="K85" s="5" t="str">
        <f aca="false">IF(I85=1,0,G85)</f>
        <v>west</v>
      </c>
      <c r="L85" s="29" t="n">
        <f aca="false">IF($B85&lt;=L$2,IF($C85&gt;=L$2,$D85,0),0)</f>
        <v>0</v>
      </c>
      <c r="M85" s="29" t="n">
        <f aca="false">IF($B85&lt;=M$2,IF($C85&gt;=M$2,$D85,0),0)</f>
        <v>0</v>
      </c>
      <c r="N85" s="29" t="n">
        <f aca="false">IF($B85&lt;=N$2,IF($C85&gt;=N$2,$D85,0),0)</f>
        <v>0</v>
      </c>
      <c r="O85" s="29" t="n">
        <f aca="false">IF($B85&lt;=O$2,IF($C85&gt;=O$2,$D85,0),0)</f>
        <v>0</v>
      </c>
      <c r="P85" s="29" t="n">
        <f aca="false">IF($B85&lt;=P$2,IF($C85&gt;=P$2,$D85,0),0)</f>
        <v>0</v>
      </c>
      <c r="Q85" s="29" t="n">
        <f aca="false">IF($B85&lt;=Q$2,IF($C85&gt;=Q$2,$D85,0),0)</f>
        <v>0</v>
      </c>
      <c r="R85" s="29" t="n">
        <f aca="false">IF($B85&lt;=R$2,IF($C85&gt;=R$2,$D85,0),0)</f>
        <v>0</v>
      </c>
      <c r="S85" s="29" t="n">
        <f aca="false">IF($B85&lt;=S$2,IF($C85&gt;=S$2,$D85,0),0)</f>
        <v>0</v>
      </c>
      <c r="T85" s="29" t="n">
        <f aca="false">IF($B85&lt;=T$2,IF($C85&gt;=T$2,$D85,0),0)</f>
        <v>0</v>
      </c>
      <c r="U85" s="29" t="n">
        <f aca="false">IF($B85&lt;=U$2,IF($C85&gt;=U$2,$D85,0),0)</f>
        <v>0</v>
      </c>
      <c r="V85" s="29" t="n">
        <f aca="false">IF($B85&lt;=V$2,IF($C85&gt;=V$2,$D85,0),0)</f>
        <v>0</v>
      </c>
      <c r="W85" s="29" t="n">
        <f aca="false">IF($B85&lt;=W$2,IF($C85&gt;=W$2,$D85,0),0)</f>
        <v>0</v>
      </c>
      <c r="X85" s="29" t="n">
        <f aca="false">IF($B85&lt;=X$2,IF($C85&gt;=X$2,$D85,0),0)</f>
        <v>0</v>
      </c>
      <c r="Y85" s="29" t="n">
        <f aca="false">IF($B85&lt;=Y$2,IF($C85&gt;=Y$2,$D85,0),0)</f>
        <v>0</v>
      </c>
      <c r="Z85" s="29" t="n">
        <f aca="false">IF($B85&lt;=Z$2,IF($C85&gt;=Z$2,$D85,0),0)</f>
        <v>0</v>
      </c>
      <c r="AA85" s="29" t="n">
        <f aca="false">IF($B85&lt;=AA$2,IF($C85&gt;=AA$2,$D85,0),0)</f>
        <v>0</v>
      </c>
      <c r="AB85" s="29" t="n">
        <f aca="false">IF($B85&lt;=AB$2,IF($C85&gt;=AB$2,$D85,0),0)</f>
        <v>0</v>
      </c>
      <c r="AC85" s="29" t="n">
        <f aca="false">IF($B85&lt;=AC$2,IF($C85&gt;=AC$2,$D85,0),0)</f>
        <v>0</v>
      </c>
      <c r="AD85" s="29" t="n">
        <f aca="false">IF($B85&lt;=AD$2,IF($C85&gt;=AD$2,$D85,0),0)</f>
        <v>0</v>
      </c>
      <c r="AE85" s="29" t="n">
        <f aca="false">IF($B85&lt;=AE$2,IF($C85&gt;=AE$2,$D85,0),0)</f>
        <v>0</v>
      </c>
      <c r="AF85" s="29" t="n">
        <f aca="false">IF($B85&lt;=AF$2,IF($C85&gt;=AF$2,$D85,0),0)</f>
        <v>0</v>
      </c>
      <c r="AG85" s="29" t="n">
        <f aca="false">IF($B85&lt;=AG$2,IF($C85&gt;=AG$2,$D85,0),0)</f>
        <v>0</v>
      </c>
      <c r="AH85" s="29" t="n">
        <f aca="false">IF($B85&lt;=AH$2,IF($C85&gt;=AH$2,$D85,0),0)</f>
        <v>0</v>
      </c>
      <c r="AI85" s="29" t="n">
        <f aca="false">IF($B85&lt;=AI$2,IF($C85&gt;=AI$2,$D85,0),0)</f>
        <v>0</v>
      </c>
      <c r="AJ85" s="29" t="n">
        <f aca="false">IF($B85&lt;=AJ$2,IF($C85&gt;=AJ$2,$D85,0),0)</f>
        <v>0</v>
      </c>
      <c r="AK85" s="29" t="n">
        <f aca="false">IF($B85&lt;=AK$2,IF($C85&gt;=AK$2,$D85,0),0)</f>
        <v>0</v>
      </c>
      <c r="AL85" s="29" t="n">
        <f aca="false">IF($B85&lt;=AL$2,IF($C85&gt;=AL$2,$D85,0),0)</f>
        <v>0</v>
      </c>
      <c r="AM85" s="29" t="n">
        <f aca="false">IF($B85&lt;=AM$2,IF($C85&gt;=AM$2,$D85,0),0)</f>
        <v>0</v>
      </c>
      <c r="AN85" s="29" t="n">
        <f aca="false">IF($B85&lt;=AN$2,IF($C85&gt;=AN$2,$D85,0),0)</f>
        <v>0</v>
      </c>
      <c r="AO85" s="29" t="n">
        <f aca="false">IF($B85&lt;=AO$2,IF($C85&gt;=AO$2,$D85,0),0)</f>
        <v>0</v>
      </c>
      <c r="AP85" s="29" t="n">
        <f aca="false">IF($B85&lt;=AP$2,IF($C85&gt;=AP$2,$D85,0),0)</f>
        <v>0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</row>
    <row r="86" customFormat="false" ht="12.75" hidden="false" customHeight="false" outlineLevel="0" collapsed="false">
      <c r="B86" s="24" t="n">
        <v>36831</v>
      </c>
      <c r="C86" s="24" t="n">
        <v>36951</v>
      </c>
      <c r="E86" s="26" t="n">
        <v>-0.335</v>
      </c>
      <c r="F86" s="5" t="s">
        <v>115</v>
      </c>
      <c r="G86" s="5" t="s">
        <v>116</v>
      </c>
      <c r="H86" s="38" t="n">
        <f aca="false">((I86-E86)*SUM(L86:AZ86)*10000)</f>
        <v>0</v>
      </c>
      <c r="I86" s="5" t="n">
        <f aca="false">I85</f>
        <v>-0.23</v>
      </c>
      <c r="K86" s="5" t="str">
        <f aca="false">IF(I86=1,0,G86)</f>
        <v>west</v>
      </c>
      <c r="L86" s="29" t="n">
        <f aca="false">IF($B86&lt;=L$2,IF($C86&gt;=L$2,$D86,0),0)</f>
        <v>0</v>
      </c>
      <c r="M86" s="29" t="n">
        <f aca="false">IF($B86&lt;=M$2,IF($C86&gt;=M$2,$D86,0),0)</f>
        <v>0</v>
      </c>
      <c r="N86" s="29" t="n">
        <f aca="false">IF($B86&lt;=N$2,IF($C86&gt;=N$2,$D86,0),0)</f>
        <v>0</v>
      </c>
      <c r="O86" s="29" t="n">
        <f aca="false">IF($B86&lt;=O$2,IF($C86&gt;=O$2,$D86,0),0)</f>
        <v>0</v>
      </c>
      <c r="P86" s="29" t="n">
        <f aca="false">IF($B86&lt;=P$2,IF($C86&gt;=P$2,$D86,0),0)</f>
        <v>0</v>
      </c>
      <c r="Q86" s="29" t="n">
        <f aca="false">IF($B86&lt;=Q$2,IF($C86&gt;=Q$2,$D86,0),0)</f>
        <v>0</v>
      </c>
      <c r="R86" s="29" t="n">
        <f aca="false">IF($B86&lt;=R$2,IF($C86&gt;=R$2,$D86,0),0)</f>
        <v>0</v>
      </c>
      <c r="S86" s="29" t="n">
        <f aca="false">IF($B86&lt;=S$2,IF($C86&gt;=S$2,$D86,0),0)</f>
        <v>0</v>
      </c>
      <c r="T86" s="29" t="n">
        <f aca="false">IF($B86&lt;=T$2,IF($C86&gt;=T$2,$D86,0),0)</f>
        <v>0</v>
      </c>
      <c r="U86" s="29" t="n">
        <f aca="false">IF($B86&lt;=U$2,IF($C86&gt;=U$2,$D86,0),0)</f>
        <v>0</v>
      </c>
      <c r="V86" s="29" t="n">
        <f aca="false">IF($B86&lt;=V$2,IF($C86&gt;=V$2,$D86,0),0)</f>
        <v>0</v>
      </c>
      <c r="W86" s="29" t="n">
        <f aca="false">IF($B86&lt;=W$2,IF($C86&gt;=W$2,$D86,0),0)</f>
        <v>0</v>
      </c>
      <c r="X86" s="29" t="n">
        <f aca="false">IF($B86&lt;=X$2,IF($C86&gt;=X$2,$D86,0),0)</f>
        <v>0</v>
      </c>
      <c r="Y86" s="29" t="n">
        <f aca="false">IF($B86&lt;=Y$2,IF($C86&gt;=Y$2,$D86,0),0)</f>
        <v>0</v>
      </c>
      <c r="Z86" s="29" t="n">
        <f aca="false">IF($B86&lt;=Z$2,IF($C86&gt;=Z$2,$D86,0),0)</f>
        <v>0</v>
      </c>
      <c r="AA86" s="29" t="n">
        <f aca="false">IF($B86&lt;=AA$2,IF($C86&gt;=AA$2,$D86,0),0)</f>
        <v>0</v>
      </c>
      <c r="AB86" s="29" t="n">
        <f aca="false">IF($B86&lt;=AB$2,IF($C86&gt;=AB$2,$D86,0),0)</f>
        <v>0</v>
      </c>
      <c r="AC86" s="29" t="n">
        <f aca="false">IF($B86&lt;=AC$2,IF($C86&gt;=AC$2,$D86,0),0)</f>
        <v>0</v>
      </c>
      <c r="AD86" s="29" t="n">
        <f aca="false">IF($B86&lt;=AD$2,IF($C86&gt;=AD$2,$D86,0),0)</f>
        <v>0</v>
      </c>
      <c r="AE86" s="29" t="n">
        <f aca="false">IF($B86&lt;=AE$2,IF($C86&gt;=AE$2,$D86,0),0)</f>
        <v>0</v>
      </c>
      <c r="AF86" s="29" t="n">
        <f aca="false">IF($B86&lt;=AF$2,IF($C86&gt;=AF$2,$D86,0),0)</f>
        <v>0</v>
      </c>
      <c r="AG86" s="29" t="n">
        <f aca="false">IF($B86&lt;=AG$2,IF($C86&gt;=AG$2,$D86,0),0)</f>
        <v>0</v>
      </c>
      <c r="AH86" s="29" t="n">
        <f aca="false">IF($B86&lt;=AH$2,IF($C86&gt;=AH$2,$D86,0),0)</f>
        <v>0</v>
      </c>
      <c r="AI86" s="29" t="n">
        <f aca="false">IF($B86&lt;=AI$2,IF($C86&gt;=AI$2,$D86,0),0)</f>
        <v>0</v>
      </c>
      <c r="AJ86" s="29" t="n">
        <f aca="false">IF($B86&lt;=AJ$2,IF($C86&gt;=AJ$2,$D86,0),0)</f>
        <v>0</v>
      </c>
      <c r="AK86" s="29" t="n">
        <f aca="false">IF($B86&lt;=AK$2,IF($C86&gt;=AK$2,$D86,0),0)</f>
        <v>0</v>
      </c>
      <c r="AL86" s="29" t="n">
        <f aca="false">IF($B86&lt;=AL$2,IF($C86&gt;=AL$2,$D86,0),0)</f>
        <v>0</v>
      </c>
      <c r="AM86" s="29" t="n">
        <f aca="false">IF($B86&lt;=AM$2,IF($C86&gt;=AM$2,$D86,0),0)</f>
        <v>0</v>
      </c>
      <c r="AN86" s="29" t="n">
        <f aca="false">IF($B86&lt;=AN$2,IF($C86&gt;=AN$2,$D86,0),0)</f>
        <v>0</v>
      </c>
      <c r="AO86" s="29" t="n">
        <f aca="false">IF($B86&lt;=AO$2,IF($C86&gt;=AO$2,$D86,0),0)</f>
        <v>0</v>
      </c>
      <c r="AP86" s="29" t="n">
        <f aca="false">IF($B86&lt;=AP$2,IF($C86&gt;=AP$2,$D86,0),0)</f>
        <v>0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</row>
    <row r="87" customFormat="false" ht="12.75" hidden="false" customHeight="false" outlineLevel="0" collapsed="false">
      <c r="B87" s="24" t="n">
        <v>36831</v>
      </c>
      <c r="C87" s="24" t="n">
        <v>36951</v>
      </c>
      <c r="E87" s="26" t="n">
        <v>-0.34</v>
      </c>
      <c r="F87" s="5" t="s">
        <v>115</v>
      </c>
      <c r="G87" s="5" t="s">
        <v>116</v>
      </c>
      <c r="H87" s="38" t="n">
        <f aca="false">((I87-E87)*SUM(L87:AZ87)*10000)</f>
        <v>0</v>
      </c>
      <c r="I87" s="5" t="n">
        <f aca="false">I86</f>
        <v>-0.23</v>
      </c>
      <c r="K87" s="5" t="str">
        <f aca="false">IF(I87=1,0,G87)</f>
        <v>west</v>
      </c>
      <c r="L87" s="29" t="n">
        <f aca="false">IF($B87&lt;=L$2,IF($C87&gt;=L$2,$D87,0),0)</f>
        <v>0</v>
      </c>
      <c r="M87" s="29" t="n">
        <f aca="false">IF($B87&lt;=M$2,IF($C87&gt;=M$2,$D87,0),0)</f>
        <v>0</v>
      </c>
      <c r="N87" s="29" t="n">
        <f aca="false">IF($B87&lt;=N$2,IF($C87&gt;=N$2,$D87,0),0)</f>
        <v>0</v>
      </c>
      <c r="O87" s="29" t="n">
        <f aca="false">IF($B87&lt;=O$2,IF($C87&gt;=O$2,$D87,0),0)</f>
        <v>0</v>
      </c>
      <c r="P87" s="29" t="n">
        <f aca="false">IF($B87&lt;=P$2,IF($C87&gt;=P$2,$D87,0),0)</f>
        <v>0</v>
      </c>
      <c r="Q87" s="29" t="n">
        <f aca="false">IF($B87&lt;=Q$2,IF($C87&gt;=Q$2,$D87,0),0)</f>
        <v>0</v>
      </c>
      <c r="R87" s="29" t="n">
        <f aca="false">IF($B87&lt;=R$2,IF($C87&gt;=R$2,$D87,0),0)</f>
        <v>0</v>
      </c>
      <c r="S87" s="29" t="n">
        <f aca="false">IF($B87&lt;=S$2,IF($C87&gt;=S$2,$D87,0),0)</f>
        <v>0</v>
      </c>
      <c r="T87" s="29" t="n">
        <f aca="false">IF($B87&lt;=T$2,IF($C87&gt;=T$2,$D87,0),0)</f>
        <v>0</v>
      </c>
      <c r="U87" s="29" t="n">
        <f aca="false">IF($B87&lt;=U$2,IF($C87&gt;=U$2,$D87,0),0)</f>
        <v>0</v>
      </c>
      <c r="V87" s="29" t="n">
        <f aca="false">IF($B87&lt;=V$2,IF($C87&gt;=V$2,$D87,0),0)</f>
        <v>0</v>
      </c>
      <c r="W87" s="29" t="n">
        <f aca="false">IF($B87&lt;=W$2,IF($C87&gt;=W$2,$D87,0),0)</f>
        <v>0</v>
      </c>
      <c r="X87" s="29" t="n">
        <f aca="false">IF($B87&lt;=X$2,IF($C87&gt;=X$2,$D87,0),0)</f>
        <v>0</v>
      </c>
      <c r="Y87" s="29" t="n">
        <f aca="false">IF($B87&lt;=Y$2,IF($C87&gt;=Y$2,$D87,0),0)</f>
        <v>0</v>
      </c>
      <c r="Z87" s="29" t="n">
        <f aca="false">IF($B87&lt;=Z$2,IF($C87&gt;=Z$2,$D87,0),0)</f>
        <v>0</v>
      </c>
      <c r="AA87" s="29" t="n">
        <f aca="false">IF($B87&lt;=AA$2,IF($C87&gt;=AA$2,$D87,0),0)</f>
        <v>0</v>
      </c>
      <c r="AB87" s="29" t="n">
        <f aca="false">IF($B87&lt;=AB$2,IF($C87&gt;=AB$2,$D87,0),0)</f>
        <v>0</v>
      </c>
      <c r="AC87" s="29" t="n">
        <f aca="false">IF($B87&lt;=AC$2,IF($C87&gt;=AC$2,$D87,0),0)</f>
        <v>0</v>
      </c>
      <c r="AD87" s="29" t="n">
        <f aca="false">IF($B87&lt;=AD$2,IF($C87&gt;=AD$2,$D87,0),0)</f>
        <v>0</v>
      </c>
      <c r="AE87" s="29" t="n">
        <f aca="false">IF($B87&lt;=AE$2,IF($C87&gt;=AE$2,$D87,0),0)</f>
        <v>0</v>
      </c>
      <c r="AF87" s="29" t="n">
        <f aca="false">IF($B87&lt;=AF$2,IF($C87&gt;=AF$2,$D87,0),0)</f>
        <v>0</v>
      </c>
      <c r="AG87" s="29" t="n">
        <f aca="false">IF($B87&lt;=AG$2,IF($C87&gt;=AG$2,$D87,0),0)</f>
        <v>0</v>
      </c>
      <c r="AH87" s="29" t="n">
        <f aca="false">IF($B87&lt;=AH$2,IF($C87&gt;=AH$2,$D87,0),0)</f>
        <v>0</v>
      </c>
      <c r="AI87" s="29" t="n">
        <f aca="false">IF($B87&lt;=AI$2,IF($C87&gt;=AI$2,$D87,0),0)</f>
        <v>0</v>
      </c>
      <c r="AJ87" s="29" t="n">
        <f aca="false">IF($B87&lt;=AJ$2,IF($C87&gt;=AJ$2,$D87,0),0)</f>
        <v>0</v>
      </c>
      <c r="AK87" s="29" t="n">
        <f aca="false">IF($B87&lt;=AK$2,IF($C87&gt;=AK$2,$D87,0),0)</f>
        <v>0</v>
      </c>
      <c r="AL87" s="29" t="n">
        <f aca="false">IF($B87&lt;=AL$2,IF($C87&gt;=AL$2,$D87,0),0)</f>
        <v>0</v>
      </c>
      <c r="AM87" s="29" t="n">
        <f aca="false">IF($B87&lt;=AM$2,IF($C87&gt;=AM$2,$D87,0),0)</f>
        <v>0</v>
      </c>
      <c r="AN87" s="29" t="n">
        <f aca="false">IF($B87&lt;=AN$2,IF($C87&gt;=AN$2,$D87,0),0)</f>
        <v>0</v>
      </c>
      <c r="AO87" s="29" t="n">
        <f aca="false">IF($B87&lt;=AO$2,IF($C87&gt;=AO$2,$D87,0),0)</f>
        <v>0</v>
      </c>
      <c r="AP87" s="29" t="n">
        <f aca="false">IF($B87&lt;=AP$2,IF($C87&gt;=AP$2,$D87,0),0)</f>
        <v>0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</row>
    <row r="88" customFormat="false" ht="12.75" hidden="false" customHeight="false" outlineLevel="0" collapsed="false">
      <c r="B88" s="24" t="n">
        <v>36678</v>
      </c>
      <c r="C88" s="24" t="n">
        <v>36707</v>
      </c>
      <c r="E88" s="26" t="n">
        <v>0.2575</v>
      </c>
      <c r="F88" s="5" t="s">
        <v>122</v>
      </c>
      <c r="G88" s="5" t="s">
        <v>116</v>
      </c>
      <c r="H88" s="38" t="n">
        <f aca="false">((I88-E88)*SUM(L88:AZ88)*10000)</f>
        <v>-0</v>
      </c>
      <c r="I88" s="5" t="n">
        <f aca="false">I87</f>
        <v>-0.23</v>
      </c>
      <c r="K88" s="5" t="str">
        <f aca="false">IF(I88=1,0,G88)</f>
        <v>west</v>
      </c>
      <c r="L88" s="29" t="n">
        <f aca="false">IF($B88&lt;=L$2,IF($C88&gt;=L$2,$D88,0),0)</f>
        <v>0</v>
      </c>
      <c r="M88" s="29" t="n">
        <f aca="false">IF($B88&lt;=M$2,IF($C88&gt;=M$2,$D88,0),0)</f>
        <v>0</v>
      </c>
      <c r="N88" s="29" t="n">
        <f aca="false">IF($B88&lt;=N$2,IF($C88&gt;=N$2,$D88,0),0)</f>
        <v>0</v>
      </c>
      <c r="O88" s="29" t="n">
        <f aca="false">IF($B88&lt;=O$2,IF($C88&gt;=O$2,$D88,0),0)</f>
        <v>0</v>
      </c>
      <c r="P88" s="29" t="n">
        <f aca="false">IF($B88&lt;=P$2,IF($C88&gt;=P$2,$D88,0),0)</f>
        <v>0</v>
      </c>
      <c r="Q88" s="29" t="n">
        <f aca="false">IF($B88&lt;=Q$2,IF($C88&gt;=Q$2,$D88,0),0)</f>
        <v>0</v>
      </c>
      <c r="R88" s="29" t="n">
        <f aca="false">IF($B88&lt;=R$2,IF($C88&gt;=R$2,$D88,0),0)</f>
        <v>0</v>
      </c>
      <c r="S88" s="29" t="n">
        <f aca="false">IF($B88&lt;=S$2,IF($C88&gt;=S$2,$D88,0),0)</f>
        <v>0</v>
      </c>
      <c r="T88" s="29" t="n">
        <f aca="false">IF($B88&lt;=T$2,IF($C88&gt;=T$2,$D88,0),0)</f>
        <v>0</v>
      </c>
      <c r="U88" s="29" t="n">
        <f aca="false">IF($B88&lt;=U$2,IF($C88&gt;=U$2,$D88,0),0)</f>
        <v>0</v>
      </c>
      <c r="V88" s="29" t="n">
        <f aca="false">IF($B88&lt;=V$2,IF($C88&gt;=V$2,$D88,0),0)</f>
        <v>0</v>
      </c>
      <c r="W88" s="29" t="n">
        <f aca="false">IF($B88&lt;=W$2,IF($C88&gt;=W$2,$D88,0),0)</f>
        <v>0</v>
      </c>
      <c r="X88" s="29" t="n">
        <f aca="false">IF($B88&lt;=X$2,IF($C88&gt;=X$2,$D88,0),0)</f>
        <v>0</v>
      </c>
      <c r="Y88" s="29" t="n">
        <f aca="false">IF($B88&lt;=Y$2,IF($C88&gt;=Y$2,$D88,0),0)</f>
        <v>0</v>
      </c>
      <c r="Z88" s="29" t="n">
        <f aca="false">IF($B88&lt;=Z$2,IF($C88&gt;=Z$2,$D88,0),0)</f>
        <v>0</v>
      </c>
      <c r="AA88" s="29" t="n">
        <f aca="false">IF($B88&lt;=AA$2,IF($C88&gt;=AA$2,$D88,0),0)</f>
        <v>0</v>
      </c>
      <c r="AB88" s="29" t="n">
        <f aca="false">IF($B88&lt;=AB$2,IF($C88&gt;=AB$2,$D88,0),0)</f>
        <v>0</v>
      </c>
      <c r="AC88" s="29" t="n">
        <f aca="false">IF($B88&lt;=AC$2,IF($C88&gt;=AC$2,$D88,0),0)</f>
        <v>0</v>
      </c>
      <c r="AD88" s="29" t="n">
        <f aca="false">IF($B88&lt;=AD$2,IF($C88&gt;=AD$2,$D88,0),0)</f>
        <v>0</v>
      </c>
      <c r="AE88" s="29" t="n">
        <f aca="false">IF($B88&lt;=AE$2,IF($C88&gt;=AE$2,$D88,0),0)</f>
        <v>0</v>
      </c>
      <c r="AF88" s="29" t="n">
        <f aca="false">IF($B88&lt;=AF$2,IF($C88&gt;=AF$2,$D88,0),0)</f>
        <v>0</v>
      </c>
      <c r="AG88" s="29" t="n">
        <f aca="false">IF($B88&lt;=AG$2,IF($C88&gt;=AG$2,$D88,0),0)</f>
        <v>0</v>
      </c>
      <c r="AH88" s="29" t="n">
        <f aca="false">IF($B88&lt;=AH$2,IF($C88&gt;=AH$2,$D88,0),0)</f>
        <v>0</v>
      </c>
      <c r="AI88" s="29" t="n">
        <f aca="false">IF($B88&lt;=AI$2,IF($C88&gt;=AI$2,$D88,0),0)</f>
        <v>0</v>
      </c>
      <c r="AJ88" s="29" t="n">
        <f aca="false">IF($B88&lt;=AJ$2,IF($C88&gt;=AJ$2,$D88,0),0)</f>
        <v>0</v>
      </c>
      <c r="AK88" s="29" t="n">
        <f aca="false">IF($B88&lt;=AK$2,IF($C88&gt;=AK$2,$D88,0),0)</f>
        <v>0</v>
      </c>
      <c r="AL88" s="29" t="n">
        <f aca="false">IF($B88&lt;=AL$2,IF($C88&gt;=AL$2,$D88,0),0)</f>
        <v>0</v>
      </c>
      <c r="AM88" s="29" t="n">
        <f aca="false">IF($B88&lt;=AM$2,IF($C88&gt;=AM$2,$D88,0),0)</f>
        <v>0</v>
      </c>
      <c r="AN88" s="29" t="n">
        <f aca="false">IF($B88&lt;=AN$2,IF($C88&gt;=AN$2,$D88,0),0)</f>
        <v>0</v>
      </c>
      <c r="AO88" s="29" t="n">
        <f aca="false">IF($B88&lt;=AO$2,IF($C88&gt;=AO$2,$D88,0),0)</f>
        <v>0</v>
      </c>
      <c r="AP88" s="29" t="n">
        <f aca="false">IF($B88&lt;=AP$2,IF($C88&gt;=AP$2,$D88,0),0)</f>
        <v>0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</row>
    <row r="89" customFormat="false" ht="12.75" hidden="false" customHeight="false" outlineLevel="0" collapsed="false">
      <c r="B89" s="24" t="n">
        <v>36678</v>
      </c>
      <c r="C89" s="24" t="n">
        <v>36707</v>
      </c>
      <c r="E89" s="26" t="n">
        <v>0.25</v>
      </c>
      <c r="F89" s="5" t="s">
        <v>122</v>
      </c>
      <c r="G89" s="5" t="s">
        <v>116</v>
      </c>
      <c r="H89" s="38" t="n">
        <f aca="false">((I89-E89)*SUM(L89:AZ89)*10000)</f>
        <v>-0</v>
      </c>
      <c r="I89" s="5" t="n">
        <f aca="false">I88</f>
        <v>-0.23</v>
      </c>
      <c r="K89" s="5" t="str">
        <f aca="false">IF(I89=1,0,G89)</f>
        <v>west</v>
      </c>
      <c r="L89" s="29" t="n">
        <f aca="false">IF($B89&lt;=L$2,IF($C89&gt;=L$2,$D89,0),0)</f>
        <v>0</v>
      </c>
      <c r="M89" s="29" t="n">
        <f aca="false">IF($B89&lt;=M$2,IF($C89&gt;=M$2,$D89,0),0)</f>
        <v>0</v>
      </c>
      <c r="N89" s="29" t="n">
        <f aca="false">IF($B89&lt;=N$2,IF($C89&gt;=N$2,$D89,0),0)</f>
        <v>0</v>
      </c>
      <c r="O89" s="29" t="n">
        <f aca="false">IF($B89&lt;=O$2,IF($C89&gt;=O$2,$D89,0),0)</f>
        <v>0</v>
      </c>
      <c r="P89" s="29" t="n">
        <f aca="false">IF($B89&lt;=P$2,IF($C89&gt;=P$2,$D89,0),0)</f>
        <v>0</v>
      </c>
      <c r="Q89" s="29" t="n">
        <f aca="false">IF($B89&lt;=Q$2,IF($C89&gt;=Q$2,$D89,0),0)</f>
        <v>0</v>
      </c>
      <c r="R89" s="29" t="n">
        <f aca="false">IF($B89&lt;=R$2,IF($C89&gt;=R$2,$D89,0),0)</f>
        <v>0</v>
      </c>
      <c r="S89" s="29" t="n">
        <f aca="false">IF($B89&lt;=S$2,IF($C89&gt;=S$2,$D89,0),0)</f>
        <v>0</v>
      </c>
      <c r="T89" s="29" t="n">
        <f aca="false">IF($B89&lt;=T$2,IF($C89&gt;=T$2,$D89,0),0)</f>
        <v>0</v>
      </c>
      <c r="U89" s="29" t="n">
        <f aca="false">IF($B89&lt;=U$2,IF($C89&gt;=U$2,$D89,0),0)</f>
        <v>0</v>
      </c>
      <c r="V89" s="29" t="n">
        <f aca="false">IF($B89&lt;=V$2,IF($C89&gt;=V$2,$D89,0),0)</f>
        <v>0</v>
      </c>
      <c r="W89" s="29" t="n">
        <f aca="false">IF($B89&lt;=W$2,IF($C89&gt;=W$2,$D89,0),0)</f>
        <v>0</v>
      </c>
      <c r="X89" s="29" t="n">
        <f aca="false">IF($B89&lt;=X$2,IF($C89&gt;=X$2,$D89,0),0)</f>
        <v>0</v>
      </c>
      <c r="Y89" s="29" t="n">
        <f aca="false">IF($B89&lt;=Y$2,IF($C89&gt;=Y$2,$D89,0),0)</f>
        <v>0</v>
      </c>
      <c r="Z89" s="29" t="n">
        <f aca="false">IF($B89&lt;=Z$2,IF($C89&gt;=Z$2,$D89,0),0)</f>
        <v>0</v>
      </c>
      <c r="AA89" s="29" t="n">
        <f aca="false">IF($B89&lt;=AA$2,IF($C89&gt;=AA$2,$D89,0),0)</f>
        <v>0</v>
      </c>
      <c r="AB89" s="29" t="n">
        <f aca="false">IF($B89&lt;=AB$2,IF($C89&gt;=AB$2,$D89,0),0)</f>
        <v>0</v>
      </c>
      <c r="AC89" s="29" t="n">
        <f aca="false">IF($B89&lt;=AC$2,IF($C89&gt;=AC$2,$D89,0),0)</f>
        <v>0</v>
      </c>
      <c r="AD89" s="29" t="n">
        <f aca="false">IF($B89&lt;=AD$2,IF($C89&gt;=AD$2,$D89,0),0)</f>
        <v>0</v>
      </c>
      <c r="AE89" s="29" t="n">
        <f aca="false">IF($B89&lt;=AE$2,IF($C89&gt;=AE$2,$D89,0),0)</f>
        <v>0</v>
      </c>
      <c r="AF89" s="29" t="n">
        <f aca="false">IF($B89&lt;=AF$2,IF($C89&gt;=AF$2,$D89,0),0)</f>
        <v>0</v>
      </c>
      <c r="AG89" s="29" t="n">
        <f aca="false">IF($B89&lt;=AG$2,IF($C89&gt;=AG$2,$D89,0),0)</f>
        <v>0</v>
      </c>
      <c r="AH89" s="29" t="n">
        <f aca="false">IF($B89&lt;=AH$2,IF($C89&gt;=AH$2,$D89,0),0)</f>
        <v>0</v>
      </c>
      <c r="AI89" s="29" t="n">
        <f aca="false">IF($B89&lt;=AI$2,IF($C89&gt;=AI$2,$D89,0),0)</f>
        <v>0</v>
      </c>
      <c r="AJ89" s="29" t="n">
        <f aca="false">IF($B89&lt;=AJ$2,IF($C89&gt;=AJ$2,$D89,0),0)</f>
        <v>0</v>
      </c>
      <c r="AK89" s="29" t="n">
        <f aca="false">IF($B89&lt;=AK$2,IF($C89&gt;=AK$2,$D89,0),0)</f>
        <v>0</v>
      </c>
      <c r="AL89" s="29" t="n">
        <f aca="false">IF($B89&lt;=AL$2,IF($C89&gt;=AL$2,$D89,0),0)</f>
        <v>0</v>
      </c>
      <c r="AM89" s="29" t="n">
        <f aca="false">IF($B89&lt;=AM$2,IF($C89&gt;=AM$2,$D89,0),0)</f>
        <v>0</v>
      </c>
      <c r="AN89" s="29" t="n">
        <f aca="false">IF($B89&lt;=AN$2,IF($C89&gt;=AN$2,$D89,0),0)</f>
        <v>0</v>
      </c>
      <c r="AO89" s="29" t="n">
        <f aca="false">IF($B89&lt;=AO$2,IF($C89&gt;=AO$2,$D89,0),0)</f>
        <v>0</v>
      </c>
      <c r="AP89" s="29" t="n">
        <f aca="false">IF($B89&lt;=AP$2,IF($C89&gt;=AP$2,$D89,0),0)</f>
        <v>0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</row>
    <row r="90" customFormat="false" ht="12.75" hidden="false" customHeight="false" outlineLevel="0" collapsed="false">
      <c r="B90" s="24" t="n">
        <v>36678</v>
      </c>
      <c r="C90" s="24" t="n">
        <v>36707</v>
      </c>
      <c r="E90" s="26" t="n">
        <v>0.24</v>
      </c>
      <c r="F90" s="5" t="s">
        <v>122</v>
      </c>
      <c r="G90" s="5" t="s">
        <v>116</v>
      </c>
      <c r="H90" s="38" t="n">
        <f aca="false">((I90-E90)*SUM(L90:AZ90)*10000)</f>
        <v>-0</v>
      </c>
      <c r="I90" s="5" t="n">
        <f aca="false">I89</f>
        <v>-0.23</v>
      </c>
      <c r="K90" s="5" t="str">
        <f aca="false">IF(I90=1,0,G90)</f>
        <v>west</v>
      </c>
      <c r="L90" s="29" t="n">
        <f aca="false">IF($B90&lt;=L$2,IF($C90&gt;=L$2,$D90,0),0)</f>
        <v>0</v>
      </c>
      <c r="M90" s="29" t="n">
        <f aca="false">IF($B90&lt;=M$2,IF($C90&gt;=M$2,$D90,0),0)</f>
        <v>0</v>
      </c>
      <c r="N90" s="29" t="n">
        <f aca="false">IF($B90&lt;=N$2,IF($C90&gt;=N$2,$D90,0),0)</f>
        <v>0</v>
      </c>
      <c r="O90" s="29" t="n">
        <f aca="false">IF($B90&lt;=O$2,IF($C90&gt;=O$2,$D90,0),0)</f>
        <v>0</v>
      </c>
      <c r="P90" s="29" t="n">
        <f aca="false">IF($B90&lt;=P$2,IF($C90&gt;=P$2,$D90,0),0)</f>
        <v>0</v>
      </c>
      <c r="Q90" s="29" t="n">
        <f aca="false">IF($B90&lt;=Q$2,IF($C90&gt;=Q$2,$D90,0),0)</f>
        <v>0</v>
      </c>
      <c r="R90" s="29" t="n">
        <f aca="false">IF($B90&lt;=R$2,IF($C90&gt;=R$2,$D90,0),0)</f>
        <v>0</v>
      </c>
      <c r="S90" s="29" t="n">
        <f aca="false">IF($B90&lt;=S$2,IF($C90&gt;=S$2,$D90,0),0)</f>
        <v>0</v>
      </c>
      <c r="T90" s="29" t="n">
        <f aca="false">IF($B90&lt;=T$2,IF($C90&gt;=T$2,$D90,0),0)</f>
        <v>0</v>
      </c>
      <c r="U90" s="29" t="n">
        <f aca="false">IF($B90&lt;=U$2,IF($C90&gt;=U$2,$D90,0),0)</f>
        <v>0</v>
      </c>
      <c r="V90" s="29" t="n">
        <f aca="false">IF($B90&lt;=V$2,IF($C90&gt;=V$2,$D90,0),0)</f>
        <v>0</v>
      </c>
      <c r="W90" s="29" t="n">
        <f aca="false">IF($B90&lt;=W$2,IF($C90&gt;=W$2,$D90,0),0)</f>
        <v>0</v>
      </c>
      <c r="X90" s="29" t="n">
        <f aca="false">IF($B90&lt;=X$2,IF($C90&gt;=X$2,$D90,0),0)</f>
        <v>0</v>
      </c>
      <c r="Y90" s="29" t="n">
        <f aca="false">IF($B90&lt;=Y$2,IF($C90&gt;=Y$2,$D90,0),0)</f>
        <v>0</v>
      </c>
      <c r="Z90" s="29" t="n">
        <f aca="false">IF($B90&lt;=Z$2,IF($C90&gt;=Z$2,$D90,0),0)</f>
        <v>0</v>
      </c>
      <c r="AA90" s="29" t="n">
        <f aca="false">IF($B90&lt;=AA$2,IF($C90&gt;=AA$2,$D90,0),0)</f>
        <v>0</v>
      </c>
      <c r="AB90" s="29" t="n">
        <f aca="false">IF($B90&lt;=AB$2,IF($C90&gt;=AB$2,$D90,0),0)</f>
        <v>0</v>
      </c>
      <c r="AC90" s="29" t="n">
        <f aca="false">IF($B90&lt;=AC$2,IF($C90&gt;=AC$2,$D90,0),0)</f>
        <v>0</v>
      </c>
      <c r="AD90" s="29" t="n">
        <f aca="false">IF($B90&lt;=AD$2,IF($C90&gt;=AD$2,$D90,0),0)</f>
        <v>0</v>
      </c>
      <c r="AE90" s="29" t="n">
        <f aca="false">IF($B90&lt;=AE$2,IF($C90&gt;=AE$2,$D90,0),0)</f>
        <v>0</v>
      </c>
      <c r="AF90" s="29" t="n">
        <f aca="false">IF($B90&lt;=AF$2,IF($C90&gt;=AF$2,$D90,0),0)</f>
        <v>0</v>
      </c>
      <c r="AG90" s="29" t="n">
        <f aca="false">IF($B90&lt;=AG$2,IF($C90&gt;=AG$2,$D90,0),0)</f>
        <v>0</v>
      </c>
      <c r="AH90" s="29" t="n">
        <f aca="false">IF($B90&lt;=AH$2,IF($C90&gt;=AH$2,$D90,0),0)</f>
        <v>0</v>
      </c>
      <c r="AI90" s="29" t="n">
        <f aca="false">IF($B90&lt;=AI$2,IF($C90&gt;=AI$2,$D90,0),0)</f>
        <v>0</v>
      </c>
      <c r="AJ90" s="29" t="n">
        <f aca="false">IF($B90&lt;=AJ$2,IF($C90&gt;=AJ$2,$D90,0),0)</f>
        <v>0</v>
      </c>
      <c r="AK90" s="29" t="n">
        <f aca="false">IF($B90&lt;=AK$2,IF($C90&gt;=AK$2,$D90,0),0)</f>
        <v>0</v>
      </c>
      <c r="AL90" s="29" t="n">
        <f aca="false">IF($B90&lt;=AL$2,IF($C90&gt;=AL$2,$D90,0),0)</f>
        <v>0</v>
      </c>
      <c r="AM90" s="29" t="n">
        <f aca="false">IF($B90&lt;=AM$2,IF($C90&gt;=AM$2,$D90,0),0)</f>
        <v>0</v>
      </c>
      <c r="AN90" s="29" t="n">
        <f aca="false">IF($B90&lt;=AN$2,IF($C90&gt;=AN$2,$D90,0),0)</f>
        <v>0</v>
      </c>
      <c r="AO90" s="29" t="n">
        <f aca="false">IF($B90&lt;=AO$2,IF($C90&gt;=AO$2,$D90,0),0)</f>
        <v>0</v>
      </c>
      <c r="AP90" s="29" t="n">
        <f aca="false">IF($B90&lt;=AP$2,IF($C90&gt;=AP$2,$D90,0),0)</f>
        <v>0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</row>
    <row r="91" customFormat="false" ht="12.75" hidden="false" customHeight="false" outlineLevel="0" collapsed="false">
      <c r="B91" s="24" t="n">
        <v>36678</v>
      </c>
      <c r="C91" s="24" t="n">
        <v>36707</v>
      </c>
      <c r="E91" s="26" t="n">
        <v>0.275</v>
      </c>
      <c r="F91" s="5" t="s">
        <v>122</v>
      </c>
      <c r="G91" s="5" t="s">
        <v>116</v>
      </c>
      <c r="H91" s="38" t="n">
        <f aca="false">((I91-E91)*SUM(L91:AZ91)*10000)</f>
        <v>0</v>
      </c>
      <c r="I91" s="5" t="n">
        <v>0.31</v>
      </c>
      <c r="K91" s="5" t="str">
        <f aca="false">IF(I91=1,0,G91)</f>
        <v>west</v>
      </c>
      <c r="L91" s="29" t="n">
        <f aca="false">IF($B91&lt;=L$2,IF($C91&gt;=L$2,$D91,0),0)</f>
        <v>0</v>
      </c>
      <c r="M91" s="29" t="n">
        <f aca="false">IF($B91&lt;=M$2,IF($C91&gt;=M$2,$D91,0),0)</f>
        <v>0</v>
      </c>
      <c r="N91" s="29" t="n">
        <f aca="false">IF($B91&lt;=N$2,IF($C91&gt;=N$2,$D91,0),0)</f>
        <v>0</v>
      </c>
      <c r="O91" s="29" t="n">
        <f aca="false">IF($B91&lt;=O$2,IF($C91&gt;=O$2,$D91,0),0)</f>
        <v>0</v>
      </c>
      <c r="P91" s="29" t="n">
        <f aca="false">IF($B91&lt;=P$2,IF($C91&gt;=P$2,$D91,0),0)</f>
        <v>0</v>
      </c>
      <c r="Q91" s="29" t="n">
        <f aca="false">IF($B91&lt;=Q$2,IF($C91&gt;=Q$2,$D91,0),0)</f>
        <v>0</v>
      </c>
      <c r="R91" s="29" t="n">
        <f aca="false">IF($B91&lt;=R$2,IF($C91&gt;=R$2,$D91,0),0)</f>
        <v>0</v>
      </c>
      <c r="S91" s="29" t="n">
        <f aca="false">IF($B91&lt;=S$2,IF($C91&gt;=S$2,$D91,0),0)</f>
        <v>0</v>
      </c>
      <c r="T91" s="29" t="n">
        <f aca="false">IF($B91&lt;=T$2,IF($C91&gt;=T$2,$D91,0),0)</f>
        <v>0</v>
      </c>
      <c r="U91" s="29" t="n">
        <f aca="false">IF($B91&lt;=U$2,IF($C91&gt;=U$2,$D91,0),0)</f>
        <v>0</v>
      </c>
      <c r="V91" s="29" t="n">
        <f aca="false">IF($B91&lt;=V$2,IF($C91&gt;=V$2,$D91,0),0)</f>
        <v>0</v>
      </c>
      <c r="W91" s="29" t="n">
        <f aca="false">IF($B91&lt;=W$2,IF($C91&gt;=W$2,$D91,0),0)</f>
        <v>0</v>
      </c>
      <c r="X91" s="29" t="n">
        <f aca="false">IF($B91&lt;=X$2,IF($C91&gt;=X$2,$D91,0),0)</f>
        <v>0</v>
      </c>
      <c r="Y91" s="29" t="n">
        <f aca="false">IF($B91&lt;=Y$2,IF($C91&gt;=Y$2,$D91,0),0)</f>
        <v>0</v>
      </c>
      <c r="Z91" s="29" t="n">
        <f aca="false">IF($B91&lt;=Z$2,IF($C91&gt;=Z$2,$D91,0),0)</f>
        <v>0</v>
      </c>
      <c r="AA91" s="29" t="n">
        <f aca="false">IF($B91&lt;=AA$2,IF($C91&gt;=AA$2,$D91,0),0)</f>
        <v>0</v>
      </c>
      <c r="AB91" s="29" t="n">
        <f aca="false">IF($B91&lt;=AB$2,IF($C91&gt;=AB$2,$D91,0),0)</f>
        <v>0</v>
      </c>
      <c r="AC91" s="29" t="n">
        <f aca="false">IF($B91&lt;=AC$2,IF($C91&gt;=AC$2,$D91,0),0)</f>
        <v>0</v>
      </c>
      <c r="AD91" s="29" t="n">
        <f aca="false">IF($B91&lt;=AD$2,IF($C91&gt;=AD$2,$D91,0),0)</f>
        <v>0</v>
      </c>
      <c r="AE91" s="29" t="n">
        <f aca="false">IF($B91&lt;=AE$2,IF($C91&gt;=AE$2,$D91,0),0)</f>
        <v>0</v>
      </c>
      <c r="AF91" s="29" t="n">
        <f aca="false">IF($B91&lt;=AF$2,IF($C91&gt;=AF$2,$D91,0),0)</f>
        <v>0</v>
      </c>
      <c r="AG91" s="29" t="n">
        <f aca="false">IF($B91&lt;=AG$2,IF($C91&gt;=AG$2,$D91,0),0)</f>
        <v>0</v>
      </c>
      <c r="AH91" s="29" t="n">
        <f aca="false">IF($B91&lt;=AH$2,IF($C91&gt;=AH$2,$D91,0),0)</f>
        <v>0</v>
      </c>
      <c r="AI91" s="29" t="n">
        <f aca="false">IF($B91&lt;=AI$2,IF($C91&gt;=AI$2,$D91,0),0)</f>
        <v>0</v>
      </c>
      <c r="AJ91" s="29" t="n">
        <f aca="false">IF($B91&lt;=AJ$2,IF($C91&gt;=AJ$2,$D91,0),0)</f>
        <v>0</v>
      </c>
      <c r="AK91" s="29" t="n">
        <f aca="false">IF($B91&lt;=AK$2,IF($C91&gt;=AK$2,$D91,0),0)</f>
        <v>0</v>
      </c>
      <c r="AL91" s="29" t="n">
        <f aca="false">IF($B91&lt;=AL$2,IF($C91&gt;=AL$2,$D91,0),0)</f>
        <v>0</v>
      </c>
      <c r="AM91" s="29" t="n">
        <f aca="false">IF($B91&lt;=AM$2,IF($C91&gt;=AM$2,$D91,0),0)</f>
        <v>0</v>
      </c>
      <c r="AN91" s="29" t="n">
        <f aca="false">IF($B91&lt;=AN$2,IF($C91&gt;=AN$2,$D91,0),0)</f>
        <v>0</v>
      </c>
      <c r="AO91" s="29" t="n">
        <f aca="false">IF($B91&lt;=AO$2,IF($C91&gt;=AO$2,$D91,0),0)</f>
        <v>0</v>
      </c>
      <c r="AP91" s="29" t="n">
        <f aca="false">IF($B91&lt;=AP$2,IF($C91&gt;=AP$2,$D91,0),0)</f>
        <v>0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</row>
    <row r="92" customFormat="false" ht="12.75" hidden="false" customHeight="false" outlineLevel="0" collapsed="false">
      <c r="B92" s="24" t="n">
        <v>36678</v>
      </c>
      <c r="C92" s="24" t="n">
        <v>36707</v>
      </c>
      <c r="E92" s="26" t="n">
        <v>0.285</v>
      </c>
      <c r="F92" s="5" t="s">
        <v>122</v>
      </c>
      <c r="G92" s="5" t="s">
        <v>116</v>
      </c>
      <c r="H92" s="38" t="n">
        <f aca="false">((I92-E92)*SUM(L92:AZ92)*10000)</f>
        <v>0</v>
      </c>
      <c r="I92" s="5" t="n">
        <v>0.31</v>
      </c>
      <c r="K92" s="5" t="str">
        <f aca="false">IF(I92=1,0,G92)</f>
        <v>west</v>
      </c>
      <c r="L92" s="29" t="n">
        <f aca="false">IF($B92&lt;=L$2,IF($C92&gt;=L$2,$D92,0),0)</f>
        <v>0</v>
      </c>
      <c r="M92" s="29" t="n">
        <f aca="false">IF($B92&lt;=M$2,IF($C92&gt;=M$2,$D92,0),0)</f>
        <v>0</v>
      </c>
      <c r="N92" s="29" t="n">
        <f aca="false">IF($B92&lt;=N$2,IF($C92&gt;=N$2,$D92,0),0)</f>
        <v>0</v>
      </c>
      <c r="O92" s="29" t="n">
        <f aca="false">IF($B92&lt;=O$2,IF($C92&gt;=O$2,$D92,0),0)</f>
        <v>0</v>
      </c>
      <c r="P92" s="29" t="n">
        <f aca="false">IF($B92&lt;=P$2,IF($C92&gt;=P$2,$D92,0),0)</f>
        <v>0</v>
      </c>
      <c r="Q92" s="29" t="n">
        <f aca="false">IF($B92&lt;=Q$2,IF($C92&gt;=Q$2,$D92,0),0)</f>
        <v>0</v>
      </c>
      <c r="R92" s="29" t="n">
        <f aca="false">IF($B92&lt;=R$2,IF($C92&gt;=R$2,$D92,0),0)</f>
        <v>0</v>
      </c>
      <c r="S92" s="29" t="n">
        <f aca="false">IF($B92&lt;=S$2,IF($C92&gt;=S$2,$D92,0),0)</f>
        <v>0</v>
      </c>
      <c r="T92" s="29" t="n">
        <f aca="false">IF($B92&lt;=T$2,IF($C92&gt;=T$2,$D92,0),0)</f>
        <v>0</v>
      </c>
      <c r="U92" s="29" t="n">
        <f aca="false">IF($B92&lt;=U$2,IF($C92&gt;=U$2,$D92,0),0)</f>
        <v>0</v>
      </c>
      <c r="V92" s="29" t="n">
        <f aca="false">IF($B92&lt;=V$2,IF($C92&gt;=V$2,$D92,0),0)</f>
        <v>0</v>
      </c>
      <c r="W92" s="29" t="n">
        <f aca="false">IF($B92&lt;=W$2,IF($C92&gt;=W$2,$D92,0),0)</f>
        <v>0</v>
      </c>
      <c r="X92" s="29" t="n">
        <f aca="false">IF($B92&lt;=X$2,IF($C92&gt;=X$2,$D92,0),0)</f>
        <v>0</v>
      </c>
      <c r="Y92" s="29" t="n">
        <f aca="false">IF($B92&lt;=Y$2,IF($C92&gt;=Y$2,$D92,0),0)</f>
        <v>0</v>
      </c>
      <c r="Z92" s="29" t="n">
        <f aca="false">IF($B92&lt;=Z$2,IF($C92&gt;=Z$2,$D92,0),0)</f>
        <v>0</v>
      </c>
      <c r="AA92" s="29" t="n">
        <f aca="false">IF($B92&lt;=AA$2,IF($C92&gt;=AA$2,$D92,0),0)</f>
        <v>0</v>
      </c>
      <c r="AB92" s="29" t="n">
        <f aca="false">IF($B92&lt;=AB$2,IF($C92&gt;=AB$2,$D92,0),0)</f>
        <v>0</v>
      </c>
      <c r="AC92" s="29" t="n">
        <f aca="false">IF($B92&lt;=AC$2,IF($C92&gt;=AC$2,$D92,0),0)</f>
        <v>0</v>
      </c>
      <c r="AD92" s="29" t="n">
        <f aca="false">IF($B92&lt;=AD$2,IF($C92&gt;=AD$2,$D92,0),0)</f>
        <v>0</v>
      </c>
      <c r="AE92" s="29" t="n">
        <f aca="false">IF($B92&lt;=AE$2,IF($C92&gt;=AE$2,$D92,0),0)</f>
        <v>0</v>
      </c>
      <c r="AF92" s="29" t="n">
        <f aca="false">IF($B92&lt;=AF$2,IF($C92&gt;=AF$2,$D92,0),0)</f>
        <v>0</v>
      </c>
      <c r="AG92" s="29" t="n">
        <f aca="false">IF($B92&lt;=AG$2,IF($C92&gt;=AG$2,$D92,0),0)</f>
        <v>0</v>
      </c>
      <c r="AH92" s="29" t="n">
        <f aca="false">IF($B92&lt;=AH$2,IF($C92&gt;=AH$2,$D92,0),0)</f>
        <v>0</v>
      </c>
      <c r="AI92" s="29" t="n">
        <f aca="false">IF($B92&lt;=AI$2,IF($C92&gt;=AI$2,$D92,0),0)</f>
        <v>0</v>
      </c>
      <c r="AJ92" s="29" t="n">
        <f aca="false">IF($B92&lt;=AJ$2,IF($C92&gt;=AJ$2,$D92,0),0)</f>
        <v>0</v>
      </c>
      <c r="AK92" s="29" t="n">
        <f aca="false">IF($B92&lt;=AK$2,IF($C92&gt;=AK$2,$D92,0),0)</f>
        <v>0</v>
      </c>
      <c r="AL92" s="29" t="n">
        <f aca="false">IF($B92&lt;=AL$2,IF($C92&gt;=AL$2,$D92,0),0)</f>
        <v>0</v>
      </c>
      <c r="AM92" s="29" t="n">
        <f aca="false">IF($B92&lt;=AM$2,IF($C92&gt;=AM$2,$D92,0),0)</f>
        <v>0</v>
      </c>
      <c r="AN92" s="29" t="n">
        <f aca="false">IF($B92&lt;=AN$2,IF($C92&gt;=AN$2,$D92,0),0)</f>
        <v>0</v>
      </c>
      <c r="AO92" s="29" t="n">
        <f aca="false">IF($B92&lt;=AO$2,IF($C92&gt;=AO$2,$D92,0),0)</f>
        <v>0</v>
      </c>
      <c r="AP92" s="29" t="n">
        <f aca="false">IF($B92&lt;=AP$2,IF($C92&gt;=AP$2,$D92,0),0)</f>
        <v>0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</row>
    <row r="93" customFormat="false" ht="12.75" hidden="false" customHeight="false" outlineLevel="0" collapsed="false">
      <c r="B93" s="24" t="n">
        <v>36678</v>
      </c>
      <c r="C93" s="24" t="n">
        <v>36707</v>
      </c>
      <c r="E93" s="26" t="n">
        <v>0.29</v>
      </c>
      <c r="F93" s="5" t="s">
        <v>122</v>
      </c>
      <c r="G93" s="5" t="s">
        <v>116</v>
      </c>
      <c r="H93" s="38" t="n">
        <f aca="false">((I93-E93)*SUM(L93:AZ93)*10000)</f>
        <v>0</v>
      </c>
      <c r="I93" s="5" t="n">
        <v>0.31</v>
      </c>
      <c r="K93" s="5" t="str">
        <f aca="false">IF(I93=1,0,G93)</f>
        <v>west</v>
      </c>
      <c r="L93" s="29" t="n">
        <f aca="false">IF($B93&lt;=L$2,IF($C93&gt;=L$2,$D93,0),0)</f>
        <v>0</v>
      </c>
      <c r="M93" s="29" t="n">
        <f aca="false">IF($B93&lt;=M$2,IF($C93&gt;=M$2,$D93,0),0)</f>
        <v>0</v>
      </c>
      <c r="N93" s="29" t="n">
        <f aca="false">IF($B93&lt;=N$2,IF($C93&gt;=N$2,$D93,0),0)</f>
        <v>0</v>
      </c>
      <c r="O93" s="29" t="n">
        <f aca="false">IF($B93&lt;=O$2,IF($C93&gt;=O$2,$D93,0),0)</f>
        <v>0</v>
      </c>
      <c r="P93" s="29" t="n">
        <f aca="false">IF($B93&lt;=P$2,IF($C93&gt;=P$2,$D93,0),0)</f>
        <v>0</v>
      </c>
      <c r="Q93" s="29" t="n">
        <f aca="false">IF($B93&lt;=Q$2,IF($C93&gt;=Q$2,$D93,0),0)</f>
        <v>0</v>
      </c>
      <c r="R93" s="29" t="n">
        <f aca="false">IF($B93&lt;=R$2,IF($C93&gt;=R$2,$D93,0),0)</f>
        <v>0</v>
      </c>
      <c r="S93" s="29" t="n">
        <f aca="false">IF($B93&lt;=S$2,IF($C93&gt;=S$2,$D93,0),0)</f>
        <v>0</v>
      </c>
      <c r="T93" s="29" t="n">
        <f aca="false">IF($B93&lt;=T$2,IF($C93&gt;=T$2,$D93,0),0)</f>
        <v>0</v>
      </c>
      <c r="U93" s="29" t="n">
        <f aca="false">IF($B93&lt;=U$2,IF($C93&gt;=U$2,$D93,0),0)</f>
        <v>0</v>
      </c>
      <c r="V93" s="29" t="n">
        <f aca="false">IF($B93&lt;=V$2,IF($C93&gt;=V$2,$D93,0),0)</f>
        <v>0</v>
      </c>
      <c r="W93" s="29" t="n">
        <f aca="false">IF($B93&lt;=W$2,IF($C93&gt;=W$2,$D93,0),0)</f>
        <v>0</v>
      </c>
      <c r="X93" s="29" t="n">
        <f aca="false">IF($B93&lt;=X$2,IF($C93&gt;=X$2,$D93,0),0)</f>
        <v>0</v>
      </c>
      <c r="Y93" s="29" t="n">
        <f aca="false">IF($B93&lt;=Y$2,IF($C93&gt;=Y$2,$D93,0),0)</f>
        <v>0</v>
      </c>
      <c r="Z93" s="29" t="n">
        <f aca="false">IF($B93&lt;=Z$2,IF($C93&gt;=Z$2,$D93,0),0)</f>
        <v>0</v>
      </c>
      <c r="AA93" s="29" t="n">
        <f aca="false">IF($B93&lt;=AA$2,IF($C93&gt;=AA$2,$D93,0),0)</f>
        <v>0</v>
      </c>
      <c r="AB93" s="29" t="n">
        <f aca="false">IF($B93&lt;=AB$2,IF($C93&gt;=AB$2,$D93,0),0)</f>
        <v>0</v>
      </c>
      <c r="AC93" s="29" t="n">
        <f aca="false">IF($B93&lt;=AC$2,IF($C93&gt;=AC$2,$D93,0),0)</f>
        <v>0</v>
      </c>
      <c r="AD93" s="29" t="n">
        <f aca="false">IF($B93&lt;=AD$2,IF($C93&gt;=AD$2,$D93,0),0)</f>
        <v>0</v>
      </c>
      <c r="AE93" s="29" t="n">
        <f aca="false">IF($B93&lt;=AE$2,IF($C93&gt;=AE$2,$D93,0),0)</f>
        <v>0</v>
      </c>
      <c r="AF93" s="29" t="n">
        <f aca="false">IF($B93&lt;=AF$2,IF($C93&gt;=AF$2,$D93,0),0)</f>
        <v>0</v>
      </c>
      <c r="AG93" s="29" t="n">
        <f aca="false">IF($B93&lt;=AG$2,IF($C93&gt;=AG$2,$D93,0),0)</f>
        <v>0</v>
      </c>
      <c r="AH93" s="29" t="n">
        <f aca="false">IF($B93&lt;=AH$2,IF($C93&gt;=AH$2,$D93,0),0)</f>
        <v>0</v>
      </c>
      <c r="AI93" s="29" t="n">
        <f aca="false">IF($B93&lt;=AI$2,IF($C93&gt;=AI$2,$D93,0),0)</f>
        <v>0</v>
      </c>
      <c r="AJ93" s="29" t="n">
        <f aca="false">IF($B93&lt;=AJ$2,IF($C93&gt;=AJ$2,$D93,0),0)</f>
        <v>0</v>
      </c>
      <c r="AK93" s="29" t="n">
        <f aca="false">IF($B93&lt;=AK$2,IF($C93&gt;=AK$2,$D93,0),0)</f>
        <v>0</v>
      </c>
      <c r="AL93" s="29" t="n">
        <f aca="false">IF($B93&lt;=AL$2,IF($C93&gt;=AL$2,$D93,0),0)</f>
        <v>0</v>
      </c>
      <c r="AM93" s="29" t="n">
        <f aca="false">IF($B93&lt;=AM$2,IF($C93&gt;=AM$2,$D93,0),0)</f>
        <v>0</v>
      </c>
      <c r="AN93" s="29" t="n">
        <f aca="false">IF($B93&lt;=AN$2,IF($C93&gt;=AN$2,$D93,0),0)</f>
        <v>0</v>
      </c>
      <c r="AO93" s="29" t="n">
        <f aca="false">IF($B93&lt;=AO$2,IF($C93&gt;=AO$2,$D93,0),0)</f>
        <v>0</v>
      </c>
      <c r="AP93" s="29" t="n">
        <f aca="false">IF($B93&lt;=AP$2,IF($C93&gt;=AP$2,$D93,0),0)</f>
        <v>0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</row>
    <row r="94" customFormat="false" ht="12.75" hidden="false" customHeight="false" outlineLevel="0" collapsed="false">
      <c r="B94" s="24" t="n">
        <v>36678</v>
      </c>
      <c r="C94" s="24" t="n">
        <v>36707</v>
      </c>
      <c r="E94" s="26" t="n">
        <v>0.3</v>
      </c>
      <c r="F94" s="5" t="s">
        <v>122</v>
      </c>
      <c r="G94" s="5" t="s">
        <v>116</v>
      </c>
      <c r="H94" s="38" t="n">
        <f aca="false">((I94-E94)*SUM(L94:AZ94)*10000)</f>
        <v>0</v>
      </c>
      <c r="I94" s="5" t="n">
        <v>0.31</v>
      </c>
      <c r="K94" s="5" t="str">
        <f aca="false">IF(I94=1,0,G94)</f>
        <v>west</v>
      </c>
      <c r="L94" s="29" t="n">
        <f aca="false">IF($B94&lt;=L$2,IF($C94&gt;=L$2,$D94,0),0)</f>
        <v>0</v>
      </c>
      <c r="M94" s="29" t="n">
        <f aca="false">IF($B94&lt;=M$2,IF($C94&gt;=M$2,$D94,0),0)</f>
        <v>0</v>
      </c>
      <c r="N94" s="29" t="n">
        <f aca="false">IF($B94&lt;=N$2,IF($C94&gt;=N$2,$D94,0),0)</f>
        <v>0</v>
      </c>
      <c r="O94" s="29" t="n">
        <f aca="false">IF($B94&lt;=O$2,IF($C94&gt;=O$2,$D94,0),0)</f>
        <v>0</v>
      </c>
      <c r="P94" s="29" t="n">
        <f aca="false">IF($B94&lt;=P$2,IF($C94&gt;=P$2,$D94,0),0)</f>
        <v>0</v>
      </c>
      <c r="Q94" s="29" t="n">
        <f aca="false">IF($B94&lt;=Q$2,IF($C94&gt;=Q$2,$D94,0),0)</f>
        <v>0</v>
      </c>
      <c r="R94" s="29" t="n">
        <f aca="false">IF($B94&lt;=R$2,IF($C94&gt;=R$2,$D94,0),0)</f>
        <v>0</v>
      </c>
      <c r="S94" s="29" t="n">
        <f aca="false">IF($B94&lt;=S$2,IF($C94&gt;=S$2,$D94,0),0)</f>
        <v>0</v>
      </c>
      <c r="T94" s="29" t="n">
        <f aca="false">IF($B94&lt;=T$2,IF($C94&gt;=T$2,$D94,0),0)</f>
        <v>0</v>
      </c>
      <c r="U94" s="29" t="n">
        <f aca="false">IF($B94&lt;=U$2,IF($C94&gt;=U$2,$D94,0),0)</f>
        <v>0</v>
      </c>
      <c r="V94" s="29" t="n">
        <f aca="false">IF($B94&lt;=V$2,IF($C94&gt;=V$2,$D94,0),0)</f>
        <v>0</v>
      </c>
      <c r="W94" s="29" t="n">
        <f aca="false">IF($B94&lt;=W$2,IF($C94&gt;=W$2,$D94,0),0)</f>
        <v>0</v>
      </c>
      <c r="X94" s="29" t="n">
        <f aca="false">IF($B94&lt;=X$2,IF($C94&gt;=X$2,$D94,0),0)</f>
        <v>0</v>
      </c>
      <c r="Y94" s="29" t="n">
        <f aca="false">IF($B94&lt;=Y$2,IF($C94&gt;=Y$2,$D94,0),0)</f>
        <v>0</v>
      </c>
      <c r="Z94" s="29" t="n">
        <f aca="false">IF($B94&lt;=Z$2,IF($C94&gt;=Z$2,$D94,0),0)</f>
        <v>0</v>
      </c>
      <c r="AA94" s="29" t="n">
        <f aca="false">IF($B94&lt;=AA$2,IF($C94&gt;=AA$2,$D94,0),0)</f>
        <v>0</v>
      </c>
      <c r="AB94" s="29" t="n">
        <f aca="false">IF($B94&lt;=AB$2,IF($C94&gt;=AB$2,$D94,0),0)</f>
        <v>0</v>
      </c>
      <c r="AC94" s="29" t="n">
        <f aca="false">IF($B94&lt;=AC$2,IF($C94&gt;=AC$2,$D94,0),0)</f>
        <v>0</v>
      </c>
      <c r="AD94" s="29" t="n">
        <f aca="false">IF($B94&lt;=AD$2,IF($C94&gt;=AD$2,$D94,0),0)</f>
        <v>0</v>
      </c>
      <c r="AE94" s="29" t="n">
        <f aca="false">IF($B94&lt;=AE$2,IF($C94&gt;=AE$2,$D94,0),0)</f>
        <v>0</v>
      </c>
      <c r="AF94" s="29" t="n">
        <f aca="false">IF($B94&lt;=AF$2,IF($C94&gt;=AF$2,$D94,0),0)</f>
        <v>0</v>
      </c>
      <c r="AG94" s="29" t="n">
        <f aca="false">IF($B94&lt;=AG$2,IF($C94&gt;=AG$2,$D94,0),0)</f>
        <v>0</v>
      </c>
      <c r="AH94" s="29" t="n">
        <f aca="false">IF($B94&lt;=AH$2,IF($C94&gt;=AH$2,$D94,0),0)</f>
        <v>0</v>
      </c>
      <c r="AI94" s="29" t="n">
        <f aca="false">IF($B94&lt;=AI$2,IF($C94&gt;=AI$2,$D94,0),0)</f>
        <v>0</v>
      </c>
      <c r="AJ94" s="29" t="n">
        <f aca="false">IF($B94&lt;=AJ$2,IF($C94&gt;=AJ$2,$D94,0),0)</f>
        <v>0</v>
      </c>
      <c r="AK94" s="29" t="n">
        <f aca="false">IF($B94&lt;=AK$2,IF($C94&gt;=AK$2,$D94,0),0)</f>
        <v>0</v>
      </c>
      <c r="AL94" s="29" t="n">
        <f aca="false">IF($B94&lt;=AL$2,IF($C94&gt;=AL$2,$D94,0),0)</f>
        <v>0</v>
      </c>
      <c r="AM94" s="29" t="n">
        <f aca="false">IF($B94&lt;=AM$2,IF($C94&gt;=AM$2,$D94,0),0)</f>
        <v>0</v>
      </c>
      <c r="AN94" s="29" t="n">
        <f aca="false">IF($B94&lt;=AN$2,IF($C94&gt;=AN$2,$D94,0),0)</f>
        <v>0</v>
      </c>
      <c r="AO94" s="29" t="n">
        <f aca="false">IF($B94&lt;=AO$2,IF($C94&gt;=AO$2,$D94,0),0)</f>
        <v>0</v>
      </c>
      <c r="AP94" s="29" t="n">
        <f aca="false">IF($B94&lt;=AP$2,IF($C94&gt;=AP$2,$D94,0),0)</f>
        <v>0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</row>
    <row r="95" customFormat="false" ht="12.75" hidden="false" customHeight="false" outlineLevel="0" collapsed="false">
      <c r="B95" s="24" t="n">
        <v>36678</v>
      </c>
      <c r="C95" s="24" t="n">
        <v>36707</v>
      </c>
      <c r="E95" s="26" t="n">
        <v>0.315</v>
      </c>
      <c r="F95" s="5" t="s">
        <v>122</v>
      </c>
      <c r="G95" s="5" t="s">
        <v>116</v>
      </c>
      <c r="H95" s="38" t="n">
        <f aca="false">((I95-E95)*SUM(L95:AZ95)*10000)</f>
        <v>-0</v>
      </c>
      <c r="I95" s="5" t="n">
        <v>0.31</v>
      </c>
      <c r="K95" s="5" t="str">
        <f aca="false">IF(I95=1,0,G95)</f>
        <v>west</v>
      </c>
      <c r="L95" s="29" t="n">
        <f aca="false">IF($B95&lt;=L$2,IF($C95&gt;=L$2,$D95,0),0)</f>
        <v>0</v>
      </c>
      <c r="M95" s="29" t="n">
        <f aca="false">IF($B95&lt;=M$2,IF($C95&gt;=M$2,$D95,0),0)</f>
        <v>0</v>
      </c>
      <c r="N95" s="29" t="n">
        <f aca="false">IF($B95&lt;=N$2,IF($C95&gt;=N$2,$D95,0),0)</f>
        <v>0</v>
      </c>
      <c r="O95" s="29" t="n">
        <f aca="false">IF($B95&lt;=O$2,IF($C95&gt;=O$2,$D95,0),0)</f>
        <v>0</v>
      </c>
      <c r="P95" s="29" t="n">
        <f aca="false">IF($B95&lt;=P$2,IF($C95&gt;=P$2,$D95,0),0)</f>
        <v>0</v>
      </c>
      <c r="Q95" s="29" t="n">
        <f aca="false">IF($B95&lt;=Q$2,IF($C95&gt;=Q$2,$D95,0),0)</f>
        <v>0</v>
      </c>
      <c r="R95" s="29" t="n">
        <f aca="false">IF($B95&lt;=R$2,IF($C95&gt;=R$2,$D95,0),0)</f>
        <v>0</v>
      </c>
      <c r="S95" s="29" t="n">
        <f aca="false">IF($B95&lt;=S$2,IF($C95&gt;=S$2,$D95,0),0)</f>
        <v>0</v>
      </c>
      <c r="T95" s="29" t="n">
        <f aca="false">IF($B95&lt;=T$2,IF($C95&gt;=T$2,$D95,0),0)</f>
        <v>0</v>
      </c>
      <c r="U95" s="29" t="n">
        <f aca="false">IF($B95&lt;=U$2,IF($C95&gt;=U$2,$D95,0),0)</f>
        <v>0</v>
      </c>
      <c r="V95" s="29" t="n">
        <f aca="false">IF($B95&lt;=V$2,IF($C95&gt;=V$2,$D95,0),0)</f>
        <v>0</v>
      </c>
      <c r="W95" s="29" t="n">
        <f aca="false">IF($B95&lt;=W$2,IF($C95&gt;=W$2,$D95,0),0)</f>
        <v>0</v>
      </c>
      <c r="X95" s="29" t="n">
        <f aca="false">IF($B95&lt;=X$2,IF($C95&gt;=X$2,$D95,0),0)</f>
        <v>0</v>
      </c>
      <c r="Y95" s="29" t="n">
        <f aca="false">IF($B95&lt;=Y$2,IF($C95&gt;=Y$2,$D95,0),0)</f>
        <v>0</v>
      </c>
      <c r="Z95" s="29" t="n">
        <f aca="false">IF($B95&lt;=Z$2,IF($C95&gt;=Z$2,$D95,0),0)</f>
        <v>0</v>
      </c>
      <c r="AA95" s="29" t="n">
        <f aca="false">IF($B95&lt;=AA$2,IF($C95&gt;=AA$2,$D95,0),0)</f>
        <v>0</v>
      </c>
      <c r="AB95" s="29" t="n">
        <f aca="false">IF($B95&lt;=AB$2,IF($C95&gt;=AB$2,$D95,0),0)</f>
        <v>0</v>
      </c>
      <c r="AC95" s="29" t="n">
        <f aca="false">IF($B95&lt;=AC$2,IF($C95&gt;=AC$2,$D95,0),0)</f>
        <v>0</v>
      </c>
      <c r="AD95" s="29" t="n">
        <f aca="false">IF($B95&lt;=AD$2,IF($C95&gt;=AD$2,$D95,0),0)</f>
        <v>0</v>
      </c>
      <c r="AE95" s="29" t="n">
        <f aca="false">IF($B95&lt;=AE$2,IF($C95&gt;=AE$2,$D95,0),0)</f>
        <v>0</v>
      </c>
      <c r="AF95" s="29" t="n">
        <f aca="false">IF($B95&lt;=AF$2,IF($C95&gt;=AF$2,$D95,0),0)</f>
        <v>0</v>
      </c>
      <c r="AG95" s="29" t="n">
        <f aca="false">IF($B95&lt;=AG$2,IF($C95&gt;=AG$2,$D95,0),0)</f>
        <v>0</v>
      </c>
      <c r="AH95" s="29" t="n">
        <f aca="false">IF($B95&lt;=AH$2,IF($C95&gt;=AH$2,$D95,0),0)</f>
        <v>0</v>
      </c>
      <c r="AI95" s="29" t="n">
        <f aca="false">IF($B95&lt;=AI$2,IF($C95&gt;=AI$2,$D95,0),0)</f>
        <v>0</v>
      </c>
      <c r="AJ95" s="29" t="n">
        <f aca="false">IF($B95&lt;=AJ$2,IF($C95&gt;=AJ$2,$D95,0),0)</f>
        <v>0</v>
      </c>
      <c r="AK95" s="29" t="n">
        <f aca="false">IF($B95&lt;=AK$2,IF($C95&gt;=AK$2,$D95,0),0)</f>
        <v>0</v>
      </c>
      <c r="AL95" s="29" t="n">
        <f aca="false">IF($B95&lt;=AL$2,IF($C95&gt;=AL$2,$D95,0),0)</f>
        <v>0</v>
      </c>
      <c r="AM95" s="29" t="n">
        <f aca="false">IF($B95&lt;=AM$2,IF($C95&gt;=AM$2,$D95,0),0)</f>
        <v>0</v>
      </c>
      <c r="AN95" s="29" t="n">
        <f aca="false">IF($B95&lt;=AN$2,IF($C95&gt;=AN$2,$D95,0),0)</f>
        <v>0</v>
      </c>
      <c r="AO95" s="29" t="n">
        <f aca="false">IF($B95&lt;=AO$2,IF($C95&gt;=AO$2,$D95,0),0)</f>
        <v>0</v>
      </c>
      <c r="AP95" s="29" t="n">
        <f aca="false">IF($B95&lt;=AP$2,IF($C95&gt;=AP$2,$D95,0),0)</f>
        <v>0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customFormat="false" ht="12.75" hidden="false" customHeight="false" outlineLevel="0" collapsed="false">
      <c r="H96" s="3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</row>
    <row r="97" customFormat="false" ht="12.75" hidden="false" customHeight="false" outlineLevel="0" collapsed="false">
      <c r="H97" s="38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</row>
    <row r="98" customFormat="false" ht="12.75" hidden="false" customHeight="false" outlineLevel="0" collapsed="false">
      <c r="B98" s="24" t="n">
        <v>36678</v>
      </c>
      <c r="C98" s="24" t="n">
        <v>36800</v>
      </c>
      <c r="E98" s="26" t="n">
        <v>0.375</v>
      </c>
      <c r="F98" s="5" t="s">
        <v>122</v>
      </c>
      <c r="G98" s="5" t="s">
        <v>116</v>
      </c>
      <c r="H98" s="38" t="n">
        <f aca="false">((I98-E98)*SUM(L98:AZ98)*10000)</f>
        <v>-0</v>
      </c>
      <c r="I98" s="5" t="n">
        <v>0.315</v>
      </c>
      <c r="K98" s="5" t="str">
        <f aca="false">IF(I98=1,0,G98)</f>
        <v>west</v>
      </c>
      <c r="L98" s="29" t="n">
        <f aca="false">IF($B98&lt;=L$2,IF($C98&gt;=L$2,$D98,0),0)</f>
        <v>0</v>
      </c>
      <c r="M98" s="29" t="n">
        <f aca="false">IF($B98&lt;=M$2,IF($C98&gt;=M$2,$D98,0),0)</f>
        <v>0</v>
      </c>
      <c r="N98" s="29" t="n">
        <f aca="false">IF($B98&lt;=N$2,IF($C98&gt;=N$2,$D98,0),0)</f>
        <v>0</v>
      </c>
      <c r="O98" s="29" t="n">
        <f aca="false">IF($B98&lt;=O$2,IF($C98&gt;=O$2,$D98,0),0)</f>
        <v>0</v>
      </c>
      <c r="P98" s="29" t="n">
        <f aca="false">IF($B98&lt;=P$2,IF($C98&gt;=P$2,$D98,0),0)</f>
        <v>0</v>
      </c>
      <c r="Q98" s="29" t="n">
        <f aca="false">IF($B98&lt;=Q$2,IF($C98&gt;=Q$2,$D98,0),0)</f>
        <v>0</v>
      </c>
      <c r="R98" s="29" t="n">
        <f aca="false">IF($B98&lt;=R$2,IF($C98&gt;=R$2,$D98,0),0)</f>
        <v>0</v>
      </c>
      <c r="S98" s="29" t="n">
        <f aca="false">IF($B98&lt;=S$2,IF($C98&gt;=S$2,$D98,0),0)</f>
        <v>0</v>
      </c>
      <c r="T98" s="29" t="n">
        <f aca="false">IF($B98&lt;=T$2,IF($C98&gt;=T$2,$D98,0),0)</f>
        <v>0</v>
      </c>
      <c r="U98" s="29" t="n">
        <f aca="false">IF($B98&lt;=U$2,IF($C98&gt;=U$2,$D98,0),0)</f>
        <v>0</v>
      </c>
      <c r="V98" s="29" t="n">
        <f aca="false">IF($B98&lt;=V$2,IF($C98&gt;=V$2,$D98,0),0)</f>
        <v>0</v>
      </c>
      <c r="W98" s="29" t="n">
        <f aca="false">IF($B98&lt;=W$2,IF($C98&gt;=W$2,$D98,0),0)</f>
        <v>0</v>
      </c>
      <c r="X98" s="29" t="n">
        <f aca="false">IF($B98&lt;=X$2,IF($C98&gt;=X$2,$D98,0),0)</f>
        <v>0</v>
      </c>
      <c r="Y98" s="29" t="n">
        <f aca="false">IF($B98&lt;=Y$2,IF($C98&gt;=Y$2,$D98,0),0)</f>
        <v>0</v>
      </c>
      <c r="Z98" s="29" t="n">
        <f aca="false">IF($B98&lt;=Z$2,IF($C98&gt;=Z$2,$D98,0),0)</f>
        <v>0</v>
      </c>
      <c r="AA98" s="29" t="n">
        <f aca="false">IF($B98&lt;=AA$2,IF($C98&gt;=AA$2,$D98,0),0)</f>
        <v>0</v>
      </c>
      <c r="AB98" s="29" t="n">
        <f aca="false">IF($B98&lt;=AB$2,IF($C98&gt;=AB$2,$D98,0),0)</f>
        <v>0</v>
      </c>
      <c r="AC98" s="29" t="n">
        <f aca="false">IF($B98&lt;=AC$2,IF($C98&gt;=AC$2,$D98,0),0)</f>
        <v>0</v>
      </c>
      <c r="AD98" s="29" t="n">
        <f aca="false">IF($B98&lt;=AD$2,IF($C98&gt;=AD$2,$D98,0),0)</f>
        <v>0</v>
      </c>
      <c r="AE98" s="29" t="n">
        <f aca="false">IF($B98&lt;=AE$2,IF($C98&gt;=AE$2,$D98,0),0)</f>
        <v>0</v>
      </c>
      <c r="AF98" s="29" t="n">
        <f aca="false">IF($B98&lt;=AF$2,IF($C98&gt;=AF$2,$D98,0),0)</f>
        <v>0</v>
      </c>
      <c r="AG98" s="29" t="n">
        <f aca="false">IF($B98&lt;=AG$2,IF($C98&gt;=AG$2,$D98,0),0)</f>
        <v>0</v>
      </c>
      <c r="AH98" s="29" t="n">
        <f aca="false">IF($B98&lt;=AH$2,IF($C98&gt;=AH$2,$D98,0),0)</f>
        <v>0</v>
      </c>
      <c r="AI98" s="29" t="n">
        <f aca="false">IF($B98&lt;=AI$2,IF($C98&gt;=AI$2,$D98,0),0)</f>
        <v>0</v>
      </c>
      <c r="AJ98" s="29" t="n">
        <f aca="false">IF($B98&lt;=AJ$2,IF($C98&gt;=AJ$2,$D98,0),0)</f>
        <v>0</v>
      </c>
      <c r="AK98" s="29" t="n">
        <f aca="false">IF($B98&lt;=AK$2,IF($C98&gt;=AK$2,$D98,0),0)</f>
        <v>0</v>
      </c>
      <c r="AL98" s="29" t="n">
        <f aca="false">IF($B98&lt;=AL$2,IF($C98&gt;=AL$2,$D98,0),0)</f>
        <v>0</v>
      </c>
      <c r="AM98" s="29" t="n">
        <f aca="false">IF($B98&lt;=AM$2,IF($C98&gt;=AM$2,$D98,0),0)</f>
        <v>0</v>
      </c>
      <c r="AN98" s="29" t="n">
        <f aca="false">IF($B98&lt;=AN$2,IF($C98&gt;=AN$2,$D98,0),0)</f>
        <v>0</v>
      </c>
      <c r="AO98" s="29" t="n">
        <f aca="false">IF($B98&lt;=AO$2,IF($C98&gt;=AO$2,$D98,0),0)</f>
        <v>0</v>
      </c>
      <c r="AP98" s="29" t="n">
        <f aca="false">IF($B98&lt;=AP$2,IF($C98&gt;=AP$2,$D98,0),0)</f>
        <v>0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</row>
    <row r="99" customFormat="false" ht="12.75" hidden="false" customHeight="false" outlineLevel="0" collapsed="false">
      <c r="B99" s="24" t="n">
        <v>36678</v>
      </c>
      <c r="C99" s="24" t="n">
        <v>36800</v>
      </c>
      <c r="E99" s="26" t="n">
        <v>0.3725</v>
      </c>
      <c r="F99" s="5" t="s">
        <v>122</v>
      </c>
      <c r="G99" s="5" t="s">
        <v>116</v>
      </c>
      <c r="H99" s="38" t="n">
        <f aca="false">((I99-E99)*SUM(L99:AZ99)*10000)</f>
        <v>-0</v>
      </c>
      <c r="I99" s="5" t="n">
        <f aca="false">I98</f>
        <v>0.315</v>
      </c>
      <c r="K99" s="5" t="str">
        <f aca="false">IF(I99=1,0,G99)</f>
        <v>west</v>
      </c>
      <c r="L99" s="29" t="n">
        <f aca="false">IF($B99&lt;=L$2,IF($C99&gt;=L$2,$D99,0),0)</f>
        <v>0</v>
      </c>
      <c r="M99" s="29" t="n">
        <f aca="false">IF($B99&lt;=M$2,IF($C99&gt;=M$2,$D99,0),0)</f>
        <v>0</v>
      </c>
      <c r="N99" s="29" t="n">
        <f aca="false">IF($B99&lt;=N$2,IF($C99&gt;=N$2,$D99,0),0)</f>
        <v>0</v>
      </c>
      <c r="O99" s="29" t="n">
        <f aca="false">IF($B99&lt;=O$2,IF($C99&gt;=O$2,$D99,0),0)</f>
        <v>0</v>
      </c>
      <c r="P99" s="29" t="n">
        <f aca="false">IF($B99&lt;=P$2,IF($C99&gt;=P$2,$D99,0),0)</f>
        <v>0</v>
      </c>
      <c r="Q99" s="29" t="n">
        <f aca="false">IF($B99&lt;=Q$2,IF($C99&gt;=Q$2,$D99,0),0)</f>
        <v>0</v>
      </c>
      <c r="R99" s="29" t="n">
        <f aca="false">IF($B99&lt;=R$2,IF($C99&gt;=R$2,$D99,0),0)</f>
        <v>0</v>
      </c>
      <c r="S99" s="29" t="n">
        <f aca="false">IF($B99&lt;=S$2,IF($C99&gt;=S$2,$D99,0),0)</f>
        <v>0</v>
      </c>
      <c r="T99" s="29" t="n">
        <f aca="false">IF($B99&lt;=T$2,IF($C99&gt;=T$2,$D99,0),0)</f>
        <v>0</v>
      </c>
      <c r="U99" s="29" t="n">
        <f aca="false">IF($B99&lt;=U$2,IF($C99&gt;=U$2,$D99,0),0)</f>
        <v>0</v>
      </c>
      <c r="V99" s="29" t="n">
        <f aca="false">IF($B99&lt;=V$2,IF($C99&gt;=V$2,$D99,0),0)</f>
        <v>0</v>
      </c>
      <c r="W99" s="29" t="n">
        <f aca="false">IF($B99&lt;=W$2,IF($C99&gt;=W$2,$D99,0),0)</f>
        <v>0</v>
      </c>
      <c r="X99" s="29" t="n">
        <f aca="false">IF($B99&lt;=X$2,IF($C99&gt;=X$2,$D99,0),0)</f>
        <v>0</v>
      </c>
      <c r="Y99" s="29" t="n">
        <f aca="false">IF($B99&lt;=Y$2,IF($C99&gt;=Y$2,$D99,0),0)</f>
        <v>0</v>
      </c>
      <c r="Z99" s="29" t="n">
        <f aca="false">IF($B99&lt;=Z$2,IF($C99&gt;=Z$2,$D99,0),0)</f>
        <v>0</v>
      </c>
      <c r="AA99" s="29" t="n">
        <f aca="false">IF($B99&lt;=AA$2,IF($C99&gt;=AA$2,$D99,0),0)</f>
        <v>0</v>
      </c>
      <c r="AB99" s="29" t="n">
        <f aca="false">IF($B99&lt;=AB$2,IF($C99&gt;=AB$2,$D99,0),0)</f>
        <v>0</v>
      </c>
      <c r="AC99" s="29" t="n">
        <f aca="false">IF($B99&lt;=AC$2,IF($C99&gt;=AC$2,$D99,0),0)</f>
        <v>0</v>
      </c>
      <c r="AD99" s="29" t="n">
        <f aca="false">IF($B99&lt;=AD$2,IF($C99&gt;=AD$2,$D99,0),0)</f>
        <v>0</v>
      </c>
      <c r="AE99" s="29" t="n">
        <f aca="false">IF($B99&lt;=AE$2,IF($C99&gt;=AE$2,$D99,0),0)</f>
        <v>0</v>
      </c>
      <c r="AF99" s="29" t="n">
        <f aca="false">IF($B99&lt;=AF$2,IF($C99&gt;=AF$2,$D99,0),0)</f>
        <v>0</v>
      </c>
      <c r="AG99" s="29" t="n">
        <f aca="false">IF($B99&lt;=AG$2,IF($C99&gt;=AG$2,$D99,0),0)</f>
        <v>0</v>
      </c>
      <c r="AH99" s="29" t="n">
        <f aca="false">IF($B99&lt;=AH$2,IF($C99&gt;=AH$2,$D99,0),0)</f>
        <v>0</v>
      </c>
      <c r="AI99" s="29" t="n">
        <f aca="false">IF($B99&lt;=AI$2,IF($C99&gt;=AI$2,$D99,0),0)</f>
        <v>0</v>
      </c>
      <c r="AJ99" s="29" t="n">
        <f aca="false">IF($B99&lt;=AJ$2,IF($C99&gt;=AJ$2,$D99,0),0)</f>
        <v>0</v>
      </c>
      <c r="AK99" s="29" t="n">
        <f aca="false">IF($B99&lt;=AK$2,IF($C99&gt;=AK$2,$D99,0),0)</f>
        <v>0</v>
      </c>
      <c r="AL99" s="29" t="n">
        <f aca="false">IF($B99&lt;=AL$2,IF($C99&gt;=AL$2,$D99,0),0)</f>
        <v>0</v>
      </c>
      <c r="AM99" s="29" t="n">
        <f aca="false">IF($B99&lt;=AM$2,IF($C99&gt;=AM$2,$D99,0),0)</f>
        <v>0</v>
      </c>
      <c r="AN99" s="29" t="n">
        <f aca="false">IF($B99&lt;=AN$2,IF($C99&gt;=AN$2,$D99,0),0)</f>
        <v>0</v>
      </c>
      <c r="AO99" s="29" t="n">
        <f aca="false">IF($B99&lt;=AO$2,IF($C99&gt;=AO$2,$D99,0),0)</f>
        <v>0</v>
      </c>
      <c r="AP99" s="29" t="n">
        <f aca="false">IF($B99&lt;=AP$2,IF($C99&gt;=AP$2,$D99,0),0)</f>
        <v>0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</row>
    <row r="100" customFormat="false" ht="12.75" hidden="false" customHeight="false" outlineLevel="0" collapsed="false">
      <c r="B100" s="24" t="n">
        <v>36678</v>
      </c>
      <c r="C100" s="24" t="n">
        <v>36800</v>
      </c>
      <c r="E100" s="26" t="n">
        <v>0.375</v>
      </c>
      <c r="F100" s="5" t="s">
        <v>122</v>
      </c>
      <c r="G100" s="5" t="s">
        <v>116</v>
      </c>
      <c r="H100" s="38" t="n">
        <f aca="false">((I100-E100)*SUM(L100:AZ100)*10000)</f>
        <v>-0</v>
      </c>
      <c r="I100" s="5" t="n">
        <f aca="false">I99</f>
        <v>0.315</v>
      </c>
      <c r="K100" s="5" t="str">
        <f aca="false">IF(I100=1,0,G100)</f>
        <v>west</v>
      </c>
      <c r="L100" s="29" t="n">
        <f aca="false">IF($B100&lt;=L$2,IF($C100&gt;=L$2,$D100,0),0)</f>
        <v>0</v>
      </c>
      <c r="M100" s="29" t="n">
        <f aca="false">IF($B100&lt;=M$2,IF($C100&gt;=M$2,$D100,0),0)</f>
        <v>0</v>
      </c>
      <c r="N100" s="29" t="n">
        <f aca="false">IF($B100&lt;=N$2,IF($C100&gt;=N$2,$D100,0),0)</f>
        <v>0</v>
      </c>
      <c r="O100" s="29" t="n">
        <f aca="false">IF($B100&lt;=O$2,IF($C100&gt;=O$2,$D100,0),0)</f>
        <v>0</v>
      </c>
      <c r="P100" s="29" t="n">
        <f aca="false">IF($B100&lt;=P$2,IF($C100&gt;=P$2,$D100,0),0)</f>
        <v>0</v>
      </c>
      <c r="Q100" s="29" t="n">
        <f aca="false">IF($B100&lt;=Q$2,IF($C100&gt;=Q$2,$D100,0),0)</f>
        <v>0</v>
      </c>
      <c r="R100" s="29" t="n">
        <f aca="false">IF($B100&lt;=R$2,IF($C100&gt;=R$2,$D100,0),0)</f>
        <v>0</v>
      </c>
      <c r="S100" s="29" t="n">
        <f aca="false">IF($B100&lt;=S$2,IF($C100&gt;=S$2,$D100,0),0)</f>
        <v>0</v>
      </c>
      <c r="T100" s="29" t="n">
        <f aca="false">IF($B100&lt;=T$2,IF($C100&gt;=T$2,$D100,0),0)</f>
        <v>0</v>
      </c>
      <c r="U100" s="29" t="n">
        <f aca="false">IF($B100&lt;=U$2,IF($C100&gt;=U$2,$D100,0),0)</f>
        <v>0</v>
      </c>
      <c r="V100" s="29" t="n">
        <f aca="false">IF($B100&lt;=V$2,IF($C100&gt;=V$2,$D100,0),0)</f>
        <v>0</v>
      </c>
      <c r="W100" s="29" t="n">
        <f aca="false">IF($B100&lt;=W$2,IF($C100&gt;=W$2,$D100,0),0)</f>
        <v>0</v>
      </c>
      <c r="X100" s="29" t="n">
        <f aca="false">IF($B100&lt;=X$2,IF($C100&gt;=X$2,$D100,0),0)</f>
        <v>0</v>
      </c>
      <c r="Y100" s="29" t="n">
        <f aca="false">IF($B100&lt;=Y$2,IF($C100&gt;=Y$2,$D100,0),0)</f>
        <v>0</v>
      </c>
      <c r="Z100" s="29" t="n">
        <f aca="false">IF($B100&lt;=Z$2,IF($C100&gt;=Z$2,$D100,0),0)</f>
        <v>0</v>
      </c>
      <c r="AA100" s="29" t="n">
        <f aca="false">IF($B100&lt;=AA$2,IF($C100&gt;=AA$2,$D100,0),0)</f>
        <v>0</v>
      </c>
      <c r="AB100" s="29" t="n">
        <f aca="false">IF($B100&lt;=AB$2,IF($C100&gt;=AB$2,$D100,0),0)</f>
        <v>0</v>
      </c>
      <c r="AC100" s="29" t="n">
        <f aca="false">IF($B100&lt;=AC$2,IF($C100&gt;=AC$2,$D100,0),0)</f>
        <v>0</v>
      </c>
      <c r="AD100" s="29" t="n">
        <f aca="false">IF($B100&lt;=AD$2,IF($C100&gt;=AD$2,$D100,0),0)</f>
        <v>0</v>
      </c>
      <c r="AE100" s="29" t="n">
        <f aca="false">IF($B100&lt;=AE$2,IF($C100&gt;=AE$2,$D100,0),0)</f>
        <v>0</v>
      </c>
      <c r="AF100" s="29" t="n">
        <f aca="false">IF($B100&lt;=AF$2,IF($C100&gt;=AF$2,$D100,0),0)</f>
        <v>0</v>
      </c>
      <c r="AG100" s="29" t="n">
        <f aca="false">IF($B100&lt;=AG$2,IF($C100&gt;=AG$2,$D100,0),0)</f>
        <v>0</v>
      </c>
      <c r="AH100" s="29" t="n">
        <f aca="false">IF($B100&lt;=AH$2,IF($C100&gt;=AH$2,$D100,0),0)</f>
        <v>0</v>
      </c>
      <c r="AI100" s="29" t="n">
        <f aca="false">IF($B100&lt;=AI$2,IF($C100&gt;=AI$2,$D100,0),0)</f>
        <v>0</v>
      </c>
      <c r="AJ100" s="29" t="n">
        <f aca="false">IF($B100&lt;=AJ$2,IF($C100&gt;=AJ$2,$D100,0),0)</f>
        <v>0</v>
      </c>
      <c r="AK100" s="29" t="n">
        <f aca="false">IF($B100&lt;=AK$2,IF($C100&gt;=AK$2,$D100,0),0)</f>
        <v>0</v>
      </c>
      <c r="AL100" s="29" t="n">
        <f aca="false">IF($B100&lt;=AL$2,IF($C100&gt;=AL$2,$D100,0),0)</f>
        <v>0</v>
      </c>
      <c r="AM100" s="29" t="n">
        <f aca="false">IF($B100&lt;=AM$2,IF($C100&gt;=AM$2,$D100,0),0)</f>
        <v>0</v>
      </c>
      <c r="AN100" s="29" t="n">
        <f aca="false">IF($B100&lt;=AN$2,IF($C100&gt;=AN$2,$D100,0),0)</f>
        <v>0</v>
      </c>
      <c r="AO100" s="29" t="n">
        <f aca="false">IF($B100&lt;=AO$2,IF($C100&gt;=AO$2,$D100,0),0)</f>
        <v>0</v>
      </c>
      <c r="AP100" s="29" t="n">
        <f aca="false">IF($B100&lt;=AP$2,IF($C100&gt;=AP$2,$D100,0),0)</f>
        <v>0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</row>
    <row r="101" customFormat="false" ht="12.75" hidden="false" customHeight="false" outlineLevel="0" collapsed="false">
      <c r="B101" s="24" t="n">
        <v>36678</v>
      </c>
      <c r="C101" s="24" t="n">
        <v>36800</v>
      </c>
      <c r="E101" s="26" t="n">
        <v>0.325</v>
      </c>
      <c r="F101" s="5" t="s">
        <v>122</v>
      </c>
      <c r="G101" s="5" t="s">
        <v>116</v>
      </c>
      <c r="H101" s="38" t="n">
        <f aca="false">((I101-E101)*SUM(L101:AZ101)*10000)</f>
        <v>-0</v>
      </c>
      <c r="I101" s="5" t="n">
        <f aca="false">I100</f>
        <v>0.315</v>
      </c>
      <c r="K101" s="5" t="str">
        <f aca="false">IF(I101=1,0,G101)</f>
        <v>west</v>
      </c>
      <c r="L101" s="29" t="n">
        <f aca="false">IF($B101&lt;=L$2,IF($C101&gt;=L$2,$D101,0),0)</f>
        <v>0</v>
      </c>
      <c r="M101" s="29" t="n">
        <f aca="false">IF($B101&lt;=M$2,IF($C101&gt;=M$2,$D101,0),0)</f>
        <v>0</v>
      </c>
      <c r="N101" s="29" t="n">
        <f aca="false">IF($B101&lt;=N$2,IF($C101&gt;=N$2,$D101,0),0)</f>
        <v>0</v>
      </c>
      <c r="O101" s="29" t="n">
        <f aca="false">IF($B101&lt;=O$2,IF($C101&gt;=O$2,$D101,0),0)</f>
        <v>0</v>
      </c>
      <c r="P101" s="29" t="n">
        <f aca="false">IF($B101&lt;=P$2,IF($C101&gt;=P$2,$D101,0),0)</f>
        <v>0</v>
      </c>
      <c r="Q101" s="29" t="n">
        <f aca="false">IF($B101&lt;=Q$2,IF($C101&gt;=Q$2,$D101,0),0)</f>
        <v>0</v>
      </c>
      <c r="R101" s="29" t="n">
        <f aca="false">IF($B101&lt;=R$2,IF($C101&gt;=R$2,$D101,0),0)</f>
        <v>0</v>
      </c>
      <c r="S101" s="29" t="n">
        <f aca="false">IF($B101&lt;=S$2,IF($C101&gt;=S$2,$D101,0),0)</f>
        <v>0</v>
      </c>
      <c r="T101" s="29" t="n">
        <f aca="false">IF($B101&lt;=T$2,IF($C101&gt;=T$2,$D101,0),0)</f>
        <v>0</v>
      </c>
      <c r="U101" s="29" t="n">
        <f aca="false">IF($B101&lt;=U$2,IF($C101&gt;=U$2,$D101,0),0)</f>
        <v>0</v>
      </c>
      <c r="V101" s="29" t="n">
        <f aca="false">IF($B101&lt;=V$2,IF($C101&gt;=V$2,$D101,0),0)</f>
        <v>0</v>
      </c>
      <c r="W101" s="29" t="n">
        <f aca="false">IF($B101&lt;=W$2,IF($C101&gt;=W$2,$D101,0),0)</f>
        <v>0</v>
      </c>
      <c r="X101" s="29" t="n">
        <f aca="false">IF($B101&lt;=X$2,IF($C101&gt;=X$2,$D101,0),0)</f>
        <v>0</v>
      </c>
      <c r="Y101" s="29" t="n">
        <f aca="false">IF($B101&lt;=Y$2,IF($C101&gt;=Y$2,$D101,0),0)</f>
        <v>0</v>
      </c>
      <c r="Z101" s="29" t="n">
        <f aca="false">IF($B101&lt;=Z$2,IF($C101&gt;=Z$2,$D101,0),0)</f>
        <v>0</v>
      </c>
      <c r="AA101" s="29" t="n">
        <f aca="false">IF($B101&lt;=AA$2,IF($C101&gt;=AA$2,$D101,0),0)</f>
        <v>0</v>
      </c>
      <c r="AB101" s="29" t="n">
        <f aca="false">IF($B101&lt;=AB$2,IF($C101&gt;=AB$2,$D101,0),0)</f>
        <v>0</v>
      </c>
      <c r="AC101" s="29" t="n">
        <f aca="false">IF($B101&lt;=AC$2,IF($C101&gt;=AC$2,$D101,0),0)</f>
        <v>0</v>
      </c>
      <c r="AD101" s="29" t="n">
        <f aca="false">IF($B101&lt;=AD$2,IF($C101&gt;=AD$2,$D101,0),0)</f>
        <v>0</v>
      </c>
      <c r="AE101" s="29" t="n">
        <f aca="false">IF($B101&lt;=AE$2,IF($C101&gt;=AE$2,$D101,0),0)</f>
        <v>0</v>
      </c>
      <c r="AF101" s="29" t="n">
        <f aca="false">IF($B101&lt;=AF$2,IF($C101&gt;=AF$2,$D101,0),0)</f>
        <v>0</v>
      </c>
      <c r="AG101" s="29" t="n">
        <f aca="false">IF($B101&lt;=AG$2,IF($C101&gt;=AG$2,$D101,0),0)</f>
        <v>0</v>
      </c>
      <c r="AH101" s="29" t="n">
        <f aca="false">IF($B101&lt;=AH$2,IF($C101&gt;=AH$2,$D101,0),0)</f>
        <v>0</v>
      </c>
      <c r="AI101" s="29" t="n">
        <f aca="false">IF($B101&lt;=AI$2,IF($C101&gt;=AI$2,$D101,0),0)</f>
        <v>0</v>
      </c>
      <c r="AJ101" s="29" t="n">
        <f aca="false">IF($B101&lt;=AJ$2,IF($C101&gt;=AJ$2,$D101,0),0)</f>
        <v>0</v>
      </c>
      <c r="AK101" s="29" t="n">
        <f aca="false">IF($B101&lt;=AK$2,IF($C101&gt;=AK$2,$D101,0),0)</f>
        <v>0</v>
      </c>
      <c r="AL101" s="29" t="n">
        <f aca="false">IF($B101&lt;=AL$2,IF($C101&gt;=AL$2,$D101,0),0)</f>
        <v>0</v>
      </c>
      <c r="AM101" s="29" t="n">
        <f aca="false">IF($B101&lt;=AM$2,IF($C101&gt;=AM$2,$D101,0),0)</f>
        <v>0</v>
      </c>
      <c r="AN101" s="29" t="n">
        <f aca="false">IF($B101&lt;=AN$2,IF($C101&gt;=AN$2,$D101,0),0)</f>
        <v>0</v>
      </c>
      <c r="AO101" s="29" t="n">
        <f aca="false">IF($B101&lt;=AO$2,IF($C101&gt;=AO$2,$D101,0),0)</f>
        <v>0</v>
      </c>
      <c r="AP101" s="29" t="n">
        <f aca="false">IF($B101&lt;=AP$2,IF($C101&gt;=AP$2,$D101,0),0)</f>
        <v>0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</row>
    <row r="102" customFormat="false" ht="12.75" hidden="false" customHeight="false" outlineLevel="0" collapsed="false">
      <c r="B102" s="24" t="n">
        <v>36678</v>
      </c>
      <c r="C102" s="24" t="n">
        <v>36800</v>
      </c>
      <c r="E102" s="26" t="n">
        <v>0.335</v>
      </c>
      <c r="F102" s="5" t="s">
        <v>122</v>
      </c>
      <c r="G102" s="5" t="s">
        <v>116</v>
      </c>
      <c r="H102" s="38" t="n">
        <f aca="false">((I102-E102)*SUM(L102:AZ102)*10000)</f>
        <v>-0</v>
      </c>
      <c r="I102" s="5" t="n">
        <f aca="false">I101</f>
        <v>0.315</v>
      </c>
      <c r="K102" s="5" t="str">
        <f aca="false">IF(I102=1,0,G102)</f>
        <v>west</v>
      </c>
      <c r="L102" s="29" t="n">
        <f aca="false">IF($B102&lt;=L$2,IF($C102&gt;=L$2,$D102,0),0)</f>
        <v>0</v>
      </c>
      <c r="M102" s="29" t="n">
        <f aca="false">IF($B102&lt;=M$2,IF($C102&gt;=M$2,$D102,0),0)</f>
        <v>0</v>
      </c>
      <c r="N102" s="29" t="n">
        <f aca="false">IF($B102&lt;=N$2,IF($C102&gt;=N$2,$D102,0),0)</f>
        <v>0</v>
      </c>
      <c r="O102" s="29" t="n">
        <f aca="false">IF($B102&lt;=O$2,IF($C102&gt;=O$2,$D102,0),0)</f>
        <v>0</v>
      </c>
      <c r="P102" s="29" t="n">
        <f aca="false">IF($B102&lt;=P$2,IF($C102&gt;=P$2,$D102,0),0)</f>
        <v>0</v>
      </c>
      <c r="Q102" s="29" t="n">
        <f aca="false">IF($B102&lt;=Q$2,IF($C102&gt;=Q$2,$D102,0),0)</f>
        <v>0</v>
      </c>
      <c r="R102" s="29" t="n">
        <f aca="false">IF($B102&lt;=R$2,IF($C102&gt;=R$2,$D102,0),0)</f>
        <v>0</v>
      </c>
      <c r="S102" s="29" t="n">
        <f aca="false">IF($B102&lt;=S$2,IF($C102&gt;=S$2,$D102,0),0)</f>
        <v>0</v>
      </c>
      <c r="T102" s="29" t="n">
        <f aca="false">IF($B102&lt;=T$2,IF($C102&gt;=T$2,$D102,0),0)</f>
        <v>0</v>
      </c>
      <c r="U102" s="29" t="n">
        <f aca="false">IF($B102&lt;=U$2,IF($C102&gt;=U$2,$D102,0),0)</f>
        <v>0</v>
      </c>
      <c r="V102" s="29" t="n">
        <f aca="false">IF($B102&lt;=V$2,IF($C102&gt;=V$2,$D102,0),0)</f>
        <v>0</v>
      </c>
      <c r="W102" s="29" t="n">
        <f aca="false">IF($B102&lt;=W$2,IF($C102&gt;=W$2,$D102,0),0)</f>
        <v>0</v>
      </c>
      <c r="X102" s="29" t="n">
        <f aca="false">IF($B102&lt;=X$2,IF($C102&gt;=X$2,$D102,0),0)</f>
        <v>0</v>
      </c>
      <c r="Y102" s="29" t="n">
        <f aca="false">IF($B102&lt;=Y$2,IF($C102&gt;=Y$2,$D102,0),0)</f>
        <v>0</v>
      </c>
      <c r="Z102" s="29" t="n">
        <f aca="false">IF($B102&lt;=Z$2,IF($C102&gt;=Z$2,$D102,0),0)</f>
        <v>0</v>
      </c>
      <c r="AA102" s="29" t="n">
        <f aca="false">IF($B102&lt;=AA$2,IF($C102&gt;=AA$2,$D102,0),0)</f>
        <v>0</v>
      </c>
      <c r="AB102" s="29" t="n">
        <f aca="false">IF($B102&lt;=AB$2,IF($C102&gt;=AB$2,$D102,0),0)</f>
        <v>0</v>
      </c>
      <c r="AC102" s="29" t="n">
        <f aca="false">IF($B102&lt;=AC$2,IF($C102&gt;=AC$2,$D102,0),0)</f>
        <v>0</v>
      </c>
      <c r="AD102" s="29" t="n">
        <f aca="false">IF($B102&lt;=AD$2,IF($C102&gt;=AD$2,$D102,0),0)</f>
        <v>0</v>
      </c>
      <c r="AE102" s="29" t="n">
        <f aca="false">IF($B102&lt;=AE$2,IF($C102&gt;=AE$2,$D102,0),0)</f>
        <v>0</v>
      </c>
      <c r="AF102" s="29" t="n">
        <f aca="false">IF($B102&lt;=AF$2,IF($C102&gt;=AF$2,$D102,0),0)</f>
        <v>0</v>
      </c>
      <c r="AG102" s="29" t="n">
        <f aca="false">IF($B102&lt;=AG$2,IF($C102&gt;=AG$2,$D102,0),0)</f>
        <v>0</v>
      </c>
      <c r="AH102" s="29" t="n">
        <f aca="false">IF($B102&lt;=AH$2,IF($C102&gt;=AH$2,$D102,0),0)</f>
        <v>0</v>
      </c>
      <c r="AI102" s="29" t="n">
        <f aca="false">IF($B102&lt;=AI$2,IF($C102&gt;=AI$2,$D102,0),0)</f>
        <v>0</v>
      </c>
      <c r="AJ102" s="29" t="n">
        <f aca="false">IF($B102&lt;=AJ$2,IF($C102&gt;=AJ$2,$D102,0),0)</f>
        <v>0</v>
      </c>
      <c r="AK102" s="29" t="n">
        <f aca="false">IF($B102&lt;=AK$2,IF($C102&gt;=AK$2,$D102,0),0)</f>
        <v>0</v>
      </c>
      <c r="AL102" s="29" t="n">
        <f aca="false">IF($B102&lt;=AL$2,IF($C102&gt;=AL$2,$D102,0),0)</f>
        <v>0</v>
      </c>
      <c r="AM102" s="29" t="n">
        <f aca="false">IF($B102&lt;=AM$2,IF($C102&gt;=AM$2,$D102,0),0)</f>
        <v>0</v>
      </c>
      <c r="AN102" s="29" t="n">
        <f aca="false">IF($B102&lt;=AN$2,IF($C102&gt;=AN$2,$D102,0),0)</f>
        <v>0</v>
      </c>
      <c r="AO102" s="29" t="n">
        <f aca="false">IF($B102&lt;=AO$2,IF($C102&gt;=AO$2,$D102,0),0)</f>
        <v>0</v>
      </c>
      <c r="AP102" s="29" t="n">
        <f aca="false">IF($B102&lt;=AP$2,IF($C102&gt;=AP$2,$D102,0),0)</f>
        <v>0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</row>
    <row r="103" customFormat="false" ht="12.75" hidden="false" customHeight="false" outlineLevel="0" collapsed="false">
      <c r="B103" s="24" t="n">
        <v>36678</v>
      </c>
      <c r="C103" s="24" t="n">
        <v>36800</v>
      </c>
      <c r="E103" s="26" t="n">
        <v>0.325</v>
      </c>
      <c r="F103" s="5" t="s">
        <v>122</v>
      </c>
      <c r="G103" s="5" t="s">
        <v>116</v>
      </c>
      <c r="H103" s="38" t="n">
        <f aca="false">((I103-E103)*SUM(L103:AZ103)*10000)</f>
        <v>-0</v>
      </c>
      <c r="I103" s="5" t="n">
        <f aca="false">I102</f>
        <v>0.315</v>
      </c>
      <c r="K103" s="5" t="str">
        <f aca="false">IF(I103=1,0,G103)</f>
        <v>west</v>
      </c>
      <c r="L103" s="29" t="n">
        <f aca="false">IF($B103&lt;=L$2,IF($C103&gt;=L$2,$D103,0),0)</f>
        <v>0</v>
      </c>
      <c r="M103" s="29" t="n">
        <f aca="false">IF($B103&lt;=M$2,IF($C103&gt;=M$2,$D103,0),0)</f>
        <v>0</v>
      </c>
      <c r="N103" s="29" t="n">
        <f aca="false">IF($B103&lt;=N$2,IF($C103&gt;=N$2,$D103,0),0)</f>
        <v>0</v>
      </c>
      <c r="O103" s="29" t="n">
        <f aca="false">IF($B103&lt;=O$2,IF($C103&gt;=O$2,$D103,0),0)</f>
        <v>0</v>
      </c>
      <c r="P103" s="29" t="n">
        <f aca="false">IF($B103&lt;=P$2,IF($C103&gt;=P$2,$D103,0),0)</f>
        <v>0</v>
      </c>
      <c r="Q103" s="29" t="n">
        <f aca="false">IF($B103&lt;=Q$2,IF($C103&gt;=Q$2,$D103,0),0)</f>
        <v>0</v>
      </c>
      <c r="R103" s="29" t="n">
        <f aca="false">IF($B103&lt;=R$2,IF($C103&gt;=R$2,$D103,0),0)</f>
        <v>0</v>
      </c>
      <c r="S103" s="29" t="n">
        <f aca="false">IF($B103&lt;=S$2,IF($C103&gt;=S$2,$D103,0),0)</f>
        <v>0</v>
      </c>
      <c r="T103" s="29" t="n">
        <f aca="false">IF($B103&lt;=T$2,IF($C103&gt;=T$2,$D103,0),0)</f>
        <v>0</v>
      </c>
      <c r="U103" s="29" t="n">
        <f aca="false">IF($B103&lt;=U$2,IF($C103&gt;=U$2,$D103,0),0)</f>
        <v>0</v>
      </c>
      <c r="V103" s="29" t="n">
        <f aca="false">IF($B103&lt;=V$2,IF($C103&gt;=V$2,$D103,0),0)</f>
        <v>0</v>
      </c>
      <c r="W103" s="29" t="n">
        <f aca="false">IF($B103&lt;=W$2,IF($C103&gt;=W$2,$D103,0),0)</f>
        <v>0</v>
      </c>
      <c r="X103" s="29" t="n">
        <f aca="false">IF($B103&lt;=X$2,IF($C103&gt;=X$2,$D103,0),0)</f>
        <v>0</v>
      </c>
      <c r="Y103" s="29" t="n">
        <f aca="false">IF($B103&lt;=Y$2,IF($C103&gt;=Y$2,$D103,0),0)</f>
        <v>0</v>
      </c>
      <c r="Z103" s="29" t="n">
        <f aca="false">IF($B103&lt;=Z$2,IF($C103&gt;=Z$2,$D103,0),0)</f>
        <v>0</v>
      </c>
      <c r="AA103" s="29" t="n">
        <f aca="false">IF($B103&lt;=AA$2,IF($C103&gt;=AA$2,$D103,0),0)</f>
        <v>0</v>
      </c>
      <c r="AB103" s="29" t="n">
        <f aca="false">IF($B103&lt;=AB$2,IF($C103&gt;=AB$2,$D103,0),0)</f>
        <v>0</v>
      </c>
      <c r="AC103" s="29" t="n">
        <f aca="false">IF($B103&lt;=AC$2,IF($C103&gt;=AC$2,$D103,0),0)</f>
        <v>0</v>
      </c>
      <c r="AD103" s="29" t="n">
        <f aca="false">IF($B103&lt;=AD$2,IF($C103&gt;=AD$2,$D103,0),0)</f>
        <v>0</v>
      </c>
      <c r="AE103" s="29" t="n">
        <f aca="false">IF($B103&lt;=AE$2,IF($C103&gt;=AE$2,$D103,0),0)</f>
        <v>0</v>
      </c>
      <c r="AF103" s="29" t="n">
        <f aca="false">IF($B103&lt;=AF$2,IF($C103&gt;=AF$2,$D103,0),0)</f>
        <v>0</v>
      </c>
      <c r="AG103" s="29" t="n">
        <f aca="false">IF($B103&lt;=AG$2,IF($C103&gt;=AG$2,$D103,0),0)</f>
        <v>0</v>
      </c>
      <c r="AH103" s="29" t="n">
        <f aca="false">IF($B103&lt;=AH$2,IF($C103&gt;=AH$2,$D103,0),0)</f>
        <v>0</v>
      </c>
      <c r="AI103" s="29" t="n">
        <f aca="false">IF($B103&lt;=AI$2,IF($C103&gt;=AI$2,$D103,0),0)</f>
        <v>0</v>
      </c>
      <c r="AJ103" s="29" t="n">
        <f aca="false">IF($B103&lt;=AJ$2,IF($C103&gt;=AJ$2,$D103,0),0)</f>
        <v>0</v>
      </c>
      <c r="AK103" s="29" t="n">
        <f aca="false">IF($B103&lt;=AK$2,IF($C103&gt;=AK$2,$D103,0),0)</f>
        <v>0</v>
      </c>
      <c r="AL103" s="29" t="n">
        <f aca="false">IF($B103&lt;=AL$2,IF($C103&gt;=AL$2,$D103,0),0)</f>
        <v>0</v>
      </c>
      <c r="AM103" s="29" t="n">
        <f aca="false">IF($B103&lt;=AM$2,IF($C103&gt;=AM$2,$D103,0),0)</f>
        <v>0</v>
      </c>
      <c r="AN103" s="29" t="n">
        <f aca="false">IF($B103&lt;=AN$2,IF($C103&gt;=AN$2,$D103,0),0)</f>
        <v>0</v>
      </c>
      <c r="AO103" s="29" t="n">
        <f aca="false">IF($B103&lt;=AO$2,IF($C103&gt;=AO$2,$D103,0),0)</f>
        <v>0</v>
      </c>
      <c r="AP103" s="29" t="n">
        <f aca="false">IF($B103&lt;=AP$2,IF($C103&gt;=AP$2,$D103,0),0)</f>
        <v>0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</row>
    <row r="104" customFormat="false" ht="12.75" hidden="false" customHeight="false" outlineLevel="0" collapsed="false">
      <c r="B104" s="24" t="n">
        <v>36678</v>
      </c>
      <c r="C104" s="24" t="n">
        <v>36800</v>
      </c>
      <c r="E104" s="26" t="n">
        <v>0.315</v>
      </c>
      <c r="F104" s="5" t="s">
        <v>122</v>
      </c>
      <c r="G104" s="5" t="s">
        <v>116</v>
      </c>
      <c r="H104" s="38" t="n">
        <f aca="false">((I104-E104)*SUM(L104:AZ104)*10000)</f>
        <v>0</v>
      </c>
      <c r="I104" s="5" t="n">
        <f aca="false">I103</f>
        <v>0.315</v>
      </c>
      <c r="K104" s="5" t="str">
        <f aca="false">IF(I104=1,0,G104)</f>
        <v>west</v>
      </c>
      <c r="L104" s="29" t="n">
        <f aca="false">IF($B104&lt;=L$2,IF($C104&gt;=L$2,$D104,0),0)</f>
        <v>0</v>
      </c>
      <c r="M104" s="29" t="n">
        <f aca="false">IF($B104&lt;=M$2,IF($C104&gt;=M$2,$D104,0),0)</f>
        <v>0</v>
      </c>
      <c r="N104" s="29" t="n">
        <f aca="false">IF($B104&lt;=N$2,IF($C104&gt;=N$2,$D104,0),0)</f>
        <v>0</v>
      </c>
      <c r="O104" s="29" t="n">
        <f aca="false">IF($B104&lt;=O$2,IF($C104&gt;=O$2,$D104,0),0)</f>
        <v>0</v>
      </c>
      <c r="P104" s="29" t="n">
        <f aca="false">IF($B104&lt;=P$2,IF($C104&gt;=P$2,$D104,0),0)</f>
        <v>0</v>
      </c>
      <c r="Q104" s="29" t="n">
        <f aca="false">IF($B104&lt;=Q$2,IF($C104&gt;=Q$2,$D104,0),0)</f>
        <v>0</v>
      </c>
      <c r="R104" s="29" t="n">
        <f aca="false">IF($B104&lt;=R$2,IF($C104&gt;=R$2,$D104,0),0)</f>
        <v>0</v>
      </c>
      <c r="S104" s="29" t="n">
        <f aca="false">IF($B104&lt;=S$2,IF($C104&gt;=S$2,$D104,0),0)</f>
        <v>0</v>
      </c>
      <c r="T104" s="29" t="n">
        <f aca="false">IF($B104&lt;=T$2,IF($C104&gt;=T$2,$D104,0),0)</f>
        <v>0</v>
      </c>
      <c r="U104" s="29" t="n">
        <f aca="false">IF($B104&lt;=U$2,IF($C104&gt;=U$2,$D104,0),0)</f>
        <v>0</v>
      </c>
      <c r="V104" s="29" t="n">
        <f aca="false">IF($B104&lt;=V$2,IF($C104&gt;=V$2,$D104,0),0)</f>
        <v>0</v>
      </c>
      <c r="W104" s="29" t="n">
        <f aca="false">IF($B104&lt;=W$2,IF($C104&gt;=W$2,$D104,0),0)</f>
        <v>0</v>
      </c>
      <c r="X104" s="29" t="n">
        <f aca="false">IF($B104&lt;=X$2,IF($C104&gt;=X$2,$D104,0),0)</f>
        <v>0</v>
      </c>
      <c r="Y104" s="29" t="n">
        <f aca="false">IF($B104&lt;=Y$2,IF($C104&gt;=Y$2,$D104,0),0)</f>
        <v>0</v>
      </c>
      <c r="Z104" s="29" t="n">
        <f aca="false">IF($B104&lt;=Z$2,IF($C104&gt;=Z$2,$D104,0),0)</f>
        <v>0</v>
      </c>
      <c r="AA104" s="29" t="n">
        <f aca="false">IF($B104&lt;=AA$2,IF($C104&gt;=AA$2,$D104,0),0)</f>
        <v>0</v>
      </c>
      <c r="AB104" s="29" t="n">
        <f aca="false">IF($B104&lt;=AB$2,IF($C104&gt;=AB$2,$D104,0),0)</f>
        <v>0</v>
      </c>
      <c r="AC104" s="29" t="n">
        <f aca="false">IF($B104&lt;=AC$2,IF($C104&gt;=AC$2,$D104,0),0)</f>
        <v>0</v>
      </c>
      <c r="AD104" s="29" t="n">
        <f aca="false">IF($B104&lt;=AD$2,IF($C104&gt;=AD$2,$D104,0),0)</f>
        <v>0</v>
      </c>
      <c r="AE104" s="29" t="n">
        <f aca="false">IF($B104&lt;=AE$2,IF($C104&gt;=AE$2,$D104,0),0)</f>
        <v>0</v>
      </c>
      <c r="AF104" s="29" t="n">
        <f aca="false">IF($B104&lt;=AF$2,IF($C104&gt;=AF$2,$D104,0),0)</f>
        <v>0</v>
      </c>
      <c r="AG104" s="29" t="n">
        <f aca="false">IF($B104&lt;=AG$2,IF($C104&gt;=AG$2,$D104,0),0)</f>
        <v>0</v>
      </c>
      <c r="AH104" s="29" t="n">
        <f aca="false">IF($B104&lt;=AH$2,IF($C104&gt;=AH$2,$D104,0),0)</f>
        <v>0</v>
      </c>
      <c r="AI104" s="29" t="n">
        <f aca="false">IF($B104&lt;=AI$2,IF($C104&gt;=AI$2,$D104,0),0)</f>
        <v>0</v>
      </c>
      <c r="AJ104" s="29" t="n">
        <f aca="false">IF($B104&lt;=AJ$2,IF($C104&gt;=AJ$2,$D104,0),0)</f>
        <v>0</v>
      </c>
      <c r="AK104" s="29" t="n">
        <f aca="false">IF($B104&lt;=AK$2,IF($C104&gt;=AK$2,$D104,0),0)</f>
        <v>0</v>
      </c>
      <c r="AL104" s="29" t="n">
        <f aca="false">IF($B104&lt;=AL$2,IF($C104&gt;=AL$2,$D104,0),0)</f>
        <v>0</v>
      </c>
      <c r="AM104" s="29" t="n">
        <f aca="false">IF($B104&lt;=AM$2,IF($C104&gt;=AM$2,$D104,0),0)</f>
        <v>0</v>
      </c>
      <c r="AN104" s="29" t="n">
        <f aca="false">IF($B104&lt;=AN$2,IF($C104&gt;=AN$2,$D104,0),0)</f>
        <v>0</v>
      </c>
      <c r="AO104" s="29" t="n">
        <f aca="false">IF($B104&lt;=AO$2,IF($C104&gt;=AO$2,$D104,0),0)</f>
        <v>0</v>
      </c>
      <c r="AP104" s="29" t="n">
        <f aca="false">IF($B104&lt;=AP$2,IF($C104&gt;=AP$2,$D104,0),0)</f>
        <v>0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</row>
    <row r="105" customFormat="false" ht="12.75" hidden="false" customHeight="false" outlineLevel="0" collapsed="false">
      <c r="B105" s="24" t="n">
        <v>36678</v>
      </c>
      <c r="C105" s="24" t="n">
        <v>36800</v>
      </c>
      <c r="E105" s="26" t="n">
        <v>0.255</v>
      </c>
      <c r="F105" s="5" t="s">
        <v>122</v>
      </c>
      <c r="G105" s="5" t="s">
        <v>116</v>
      </c>
      <c r="H105" s="38" t="n">
        <f aca="false">((I105-E105)*SUM(L105:AZ105)*10000)</f>
        <v>0</v>
      </c>
      <c r="I105" s="5" t="n">
        <f aca="false">I104</f>
        <v>0.315</v>
      </c>
      <c r="K105" s="5" t="str">
        <f aca="false">IF(I105=1,0,G105)</f>
        <v>west</v>
      </c>
      <c r="L105" s="29" t="n">
        <f aca="false">IF($B105&lt;=L$2,IF($C105&gt;=L$2,$D105,0),0)</f>
        <v>0</v>
      </c>
      <c r="M105" s="29" t="n">
        <f aca="false">IF($B105&lt;=M$2,IF($C105&gt;=M$2,$D105,0),0)</f>
        <v>0</v>
      </c>
      <c r="N105" s="29" t="n">
        <f aca="false">IF($B105&lt;=N$2,IF($C105&gt;=N$2,$D105,0),0)</f>
        <v>0</v>
      </c>
      <c r="O105" s="29" t="n">
        <f aca="false">IF($B105&lt;=O$2,IF($C105&gt;=O$2,$D105,0),0)</f>
        <v>0</v>
      </c>
      <c r="P105" s="29" t="n">
        <f aca="false">IF($B105&lt;=P$2,IF($C105&gt;=P$2,$D105,0),0)</f>
        <v>0</v>
      </c>
      <c r="Q105" s="29" t="n">
        <f aca="false">IF($B105&lt;=Q$2,IF($C105&gt;=Q$2,$D105,0),0)</f>
        <v>0</v>
      </c>
      <c r="R105" s="29" t="n">
        <f aca="false">IF($B105&lt;=R$2,IF($C105&gt;=R$2,$D105,0),0)</f>
        <v>0</v>
      </c>
      <c r="S105" s="29" t="n">
        <f aca="false">IF($B105&lt;=S$2,IF($C105&gt;=S$2,$D105,0),0)</f>
        <v>0</v>
      </c>
      <c r="T105" s="29" t="n">
        <f aca="false">IF($B105&lt;=T$2,IF($C105&gt;=T$2,$D105,0),0)</f>
        <v>0</v>
      </c>
      <c r="U105" s="29" t="n">
        <f aca="false">IF($B105&lt;=U$2,IF($C105&gt;=U$2,$D105,0),0)</f>
        <v>0</v>
      </c>
      <c r="V105" s="29" t="n">
        <f aca="false">IF($B105&lt;=V$2,IF($C105&gt;=V$2,$D105,0),0)</f>
        <v>0</v>
      </c>
      <c r="W105" s="29" t="n">
        <f aca="false">IF($B105&lt;=W$2,IF($C105&gt;=W$2,$D105,0),0)</f>
        <v>0</v>
      </c>
      <c r="X105" s="29" t="n">
        <f aca="false">IF($B105&lt;=X$2,IF($C105&gt;=X$2,$D105,0),0)</f>
        <v>0</v>
      </c>
      <c r="Y105" s="29" t="n">
        <f aca="false">IF($B105&lt;=Y$2,IF($C105&gt;=Y$2,$D105,0),0)</f>
        <v>0</v>
      </c>
      <c r="Z105" s="29" t="n">
        <f aca="false">IF($B105&lt;=Z$2,IF($C105&gt;=Z$2,$D105,0),0)</f>
        <v>0</v>
      </c>
      <c r="AA105" s="29" t="n">
        <f aca="false">IF($B105&lt;=AA$2,IF($C105&gt;=AA$2,$D105,0),0)</f>
        <v>0</v>
      </c>
      <c r="AB105" s="29" t="n">
        <f aca="false">IF($B105&lt;=AB$2,IF($C105&gt;=AB$2,$D105,0),0)</f>
        <v>0</v>
      </c>
      <c r="AC105" s="29" t="n">
        <f aca="false">IF($B105&lt;=AC$2,IF($C105&gt;=AC$2,$D105,0),0)</f>
        <v>0</v>
      </c>
      <c r="AD105" s="29" t="n">
        <f aca="false">IF($B105&lt;=AD$2,IF($C105&gt;=AD$2,$D105,0),0)</f>
        <v>0</v>
      </c>
      <c r="AE105" s="29" t="n">
        <f aca="false">IF($B105&lt;=AE$2,IF($C105&gt;=AE$2,$D105,0),0)</f>
        <v>0</v>
      </c>
      <c r="AF105" s="29" t="n">
        <f aca="false">IF($B105&lt;=AF$2,IF($C105&gt;=AF$2,$D105,0),0)</f>
        <v>0</v>
      </c>
      <c r="AG105" s="29" t="n">
        <f aca="false">IF($B105&lt;=AG$2,IF($C105&gt;=AG$2,$D105,0),0)</f>
        <v>0</v>
      </c>
      <c r="AH105" s="29" t="n">
        <f aca="false">IF($B105&lt;=AH$2,IF($C105&gt;=AH$2,$D105,0),0)</f>
        <v>0</v>
      </c>
      <c r="AI105" s="29" t="n">
        <f aca="false">IF($B105&lt;=AI$2,IF($C105&gt;=AI$2,$D105,0),0)</f>
        <v>0</v>
      </c>
      <c r="AJ105" s="29" t="n">
        <f aca="false">IF($B105&lt;=AJ$2,IF($C105&gt;=AJ$2,$D105,0),0)</f>
        <v>0</v>
      </c>
      <c r="AK105" s="29" t="n">
        <f aca="false">IF($B105&lt;=AK$2,IF($C105&gt;=AK$2,$D105,0),0)</f>
        <v>0</v>
      </c>
      <c r="AL105" s="29" t="n">
        <f aca="false">IF($B105&lt;=AL$2,IF($C105&gt;=AL$2,$D105,0),0)</f>
        <v>0</v>
      </c>
      <c r="AM105" s="29" t="n">
        <f aca="false">IF($B105&lt;=AM$2,IF($C105&gt;=AM$2,$D105,0),0)</f>
        <v>0</v>
      </c>
      <c r="AN105" s="29" t="n">
        <f aca="false">IF($B105&lt;=AN$2,IF($C105&gt;=AN$2,$D105,0),0)</f>
        <v>0</v>
      </c>
      <c r="AO105" s="29" t="n">
        <f aca="false">IF($B105&lt;=AO$2,IF($C105&gt;=AO$2,$D105,0),0)</f>
        <v>0</v>
      </c>
      <c r="AP105" s="29" t="n">
        <f aca="false">IF($B105&lt;=AP$2,IF($C105&gt;=AP$2,$D105,0),0)</f>
        <v>0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</row>
    <row r="106" customFormat="false" ht="12.75" hidden="false" customHeight="false" outlineLevel="0" collapsed="false">
      <c r="B106" s="24" t="n">
        <v>36678</v>
      </c>
      <c r="C106" s="24" t="n">
        <v>36800</v>
      </c>
      <c r="E106" s="26" t="n">
        <v>0.285</v>
      </c>
      <c r="F106" s="5" t="s">
        <v>122</v>
      </c>
      <c r="G106" s="5" t="s">
        <v>116</v>
      </c>
      <c r="H106" s="38" t="n">
        <f aca="false">((I106-E106)*SUM(L106:AZ106)*10000)</f>
        <v>0</v>
      </c>
      <c r="I106" s="5" t="n">
        <f aca="false">I105</f>
        <v>0.315</v>
      </c>
      <c r="K106" s="5" t="str">
        <f aca="false">IF(I106=1,0,G106)</f>
        <v>west</v>
      </c>
      <c r="L106" s="29" t="n">
        <f aca="false">IF($B106&lt;=L$2,IF($C106&gt;=L$2,$D106,0),0)</f>
        <v>0</v>
      </c>
      <c r="M106" s="29" t="n">
        <f aca="false">IF($B106&lt;=M$2,IF($C106&gt;=M$2,$D106,0),0)</f>
        <v>0</v>
      </c>
      <c r="N106" s="29" t="n">
        <f aca="false">IF($B106&lt;=N$2,IF($C106&gt;=N$2,$D106,0),0)</f>
        <v>0</v>
      </c>
      <c r="O106" s="29" t="n">
        <f aca="false">IF($B106&lt;=O$2,IF($C106&gt;=O$2,$D106,0),0)</f>
        <v>0</v>
      </c>
      <c r="P106" s="29" t="n">
        <f aca="false">IF($B106&lt;=P$2,IF($C106&gt;=P$2,$D106,0),0)</f>
        <v>0</v>
      </c>
      <c r="Q106" s="29" t="n">
        <f aca="false">IF($B106&lt;=Q$2,IF($C106&gt;=Q$2,$D106,0),0)</f>
        <v>0</v>
      </c>
      <c r="R106" s="29" t="n">
        <f aca="false">IF($B106&lt;=R$2,IF($C106&gt;=R$2,$D106,0),0)</f>
        <v>0</v>
      </c>
      <c r="S106" s="29" t="n">
        <f aca="false">IF($B106&lt;=S$2,IF($C106&gt;=S$2,$D106,0),0)</f>
        <v>0</v>
      </c>
      <c r="T106" s="29" t="n">
        <f aca="false">IF($B106&lt;=T$2,IF($C106&gt;=T$2,$D106,0),0)</f>
        <v>0</v>
      </c>
      <c r="U106" s="29" t="n">
        <f aca="false">IF($B106&lt;=U$2,IF($C106&gt;=U$2,$D106,0),0)</f>
        <v>0</v>
      </c>
      <c r="V106" s="29" t="n">
        <f aca="false">IF($B106&lt;=V$2,IF($C106&gt;=V$2,$D106,0),0)</f>
        <v>0</v>
      </c>
      <c r="W106" s="29" t="n">
        <f aca="false">IF($B106&lt;=W$2,IF($C106&gt;=W$2,$D106,0),0)</f>
        <v>0</v>
      </c>
      <c r="X106" s="29" t="n">
        <f aca="false">IF($B106&lt;=X$2,IF($C106&gt;=X$2,$D106,0),0)</f>
        <v>0</v>
      </c>
      <c r="Y106" s="29" t="n">
        <f aca="false">IF($B106&lt;=Y$2,IF($C106&gt;=Y$2,$D106,0),0)</f>
        <v>0</v>
      </c>
      <c r="Z106" s="29" t="n">
        <f aca="false">IF($B106&lt;=Z$2,IF($C106&gt;=Z$2,$D106,0),0)</f>
        <v>0</v>
      </c>
      <c r="AA106" s="29" t="n">
        <f aca="false">IF($B106&lt;=AA$2,IF($C106&gt;=AA$2,$D106,0),0)</f>
        <v>0</v>
      </c>
      <c r="AB106" s="29" t="n">
        <f aca="false">IF($B106&lt;=AB$2,IF($C106&gt;=AB$2,$D106,0),0)</f>
        <v>0</v>
      </c>
      <c r="AC106" s="29" t="n">
        <f aca="false">IF($B106&lt;=AC$2,IF($C106&gt;=AC$2,$D106,0),0)</f>
        <v>0</v>
      </c>
      <c r="AD106" s="29" t="n">
        <f aca="false">IF($B106&lt;=AD$2,IF($C106&gt;=AD$2,$D106,0),0)</f>
        <v>0</v>
      </c>
      <c r="AE106" s="29" t="n">
        <f aca="false">IF($B106&lt;=AE$2,IF($C106&gt;=AE$2,$D106,0),0)</f>
        <v>0</v>
      </c>
      <c r="AF106" s="29" t="n">
        <f aca="false">IF($B106&lt;=AF$2,IF($C106&gt;=AF$2,$D106,0),0)</f>
        <v>0</v>
      </c>
      <c r="AG106" s="29" t="n">
        <f aca="false">IF($B106&lt;=AG$2,IF($C106&gt;=AG$2,$D106,0),0)</f>
        <v>0</v>
      </c>
      <c r="AH106" s="29" t="n">
        <f aca="false">IF($B106&lt;=AH$2,IF($C106&gt;=AH$2,$D106,0),0)</f>
        <v>0</v>
      </c>
      <c r="AI106" s="29" t="n">
        <f aca="false">IF($B106&lt;=AI$2,IF($C106&gt;=AI$2,$D106,0),0)</f>
        <v>0</v>
      </c>
      <c r="AJ106" s="29" t="n">
        <f aca="false">IF($B106&lt;=AJ$2,IF($C106&gt;=AJ$2,$D106,0),0)</f>
        <v>0</v>
      </c>
      <c r="AK106" s="29" t="n">
        <f aca="false">IF($B106&lt;=AK$2,IF($C106&gt;=AK$2,$D106,0),0)</f>
        <v>0</v>
      </c>
      <c r="AL106" s="29" t="n">
        <f aca="false">IF($B106&lt;=AL$2,IF($C106&gt;=AL$2,$D106,0),0)</f>
        <v>0</v>
      </c>
      <c r="AM106" s="29" t="n">
        <f aca="false">IF($B106&lt;=AM$2,IF($C106&gt;=AM$2,$D106,0),0)</f>
        <v>0</v>
      </c>
      <c r="AN106" s="29" t="n">
        <f aca="false">IF($B106&lt;=AN$2,IF($C106&gt;=AN$2,$D106,0),0)</f>
        <v>0</v>
      </c>
      <c r="AO106" s="29" t="n">
        <f aca="false">IF($B106&lt;=AO$2,IF($C106&gt;=AO$2,$D106,0),0)</f>
        <v>0</v>
      </c>
      <c r="AP106" s="29" t="n">
        <f aca="false">IF($B106&lt;=AP$2,IF($C106&gt;=AP$2,$D106,0),0)</f>
        <v>0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</row>
    <row r="107" customFormat="false" ht="12.75" hidden="false" customHeight="false" outlineLevel="0" collapsed="false">
      <c r="B107" s="24" t="n">
        <v>36678</v>
      </c>
      <c r="C107" s="24" t="n">
        <v>36800</v>
      </c>
      <c r="E107" s="26" t="n">
        <v>0.275</v>
      </c>
      <c r="F107" s="5" t="s">
        <v>122</v>
      </c>
      <c r="G107" s="5" t="s">
        <v>116</v>
      </c>
      <c r="H107" s="38" t="n">
        <f aca="false">((I107-E107)*SUM(L107:AZ107)*10000)</f>
        <v>0</v>
      </c>
      <c r="I107" s="5" t="n">
        <f aca="false">I106</f>
        <v>0.315</v>
      </c>
      <c r="K107" s="5" t="str">
        <f aca="false">IF(I107=1,0,G107)</f>
        <v>west</v>
      </c>
      <c r="L107" s="29" t="n">
        <f aca="false">IF($B107&lt;=L$2,IF($C107&gt;=L$2,$D107,0),0)</f>
        <v>0</v>
      </c>
      <c r="M107" s="29" t="n">
        <f aca="false">IF($B107&lt;=M$2,IF($C107&gt;=M$2,$D107,0),0)</f>
        <v>0</v>
      </c>
      <c r="N107" s="29" t="n">
        <f aca="false">IF($B107&lt;=N$2,IF($C107&gt;=N$2,$D107,0),0)</f>
        <v>0</v>
      </c>
      <c r="O107" s="29" t="n">
        <f aca="false">IF($B107&lt;=O$2,IF($C107&gt;=O$2,$D107,0),0)</f>
        <v>0</v>
      </c>
      <c r="P107" s="29" t="n">
        <f aca="false">IF($B107&lt;=P$2,IF($C107&gt;=P$2,$D107,0),0)</f>
        <v>0</v>
      </c>
      <c r="Q107" s="29" t="n">
        <f aca="false">IF($B107&lt;=Q$2,IF($C107&gt;=Q$2,$D107,0),0)</f>
        <v>0</v>
      </c>
      <c r="R107" s="29" t="n">
        <f aca="false">IF($B107&lt;=R$2,IF($C107&gt;=R$2,$D107,0),0)</f>
        <v>0</v>
      </c>
      <c r="S107" s="29" t="n">
        <f aca="false">IF($B107&lt;=S$2,IF($C107&gt;=S$2,$D107,0),0)</f>
        <v>0</v>
      </c>
      <c r="T107" s="29" t="n">
        <f aca="false">IF($B107&lt;=T$2,IF($C107&gt;=T$2,$D107,0),0)</f>
        <v>0</v>
      </c>
      <c r="U107" s="29" t="n">
        <f aca="false">IF($B107&lt;=U$2,IF($C107&gt;=U$2,$D107,0),0)</f>
        <v>0</v>
      </c>
      <c r="V107" s="29" t="n">
        <f aca="false">IF($B107&lt;=V$2,IF($C107&gt;=V$2,$D107,0),0)</f>
        <v>0</v>
      </c>
      <c r="W107" s="29" t="n">
        <f aca="false">IF($B107&lt;=W$2,IF($C107&gt;=W$2,$D107,0),0)</f>
        <v>0</v>
      </c>
      <c r="X107" s="29" t="n">
        <f aca="false">IF($B107&lt;=X$2,IF($C107&gt;=X$2,$D107,0),0)</f>
        <v>0</v>
      </c>
      <c r="Y107" s="29" t="n">
        <f aca="false">IF($B107&lt;=Y$2,IF($C107&gt;=Y$2,$D107,0),0)</f>
        <v>0</v>
      </c>
      <c r="Z107" s="29" t="n">
        <f aca="false">IF($B107&lt;=Z$2,IF($C107&gt;=Z$2,$D107,0),0)</f>
        <v>0</v>
      </c>
      <c r="AA107" s="29" t="n">
        <f aca="false">IF($B107&lt;=AA$2,IF($C107&gt;=AA$2,$D107,0),0)</f>
        <v>0</v>
      </c>
      <c r="AB107" s="29" t="n">
        <f aca="false">IF($B107&lt;=AB$2,IF($C107&gt;=AB$2,$D107,0),0)</f>
        <v>0</v>
      </c>
      <c r="AC107" s="29" t="n">
        <f aca="false">IF($B107&lt;=AC$2,IF($C107&gt;=AC$2,$D107,0),0)</f>
        <v>0</v>
      </c>
      <c r="AD107" s="29" t="n">
        <f aca="false">IF($B107&lt;=AD$2,IF($C107&gt;=AD$2,$D107,0),0)</f>
        <v>0</v>
      </c>
      <c r="AE107" s="29" t="n">
        <f aca="false">IF($B107&lt;=AE$2,IF($C107&gt;=AE$2,$D107,0),0)</f>
        <v>0</v>
      </c>
      <c r="AF107" s="29" t="n">
        <f aca="false">IF($B107&lt;=AF$2,IF($C107&gt;=AF$2,$D107,0),0)</f>
        <v>0</v>
      </c>
      <c r="AG107" s="29" t="n">
        <f aca="false">IF($B107&lt;=AG$2,IF($C107&gt;=AG$2,$D107,0),0)</f>
        <v>0</v>
      </c>
      <c r="AH107" s="29" t="n">
        <f aca="false">IF($B107&lt;=AH$2,IF($C107&gt;=AH$2,$D107,0),0)</f>
        <v>0</v>
      </c>
      <c r="AI107" s="29" t="n">
        <f aca="false">IF($B107&lt;=AI$2,IF($C107&gt;=AI$2,$D107,0),0)</f>
        <v>0</v>
      </c>
      <c r="AJ107" s="29" t="n">
        <f aca="false">IF($B107&lt;=AJ$2,IF($C107&gt;=AJ$2,$D107,0),0)</f>
        <v>0</v>
      </c>
      <c r="AK107" s="29" t="n">
        <f aca="false">IF($B107&lt;=AK$2,IF($C107&gt;=AK$2,$D107,0),0)</f>
        <v>0</v>
      </c>
      <c r="AL107" s="29" t="n">
        <f aca="false">IF($B107&lt;=AL$2,IF($C107&gt;=AL$2,$D107,0),0)</f>
        <v>0</v>
      </c>
      <c r="AM107" s="29" t="n">
        <f aca="false">IF($B107&lt;=AM$2,IF($C107&gt;=AM$2,$D107,0),0)</f>
        <v>0</v>
      </c>
      <c r="AN107" s="29" t="n">
        <f aca="false">IF($B107&lt;=AN$2,IF($C107&gt;=AN$2,$D107,0),0)</f>
        <v>0</v>
      </c>
      <c r="AO107" s="29" t="n">
        <f aca="false">IF($B107&lt;=AO$2,IF($C107&gt;=AO$2,$D107,0),0)</f>
        <v>0</v>
      </c>
      <c r="AP107" s="29" t="n">
        <f aca="false">IF($B107&lt;=AP$2,IF($C107&gt;=AP$2,$D107,0),0)</f>
        <v>0</v>
      </c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</row>
    <row r="108" customFormat="false" ht="12.75" hidden="false" customHeight="false" outlineLevel="0" collapsed="false">
      <c r="B108" s="24" t="n">
        <v>36678</v>
      </c>
      <c r="C108" s="24" t="n">
        <v>36800</v>
      </c>
      <c r="E108" s="26" t="n">
        <v>0.315</v>
      </c>
      <c r="F108" s="5" t="s">
        <v>122</v>
      </c>
      <c r="G108" s="5" t="s">
        <v>116</v>
      </c>
      <c r="H108" s="38" t="n">
        <f aca="false">((I108-E108)*SUM(L108:AZ108)*10000)</f>
        <v>0</v>
      </c>
      <c r="I108" s="5" t="n">
        <f aca="false">I107</f>
        <v>0.315</v>
      </c>
      <c r="K108" s="5" t="str">
        <f aca="false">IF(I108=1,0,G108)</f>
        <v>west</v>
      </c>
      <c r="L108" s="29" t="n">
        <f aca="false">IF($B108&lt;=L$2,IF($C108&gt;=L$2,$D108,0),0)</f>
        <v>0</v>
      </c>
      <c r="M108" s="29" t="n">
        <f aca="false">IF($B108&lt;=M$2,IF($C108&gt;=M$2,$D108,0),0)</f>
        <v>0</v>
      </c>
      <c r="N108" s="29" t="n">
        <f aca="false">IF($B108&lt;=N$2,IF($C108&gt;=N$2,$D108,0),0)</f>
        <v>0</v>
      </c>
      <c r="O108" s="29" t="n">
        <f aca="false">IF($B108&lt;=O$2,IF($C108&gt;=O$2,$D108,0),0)</f>
        <v>0</v>
      </c>
      <c r="P108" s="29" t="n">
        <f aca="false">IF($B108&lt;=P$2,IF($C108&gt;=P$2,$D108,0),0)</f>
        <v>0</v>
      </c>
      <c r="Q108" s="29" t="n">
        <f aca="false">IF($B108&lt;=Q$2,IF($C108&gt;=Q$2,$D108,0),0)</f>
        <v>0</v>
      </c>
      <c r="R108" s="29" t="n">
        <f aca="false">IF($B108&lt;=R$2,IF($C108&gt;=R$2,$D108,0),0)</f>
        <v>0</v>
      </c>
      <c r="S108" s="29" t="n">
        <f aca="false">IF($B108&lt;=S$2,IF($C108&gt;=S$2,$D108,0),0)</f>
        <v>0</v>
      </c>
      <c r="T108" s="29" t="n">
        <f aca="false">IF($B108&lt;=T$2,IF($C108&gt;=T$2,$D108,0),0)</f>
        <v>0</v>
      </c>
      <c r="U108" s="29" t="n">
        <f aca="false">IF($B108&lt;=U$2,IF($C108&gt;=U$2,$D108,0),0)</f>
        <v>0</v>
      </c>
      <c r="V108" s="29" t="n">
        <f aca="false">IF($B108&lt;=V$2,IF($C108&gt;=V$2,$D108,0),0)</f>
        <v>0</v>
      </c>
      <c r="W108" s="29" t="n">
        <f aca="false">IF($B108&lt;=W$2,IF($C108&gt;=W$2,$D108,0),0)</f>
        <v>0</v>
      </c>
      <c r="X108" s="29" t="n">
        <f aca="false">IF($B108&lt;=X$2,IF($C108&gt;=X$2,$D108,0),0)</f>
        <v>0</v>
      </c>
      <c r="Y108" s="29" t="n">
        <f aca="false">IF($B108&lt;=Y$2,IF($C108&gt;=Y$2,$D108,0),0)</f>
        <v>0</v>
      </c>
      <c r="Z108" s="29" t="n">
        <f aca="false">IF($B108&lt;=Z$2,IF($C108&gt;=Z$2,$D108,0),0)</f>
        <v>0</v>
      </c>
      <c r="AA108" s="29" t="n">
        <f aca="false">IF($B108&lt;=AA$2,IF($C108&gt;=AA$2,$D108,0),0)</f>
        <v>0</v>
      </c>
      <c r="AB108" s="29" t="n">
        <f aca="false">IF($B108&lt;=AB$2,IF($C108&gt;=AB$2,$D108,0),0)</f>
        <v>0</v>
      </c>
      <c r="AC108" s="29" t="n">
        <f aca="false">IF($B108&lt;=AC$2,IF($C108&gt;=AC$2,$D108,0),0)</f>
        <v>0</v>
      </c>
      <c r="AD108" s="29" t="n">
        <f aca="false">IF($B108&lt;=AD$2,IF($C108&gt;=AD$2,$D108,0),0)</f>
        <v>0</v>
      </c>
      <c r="AE108" s="29" t="n">
        <f aca="false">IF($B108&lt;=AE$2,IF($C108&gt;=AE$2,$D108,0),0)</f>
        <v>0</v>
      </c>
      <c r="AF108" s="29" t="n">
        <f aca="false">IF($B108&lt;=AF$2,IF($C108&gt;=AF$2,$D108,0),0)</f>
        <v>0</v>
      </c>
      <c r="AG108" s="29" t="n">
        <f aca="false">IF($B108&lt;=AG$2,IF($C108&gt;=AG$2,$D108,0),0)</f>
        <v>0</v>
      </c>
      <c r="AH108" s="29" t="n">
        <f aca="false">IF($B108&lt;=AH$2,IF($C108&gt;=AH$2,$D108,0),0)</f>
        <v>0</v>
      </c>
      <c r="AI108" s="29" t="n">
        <f aca="false">IF($B108&lt;=AI$2,IF($C108&gt;=AI$2,$D108,0),0)</f>
        <v>0</v>
      </c>
      <c r="AJ108" s="29" t="n">
        <f aca="false">IF($B108&lt;=AJ$2,IF($C108&gt;=AJ$2,$D108,0),0)</f>
        <v>0</v>
      </c>
      <c r="AK108" s="29" t="n">
        <f aca="false">IF($B108&lt;=AK$2,IF($C108&gt;=AK$2,$D108,0),0)</f>
        <v>0</v>
      </c>
      <c r="AL108" s="29" t="n">
        <f aca="false">IF($B108&lt;=AL$2,IF($C108&gt;=AL$2,$D108,0),0)</f>
        <v>0</v>
      </c>
      <c r="AM108" s="29" t="n">
        <f aca="false">IF($B108&lt;=AM$2,IF($C108&gt;=AM$2,$D108,0),0)</f>
        <v>0</v>
      </c>
      <c r="AN108" s="29" t="n">
        <f aca="false">IF($B108&lt;=AN$2,IF($C108&gt;=AN$2,$D108,0),0)</f>
        <v>0</v>
      </c>
      <c r="AO108" s="29" t="n">
        <f aca="false">IF($B108&lt;=AO$2,IF($C108&gt;=AO$2,$D108,0),0)</f>
        <v>0</v>
      </c>
      <c r="AP108" s="29" t="n">
        <f aca="false">IF($B108&lt;=AP$2,IF($C108&gt;=AP$2,$D108,0),0)</f>
        <v>0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</row>
    <row r="109" customFormat="false" ht="12.75" hidden="false" customHeight="false" outlineLevel="0" collapsed="false">
      <c r="B109" s="24" t="n">
        <v>36678</v>
      </c>
      <c r="C109" s="24" t="n">
        <v>36800</v>
      </c>
      <c r="E109" s="26" t="n">
        <v>0.345</v>
      </c>
      <c r="F109" s="5" t="s">
        <v>122</v>
      </c>
      <c r="G109" s="5" t="s">
        <v>116</v>
      </c>
      <c r="H109" s="38" t="n">
        <f aca="false">((I109-E109)*SUM(L109:AZ109)*10000)</f>
        <v>-0</v>
      </c>
      <c r="I109" s="5" t="n">
        <f aca="false">I108</f>
        <v>0.315</v>
      </c>
      <c r="K109" s="5" t="str">
        <f aca="false">IF(I109=1,0,G109)</f>
        <v>west</v>
      </c>
      <c r="L109" s="29" t="n">
        <f aca="false">IF($B109&lt;=L$2,IF($C109&gt;=L$2,$D109,0),0)</f>
        <v>0</v>
      </c>
      <c r="M109" s="29" t="n">
        <f aca="false">IF($B109&lt;=M$2,IF($C109&gt;=M$2,$D109,0),0)</f>
        <v>0</v>
      </c>
      <c r="N109" s="29" t="n">
        <f aca="false">IF($B109&lt;=N$2,IF($C109&gt;=N$2,$D109,0),0)</f>
        <v>0</v>
      </c>
      <c r="O109" s="29" t="n">
        <f aca="false">IF($B109&lt;=O$2,IF($C109&gt;=O$2,$D109,0),0)</f>
        <v>0</v>
      </c>
      <c r="P109" s="29" t="n">
        <f aca="false">IF($B109&lt;=P$2,IF($C109&gt;=P$2,$D109,0),0)</f>
        <v>0</v>
      </c>
      <c r="Q109" s="29" t="n">
        <f aca="false">IF($B109&lt;=Q$2,IF($C109&gt;=Q$2,$D109,0),0)</f>
        <v>0</v>
      </c>
      <c r="R109" s="29" t="n">
        <f aca="false">IF($B109&lt;=R$2,IF($C109&gt;=R$2,$D109,0),0)</f>
        <v>0</v>
      </c>
      <c r="S109" s="29" t="n">
        <f aca="false">IF($B109&lt;=S$2,IF($C109&gt;=S$2,$D109,0),0)</f>
        <v>0</v>
      </c>
      <c r="T109" s="29" t="n">
        <f aca="false">IF($B109&lt;=T$2,IF($C109&gt;=T$2,$D109,0),0)</f>
        <v>0</v>
      </c>
      <c r="U109" s="29" t="n">
        <f aca="false">IF($B109&lt;=U$2,IF($C109&gt;=U$2,$D109,0),0)</f>
        <v>0</v>
      </c>
      <c r="V109" s="29" t="n">
        <f aca="false">IF($B109&lt;=V$2,IF($C109&gt;=V$2,$D109,0),0)</f>
        <v>0</v>
      </c>
      <c r="W109" s="29" t="n">
        <f aca="false">IF($B109&lt;=W$2,IF($C109&gt;=W$2,$D109,0),0)</f>
        <v>0</v>
      </c>
      <c r="X109" s="29" t="n">
        <f aca="false">IF($B109&lt;=X$2,IF($C109&gt;=X$2,$D109,0),0)</f>
        <v>0</v>
      </c>
      <c r="Y109" s="29" t="n">
        <f aca="false">IF($B109&lt;=Y$2,IF($C109&gt;=Y$2,$D109,0),0)</f>
        <v>0</v>
      </c>
      <c r="Z109" s="29" t="n">
        <f aca="false">IF($B109&lt;=Z$2,IF($C109&gt;=Z$2,$D109,0),0)</f>
        <v>0</v>
      </c>
      <c r="AA109" s="29" t="n">
        <f aca="false">IF($B109&lt;=AA$2,IF($C109&gt;=AA$2,$D109,0),0)</f>
        <v>0</v>
      </c>
      <c r="AB109" s="29" t="n">
        <f aca="false">IF($B109&lt;=AB$2,IF($C109&gt;=AB$2,$D109,0),0)</f>
        <v>0</v>
      </c>
      <c r="AC109" s="29" t="n">
        <f aca="false">IF($B109&lt;=AC$2,IF($C109&gt;=AC$2,$D109,0),0)</f>
        <v>0</v>
      </c>
      <c r="AD109" s="29" t="n">
        <f aca="false">IF($B109&lt;=AD$2,IF($C109&gt;=AD$2,$D109,0),0)</f>
        <v>0</v>
      </c>
      <c r="AE109" s="29" t="n">
        <f aca="false">IF($B109&lt;=AE$2,IF($C109&gt;=AE$2,$D109,0),0)</f>
        <v>0</v>
      </c>
      <c r="AF109" s="29" t="n">
        <f aca="false">IF($B109&lt;=AF$2,IF($C109&gt;=AF$2,$D109,0),0)</f>
        <v>0</v>
      </c>
      <c r="AG109" s="29" t="n">
        <f aca="false">IF($B109&lt;=AG$2,IF($C109&gt;=AG$2,$D109,0),0)</f>
        <v>0</v>
      </c>
      <c r="AH109" s="29" t="n">
        <f aca="false">IF($B109&lt;=AH$2,IF($C109&gt;=AH$2,$D109,0),0)</f>
        <v>0</v>
      </c>
      <c r="AI109" s="29" t="n">
        <f aca="false">IF($B109&lt;=AI$2,IF($C109&gt;=AI$2,$D109,0),0)</f>
        <v>0</v>
      </c>
      <c r="AJ109" s="29" t="n">
        <f aca="false">IF($B109&lt;=AJ$2,IF($C109&gt;=AJ$2,$D109,0),0)</f>
        <v>0</v>
      </c>
      <c r="AK109" s="29" t="n">
        <f aca="false">IF($B109&lt;=AK$2,IF($C109&gt;=AK$2,$D109,0),0)</f>
        <v>0</v>
      </c>
      <c r="AL109" s="29" t="n">
        <f aca="false">IF($B109&lt;=AL$2,IF($C109&gt;=AL$2,$D109,0),0)</f>
        <v>0</v>
      </c>
      <c r="AM109" s="29" t="n">
        <f aca="false">IF($B109&lt;=AM$2,IF($C109&gt;=AM$2,$D109,0),0)</f>
        <v>0</v>
      </c>
      <c r="AN109" s="29" t="n">
        <f aca="false">IF($B109&lt;=AN$2,IF($C109&gt;=AN$2,$D109,0),0)</f>
        <v>0</v>
      </c>
      <c r="AO109" s="29" t="n">
        <f aca="false">IF($B109&lt;=AO$2,IF($C109&gt;=AO$2,$D109,0),0)</f>
        <v>0</v>
      </c>
      <c r="AP109" s="29" t="n">
        <f aca="false">IF($B109&lt;=AP$2,IF($C109&gt;=AP$2,$D109,0),0)</f>
        <v>0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</row>
    <row r="110" customFormat="false" ht="12.75" hidden="false" customHeight="false" outlineLevel="0" collapsed="false">
      <c r="H110" s="38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</row>
    <row r="111" customFormat="false" ht="12.75" hidden="false" customHeight="false" outlineLevel="0" collapsed="false">
      <c r="B111" s="24" t="n">
        <v>36678</v>
      </c>
      <c r="C111" s="24" t="n">
        <v>36800</v>
      </c>
      <c r="E111" s="26" t="n">
        <v>0.395</v>
      </c>
      <c r="F111" s="5" t="s">
        <v>127</v>
      </c>
      <c r="G111" s="5" t="s">
        <v>3</v>
      </c>
      <c r="H111" s="38" t="n">
        <f aca="false">((I111-E111)*SUM(L111:AZ111)*10000)</f>
        <v>-0</v>
      </c>
      <c r="I111" s="5" t="n">
        <v>0.285</v>
      </c>
      <c r="K111" s="5" t="str">
        <f aca="false">IF(I111=1,0,G111)</f>
        <v>NY</v>
      </c>
      <c r="L111" s="29" t="n">
        <f aca="false">IF($B111&lt;=L$2,IF($C111&gt;=L$2,$D111,0),0)</f>
        <v>0</v>
      </c>
      <c r="M111" s="29" t="n">
        <f aca="false">IF($B111&lt;=M$2,IF($C111&gt;=M$2,$D111,0),0)</f>
        <v>0</v>
      </c>
      <c r="N111" s="29" t="n">
        <f aca="false">IF($B111&lt;=N$2,IF($C111&gt;=N$2,$D111,0),0)</f>
        <v>0</v>
      </c>
      <c r="O111" s="29" t="n">
        <f aca="false">IF($B111&lt;=O$2,IF($C111&gt;=O$2,$D111,0),0)</f>
        <v>0</v>
      </c>
      <c r="P111" s="29" t="n">
        <f aca="false">IF($B111&lt;=P$2,IF($C111&gt;=P$2,$D111,0),0)</f>
        <v>0</v>
      </c>
      <c r="Q111" s="29" t="n">
        <f aca="false">IF($B111&lt;=Q$2,IF($C111&gt;=Q$2,$D111,0),0)</f>
        <v>0</v>
      </c>
      <c r="R111" s="29" t="n">
        <f aca="false">IF($B111&lt;=R$2,IF($C111&gt;=R$2,$D111,0),0)</f>
        <v>0</v>
      </c>
      <c r="S111" s="29" t="n">
        <f aca="false">IF($B111&lt;=S$2,IF($C111&gt;=S$2,$D111,0),0)</f>
        <v>0</v>
      </c>
      <c r="T111" s="29" t="n">
        <f aca="false">IF($B111&lt;=T$2,IF($C111&gt;=T$2,$D111,0),0)</f>
        <v>0</v>
      </c>
      <c r="U111" s="29" t="n">
        <f aca="false">IF($B111&lt;=U$2,IF($C111&gt;=U$2,$D111,0),0)</f>
        <v>0</v>
      </c>
      <c r="V111" s="29" t="n">
        <f aca="false">IF($B111&lt;=V$2,IF($C111&gt;=V$2,$D111,0),0)</f>
        <v>0</v>
      </c>
      <c r="W111" s="29" t="n">
        <f aca="false">IF($B111&lt;=W$2,IF($C111&gt;=W$2,$D111,0),0)</f>
        <v>0</v>
      </c>
      <c r="X111" s="29" t="n">
        <f aca="false">IF($B111&lt;=X$2,IF($C111&gt;=X$2,$D111,0),0)</f>
        <v>0</v>
      </c>
      <c r="Y111" s="29" t="n">
        <f aca="false">IF($B111&lt;=Y$2,IF($C111&gt;=Y$2,$D111,0),0)</f>
        <v>0</v>
      </c>
      <c r="Z111" s="29" t="n">
        <f aca="false">IF($B111&lt;=Z$2,IF($C111&gt;=Z$2,$D111,0),0)</f>
        <v>0</v>
      </c>
      <c r="AA111" s="29" t="n">
        <f aca="false">IF($B111&lt;=AA$2,IF($C111&gt;=AA$2,$D111,0),0)</f>
        <v>0</v>
      </c>
      <c r="AB111" s="29" t="n">
        <f aca="false">IF($B111&lt;=AB$2,IF($C111&gt;=AB$2,$D111,0),0)</f>
        <v>0</v>
      </c>
      <c r="AC111" s="29" t="n">
        <f aca="false">IF($B111&lt;=AC$2,IF($C111&gt;=AC$2,$D111,0),0)</f>
        <v>0</v>
      </c>
      <c r="AD111" s="29" t="n">
        <f aca="false">IF($B111&lt;=AD$2,IF($C111&gt;=AD$2,$D111,0),0)</f>
        <v>0</v>
      </c>
      <c r="AE111" s="29" t="n">
        <f aca="false">IF($B111&lt;=AE$2,IF($C111&gt;=AE$2,$D111,0),0)</f>
        <v>0</v>
      </c>
      <c r="AF111" s="29" t="n">
        <f aca="false">IF($B111&lt;=AF$2,IF($C111&gt;=AF$2,$D111,0),0)</f>
        <v>0</v>
      </c>
      <c r="AG111" s="29" t="n">
        <f aca="false">IF($B111&lt;=AG$2,IF($C111&gt;=AG$2,$D111,0),0)</f>
        <v>0</v>
      </c>
      <c r="AH111" s="29" t="n">
        <f aca="false">IF($B111&lt;=AH$2,IF($C111&gt;=AH$2,$D111,0),0)</f>
        <v>0</v>
      </c>
      <c r="AI111" s="29" t="n">
        <f aca="false">IF($B111&lt;=AI$2,IF($C111&gt;=AI$2,$D111,0),0)</f>
        <v>0</v>
      </c>
      <c r="AJ111" s="29" t="n">
        <f aca="false">IF($B111&lt;=AJ$2,IF($C111&gt;=AJ$2,$D111,0),0)</f>
        <v>0</v>
      </c>
      <c r="AK111" s="29" t="n">
        <f aca="false">IF($B111&lt;=AK$2,IF($C111&gt;=AK$2,$D111,0),0)</f>
        <v>0</v>
      </c>
      <c r="AL111" s="29" t="n">
        <f aca="false">IF($B111&lt;=AL$2,IF($C111&gt;=AL$2,$D111,0),0)</f>
        <v>0</v>
      </c>
      <c r="AM111" s="29" t="n">
        <f aca="false">IF($B111&lt;=AM$2,IF($C111&gt;=AM$2,$D111,0),0)</f>
        <v>0</v>
      </c>
      <c r="AN111" s="29" t="n">
        <f aca="false">IF($B111&lt;=AN$2,IF($C111&gt;=AN$2,$D111,0),0)</f>
        <v>0</v>
      </c>
      <c r="AO111" s="29" t="n">
        <f aca="false">IF($B111&lt;=AO$2,IF($C111&gt;=AO$2,$D111,0),0)</f>
        <v>0</v>
      </c>
      <c r="AP111" s="29" t="n">
        <f aca="false">IF($B111&lt;=AP$2,IF($C111&gt;=AP$2,$D111,0),0)</f>
        <v>0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O9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11" activeCellId="0" sqref="G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1" style="5" width="9.14"/>
  </cols>
  <sheetData>
    <row r="4" customFormat="false" ht="12.75" hidden="false" customHeight="false" outlineLevel="0" collapsed="false">
      <c r="A4" s="5" t="s">
        <v>128</v>
      </c>
      <c r="B4" s="38" t="n">
        <f aca="false">SUM(B10:B14)</f>
        <v>-31</v>
      </c>
      <c r="C4" s="38" t="n">
        <f aca="false">SUM(C10:C14)</f>
        <v>349.954713040053</v>
      </c>
      <c r="D4" s="38" t="n">
        <f aca="false">SUM(D10:D14)</f>
        <v>1164.66927632818</v>
      </c>
      <c r="E4" s="38" t="n">
        <f aca="false">SUM(E10:E14)</f>
        <v>184.506118253139</v>
      </c>
      <c r="F4" s="38" t="n">
        <f aca="false">SUM(F10:F14)</f>
        <v>400.03045761</v>
      </c>
      <c r="G4" s="38" t="e">
        <f aca="false">SUM(G11:G14)</f>
        <v>#N/A</v>
      </c>
    </row>
    <row r="5" customFormat="false" ht="12.75" hidden="false" customHeight="false" outlineLevel="0" collapsed="false">
      <c r="A5" s="5" t="s">
        <v>31</v>
      </c>
      <c r="B5" s="38" t="n">
        <f aca="false">SUM(B15:B19)</f>
        <v>0</v>
      </c>
      <c r="C5" s="38" t="n">
        <f aca="false">SUM(C15:C19)</f>
        <v>657.167494732473</v>
      </c>
      <c r="D5" s="38" t="n">
        <f aca="false">SUM(D15:D19)</f>
        <v>716.787815800274</v>
      </c>
      <c r="E5" s="38" t="n">
        <f aca="false">SUM(E15:E19)</f>
        <v>273.531895331401</v>
      </c>
      <c r="F5" s="38" t="n">
        <f aca="false">SUM(F15:F19)</f>
        <v>-257.78690008</v>
      </c>
      <c r="G5" s="38" t="e">
        <f aca="false">SUM(G15:G19)</f>
        <v>#N/A</v>
      </c>
    </row>
    <row r="6" customFormat="false" ht="12.75" hidden="false" customHeight="false" outlineLevel="0" collapsed="false">
      <c r="A6" s="5" t="s">
        <v>129</v>
      </c>
      <c r="B6" s="38" t="n">
        <f aca="false">SUM(B20:B26)</f>
        <v>0</v>
      </c>
      <c r="C6" s="38" t="n">
        <f aca="false">SUM(C20:C26)</f>
        <v>197.07586182</v>
      </c>
      <c r="D6" s="38" t="n">
        <f aca="false">SUM(D20:D26)</f>
        <v>678.16743266</v>
      </c>
      <c r="E6" s="38" t="n">
        <f aca="false">SUM(E20:E26)</f>
        <v>162.903657173186</v>
      </c>
      <c r="F6" s="38" t="n">
        <f aca="false">SUM(F20:F26)</f>
        <v>183.15282457</v>
      </c>
      <c r="G6" s="38" t="e">
        <f aca="false">SUM(G20:G26)</f>
        <v>#N/A</v>
      </c>
    </row>
    <row r="8" customFormat="false" ht="12.75" hidden="false" customHeight="false" outlineLevel="0" collapsed="false">
      <c r="B8" s="5" t="s">
        <v>130</v>
      </c>
      <c r="C8" s="5" t="s">
        <v>12</v>
      </c>
      <c r="D8" s="5" t="s">
        <v>12</v>
      </c>
      <c r="E8" s="5" t="s">
        <v>12</v>
      </c>
      <c r="F8" s="5" t="s">
        <v>12</v>
      </c>
      <c r="G8" s="5" t="s">
        <v>12</v>
      </c>
      <c r="L8" s="0" t="s">
        <v>37</v>
      </c>
      <c r="M8" s="0" t="s">
        <v>37</v>
      </c>
      <c r="N8" s="0" t="s">
        <v>37</v>
      </c>
      <c r="O8" s="0" t="s">
        <v>37</v>
      </c>
    </row>
    <row r="9" customFormat="false" ht="12.75" hidden="false" customHeight="false" outlineLevel="0" collapsed="false">
      <c r="B9" s="5" t="s">
        <v>130</v>
      </c>
      <c r="C9" s="5" t="s">
        <v>5</v>
      </c>
      <c r="D9" s="5" t="s">
        <v>4</v>
      </c>
      <c r="E9" s="5" t="s">
        <v>3</v>
      </c>
      <c r="F9" s="5" t="s">
        <v>7</v>
      </c>
      <c r="G9" s="5" t="s">
        <v>6</v>
      </c>
      <c r="L9" s="0" t="s">
        <v>117</v>
      </c>
      <c r="M9" s="0" t="s">
        <v>125</v>
      </c>
      <c r="N9" s="0" t="s">
        <v>123</v>
      </c>
      <c r="O9" s="0" t="s">
        <v>126</v>
      </c>
    </row>
    <row r="10" customFormat="false" ht="12.75" hidden="false" customHeight="false" outlineLevel="0" collapsed="false">
      <c r="A10" s="5" t="s">
        <v>41</v>
      </c>
      <c r="B10" s="38"/>
      <c r="C10" s="38"/>
      <c r="D10" s="38"/>
      <c r="E10" s="38"/>
      <c r="F10" s="38"/>
      <c r="G10" s="38"/>
      <c r="L10" s="38" t="n">
        <f aca="false">DSUM(SWAPTRADES,$A10,L$8:L$9)</f>
        <v>0</v>
      </c>
      <c r="M10" s="38" t="n">
        <f aca="false">DSUM(SWAPTRADES,$A10,M$8:M$9)</f>
        <v>0</v>
      </c>
      <c r="N10" s="38" t="n">
        <f aca="false">DSUM(SWAPTRADES,$A10,N$8:N$9)</f>
        <v>0</v>
      </c>
      <c r="O10" s="38" t="n">
        <f aca="false">DSUM(SWAPTRADES,$A10,O$8:O$9)</f>
        <v>0</v>
      </c>
    </row>
    <row r="11" customFormat="false" ht="12.75" hidden="false" customHeight="false" outlineLevel="0" collapsed="false">
      <c r="A11" s="5" t="s">
        <v>42</v>
      </c>
      <c r="B11" s="38" t="n">
        <f aca="false">DSUM(SWAPTRADES,$A11,B$8:B$9)</f>
        <v>15.5</v>
      </c>
      <c r="C11" s="38" t="n">
        <f aca="false">DSUM(SWAPTRADES,$A11,C$8:C$9)</f>
        <v>47.1324906</v>
      </c>
      <c r="D11" s="38" t="n">
        <f aca="false">DSUM(SWAPTRADES,$A11,D$8:D$9)</f>
        <v>316.067217571563</v>
      </c>
      <c r="E11" s="38" t="n">
        <f aca="false">DSUM(SWAPTRADES,$A11,E$8:E$9)</f>
        <v>10.2053342452835</v>
      </c>
      <c r="F11" s="38" t="n">
        <f aca="false">DSUM(SWAPTRADES,$A11,F$8:F$9)</f>
        <v>118.73954203</v>
      </c>
      <c r="G11" s="38" t="e">
        <f aca="false">DSUM(SWAPTRADES,$A11,G$8:G$9)+'RISK PAGE'!AP10</f>
        <v>#N/A</v>
      </c>
      <c r="I11" s="38" t="e">
        <f aca="false">'RISK PAGE'!AP10</f>
        <v>#N/A</v>
      </c>
      <c r="L11" s="38" t="n">
        <f aca="false">DSUM(SWAPTRADES,$A11,L$8:L$9)</f>
        <v>-31</v>
      </c>
      <c r="M11" s="38" t="n">
        <f aca="false">DSUM(SWAPTRADES,$A11,M$8:M$9)</f>
        <v>0</v>
      </c>
      <c r="N11" s="38" t="n">
        <f aca="false">DSUM(SWAPTRADES,$A11,N$8:N$9)</f>
        <v>-77.5</v>
      </c>
      <c r="O11" s="38" t="n">
        <f aca="false">DSUM(SWAPTRADES,$A11,O$8:O$9)</f>
        <v>-31</v>
      </c>
    </row>
    <row r="12" customFormat="false" ht="12.75" hidden="false" customHeight="false" outlineLevel="0" collapsed="false">
      <c r="A12" s="5" t="s">
        <v>43</v>
      </c>
      <c r="B12" s="38" t="n">
        <f aca="false">DSUM(SWAPTRADES,$A12,B$8:B$9)</f>
        <v>-15.5</v>
      </c>
      <c r="C12" s="38" t="n">
        <f aca="false">DSUM(SWAPTRADES,$A12,C$8:C$9)</f>
        <v>15.38466797</v>
      </c>
      <c r="D12" s="38" t="n">
        <f aca="false">DSUM(SWAPTRADES,$A12,D$8:D$9)</f>
        <v>297.311359432157</v>
      </c>
      <c r="E12" s="38" t="n">
        <f aca="false">DSUM(SWAPTRADES,$A12,E$8:E$9)</f>
        <v>23.0337411073596</v>
      </c>
      <c r="F12" s="38" t="n">
        <f aca="false">DSUM(SWAPTRADES,$A12,F$8:F$9)</f>
        <v>115.98833197</v>
      </c>
      <c r="G12" s="38" t="e">
        <f aca="false">DSUM(SWAPTRADES,$A12,G$8:G$9)+'RISK PAGE'!AP11</f>
        <v>#N/A</v>
      </c>
      <c r="I12" s="38" t="e">
        <f aca="false">'RISK PAGE'!AP11</f>
        <v>#N/A</v>
      </c>
      <c r="L12" s="38" t="n">
        <f aca="false">DSUM(SWAPTRADES,$A12,L$8:L$9)</f>
        <v>-15.5</v>
      </c>
      <c r="M12" s="38" t="n">
        <f aca="false">DSUM(SWAPTRADES,$A12,M$8:M$9)</f>
        <v>0</v>
      </c>
      <c r="N12" s="38" t="n">
        <f aca="false">DSUM(SWAPTRADES,$A12,N$8:N$9)</f>
        <v>-15.5</v>
      </c>
      <c r="O12" s="38" t="n">
        <f aca="false">DSUM(SWAPTRADES,$A12,O$8:O$9)</f>
        <v>-31</v>
      </c>
    </row>
    <row r="13" customFormat="false" ht="12.75" hidden="false" customHeight="false" outlineLevel="0" collapsed="false">
      <c r="A13" s="5" t="s">
        <v>44</v>
      </c>
      <c r="B13" s="38" t="n">
        <f aca="false">DSUM(SWAPTRADES,$A13,B$8:B$9)</f>
        <v>-15.5</v>
      </c>
      <c r="C13" s="38" t="n">
        <f aca="false">DSUM(SWAPTRADES,$A13,C$8:C$9)</f>
        <v>120.424482495513</v>
      </c>
      <c r="D13" s="38" t="n">
        <f aca="false">DSUM(SWAPTRADES,$A13,D$8:D$9)</f>
        <v>277.591860430223</v>
      </c>
      <c r="E13" s="38" t="n">
        <f aca="false">DSUM(SWAPTRADES,$A13,E$8:E$9)</f>
        <v>83.0984147151956</v>
      </c>
      <c r="F13" s="38" t="n">
        <f aca="false">DSUM(SWAPTRADES,$A13,F$8:F$9)</f>
        <v>107.49348519</v>
      </c>
      <c r="G13" s="38" t="e">
        <f aca="false">DSUM(SWAPTRADES,$A13,G$8:G$9)+'RISK PAGE'!AP12</f>
        <v>#N/A</v>
      </c>
      <c r="I13" s="38" t="e">
        <f aca="false">'RISK PAGE'!AP12</f>
        <v>#N/A</v>
      </c>
      <c r="L13" s="38" t="n">
        <f aca="false">DSUM(SWAPTRADES,$A13,L$8:L$9)</f>
        <v>-15.5</v>
      </c>
      <c r="M13" s="38" t="n">
        <f aca="false">DSUM(SWAPTRADES,$A13,M$8:M$9)</f>
        <v>0</v>
      </c>
      <c r="N13" s="38" t="n">
        <f aca="false">DSUM(SWAPTRADES,$A13,N$8:N$9)</f>
        <v>-15.5</v>
      </c>
      <c r="O13" s="38" t="n">
        <f aca="false">DSUM(SWAPTRADES,$A13,O$8:O$9)</f>
        <v>-31</v>
      </c>
    </row>
    <row r="14" customFormat="false" ht="12.75" hidden="false" customHeight="false" outlineLevel="0" collapsed="false">
      <c r="A14" s="5" t="s">
        <v>45</v>
      </c>
      <c r="B14" s="38" t="n">
        <f aca="false">DSUM(SWAPTRADES,$A14,B$8:B$9)</f>
        <v>-15.5</v>
      </c>
      <c r="C14" s="38" t="n">
        <f aca="false">DSUM(SWAPTRADES,$A14,C$8:C$9)</f>
        <v>167.01307197454</v>
      </c>
      <c r="D14" s="38" t="n">
        <f aca="false">DSUM(SWAPTRADES,$A14,D$8:D$9)</f>
        <v>273.698838894239</v>
      </c>
      <c r="E14" s="38" t="n">
        <f aca="false">DSUM(SWAPTRADES,$A14,E$8:E$9)</f>
        <v>68.1686281853002</v>
      </c>
      <c r="F14" s="38" t="n">
        <f aca="false">DSUM(SWAPTRADES,$A14,F$8:F$9)</f>
        <v>57.80909842</v>
      </c>
      <c r="G14" s="38" t="e">
        <f aca="false">DSUM(SWAPTRADES,$A14,G$8:G$9)+'RISK PAGE'!AP13</f>
        <v>#N/A</v>
      </c>
      <c r="I14" s="38" t="e">
        <f aca="false">'RISK PAGE'!AP13</f>
        <v>#N/A</v>
      </c>
      <c r="L14" s="38" t="n">
        <f aca="false">DSUM(SWAPTRADES,$A14,L$8:L$9)</f>
        <v>-15.5</v>
      </c>
      <c r="M14" s="38" t="n">
        <f aca="false">DSUM(SWAPTRADES,$A14,M$8:M$9)</f>
        <v>0</v>
      </c>
      <c r="N14" s="38" t="n">
        <f aca="false">DSUM(SWAPTRADES,$A14,N$8:N$9)</f>
        <v>-15.5</v>
      </c>
      <c r="O14" s="38" t="n">
        <f aca="false">DSUM(SWAPTRADES,$A14,O$8:O$9)</f>
        <v>-31</v>
      </c>
    </row>
    <row r="15" customFormat="false" ht="12.75" hidden="false" customHeight="false" outlineLevel="0" collapsed="false">
      <c r="A15" s="5" t="s">
        <v>46</v>
      </c>
      <c r="B15" s="38" t="n">
        <f aca="false">DSUM(SWAPTRADES,$A15,B$8:B$9)</f>
        <v>0</v>
      </c>
      <c r="C15" s="38" t="n">
        <f aca="false">DSUM(SWAPTRADES,$A15,C$8:C$9)</f>
        <v>158.920298846113</v>
      </c>
      <c r="D15" s="38" t="n">
        <f aca="false">DSUM(SWAPTRADES,$A15,D$8:D$9)</f>
        <v>150.759954821941</v>
      </c>
      <c r="E15" s="38" t="n">
        <f aca="false">DSUM(SWAPTRADES,$A15,E$8:E$9)</f>
        <v>114.073387508545</v>
      </c>
      <c r="F15" s="38" t="n">
        <f aca="false">DSUM(SWAPTRADES,$A15,F$8:F$9)</f>
        <v>-65.10641438</v>
      </c>
      <c r="G15" s="38" t="e">
        <f aca="false">DSUM(SWAPTRADES,$A15,G$8:G$9)+'RISK PAGE'!AP14</f>
        <v>#N/A</v>
      </c>
      <c r="I15" s="38" t="e">
        <f aca="false">'RISK PAGE'!AP14</f>
        <v>#N/A</v>
      </c>
      <c r="L15" s="38" t="n">
        <f aca="false">DSUM(SWAPTRADES,$A15,L$8:L$9)</f>
        <v>0</v>
      </c>
      <c r="M15" s="38" t="n">
        <f aca="false">DSUM(SWAPTRADES,$A15,M$8:M$9)</f>
        <v>0</v>
      </c>
      <c r="N15" s="38" t="n">
        <f aca="false">DSUM(SWAPTRADES,$A15,N$8:N$9)</f>
        <v>31</v>
      </c>
      <c r="O15" s="38" t="n">
        <f aca="false">DSUM(SWAPTRADES,$A15,O$8:O$9)</f>
        <v>0</v>
      </c>
    </row>
    <row r="16" customFormat="false" ht="12.75" hidden="false" customHeight="false" outlineLevel="0" collapsed="false">
      <c r="A16" s="5" t="s">
        <v>47</v>
      </c>
      <c r="B16" s="38" t="n">
        <f aca="false">DSUM(SWAPTRADES,$A16,B$8:B$9)</f>
        <v>0</v>
      </c>
      <c r="C16" s="38" t="n">
        <f aca="false">DSUM(SWAPTRADES,$A16,C$8:C$9)</f>
        <v>155.144230389692</v>
      </c>
      <c r="D16" s="38" t="n">
        <f aca="false">DSUM(SWAPTRADES,$A16,D$8:D$9)</f>
        <v>144.124704474652</v>
      </c>
      <c r="E16" s="38" t="n">
        <f aca="false">DSUM(SWAPTRADES,$A16,E$8:E$9)</f>
        <v>21.6878697747102</v>
      </c>
      <c r="F16" s="38" t="n">
        <f aca="false">DSUM(SWAPTRADES,$A16,F$8:F$9)</f>
        <v>-62.11965197</v>
      </c>
      <c r="G16" s="38" t="e">
        <f aca="false">DSUM(SWAPTRADES,$A16,G$8:G$9)+'RISK PAGE'!AP15</f>
        <v>#N/A</v>
      </c>
      <c r="I16" s="38" t="e">
        <f aca="false">'RISK PAGE'!AP15</f>
        <v>#N/A</v>
      </c>
      <c r="L16" s="38" t="n">
        <f aca="false">DSUM(SWAPTRADES,$A16,L$8:L$9)</f>
        <v>0</v>
      </c>
      <c r="M16" s="38" t="n">
        <f aca="false">DSUM(SWAPTRADES,$A16,M$8:M$9)</f>
        <v>0</v>
      </c>
      <c r="N16" s="38" t="n">
        <f aca="false">DSUM(SWAPTRADES,$A16,N$8:N$9)</f>
        <v>31</v>
      </c>
      <c r="O16" s="38" t="n">
        <f aca="false">DSUM(SWAPTRADES,$A16,O$8:O$9)</f>
        <v>0</v>
      </c>
    </row>
    <row r="17" customFormat="false" ht="12.75" hidden="false" customHeight="false" outlineLevel="0" collapsed="false">
      <c r="A17" s="5" t="s">
        <v>48</v>
      </c>
      <c r="B17" s="38" t="n">
        <f aca="false">DSUM(SWAPTRADES,$A17,B$8:B$9)</f>
        <v>0</v>
      </c>
      <c r="C17" s="38" t="n">
        <f aca="false">DSUM(SWAPTRADES,$A17,C$8:C$9)</f>
        <v>101.964450607585</v>
      </c>
      <c r="D17" s="38" t="n">
        <f aca="false">DSUM(SWAPTRADES,$A17,D$8:D$9)</f>
        <v>141.071703832367</v>
      </c>
      <c r="E17" s="38" t="n">
        <f aca="false">DSUM(SWAPTRADES,$A17,E$8:E$9)</f>
        <v>32.816746316453</v>
      </c>
      <c r="F17" s="38" t="n">
        <f aca="false">DSUM(SWAPTRADES,$A17,F$8:F$9)</f>
        <v>-38.38596364</v>
      </c>
      <c r="G17" s="38" t="e">
        <f aca="false">DSUM(SWAPTRADES,$A17,G$8:G$9)+'RISK PAGE'!AP16</f>
        <v>#N/A</v>
      </c>
      <c r="I17" s="38" t="e">
        <f aca="false">'RISK PAGE'!AP16</f>
        <v>#N/A</v>
      </c>
      <c r="L17" s="38" t="n">
        <f aca="false">DSUM(SWAPTRADES,$A17,L$8:L$9)</f>
        <v>0</v>
      </c>
      <c r="M17" s="38" t="n">
        <f aca="false">DSUM(SWAPTRADES,$A17,M$8:M$9)</f>
        <v>0</v>
      </c>
      <c r="N17" s="38" t="n">
        <f aca="false">DSUM(SWAPTRADES,$A17,N$8:N$9)</f>
        <v>31</v>
      </c>
      <c r="O17" s="38" t="n">
        <f aca="false">DSUM(SWAPTRADES,$A17,O$8:O$9)</f>
        <v>0</v>
      </c>
    </row>
    <row r="18" customFormat="false" ht="12.75" hidden="false" customHeight="false" outlineLevel="0" collapsed="false">
      <c r="A18" s="5" t="s">
        <v>49</v>
      </c>
      <c r="B18" s="38" t="n">
        <f aca="false">DSUM(SWAPTRADES,$A18,B$8:B$9)</f>
        <v>0</v>
      </c>
      <c r="C18" s="38" t="n">
        <f aca="false">DSUM(SWAPTRADES,$A18,C$8:C$9)</f>
        <v>130.619710144417</v>
      </c>
      <c r="D18" s="38" t="n">
        <f aca="false">DSUM(SWAPTRADES,$A18,D$8:D$9)</f>
        <v>137.22292794648</v>
      </c>
      <c r="E18" s="38" t="n">
        <f aca="false">DSUM(SWAPTRADES,$A18,E$8:E$9)</f>
        <v>16.1252990104885</v>
      </c>
      <c r="F18" s="38" t="n">
        <f aca="false">DSUM(SWAPTRADES,$A18,F$8:F$9)</f>
        <v>-41.83662617</v>
      </c>
      <c r="G18" s="38" t="e">
        <f aca="false">DSUM(SWAPTRADES,$A18,G$8:G$9)+'RISK PAGE'!AP17</f>
        <v>#N/A</v>
      </c>
      <c r="I18" s="38" t="e">
        <f aca="false">'RISK PAGE'!AP17</f>
        <v>#N/A</v>
      </c>
      <c r="L18" s="38" t="n">
        <f aca="false">DSUM(SWAPTRADES,$A18,L$8:L$9)</f>
        <v>0</v>
      </c>
      <c r="M18" s="38" t="n">
        <f aca="false">DSUM(SWAPTRADES,$A18,M$8:M$9)</f>
        <v>0</v>
      </c>
      <c r="N18" s="38" t="n">
        <f aca="false">DSUM(SWAPTRADES,$A18,N$8:N$9)</f>
        <v>31</v>
      </c>
      <c r="O18" s="38" t="n">
        <f aca="false">DSUM(SWAPTRADES,$A18,O$8:O$9)</f>
        <v>0</v>
      </c>
    </row>
    <row r="19" customFormat="false" ht="12.75" hidden="false" customHeight="false" outlineLevel="0" collapsed="false">
      <c r="A19" s="39" t="s">
        <v>50</v>
      </c>
      <c r="B19" s="38" t="n">
        <f aca="false">DSUM(SWAPTRADES,$A19,B$8:B$9)</f>
        <v>0</v>
      </c>
      <c r="C19" s="38" t="n">
        <f aca="false">DSUM(SWAPTRADES,$A19,C$8:C$9)</f>
        <v>110.518804744666</v>
      </c>
      <c r="D19" s="38" t="n">
        <f aca="false">DSUM(SWAPTRADES,$A19,D$8:D$9)</f>
        <v>143.608524724834</v>
      </c>
      <c r="E19" s="38" t="n">
        <f aca="false">DSUM(SWAPTRADES,$A19,E$8:E$9)</f>
        <v>88.8285927212042</v>
      </c>
      <c r="F19" s="38" t="n">
        <f aca="false">DSUM(SWAPTRADES,$A19,F$8:F$9)</f>
        <v>-50.33824392</v>
      </c>
      <c r="G19" s="38" t="e">
        <f aca="false">DSUM(SWAPTRADES,$A19,G$8:G$9)+'RISK PAGE'!AP18</f>
        <v>#N/A</v>
      </c>
      <c r="I19" s="38" t="e">
        <f aca="false">'RISK PAGE'!AP18</f>
        <v>#N/A</v>
      </c>
      <c r="L19" s="38" t="n">
        <f aca="false">DSUM(SWAPTRADES,$A19,L$8:L$9)</f>
        <v>0</v>
      </c>
      <c r="M19" s="38" t="n">
        <f aca="false">DSUM(SWAPTRADES,$A19,M$8:M$9)</f>
        <v>0</v>
      </c>
      <c r="N19" s="38" t="n">
        <f aca="false">DSUM(SWAPTRADES,$A19,N$8:N$9)</f>
        <v>31</v>
      </c>
      <c r="O19" s="38" t="n">
        <f aca="false">DSUM(SWAPTRADES,$A19,O$8:O$9)</f>
        <v>0</v>
      </c>
    </row>
    <row r="20" customFormat="false" ht="12.75" hidden="false" customHeight="false" outlineLevel="0" collapsed="false">
      <c r="A20" s="5" t="s">
        <v>51</v>
      </c>
      <c r="B20" s="38" t="n">
        <f aca="false">DSUM(SWAPTRADES,$A20,B$8:B$9)</f>
        <v>0</v>
      </c>
      <c r="C20" s="38" t="n">
        <f aca="false">DSUM(SWAPTRADES,$A20,C$8:C$9)</f>
        <v>29.51354967</v>
      </c>
      <c r="D20" s="38" t="n">
        <f aca="false">DSUM(SWAPTRADES,$A20,D$8:D$9)</f>
        <v>104.04984731</v>
      </c>
      <c r="E20" s="38" t="n">
        <f aca="false">DSUM(SWAPTRADES,$A20,E$8:E$9)</f>
        <v>25.9579957511134</v>
      </c>
      <c r="F20" s="38" t="n">
        <f aca="false">DSUM(SWAPTRADES,$A20,F$8:F$9)</f>
        <v>27.61608969</v>
      </c>
      <c r="G20" s="38" t="e">
        <f aca="false">DSUM(SWAPTRADES,$A20,G$8:G$9)+'RISK PAGE'!AP19</f>
        <v>#N/A</v>
      </c>
      <c r="I20" s="38" t="e">
        <f aca="false">'RISK PAGE'!AP19</f>
        <v>#N/A</v>
      </c>
      <c r="L20" s="38" t="n">
        <f aca="false">DSUM(SWAPTRADES,$A20,L$8:L$9)</f>
        <v>0</v>
      </c>
      <c r="M20" s="38" t="n">
        <f aca="false">DSUM(SWAPTRADES,$A20,M$8:M$9)</f>
        <v>0</v>
      </c>
      <c r="N20" s="38" t="n">
        <f aca="false">DSUM(SWAPTRADES,$A20,N$8:N$9)</f>
        <v>0</v>
      </c>
      <c r="O20" s="38" t="n">
        <f aca="false">DSUM(SWAPTRADES,$A20,O$8:O$9)</f>
        <v>0</v>
      </c>
    </row>
    <row r="21" customFormat="false" ht="12.75" hidden="false" customHeight="false" outlineLevel="0" collapsed="false">
      <c r="A21" s="5" t="s">
        <v>52</v>
      </c>
      <c r="B21" s="38" t="n">
        <f aca="false">DSUM(SWAPTRADES,$A21,B$8:B$9)</f>
        <v>0</v>
      </c>
      <c r="C21" s="38" t="n">
        <f aca="false">DSUM(SWAPTRADES,$A21,C$8:C$9)</f>
        <v>28.96380564</v>
      </c>
      <c r="D21" s="38" t="n">
        <f aca="false">DSUM(SWAPTRADES,$A21,D$8:D$9)</f>
        <v>107.32090385</v>
      </c>
      <c r="E21" s="38" t="n">
        <f aca="false">DSUM(SWAPTRADES,$A21,E$8:E$9)</f>
        <v>21.1409012752722</v>
      </c>
      <c r="F21" s="38" t="n">
        <f aca="false">DSUM(SWAPTRADES,$A21,F$8:F$9)</f>
        <v>28.60591591</v>
      </c>
      <c r="G21" s="38" t="e">
        <f aca="false">DSUM(SWAPTRADES,$A21,G$8:G$9)+'RISK PAGE'!AP20</f>
        <v>#N/A</v>
      </c>
      <c r="I21" s="38" t="e">
        <f aca="false">'RISK PAGE'!AP20</f>
        <v>#N/A</v>
      </c>
      <c r="L21" s="38" t="n">
        <f aca="false">DSUM(SWAPTRADES,$A21,L$8:L$9)</f>
        <v>0</v>
      </c>
      <c r="M21" s="38" t="n">
        <f aca="false">DSUM(SWAPTRADES,$A21,M$8:M$9)</f>
        <v>0</v>
      </c>
      <c r="N21" s="38" t="n">
        <f aca="false">DSUM(SWAPTRADES,$A21,N$8:N$9)</f>
        <v>0</v>
      </c>
      <c r="O21" s="38" t="n">
        <f aca="false">DSUM(SWAPTRADES,$A21,O$8:O$9)</f>
        <v>0</v>
      </c>
    </row>
    <row r="22" customFormat="false" ht="12.75" hidden="false" customHeight="false" outlineLevel="0" collapsed="false">
      <c r="A22" s="5" t="s">
        <v>53</v>
      </c>
      <c r="B22" s="38" t="n">
        <f aca="false">DSUM(SWAPTRADES,$A22,B$8:B$9)</f>
        <v>0</v>
      </c>
      <c r="C22" s="38" t="n">
        <f aca="false">DSUM(SWAPTRADES,$A22,C$8:C$9)</f>
        <v>29.38616046</v>
      </c>
      <c r="D22" s="38" t="n">
        <f aca="false">DSUM(SWAPTRADES,$A22,D$8:D$9)</f>
        <v>97.63297106</v>
      </c>
      <c r="E22" s="38" t="n">
        <f aca="false">DSUM(SWAPTRADES,$A22,E$8:E$9)</f>
        <v>21.7487351215712</v>
      </c>
      <c r="F22" s="38" t="n">
        <f aca="false">DSUM(SWAPTRADES,$A22,F$8:F$9)</f>
        <v>31.42026557</v>
      </c>
      <c r="G22" s="38" t="e">
        <f aca="false">DSUM(SWAPTRADES,$A22,G$8:G$9)+'RISK PAGE'!AP21</f>
        <v>#N/A</v>
      </c>
      <c r="I22" s="38" t="e">
        <f aca="false">'RISK PAGE'!AP21</f>
        <v>#N/A</v>
      </c>
      <c r="L22" s="38" t="n">
        <f aca="false">DSUM(SWAPTRADES,$A22,L$8:L$9)</f>
        <v>0</v>
      </c>
      <c r="M22" s="38" t="n">
        <f aca="false">DSUM(SWAPTRADES,$A22,M$8:M$9)</f>
        <v>0</v>
      </c>
      <c r="N22" s="38" t="n">
        <f aca="false">DSUM(SWAPTRADES,$A22,N$8:N$9)</f>
        <v>0</v>
      </c>
      <c r="O22" s="38" t="n">
        <f aca="false">DSUM(SWAPTRADES,$A22,O$8:O$9)</f>
        <v>0</v>
      </c>
    </row>
    <row r="23" customFormat="false" ht="12.75" hidden="false" customHeight="false" outlineLevel="0" collapsed="false">
      <c r="A23" s="5" t="s">
        <v>54</v>
      </c>
      <c r="B23" s="38" t="n">
        <f aca="false">DSUM(SWAPTRADES,$A23,B$8:B$9)</f>
        <v>0</v>
      </c>
      <c r="C23" s="38" t="n">
        <f aca="false">DSUM(SWAPTRADES,$A23,C$8:C$9)</f>
        <v>29.33753221</v>
      </c>
      <c r="D23" s="38" t="n">
        <f aca="false">DSUM(SWAPTRADES,$A23,D$8:D$9)</f>
        <v>99.03929937</v>
      </c>
      <c r="E23" s="38" t="n">
        <f aca="false">DSUM(SWAPTRADES,$A23,E$8:E$9)</f>
        <v>24.7745414723844</v>
      </c>
      <c r="F23" s="38" t="n">
        <f aca="false">DSUM(SWAPTRADES,$A23,F$8:F$9)</f>
        <v>26.70967476</v>
      </c>
      <c r="G23" s="38" t="e">
        <f aca="false">DSUM(SWAPTRADES,$A23,G$8:G$9)+'RISK PAGE'!AP22</f>
        <v>#N/A</v>
      </c>
      <c r="I23" s="38" t="e">
        <f aca="false">'RISK PAGE'!AP22</f>
        <v>#N/A</v>
      </c>
      <c r="L23" s="38" t="n">
        <f aca="false">DSUM(SWAPTRADES,$A23,L$8:L$9)</f>
        <v>0</v>
      </c>
      <c r="M23" s="38" t="n">
        <f aca="false">DSUM(SWAPTRADES,$A23,M$8:M$9)</f>
        <v>0</v>
      </c>
      <c r="N23" s="38" t="n">
        <f aca="false">DSUM(SWAPTRADES,$A23,N$8:N$9)</f>
        <v>0</v>
      </c>
      <c r="O23" s="38" t="n">
        <f aca="false">DSUM(SWAPTRADES,$A23,O$8:O$9)</f>
        <v>0</v>
      </c>
    </row>
    <row r="24" customFormat="false" ht="12.75" hidden="false" customHeight="false" outlineLevel="0" collapsed="false">
      <c r="A24" s="5" t="s">
        <v>55</v>
      </c>
      <c r="B24" s="38" t="n">
        <f aca="false">DSUM(SWAPTRADES,$A24,B$8:B$9)</f>
        <v>0</v>
      </c>
      <c r="C24" s="38" t="n">
        <f aca="false">DSUM(SWAPTRADES,$A24,C$8:C$9)</f>
        <v>26.59819577</v>
      </c>
      <c r="D24" s="38" t="n">
        <f aca="false">DSUM(SWAPTRADES,$A24,D$8:D$9)</f>
        <v>96.98725975</v>
      </c>
      <c r="E24" s="38" t="n">
        <f aca="false">DSUM(SWAPTRADES,$A24,E$8:E$9)</f>
        <v>24.3896418881518</v>
      </c>
      <c r="F24" s="38" t="n">
        <f aca="false">DSUM(SWAPTRADES,$A24,F$8:F$9)</f>
        <v>23.73612033</v>
      </c>
      <c r="G24" s="38" t="e">
        <f aca="false">DSUM(SWAPTRADES,$A24,G$8:G$9)+'RISK PAGE'!AP23</f>
        <v>#N/A</v>
      </c>
      <c r="I24" s="38" t="e">
        <f aca="false">'RISK PAGE'!AP23</f>
        <v>#N/A</v>
      </c>
      <c r="L24" s="38" t="n">
        <f aca="false">DSUM(SWAPTRADES,$A24,L$8:L$9)</f>
        <v>0</v>
      </c>
      <c r="M24" s="38" t="n">
        <f aca="false">DSUM(SWAPTRADES,$A24,M$8:M$9)</f>
        <v>0</v>
      </c>
      <c r="N24" s="38" t="n">
        <f aca="false">DSUM(SWAPTRADES,$A24,N$8:N$9)</f>
        <v>0</v>
      </c>
      <c r="O24" s="38" t="n">
        <f aca="false">DSUM(SWAPTRADES,$A24,O$8:O$9)</f>
        <v>0</v>
      </c>
    </row>
    <row r="25" customFormat="false" ht="12.75" hidden="false" customHeight="false" outlineLevel="0" collapsed="false">
      <c r="A25" s="5" t="s">
        <v>56</v>
      </c>
      <c r="B25" s="38" t="n">
        <f aca="false">DSUM(SWAPTRADES,$A25,B$8:B$9)</f>
        <v>0</v>
      </c>
      <c r="C25" s="38" t="n">
        <f aca="false">DSUM(SWAPTRADES,$A25,C$8:C$9)</f>
        <v>26.22053548</v>
      </c>
      <c r="D25" s="38" t="n">
        <f aca="false">DSUM(SWAPTRADES,$A25,D$8:D$9)</f>
        <v>86.59848941</v>
      </c>
      <c r="E25" s="38" t="n">
        <f aca="false">DSUM(SWAPTRADES,$A25,E$8:E$9)</f>
        <v>20.8796500169965</v>
      </c>
      <c r="F25" s="38" t="n">
        <f aca="false">DSUM(SWAPTRADES,$A25,F$8:F$9)</f>
        <v>22.29349012</v>
      </c>
      <c r="G25" s="38" t="e">
        <f aca="false">DSUM(SWAPTRADES,$A25,G$8:G$9)+'RISK PAGE'!AP24</f>
        <v>#N/A</v>
      </c>
      <c r="I25" s="38" t="e">
        <f aca="false">'RISK PAGE'!AP24</f>
        <v>#N/A</v>
      </c>
      <c r="L25" s="38" t="n">
        <f aca="false">DSUM(SWAPTRADES,$A25,L$8:L$9)</f>
        <v>0</v>
      </c>
      <c r="M25" s="38" t="n">
        <f aca="false">DSUM(SWAPTRADES,$A25,M$8:M$9)</f>
        <v>0</v>
      </c>
      <c r="N25" s="38" t="n">
        <f aca="false">DSUM(SWAPTRADES,$A25,N$8:N$9)</f>
        <v>0</v>
      </c>
      <c r="O25" s="38" t="n">
        <f aca="false">DSUM(SWAPTRADES,$A25,O$8:O$9)</f>
        <v>0</v>
      </c>
    </row>
    <row r="26" customFormat="false" ht="12.75" hidden="false" customHeight="false" outlineLevel="0" collapsed="false">
      <c r="A26" s="5" t="s">
        <v>57</v>
      </c>
      <c r="B26" s="38" t="n">
        <f aca="false">DSUM(SWAPTRADES,$A26,B$8:B$9)</f>
        <v>0</v>
      </c>
      <c r="C26" s="38" t="n">
        <f aca="false">DSUM(SWAPTRADES,$A26,C$8:C$9)</f>
        <v>27.05608259</v>
      </c>
      <c r="D26" s="38" t="n">
        <f aca="false">DSUM(SWAPTRADES,$A26,D$8:D$9)</f>
        <v>86.53866191</v>
      </c>
      <c r="E26" s="38" t="n">
        <f aca="false">DSUM(SWAPTRADES,$A26,E$8:E$9)</f>
        <v>24.0121916476962</v>
      </c>
      <c r="F26" s="38" t="n">
        <f aca="false">DSUM(SWAPTRADES,$A26,F$8:F$9)</f>
        <v>22.77126819</v>
      </c>
      <c r="G26" s="38" t="e">
        <f aca="false">DSUM(SWAPTRADES,$A26,G$8:G$9)+'RISK PAGE'!AP25</f>
        <v>#N/A</v>
      </c>
      <c r="I26" s="38" t="e">
        <f aca="false">'RISK PAGE'!AP25</f>
        <v>#N/A</v>
      </c>
      <c r="L26" s="38" t="n">
        <f aca="false">DSUM(SWAPTRADES,$A26,L$8:L$9)</f>
        <v>0</v>
      </c>
      <c r="M26" s="38" t="n">
        <f aca="false">DSUM(SWAPTRADES,$A26,M$8:M$9)</f>
        <v>0</v>
      </c>
      <c r="N26" s="38" t="n">
        <f aca="false">DSUM(SWAPTRADES,$A26,N$8:N$9)</f>
        <v>0</v>
      </c>
      <c r="O26" s="38" t="n">
        <f aca="false">DSUM(SWAPTRADES,$A26,O$8:O$9)</f>
        <v>0</v>
      </c>
    </row>
    <row r="27" customFormat="false" ht="12.75" hidden="false" customHeight="false" outlineLevel="0" collapsed="false">
      <c r="A27" s="5" t="s">
        <v>58</v>
      </c>
      <c r="B27" s="38" t="n">
        <f aca="false">DSUM(SWAPTRADES,$A27,B$8:B$9)</f>
        <v>0</v>
      </c>
      <c r="C27" s="38" t="n">
        <f aca="false">DSUM(SWAPTRADES,$A27,C$8:C$9)</f>
        <v>27.15152099</v>
      </c>
      <c r="D27" s="38" t="n">
        <f aca="false">DSUM(SWAPTRADES,$A27,D$8:D$9)</f>
        <v>73.06695274</v>
      </c>
      <c r="E27" s="38" t="n">
        <f aca="false">DSUM(SWAPTRADES,$A27,E$8:E$9)</f>
        <v>-25.8267541970156</v>
      </c>
      <c r="F27" s="38" t="n">
        <f aca="false">DSUM(SWAPTRADES,$A27,F$8:F$9)</f>
        <v>19.75399706</v>
      </c>
      <c r="G27" s="38" t="e">
        <f aca="false">DSUM(SWAPTRADES,$A27,G$8:G$9)+'RISK PAGE'!AP26</f>
        <v>#N/A</v>
      </c>
      <c r="I27" s="38" t="e">
        <f aca="false">'RISK PAGE'!AP26</f>
        <v>#N/A</v>
      </c>
      <c r="L27" s="38" t="n">
        <f aca="false">DSUM(SWAPTRADES,$A27,L$8:L$9)</f>
        <v>0</v>
      </c>
      <c r="M27" s="38" t="n">
        <f aca="false">DSUM(SWAPTRADES,$A27,M$8:M$9)</f>
        <v>0</v>
      </c>
      <c r="N27" s="38" t="n">
        <f aca="false">DSUM(SWAPTRADES,$A27,N$8:N$9)</f>
        <v>0</v>
      </c>
      <c r="O27" s="38" t="n">
        <f aca="false">DSUM(SWAPTRADES,$A27,O$8:O$9)</f>
        <v>0</v>
      </c>
    </row>
    <row r="28" customFormat="false" ht="12.75" hidden="false" customHeight="false" outlineLevel="0" collapsed="false">
      <c r="A28" s="5" t="s">
        <v>59</v>
      </c>
      <c r="B28" s="38" t="n">
        <f aca="false">DSUM(SWAPTRADES,$A28,B$8:B$9)</f>
        <v>0</v>
      </c>
      <c r="C28" s="38" t="n">
        <f aca="false">DSUM(SWAPTRADES,$A28,C$8:C$9)</f>
        <v>26.11759851</v>
      </c>
      <c r="D28" s="38" t="n">
        <f aca="false">DSUM(SWAPTRADES,$A28,D$8:D$9)</f>
        <v>64.76111613</v>
      </c>
      <c r="E28" s="38" t="n">
        <f aca="false">DSUM(SWAPTRADES,$A28,E$8:E$9)</f>
        <v>-29.3930346861985</v>
      </c>
      <c r="F28" s="38" t="n">
        <f aca="false">DSUM(SWAPTRADES,$A28,F$8:F$9)</f>
        <v>20.67837296</v>
      </c>
      <c r="G28" s="38" t="e">
        <f aca="false">DSUM(SWAPTRADES,$A28,G$8:G$9)+'RISK PAGE'!AP27</f>
        <v>#N/A</v>
      </c>
      <c r="I28" s="38" t="e">
        <f aca="false">'RISK PAGE'!AP27</f>
        <v>#N/A</v>
      </c>
    </row>
    <row r="29" customFormat="false" ht="12.75" hidden="false" customHeight="false" outlineLevel="0" collapsed="false">
      <c r="A29" s="5" t="s">
        <v>60</v>
      </c>
      <c r="B29" s="38" t="n">
        <f aca="false">DSUM(SWAPTRADES,$A29,B$8:B$9)</f>
        <v>0</v>
      </c>
      <c r="C29" s="38" t="n">
        <f aca="false">DSUM(SWAPTRADES,$A29,C$8:C$9)</f>
        <v>10.01489055</v>
      </c>
      <c r="D29" s="38" t="n">
        <f aca="false">DSUM(SWAPTRADES,$A29,D$8:D$9)</f>
        <v>62.48307583</v>
      </c>
      <c r="E29" s="38" t="n">
        <f aca="false">DSUM(SWAPTRADES,$A29,E$8:E$9)</f>
        <v>-16.0197524309121</v>
      </c>
      <c r="F29" s="38" t="n">
        <f aca="false">DSUM(SWAPTRADES,$A29,F$8:F$9)</f>
        <v>-3.9013594</v>
      </c>
      <c r="G29" s="38" t="e">
        <f aca="false">DSUM(SWAPTRADES,$A29,G$8:G$9)+'RISK PAGE'!AP28</f>
        <v>#N/A</v>
      </c>
      <c r="I29" s="38" t="e">
        <f aca="false">'RISK PAGE'!AP28</f>
        <v>#N/A</v>
      </c>
    </row>
    <row r="30" customFormat="false" ht="12.75" hidden="false" customHeight="false" outlineLevel="0" collapsed="false">
      <c r="A30" s="5" t="s">
        <v>61</v>
      </c>
      <c r="B30" s="38" t="n">
        <f aca="false">DSUM(SWAPTRADES,$A30,B$8:B$9)</f>
        <v>0</v>
      </c>
      <c r="C30" s="38" t="n">
        <f aca="false">DSUM(SWAPTRADES,$A30,C$8:C$9)</f>
        <v>9.23887602</v>
      </c>
      <c r="D30" s="38" t="n">
        <f aca="false">DSUM(SWAPTRADES,$A30,D$8:D$9)</f>
        <v>61.85654003</v>
      </c>
      <c r="E30" s="38" t="n">
        <f aca="false">DSUM(SWAPTRADES,$A30,E$8:E$9)</f>
        <v>-18.7004204019163</v>
      </c>
      <c r="F30" s="38" t="n">
        <f aca="false">DSUM(SWAPTRADES,$A30,F$8:F$9)</f>
        <v>-4.28974905</v>
      </c>
      <c r="G30" s="38" t="e">
        <f aca="false">DSUM(SWAPTRADES,$A30,G$8:G$9)+'RISK PAGE'!AP29</f>
        <v>#N/A</v>
      </c>
      <c r="I30" s="38" t="e">
        <f aca="false">'RISK PAGE'!AP29</f>
        <v>#N/A</v>
      </c>
    </row>
    <row r="31" customFormat="false" ht="12.75" hidden="false" customHeight="false" outlineLevel="0" collapsed="false">
      <c r="A31" s="39" t="s">
        <v>62</v>
      </c>
      <c r="B31" s="38" t="n">
        <f aca="false">DSUM(SWAPTRADES,$A31,B$8:B$9)</f>
        <v>0</v>
      </c>
      <c r="C31" s="38" t="n">
        <f aca="false">DSUM(SWAPTRADES,$A31,C$8:C$9)</f>
        <v>10.97591079</v>
      </c>
      <c r="D31" s="38" t="n">
        <f aca="false">DSUM(SWAPTRADES,$A31,D$8:D$9)</f>
        <v>70.02879438</v>
      </c>
      <c r="E31" s="38" t="n">
        <f aca="false">DSUM(SWAPTRADES,$A31,E$8:E$9)</f>
        <v>-27.8717703155364</v>
      </c>
      <c r="F31" s="38" t="n">
        <f aca="false">DSUM(SWAPTRADES,$A31,F$8:F$9)</f>
        <v>-5.78331474</v>
      </c>
      <c r="G31" s="38" t="e">
        <f aca="false">DSUM(SWAPTRADES,$A31,G$8:G$9)+'RISK PAGE'!AP30</f>
        <v>#N/A</v>
      </c>
      <c r="I31" s="38" t="e">
        <f aca="false">'RISK PAGE'!AP30</f>
        <v>#N/A</v>
      </c>
    </row>
    <row r="32" customFormat="false" ht="12.75" hidden="false" customHeight="false" outlineLevel="0" collapsed="false">
      <c r="A32" s="5" t="s">
        <v>63</v>
      </c>
      <c r="B32" s="38" t="n">
        <f aca="false">DSUM(SWAPTRADES,$A32,B$8:B$9)</f>
        <v>0</v>
      </c>
      <c r="C32" s="38" t="n">
        <f aca="false">DSUM(SWAPTRADES,$A32,C$8:C$9)</f>
        <v>8.96493684</v>
      </c>
      <c r="D32" s="38" t="n">
        <f aca="false">DSUM(SWAPTRADES,$A32,D$8:D$9)</f>
        <v>73.60869747</v>
      </c>
      <c r="E32" s="38" t="n">
        <f aca="false">DSUM(SWAPTRADES,$A32,E$8:E$9)</f>
        <v>-8.3298242</v>
      </c>
      <c r="F32" s="38" t="n">
        <f aca="false">DSUM(SWAPTRADES,$A32,F$8:F$9)</f>
        <v>-2.39282078</v>
      </c>
      <c r="G32" s="38" t="e">
        <f aca="false">DSUM(SWAPTRADES,$A32,G$8:G$9)+'RISK PAGE'!AP31</f>
        <v>#N/A</v>
      </c>
      <c r="I32" s="38" t="e">
        <f aca="false">'RISK PAGE'!AP31</f>
        <v>#N/A</v>
      </c>
    </row>
    <row r="33" customFormat="false" ht="12.75" hidden="false" customHeight="false" outlineLevel="0" collapsed="false">
      <c r="A33" s="5" t="s">
        <v>64</v>
      </c>
      <c r="B33" s="38" t="n">
        <f aca="false">DSUM(SWAPTRADES,$A33,B$8:B$9)</f>
        <v>0</v>
      </c>
      <c r="C33" s="38" t="n">
        <f aca="false">DSUM(SWAPTRADES,$A33,C$8:C$9)</f>
        <v>7.57232494</v>
      </c>
      <c r="D33" s="38" t="n">
        <f aca="false">DSUM(SWAPTRADES,$A33,D$8:D$9)</f>
        <v>73.86495586</v>
      </c>
      <c r="E33" s="38" t="n">
        <f aca="false">DSUM(SWAPTRADES,$A33,E$8:E$9)</f>
        <v>-7.62499369</v>
      </c>
      <c r="F33" s="38" t="n">
        <f aca="false">DSUM(SWAPTRADES,$A33,F$8:F$9)</f>
        <v>-3.09182783</v>
      </c>
      <c r="G33" s="38" t="e">
        <f aca="false">DSUM(SWAPTRADES,$A33,G$8:G$9)+'RISK PAGE'!AP32</f>
        <v>#N/A</v>
      </c>
      <c r="I33" s="38" t="e">
        <f aca="false">'RISK PAGE'!AP32</f>
        <v>#N/A</v>
      </c>
    </row>
    <row r="34" customFormat="false" ht="12.75" hidden="false" customHeight="false" outlineLevel="0" collapsed="false">
      <c r="A34" s="5" t="s">
        <v>65</v>
      </c>
      <c r="B34" s="38" t="n">
        <f aca="false">DSUM(SWAPTRADES,$A34,B$8:B$9)</f>
        <v>0</v>
      </c>
      <c r="C34" s="38" t="n">
        <f aca="false">DSUM(SWAPTRADES,$A34,C$8:C$9)</f>
        <v>7.10742342</v>
      </c>
      <c r="D34" s="38" t="n">
        <f aca="false">DSUM(SWAPTRADES,$A34,D$8:D$9)</f>
        <v>69.41754737</v>
      </c>
      <c r="E34" s="38" t="n">
        <f aca="false">DSUM(SWAPTRADES,$A34,E$8:E$9)</f>
        <v>-7.41630025</v>
      </c>
      <c r="F34" s="38" t="n">
        <f aca="false">DSUM(SWAPTRADES,$A34,F$8:F$9)</f>
        <v>-3.15429772</v>
      </c>
      <c r="G34" s="38" t="e">
        <f aca="false">DSUM(SWAPTRADES,$A34,G$8:G$9)+'RISK PAGE'!AP33</f>
        <v>#N/A</v>
      </c>
      <c r="I34" s="38" t="e">
        <f aca="false">'RISK PAGE'!AP33</f>
        <v>#N/A</v>
      </c>
    </row>
    <row r="35" customFormat="false" ht="12.75" hidden="false" customHeight="false" outlineLevel="0" collapsed="false">
      <c r="A35" s="5" t="s">
        <v>66</v>
      </c>
      <c r="B35" s="38" t="n">
        <f aca="false">DSUM(SWAPTRADES,$A35,B$8:B$9)</f>
        <v>0</v>
      </c>
      <c r="C35" s="38" t="n">
        <f aca="false">DSUM(SWAPTRADES,$A35,C$8:C$9)</f>
        <v>7.22810327</v>
      </c>
      <c r="D35" s="38" t="n">
        <f aca="false">DSUM(SWAPTRADES,$A35,D$8:D$9)</f>
        <v>70.21332019</v>
      </c>
      <c r="E35" s="38" t="n">
        <f aca="false">DSUM(SWAPTRADES,$A35,E$8:E$9)</f>
        <v>-7.40305907</v>
      </c>
      <c r="F35" s="38" t="n">
        <f aca="false">DSUM(SWAPTRADES,$A35,F$8:F$9)</f>
        <v>-3.4519069</v>
      </c>
      <c r="G35" s="38" t="e">
        <f aca="false">DSUM(SWAPTRADES,$A35,G$8:G$9)+'RISK PAGE'!AP34</f>
        <v>#N/A</v>
      </c>
      <c r="I35" s="38" t="e">
        <f aca="false">'RISK PAGE'!AP34</f>
        <v>#N/A</v>
      </c>
    </row>
    <row r="36" customFormat="false" ht="12.75" hidden="false" customHeight="false" outlineLevel="0" collapsed="false">
      <c r="A36" s="5" t="s">
        <v>67</v>
      </c>
      <c r="B36" s="38" t="n">
        <f aca="false">DSUM(SWAPTRADES,$A36,B$8:B$9)</f>
        <v>0</v>
      </c>
      <c r="C36" s="38" t="n">
        <f aca="false">DSUM(SWAPTRADES,$A36,C$8:C$9)</f>
        <v>7.0338882</v>
      </c>
      <c r="D36" s="38" t="n">
        <f aca="false">DSUM(SWAPTRADES,$A36,D$8:D$9)</f>
        <v>68.50574063</v>
      </c>
      <c r="E36" s="38" t="n">
        <f aca="false">DSUM(SWAPTRADES,$A36,E$8:E$9)</f>
        <v>-7.42450851</v>
      </c>
      <c r="F36" s="38" t="n">
        <f aca="false">DSUM(SWAPTRADES,$A36,F$8:F$9)</f>
        <v>-3.59909786</v>
      </c>
      <c r="G36" s="38" t="e">
        <f aca="false">DSUM(SWAPTRADES,$A36,G$8:G$9)+'RISK PAGE'!AP35</f>
        <v>#N/A</v>
      </c>
      <c r="I36" s="38" t="e">
        <f aca="false">'RISK PAGE'!AP35</f>
        <v>#N/A</v>
      </c>
    </row>
    <row r="37" customFormat="false" ht="12.75" hidden="false" customHeight="false" outlineLevel="0" collapsed="false">
      <c r="A37" s="5" t="s">
        <v>68</v>
      </c>
      <c r="B37" s="38" t="n">
        <f aca="false">DSUM(SWAPTRADES,$A37,B$8:B$9)</f>
        <v>0</v>
      </c>
      <c r="C37" s="38" t="n">
        <f aca="false">DSUM(SWAPTRADES,$A37,C$8:C$9)</f>
        <v>6.6287854</v>
      </c>
      <c r="D37" s="38" t="n">
        <f aca="false">DSUM(SWAPTRADES,$A37,D$8:D$9)</f>
        <v>64.27632331</v>
      </c>
      <c r="E37" s="38" t="n">
        <f aca="false">DSUM(SWAPTRADES,$A37,E$8:E$9)</f>
        <v>-6.8134758</v>
      </c>
      <c r="F37" s="38" t="n">
        <f aca="false">DSUM(SWAPTRADES,$A37,F$8:F$9)</f>
        <v>-3.71837062</v>
      </c>
      <c r="G37" s="38" t="e">
        <f aca="false">DSUM(SWAPTRADES,$A37,G$8:G$9)+'RISK PAGE'!AP36</f>
        <v>#N/A</v>
      </c>
      <c r="I37" s="38" t="e">
        <f aca="false">'RISK PAGE'!AP36</f>
        <v>#N/A</v>
      </c>
    </row>
    <row r="38" customFormat="false" ht="12.75" hidden="false" customHeight="false" outlineLevel="0" collapsed="false">
      <c r="A38" s="5" t="s">
        <v>69</v>
      </c>
      <c r="B38" s="38" t="n">
        <f aca="false">DSUM(SWAPTRADES,$A38,B$8:B$9)</f>
        <v>0</v>
      </c>
      <c r="C38" s="38" t="n">
        <f aca="false">DSUM(SWAPTRADES,$A38,C$8:C$9)</f>
        <v>6.85787201</v>
      </c>
      <c r="D38" s="38" t="n">
        <f aca="false">DSUM(SWAPTRADES,$A38,D$8:D$9)</f>
        <v>64.57910822</v>
      </c>
      <c r="E38" s="38" t="n">
        <f aca="false">DSUM(SWAPTRADES,$A38,E$8:E$9)</f>
        <v>-6.43655323</v>
      </c>
      <c r="F38" s="38" t="n">
        <f aca="false">DSUM(SWAPTRADES,$A38,F$8:F$9)</f>
        <v>-3.86396286</v>
      </c>
      <c r="G38" s="38" t="e">
        <f aca="false">DSUM(SWAPTRADES,$A38,G$8:G$9)+'RISK PAGE'!AP37</f>
        <v>#N/A</v>
      </c>
      <c r="I38" s="38" t="e">
        <f aca="false">'RISK PAGE'!AP37</f>
        <v>#N/A</v>
      </c>
    </row>
    <row r="39" customFormat="false" ht="12.75" hidden="false" customHeight="false" outlineLevel="0" collapsed="false">
      <c r="A39" s="5" t="s">
        <v>70</v>
      </c>
      <c r="B39" s="38" t="n">
        <f aca="false">DSUM(SWAPTRADES,$A39,B$8:B$9)</f>
        <v>0</v>
      </c>
      <c r="C39" s="38" t="n">
        <f aca="false">DSUM(SWAPTRADES,$A39,C$8:C$9)</f>
        <v>6.71576597</v>
      </c>
      <c r="D39" s="38" t="n">
        <f aca="false">DSUM(SWAPTRADES,$A39,D$8:D$9)</f>
        <v>54.1567362</v>
      </c>
      <c r="E39" s="38" t="n">
        <f aca="false">DSUM(SWAPTRADES,$A39,E$8:E$9)</f>
        <v>0</v>
      </c>
      <c r="F39" s="38" t="n">
        <f aca="false">DSUM(SWAPTRADES,$A39,F$8:F$9)</f>
        <v>-3.6214738</v>
      </c>
      <c r="G39" s="38" t="e">
        <f aca="false">DSUM(SWAPTRADES,$A39,G$8:G$9)+'RISK PAGE'!AP38</f>
        <v>#N/A</v>
      </c>
      <c r="I39" s="38" t="e">
        <f aca="false">'RISK PAGE'!AP38</f>
        <v>#N/A</v>
      </c>
    </row>
    <row r="40" customFormat="false" ht="12.75" hidden="false" customHeight="false" outlineLevel="0" collapsed="false">
      <c r="A40" s="5" t="s">
        <v>71</v>
      </c>
      <c r="B40" s="38" t="n">
        <f aca="false">DSUM(SWAPTRADES,$A40,B$8:B$9)</f>
        <v>0</v>
      </c>
      <c r="C40" s="38" t="n">
        <f aca="false">DSUM(SWAPTRADES,$A40,C$8:C$9)</f>
        <v>6.13404079</v>
      </c>
      <c r="D40" s="38" t="n">
        <f aca="false">DSUM(SWAPTRADES,$A40,D$8:D$9)</f>
        <v>48.83441932</v>
      </c>
      <c r="E40" s="38" t="n">
        <f aca="false">DSUM(SWAPTRADES,$A40,E$8:E$9)</f>
        <v>0</v>
      </c>
      <c r="F40" s="38" t="n">
        <f aca="false">DSUM(SWAPTRADES,$A40,F$8:F$9)</f>
        <v>-3.33922079</v>
      </c>
      <c r="G40" s="38" t="e">
        <f aca="false">DSUM(SWAPTRADES,$A40,G$8:G$9)+'RISK PAGE'!AP39</f>
        <v>#N/A</v>
      </c>
      <c r="I40" s="38" t="e">
        <f aca="false">'RISK PAGE'!AP39</f>
        <v>#N/A</v>
      </c>
    </row>
    <row r="41" customFormat="false" ht="12.75" hidden="false" customHeight="false" outlineLevel="0" collapsed="false">
      <c r="A41" s="5" t="s">
        <v>72</v>
      </c>
      <c r="B41" s="38" t="n">
        <f aca="false">DSUM(SWAPTRADES,$A41,B$8:B$9)</f>
        <v>0</v>
      </c>
      <c r="C41" s="38" t="n">
        <f aca="false">DSUM(SWAPTRADES,$A41,C$8:C$9)</f>
        <v>6.17672998</v>
      </c>
      <c r="D41" s="38" t="n">
        <f aca="false">DSUM(SWAPTRADES,$A41,D$8:D$9)</f>
        <v>30.8736819</v>
      </c>
      <c r="E41" s="38" t="n">
        <f aca="false">DSUM(SWAPTRADES,$A41,E$8:E$9)</f>
        <v>0</v>
      </c>
      <c r="F41" s="38" t="n">
        <f aca="false">DSUM(SWAPTRADES,$A41,F$8:F$9)</f>
        <v>-8.08017505</v>
      </c>
      <c r="G41" s="38" t="e">
        <f aca="false">DSUM(SWAPTRADES,$A41,G$8:G$9)+'RISK PAGE'!AP40</f>
        <v>#N/A</v>
      </c>
      <c r="I41" s="38" t="e">
        <f aca="false">'RISK PAGE'!AP40</f>
        <v>#N/A</v>
      </c>
    </row>
    <row r="42" customFormat="false" ht="12.75" hidden="false" customHeight="false" outlineLevel="0" collapsed="false">
      <c r="A42" s="5" t="s">
        <v>73</v>
      </c>
      <c r="B42" s="38" t="n">
        <f aca="false">DSUM(SWAPTRADES,$A42,B$8:B$9)</f>
        <v>0</v>
      </c>
      <c r="C42" s="38" t="n">
        <f aca="false">DSUM(SWAPTRADES,$A42,C$8:C$9)</f>
        <v>5.47185058</v>
      </c>
      <c r="D42" s="38" t="n">
        <f aca="false">DSUM(SWAPTRADES,$A42,D$8:D$9)</f>
        <v>32.0735349</v>
      </c>
      <c r="E42" s="38" t="n">
        <f aca="false">DSUM(SWAPTRADES,$A42,E$8:E$9)</f>
        <v>0</v>
      </c>
      <c r="F42" s="38" t="n">
        <f aca="false">DSUM(SWAPTRADES,$A42,F$8:F$9)</f>
        <v>-7.96339302</v>
      </c>
      <c r="G42" s="38" t="e">
        <f aca="false">DSUM(SWAPTRADES,$A42,G$8:G$9)+'RISK PAGE'!AP41</f>
        <v>#N/A</v>
      </c>
      <c r="I42" s="38" t="e">
        <f aca="false">'RISK PAGE'!AP41</f>
        <v>#N/A</v>
      </c>
    </row>
    <row r="43" customFormat="false" ht="12.75" hidden="false" customHeight="false" outlineLevel="0" collapsed="false">
      <c r="A43" s="39" t="s">
        <v>74</v>
      </c>
      <c r="B43" s="38" t="n">
        <f aca="false">DSUM(SWAPTRADES,$A43,B$8:B$9)</f>
        <v>0</v>
      </c>
      <c r="C43" s="38" t="n">
        <f aca="false">DSUM(SWAPTRADES,$A43,C$8:C$9)</f>
        <v>6.32926949</v>
      </c>
      <c r="D43" s="38" t="n">
        <f aca="false">DSUM(SWAPTRADES,$A43,D$8:D$9)</f>
        <v>35.97203865</v>
      </c>
      <c r="E43" s="38" t="n">
        <f aca="false">DSUM(SWAPTRADES,$A43,E$8:E$9)</f>
        <v>0</v>
      </c>
      <c r="F43" s="38" t="n">
        <f aca="false">DSUM(SWAPTRADES,$A43,F$8:F$9)</f>
        <v>-9.81643198</v>
      </c>
      <c r="G43" s="38" t="e">
        <f aca="false">DSUM(SWAPTRADES,$A43,G$8:G$9)+'RISK PAGE'!AP42</f>
        <v>#N/A</v>
      </c>
      <c r="I43" s="38" t="e">
        <f aca="false">'RISK PAGE'!AP42</f>
        <v>#N/A</v>
      </c>
    </row>
    <row r="44" customFormat="false" ht="12.75" hidden="false" customHeight="false" outlineLevel="0" collapsed="false">
      <c r="A44" s="5" t="s">
        <v>75</v>
      </c>
      <c r="B44" s="38" t="n">
        <f aca="false">DSUM(SWAPTRADES,$A44,B$8:B$9)</f>
        <v>0</v>
      </c>
      <c r="C44" s="38" t="n">
        <f aca="false">DSUM(SWAPTRADES,$A44,C$8:C$9)</f>
        <v>5.93481663</v>
      </c>
      <c r="D44" s="38" t="n">
        <f aca="false">DSUM(SWAPTRADES,$A44,D$8:D$9)</f>
        <v>40.23821489</v>
      </c>
      <c r="E44" s="38" t="n">
        <f aca="false">DSUM(SWAPTRADES,$A44,E$8:E$9)</f>
        <v>0</v>
      </c>
      <c r="F44" s="38" t="n">
        <f aca="false">DSUM(SWAPTRADES,$A44,F$8:F$9)</f>
        <v>-0.74659594</v>
      </c>
      <c r="G44" s="38" t="e">
        <f aca="false">DSUM(SWAPTRADES,$A44,G$8:G$9)+'RISK PAGE'!AP43</f>
        <v>#N/A</v>
      </c>
      <c r="I44" s="38" t="e">
        <f aca="false">'RISK PAGE'!AP43</f>
        <v>#N/A</v>
      </c>
    </row>
    <row r="45" customFormat="false" ht="12.75" hidden="false" customHeight="false" outlineLevel="0" collapsed="false">
      <c r="A45" s="5" t="s">
        <v>76</v>
      </c>
      <c r="B45" s="38" t="n">
        <f aca="false">DSUM(SWAPTRADES,$A45,B$8:B$9)</f>
        <v>0</v>
      </c>
      <c r="C45" s="38" t="n">
        <f aca="false">DSUM(SWAPTRADES,$A45,C$8:C$9)</f>
        <v>5.84873209</v>
      </c>
      <c r="D45" s="38" t="n">
        <f aca="false">DSUM(SWAPTRADES,$A45,D$8:D$9)</f>
        <v>41.23227095</v>
      </c>
      <c r="E45" s="38" t="n">
        <f aca="false">DSUM(SWAPTRADES,$A45,E$8:E$9)</f>
        <v>0</v>
      </c>
      <c r="F45" s="38" t="n">
        <f aca="false">DSUM(SWAPTRADES,$A45,F$8:F$9)</f>
        <v>-0.77136206</v>
      </c>
      <c r="G45" s="38" t="n">
        <f aca="false">DSUM(SWAPTRADES,$A45,G$8:G$9)+'RISK PAGE'!AP44</f>
        <v>-2.22858552</v>
      </c>
      <c r="I45" s="38" t="n">
        <f aca="false">'RISK PAGE'!AP44</f>
        <v>0</v>
      </c>
    </row>
    <row r="46" customFormat="false" ht="12.75" hidden="false" customHeight="false" outlineLevel="0" collapsed="false">
      <c r="A46" s="5" t="s">
        <v>77</v>
      </c>
      <c r="B46" s="38" t="n">
        <f aca="false">DSUM(SWAPTRADES,$A46,B$8:B$9)</f>
        <v>0</v>
      </c>
      <c r="C46" s="38" t="n">
        <f aca="false">DSUM(SWAPTRADES,$A46,C$8:C$9)</f>
        <v>5.47465515</v>
      </c>
      <c r="D46" s="38" t="n">
        <f aca="false">DSUM(SWAPTRADES,$A46,D$8:D$9)</f>
        <v>39.01639736</v>
      </c>
      <c r="E46" s="38" t="n">
        <f aca="false">DSUM(SWAPTRADES,$A46,E$8:E$9)</f>
        <v>0</v>
      </c>
      <c r="F46" s="38" t="n">
        <f aca="false">DSUM(SWAPTRADES,$A46,F$8:F$9)</f>
        <v>-0.6959117</v>
      </c>
      <c r="G46" s="38" t="n">
        <f aca="false">DSUM(SWAPTRADES,$A46,G$8:G$9)+'RISK PAGE'!AP45</f>
        <v>-2.11485575</v>
      </c>
      <c r="I46" s="38" t="n">
        <f aca="false">'RISK PAGE'!AP45</f>
        <v>0</v>
      </c>
    </row>
    <row r="47" customFormat="false" ht="12.75" hidden="false" customHeight="false" outlineLevel="0" collapsed="false">
      <c r="A47" s="5" t="s">
        <v>78</v>
      </c>
      <c r="B47" s="38" t="n">
        <f aca="false">DSUM(SWAPTRADES,$A47,B$8:B$9)</f>
        <v>0</v>
      </c>
      <c r="C47" s="38" t="n">
        <f aca="false">DSUM(SWAPTRADES,$A47,C$8:C$9)</f>
        <v>5.7433589</v>
      </c>
      <c r="D47" s="38" t="n">
        <f aca="false">DSUM(SWAPTRADES,$A47,D$8:D$9)</f>
        <v>41.04463144</v>
      </c>
      <c r="E47" s="38" t="n">
        <f aca="false">DSUM(SWAPTRADES,$A47,E$8:E$9)</f>
        <v>0</v>
      </c>
      <c r="F47" s="38" t="n">
        <f aca="false">DSUM(SWAPTRADES,$A47,F$8:F$9)</f>
        <v>-0.71903136</v>
      </c>
      <c r="G47" s="38" t="n">
        <f aca="false">DSUM(SWAPTRADES,$A47,G$8:G$9)+'RISK PAGE'!AP46</f>
        <v>-2.11298702</v>
      </c>
      <c r="I47" s="38" t="n">
        <f aca="false">'RISK PAGE'!AP46</f>
        <v>0</v>
      </c>
    </row>
    <row r="48" customFormat="false" ht="12.75" hidden="false" customHeight="false" outlineLevel="0" collapsed="false">
      <c r="A48" s="5" t="s">
        <v>79</v>
      </c>
      <c r="B48" s="38" t="n">
        <f aca="false">DSUM(SWAPTRADES,$A48,B$8:B$9)</f>
        <v>0</v>
      </c>
      <c r="C48" s="38" t="n">
        <f aca="false">DSUM(SWAPTRADES,$A48,C$8:C$9)</f>
        <v>5.59021052</v>
      </c>
      <c r="D48" s="38" t="n">
        <f aca="false">DSUM(SWAPTRADES,$A48,D$8:D$9)</f>
        <v>39.86909518</v>
      </c>
      <c r="E48" s="38" t="n">
        <f aca="false">DSUM(SWAPTRADES,$A48,E$8:E$9)</f>
        <v>0</v>
      </c>
      <c r="F48" s="38" t="n">
        <f aca="false">DSUM(SWAPTRADES,$A48,F$8:F$9)</f>
        <v>-0.6931866</v>
      </c>
      <c r="G48" s="38" t="n">
        <f aca="false">DSUM(SWAPTRADES,$A48,G$8:G$9)+'RISK PAGE'!AP47</f>
        <v>-2.11071153</v>
      </c>
      <c r="I48" s="38" t="n">
        <f aca="false">'RISK PAGE'!AP47</f>
        <v>0</v>
      </c>
    </row>
    <row r="49" customFormat="false" ht="12.75" hidden="false" customHeight="false" outlineLevel="0" collapsed="false">
      <c r="A49" s="5" t="s">
        <v>80</v>
      </c>
      <c r="B49" s="38" t="n">
        <f aca="false">DSUM(SWAPTRADES,$A49,B$8:B$9)</f>
        <v>0</v>
      </c>
      <c r="C49" s="38" t="n">
        <f aca="false">DSUM(SWAPTRADES,$A49,C$8:C$9)</f>
        <v>5.36716439</v>
      </c>
      <c r="D49" s="38" t="n">
        <f aca="false">DSUM(SWAPTRADES,$A49,D$8:D$9)</f>
        <v>37.12510287</v>
      </c>
      <c r="E49" s="38" t="n">
        <f aca="false">DSUM(SWAPTRADES,$A49,E$8:E$9)</f>
        <v>0</v>
      </c>
      <c r="F49" s="38" t="n">
        <f aca="false">DSUM(SWAPTRADES,$A49,F$8:F$9)</f>
        <v>-0.73175947</v>
      </c>
      <c r="G49" s="38" t="n">
        <f aca="false">DSUM(SWAPTRADES,$A49,G$8:G$9)+'RISK PAGE'!AP48</f>
        <v>-1.99746932</v>
      </c>
      <c r="I49" s="38" t="n">
        <f aca="false">'RISK PAGE'!AP48</f>
        <v>0</v>
      </c>
    </row>
    <row r="50" customFormat="false" ht="12.75" hidden="false" customHeight="false" outlineLevel="0" collapsed="false">
      <c r="A50" s="5" t="s">
        <v>81</v>
      </c>
      <c r="B50" s="38" t="n">
        <f aca="false">DSUM(SWAPTRADES,$A50,B$8:B$9)</f>
        <v>0</v>
      </c>
      <c r="C50" s="38" t="n">
        <f aca="false">DSUM(SWAPTRADES,$A50,C$8:C$9)</f>
        <v>5.51078835</v>
      </c>
      <c r="D50" s="38" t="n">
        <f aca="false">DSUM(SWAPTRADES,$A50,D$8:D$9)</f>
        <v>37.18399207</v>
      </c>
      <c r="E50" s="38" t="n">
        <f aca="false">DSUM(SWAPTRADES,$A50,E$8:E$9)</f>
        <v>0</v>
      </c>
      <c r="F50" s="38" t="n">
        <f aca="false">DSUM(SWAPTRADES,$A50,F$8:F$9)</f>
        <v>-0.64171795</v>
      </c>
      <c r="G50" s="38" t="n">
        <f aca="false">DSUM(SWAPTRADES,$A50,G$8:G$9)+'RISK PAGE'!AP49</f>
        <v>-1.99570755</v>
      </c>
      <c r="I50" s="38" t="n">
        <f aca="false">'RISK PAGE'!AP49</f>
        <v>0</v>
      </c>
    </row>
    <row r="51" customFormat="false" ht="12.75" hidden="false" customHeight="false" outlineLevel="0" collapsed="false">
      <c r="A51" s="5" t="s">
        <v>82</v>
      </c>
      <c r="B51" s="38" t="n">
        <f aca="false">DSUM(SWAPTRADES,$A51,B$8:B$9)</f>
        <v>0</v>
      </c>
      <c r="C51" s="38" t="n">
        <f aca="false">DSUM(SWAPTRADES,$A51,C$8:C$9)</f>
        <v>5.72082474</v>
      </c>
      <c r="D51" s="38" t="n">
        <f aca="false">DSUM(SWAPTRADES,$A51,D$8:D$9)</f>
        <v>30.15784664</v>
      </c>
      <c r="E51" s="38" t="n">
        <f aca="false">DSUM(SWAPTRADES,$A51,E$8:E$9)</f>
        <v>0</v>
      </c>
      <c r="F51" s="38" t="n">
        <f aca="false">DSUM(SWAPTRADES,$A51,F$8:F$9)</f>
        <v>-0.6819568</v>
      </c>
      <c r="G51" s="38" t="n">
        <f aca="false">DSUM(SWAPTRADES,$A51,G$8:G$9)+'RISK PAGE'!AP50</f>
        <v>-1.55068704</v>
      </c>
      <c r="I51" s="38" t="n">
        <f aca="false">'RISK PAGE'!AP50</f>
        <v>0</v>
      </c>
    </row>
    <row r="52" customFormat="false" ht="12.75" hidden="false" customHeight="false" outlineLevel="0" collapsed="false">
      <c r="A52" s="5" t="s">
        <v>83</v>
      </c>
      <c r="B52" s="38" t="n">
        <f aca="false">DSUM(SWAPTRADES,$A52,B$8:B$9)</f>
        <v>0</v>
      </c>
      <c r="C52" s="38" t="n">
        <f aca="false">DSUM(SWAPTRADES,$A52,C$8:C$9)</f>
        <v>5.71567853</v>
      </c>
      <c r="D52" s="38" t="n">
        <f aca="false">DSUM(SWAPTRADES,$A52,D$8:D$9)</f>
        <v>26.56561856</v>
      </c>
      <c r="E52" s="38" t="n">
        <f aca="false">DSUM(SWAPTRADES,$A52,E$8:E$9)</f>
        <v>0</v>
      </c>
      <c r="F52" s="38" t="n">
        <f aca="false">DSUM(SWAPTRADES,$A52,F$8:F$9)</f>
        <v>0</v>
      </c>
      <c r="G52" s="38" t="n">
        <f aca="false">DSUM(SWAPTRADES,$A52,G$8:G$9)+'RISK PAGE'!AP51</f>
        <v>-0.8853523</v>
      </c>
      <c r="I52" s="38" t="n">
        <f aca="false">'RISK PAGE'!AP51</f>
        <v>0</v>
      </c>
    </row>
    <row r="53" customFormat="false" ht="12.75" hidden="false" customHeight="false" outlineLevel="0" collapsed="false">
      <c r="A53" s="5" t="s">
        <v>84</v>
      </c>
      <c r="B53" s="38" t="n">
        <f aca="false">DSUM(SWAPTRADES,$A53,B$8:B$9)</f>
        <v>0</v>
      </c>
      <c r="C53" s="38" t="n">
        <f aca="false">DSUM(SWAPTRADES,$A53,C$8:C$9)</f>
        <v>5.71567853</v>
      </c>
      <c r="D53" s="38" t="n">
        <f aca="false">DSUM(SWAPTRADES,$A53,D$8:D$9)</f>
        <v>26.56561856</v>
      </c>
      <c r="E53" s="38" t="n">
        <f aca="false">DSUM(SWAPTRADES,$A53,E$8:E$9)</f>
        <v>0</v>
      </c>
      <c r="F53" s="38" t="n">
        <f aca="false">DSUM(SWAPTRADES,$A53,F$8:F$9)</f>
        <v>0</v>
      </c>
      <c r="G53" s="38" t="n">
        <f aca="false">DSUM(SWAPTRADES,$A53,G$8:G$9)+'RISK PAGE'!AP52</f>
        <v>-0.8853523</v>
      </c>
      <c r="I53" s="38" t="n">
        <f aca="false">'RISK PAGE'!AP52</f>
        <v>0</v>
      </c>
    </row>
    <row r="54" customFormat="false" ht="12.75" hidden="false" customHeight="false" outlineLevel="0" collapsed="false">
      <c r="A54" s="5" t="s">
        <v>85</v>
      </c>
      <c r="B54" s="38" t="n">
        <f aca="false">DSUM(SWAPTRADES,$A54,B$8:B$9)</f>
        <v>0</v>
      </c>
      <c r="C54" s="38" t="n">
        <f aca="false">DSUM(SWAPTRADES,$A54,C$8:C$9)</f>
        <v>0</v>
      </c>
      <c r="D54" s="38" t="n">
        <f aca="false">DSUM(SWAPTRADES,$A54,D$8:D$9)</f>
        <v>0</v>
      </c>
      <c r="E54" s="38" t="n">
        <f aca="false">DSUM(SWAPTRADES,$A54,E$8:E$9)</f>
        <v>0</v>
      </c>
      <c r="F54" s="38" t="n">
        <f aca="false">DSUM(SWAPTRADES,$A54,F$8:F$9)</f>
        <v>0</v>
      </c>
      <c r="G54" s="38" t="n">
        <f aca="false">DSUM(SWAPTRADES,$A54,G$8:G$9)+'RISK PAGE'!AP53</f>
        <v>0</v>
      </c>
      <c r="I54" s="38" t="n">
        <f aca="false">'RISK PAGE'!AP53</f>
        <v>0</v>
      </c>
    </row>
    <row r="55" customFormat="false" ht="12.75" hidden="false" customHeight="false" outlineLevel="0" collapsed="false">
      <c r="A55" s="39" t="s">
        <v>86</v>
      </c>
      <c r="B55" s="38" t="n">
        <f aca="false">DSUM(SWAPTRADES,$A55,B$8:B$9)</f>
        <v>0</v>
      </c>
      <c r="C55" s="38" t="n">
        <f aca="false">DSUM(SWAPTRADES,$A55,C$8:C$9)</f>
        <v>0</v>
      </c>
      <c r="D55" s="38" t="n">
        <f aca="false">DSUM(SWAPTRADES,$A55,D$8:D$9)</f>
        <v>0</v>
      </c>
      <c r="E55" s="38" t="n">
        <f aca="false">DSUM(SWAPTRADES,$A55,E$8:E$9)</f>
        <v>0</v>
      </c>
      <c r="F55" s="38" t="n">
        <f aca="false">DSUM(SWAPTRADES,$A55,F$8:F$9)</f>
        <v>0</v>
      </c>
      <c r="G55" s="38" t="n">
        <f aca="false">DSUM(SWAPTRADES,$A55,G$8:G$9)+'RISK PAGE'!AP54</f>
        <v>0</v>
      </c>
      <c r="I55" s="38" t="n">
        <f aca="false">'RISK PAGE'!AP54</f>
        <v>0</v>
      </c>
    </row>
    <row r="56" customFormat="false" ht="12.75" hidden="false" customHeight="false" outlineLevel="0" collapsed="false">
      <c r="A56" s="5" t="s">
        <v>87</v>
      </c>
      <c r="B56" s="38" t="n">
        <f aca="false">DSUM(SWAPTRADES,$A56,B$8:B$9)</f>
        <v>0</v>
      </c>
      <c r="C56" s="38" t="n">
        <f aca="false">DSUM(SWAPTRADES,$A56,C$8:C$9)</f>
        <v>0</v>
      </c>
      <c r="D56" s="38" t="n">
        <f aca="false">DSUM(SWAPTRADES,$A56,D$8:D$9)</f>
        <v>0</v>
      </c>
      <c r="E56" s="38" t="n">
        <f aca="false">DSUM(SWAPTRADES,$A56,E$8:E$9)</f>
        <v>0</v>
      </c>
      <c r="F56" s="38" t="n">
        <f aca="false">DSUM(SWAPTRADES,$A56,F$8:F$9)</f>
        <v>0</v>
      </c>
      <c r="G56" s="38" t="n">
        <f aca="false">DSUM(SWAPTRADES,$A56,G$8:G$9)+'RISK PAGE'!AP55</f>
        <v>0</v>
      </c>
      <c r="I56" s="38" t="n">
        <f aca="false">'RISK PAGE'!AP55</f>
        <v>0</v>
      </c>
    </row>
    <row r="57" customFormat="false" ht="12.75" hidden="false" customHeight="false" outlineLevel="0" collapsed="false">
      <c r="A57" s="5" t="s">
        <v>88</v>
      </c>
      <c r="B57" s="38" t="n">
        <f aca="false">DSUM(SWAPTRADES,$A57,B$8:B$9)</f>
        <v>0</v>
      </c>
      <c r="C57" s="38" t="n">
        <f aca="false">DSUM(SWAPTRADES,$A57,C$8:C$9)</f>
        <v>0</v>
      </c>
      <c r="D57" s="38" t="n">
        <f aca="false">DSUM(SWAPTRADES,$A57,D$8:D$9)</f>
        <v>0</v>
      </c>
      <c r="E57" s="38" t="n">
        <f aca="false">DSUM(SWAPTRADES,$A57,E$8:E$9)</f>
        <v>0</v>
      </c>
      <c r="F57" s="38" t="n">
        <f aca="false">DSUM(SWAPTRADES,$A57,F$8:F$9)</f>
        <v>0</v>
      </c>
      <c r="G57" s="38" t="n">
        <f aca="false">DSUM(SWAPTRADES,$A57,G$8:G$9)+'RISK PAGE'!AP56</f>
        <v>0</v>
      </c>
      <c r="I57" s="38" t="n">
        <f aca="false">'RISK PAGE'!AP56</f>
        <v>0</v>
      </c>
    </row>
    <row r="58" customFormat="false" ht="12.75" hidden="false" customHeight="false" outlineLevel="0" collapsed="false">
      <c r="A58" s="5" t="s">
        <v>89</v>
      </c>
      <c r="B58" s="38" t="n">
        <f aca="false">DSUM(SWAPTRADES,$A58,B$8:B$9)</f>
        <v>0</v>
      </c>
      <c r="C58" s="38" t="n">
        <f aca="false">DSUM(SWAPTRADES,$A58,C$8:C$9)</f>
        <v>0</v>
      </c>
      <c r="D58" s="38" t="n">
        <f aca="false">DSUM(SWAPTRADES,$A58,D$8:D$9)</f>
        <v>0</v>
      </c>
      <c r="E58" s="38" t="n">
        <f aca="false">DSUM(SWAPTRADES,$A58,E$8:E$9)</f>
        <v>0</v>
      </c>
      <c r="F58" s="38" t="n">
        <f aca="false">DSUM(SWAPTRADES,$A58,F$8:F$9)</f>
        <v>0</v>
      </c>
      <c r="G58" s="38" t="n">
        <f aca="false">DSUM(SWAPTRADES,$A58,G$8:G$9)+'RISK PAGE'!AP57</f>
        <v>0</v>
      </c>
      <c r="I58" s="38" t="n">
        <f aca="false">'RISK PAGE'!AP57</f>
        <v>0</v>
      </c>
    </row>
    <row r="59" customFormat="false" ht="12.75" hidden="false" customHeight="false" outlineLevel="0" collapsed="false">
      <c r="A59" s="5" t="s">
        <v>90</v>
      </c>
      <c r="B59" s="38" t="n">
        <f aca="false">DSUM(SWAPTRADES,$A59,B$8:B$9)</f>
        <v>0</v>
      </c>
      <c r="C59" s="38" t="n">
        <f aca="false">DSUM(SWAPTRADES,$A59,C$8:C$9)</f>
        <v>0</v>
      </c>
      <c r="D59" s="38" t="n">
        <f aca="false">DSUM(SWAPTRADES,$A59,D$8:D$9)</f>
        <v>0</v>
      </c>
      <c r="E59" s="38" t="n">
        <f aca="false">DSUM(SWAPTRADES,$A59,E$8:E$9)</f>
        <v>0</v>
      </c>
      <c r="F59" s="38" t="n">
        <f aca="false">DSUM(SWAPTRADES,$A59,F$8:F$9)</f>
        <v>0</v>
      </c>
      <c r="G59" s="38" t="n">
        <f aca="false">DSUM(SWAPTRADES,$A59,G$8:G$9)+'RISK PAGE'!AP58</f>
        <v>0</v>
      </c>
      <c r="I59" s="38" t="n">
        <f aca="false">'RISK PAGE'!AP58</f>
        <v>0</v>
      </c>
    </row>
    <row r="60" customFormat="false" ht="12.75" hidden="false" customHeight="false" outlineLevel="0" collapsed="false">
      <c r="A60" s="5" t="s">
        <v>91</v>
      </c>
      <c r="B60" s="38" t="n">
        <f aca="false">DSUM(SWAPTRADES,$A60,B$8:B$9)</f>
        <v>0</v>
      </c>
      <c r="C60" s="38" t="n">
        <f aca="false">DSUM(SWAPTRADES,$A60,C$8:C$9)</f>
        <v>0</v>
      </c>
      <c r="D60" s="38" t="n">
        <f aca="false">DSUM(SWAPTRADES,$A60,D$8:D$9)</f>
        <v>0</v>
      </c>
      <c r="E60" s="38" t="n">
        <f aca="false">DSUM(SWAPTRADES,$A60,E$8:E$9)</f>
        <v>0</v>
      </c>
      <c r="F60" s="38" t="n">
        <f aca="false">DSUM(SWAPTRADES,$A60,F$8:F$9)</f>
        <v>0</v>
      </c>
      <c r="G60" s="38" t="n">
        <f aca="false">DSUM(SWAPTRADES,$A60,G$8:G$9)+'RISK PAGE'!AP59</f>
        <v>0</v>
      </c>
      <c r="I60" s="38" t="n">
        <f aca="false">'RISK PAGE'!AP59</f>
        <v>0</v>
      </c>
    </row>
    <row r="61" customFormat="false" ht="12.75" hidden="false" customHeight="false" outlineLevel="0" collapsed="false">
      <c r="A61" s="5" t="s">
        <v>92</v>
      </c>
      <c r="B61" s="38" t="n">
        <f aca="false">DSUM(SWAPTRADES,$A61,B$8:B$9)</f>
        <v>0</v>
      </c>
      <c r="C61" s="38" t="n">
        <f aca="false">DSUM(SWAPTRADES,$A61,C$8:C$9)</f>
        <v>0</v>
      </c>
      <c r="D61" s="38" t="n">
        <f aca="false">DSUM(SWAPTRADES,$A61,D$8:D$9)</f>
        <v>0</v>
      </c>
      <c r="E61" s="38" t="n">
        <f aca="false">DSUM(SWAPTRADES,$A61,E$8:E$9)</f>
        <v>0</v>
      </c>
      <c r="F61" s="38" t="n">
        <f aca="false">DSUM(SWAPTRADES,$A61,F$8:F$9)</f>
        <v>0</v>
      </c>
      <c r="G61" s="38" t="n">
        <f aca="false">DSUM(SWAPTRADES,$A61,G$8:G$9)+'RISK PAGE'!AP60</f>
        <v>0</v>
      </c>
      <c r="I61" s="38" t="n">
        <f aca="false">'RISK PAGE'!AP60</f>
        <v>0</v>
      </c>
    </row>
    <row r="62" customFormat="false" ht="12.75" hidden="false" customHeight="false" outlineLevel="0" collapsed="false">
      <c r="A62" s="5" t="s">
        <v>93</v>
      </c>
      <c r="B62" s="38" t="n">
        <f aca="false">DSUM(SWAPTRADES,$A62,B$8:B$9)</f>
        <v>0</v>
      </c>
      <c r="C62" s="38" t="n">
        <f aca="false">DSUM(SWAPTRADES,$A62,C$8:C$9)</f>
        <v>0</v>
      </c>
      <c r="D62" s="38" t="n">
        <f aca="false">DSUM(SWAPTRADES,$A62,D$8:D$9)</f>
        <v>0</v>
      </c>
      <c r="E62" s="38" t="n">
        <f aca="false">DSUM(SWAPTRADES,$A62,E$8:E$9)</f>
        <v>0</v>
      </c>
      <c r="F62" s="38" t="n">
        <f aca="false">DSUM(SWAPTRADES,$A62,F$8:F$9)</f>
        <v>0</v>
      </c>
      <c r="G62" s="38" t="n">
        <f aca="false">DSUM(SWAPTRADES,$A62,G$8:G$9)+'RISK PAGE'!AP61</f>
        <v>0</v>
      </c>
      <c r="I62" s="38" t="n">
        <f aca="false">'RISK PAGE'!AP61</f>
        <v>0</v>
      </c>
    </row>
    <row r="63" customFormat="false" ht="12.75" hidden="false" customHeight="false" outlineLevel="0" collapsed="false">
      <c r="A63" s="5" t="s">
        <v>94</v>
      </c>
      <c r="B63" s="38" t="n">
        <f aca="false">DSUM(SWAPTRADES,$A63,B$8:B$9)</f>
        <v>0</v>
      </c>
      <c r="C63" s="38" t="n">
        <f aca="false">DSUM(SWAPTRADES,$A63,C$8:C$9)</f>
        <v>0</v>
      </c>
      <c r="D63" s="38" t="n">
        <f aca="false">DSUM(SWAPTRADES,$A63,D$8:D$9)</f>
        <v>0</v>
      </c>
      <c r="E63" s="38" t="n">
        <f aca="false">DSUM(SWAPTRADES,$A63,E$8:E$9)</f>
        <v>0</v>
      </c>
      <c r="F63" s="38" t="n">
        <f aca="false">DSUM(SWAPTRADES,$A63,F$8:F$9)</f>
        <v>0</v>
      </c>
      <c r="G63" s="38" t="n">
        <f aca="false">DSUM(SWAPTRADES,$A63,G$8:G$9)+'RISK PAGE'!AP62</f>
        <v>0</v>
      </c>
      <c r="I63" s="38" t="n">
        <f aca="false">'RISK PAGE'!AP62</f>
        <v>0</v>
      </c>
    </row>
    <row r="64" customFormat="false" ht="12.75" hidden="false" customHeight="false" outlineLevel="0" collapsed="false">
      <c r="A64" s="5" t="s">
        <v>95</v>
      </c>
      <c r="B64" s="38" t="n">
        <f aca="false">DSUM(SWAPTRADES,$A64,B$8:B$9)</f>
        <v>0</v>
      </c>
      <c r="C64" s="38" t="n">
        <f aca="false">DSUM(SWAPTRADES,$A64,C$8:C$9)</f>
        <v>0</v>
      </c>
      <c r="D64" s="38" t="n">
        <f aca="false">DSUM(SWAPTRADES,$A64,D$8:D$9)</f>
        <v>0</v>
      </c>
      <c r="E64" s="38" t="n">
        <f aca="false">DSUM(SWAPTRADES,$A64,E$8:E$9)</f>
        <v>0</v>
      </c>
      <c r="F64" s="38" t="n">
        <f aca="false">DSUM(SWAPTRADES,$A64,F$8:F$9)</f>
        <v>0</v>
      </c>
      <c r="G64" s="38" t="n">
        <f aca="false">DSUM(SWAPTRADES,$A64,G$8:G$9)+'RISK PAGE'!AP63</f>
        <v>0</v>
      </c>
      <c r="I64" s="38" t="n">
        <f aca="false">'RISK PAGE'!AP63</f>
        <v>0</v>
      </c>
    </row>
    <row r="65" customFormat="false" ht="12.75" hidden="false" customHeight="false" outlineLevel="0" collapsed="false">
      <c r="A65" s="5" t="s">
        <v>96</v>
      </c>
      <c r="B65" s="38" t="n">
        <f aca="false">DSUM(SWAPTRADES,$A65,B$8:B$9)</f>
        <v>0</v>
      </c>
      <c r="C65" s="38" t="n">
        <f aca="false">DSUM(SWAPTRADES,$A65,C$8:C$9)</f>
        <v>0</v>
      </c>
      <c r="D65" s="38" t="n">
        <f aca="false">DSUM(SWAPTRADES,$A65,D$8:D$9)</f>
        <v>0</v>
      </c>
      <c r="E65" s="38" t="n">
        <f aca="false">DSUM(SWAPTRADES,$A65,E$8:E$9)</f>
        <v>0</v>
      </c>
      <c r="F65" s="38" t="n">
        <f aca="false">DSUM(SWAPTRADES,$A65,F$8:F$9)</f>
        <v>0</v>
      </c>
      <c r="G65" s="38" t="n">
        <f aca="false">DSUM(SWAPTRADES,$A65,G$8:G$9)+'RISK PAGE'!AP64</f>
        <v>0</v>
      </c>
      <c r="I65" s="38" t="n">
        <f aca="false">'RISK PAGE'!AP64</f>
        <v>0</v>
      </c>
    </row>
    <row r="66" customFormat="false" ht="12.75" hidden="false" customHeight="false" outlineLevel="0" collapsed="false">
      <c r="A66" s="5" t="s">
        <v>97</v>
      </c>
      <c r="B66" s="38" t="n">
        <f aca="false">DSUM(SWAPTRADES,$A66,B$8:B$9)</f>
        <v>0</v>
      </c>
      <c r="C66" s="38" t="n">
        <f aca="false">DSUM(SWAPTRADES,$A66,C$8:C$9)</f>
        <v>0</v>
      </c>
      <c r="D66" s="38" t="n">
        <f aca="false">DSUM(SWAPTRADES,$A66,D$8:D$9)</f>
        <v>0</v>
      </c>
      <c r="E66" s="38" t="n">
        <f aca="false">DSUM(SWAPTRADES,$A66,E$8:E$9)</f>
        <v>0</v>
      </c>
      <c r="F66" s="38" t="n">
        <f aca="false">DSUM(SWAPTRADES,$A66,F$8:F$9)</f>
        <v>0</v>
      </c>
      <c r="G66" s="38" t="n">
        <f aca="false">DSUM(SWAPTRADES,$A66,G$8:G$9)+'RISK PAGE'!AP65</f>
        <v>0</v>
      </c>
      <c r="I66" s="38" t="n">
        <f aca="false">'RISK PAGE'!AP65</f>
        <v>0</v>
      </c>
    </row>
    <row r="67" customFormat="false" ht="12.75" hidden="false" customHeight="false" outlineLevel="0" collapsed="false">
      <c r="A67" s="39" t="s">
        <v>98</v>
      </c>
      <c r="B67" s="38" t="n">
        <f aca="false">DSUM(SWAPTRADES,$A67,B$8:B$9)</f>
        <v>0</v>
      </c>
      <c r="C67" s="38" t="n">
        <f aca="false">DSUM(SWAPTRADES,$A67,C$8:C$9)</f>
        <v>0</v>
      </c>
      <c r="D67" s="38" t="n">
        <f aca="false">DSUM(SWAPTRADES,$A67,D$8:D$9)</f>
        <v>0</v>
      </c>
      <c r="E67" s="38" t="n">
        <f aca="false">DSUM(SWAPTRADES,$A67,E$8:E$9)</f>
        <v>0</v>
      </c>
      <c r="F67" s="38" t="n">
        <f aca="false">DSUM(SWAPTRADES,$A67,F$8:F$9)</f>
        <v>0</v>
      </c>
      <c r="G67" s="38" t="n">
        <f aca="false">DSUM(SWAPTRADES,$A67,G$8:G$9)+'RISK PAGE'!AP66</f>
        <v>0</v>
      </c>
      <c r="I67" s="38" t="n">
        <f aca="false">'RISK PAGE'!AP66</f>
        <v>0</v>
      </c>
    </row>
    <row r="68" customFormat="false" ht="12.75" hidden="false" customHeight="false" outlineLevel="0" collapsed="false">
      <c r="A68" s="5" t="s">
        <v>99</v>
      </c>
      <c r="B68" s="38" t="n">
        <f aca="false">DSUM(SWAPTRADES,$A68,B$8:B$9)</f>
        <v>0</v>
      </c>
      <c r="C68" s="38" t="n">
        <f aca="false">DSUM(SWAPTRADES,$A68,C$8:C$9)</f>
        <v>0</v>
      </c>
      <c r="D68" s="38" t="n">
        <f aca="false">DSUM(SWAPTRADES,$A68,D$8:D$9)</f>
        <v>0</v>
      </c>
      <c r="E68" s="38" t="n">
        <f aca="false">DSUM(SWAPTRADES,$A68,E$8:E$9)</f>
        <v>0</v>
      </c>
      <c r="F68" s="38" t="n">
        <f aca="false">DSUM(SWAPTRADES,$A68,F$8:F$9)</f>
        <v>0</v>
      </c>
      <c r="G68" s="38" t="n">
        <f aca="false">DSUM(SWAPTRADES,$A68,G$8:G$9)+'RISK PAGE'!AP67</f>
        <v>0</v>
      </c>
      <c r="I68" s="38" t="n">
        <f aca="false">'RISK PAGE'!AP67</f>
        <v>0</v>
      </c>
    </row>
    <row r="69" customFormat="false" ht="12.75" hidden="false" customHeight="false" outlineLevel="0" collapsed="false">
      <c r="A69" s="5" t="s">
        <v>100</v>
      </c>
      <c r="B69" s="38" t="n">
        <f aca="false">DSUM(SWAPTRADES,$A69,B$8:B$9)</f>
        <v>0</v>
      </c>
      <c r="C69" s="38" t="n">
        <f aca="false">DSUM(SWAPTRADES,$A69,C$8:C$9)</f>
        <v>0</v>
      </c>
      <c r="D69" s="38" t="n">
        <f aca="false">DSUM(SWAPTRADES,$A69,D$8:D$9)</f>
        <v>0</v>
      </c>
      <c r="E69" s="38" t="n">
        <f aca="false">DSUM(SWAPTRADES,$A69,E$8:E$9)</f>
        <v>0</v>
      </c>
      <c r="F69" s="38" t="n">
        <f aca="false">DSUM(SWAPTRADES,$A69,F$8:F$9)</f>
        <v>0</v>
      </c>
      <c r="G69" s="38" t="n">
        <f aca="false">DSUM(SWAPTRADES,$A69,G$8:G$9)+'RISK PAGE'!AP68</f>
        <v>0</v>
      </c>
      <c r="I69" s="38" t="n">
        <f aca="false">'RISK PAGE'!AP68</f>
        <v>0</v>
      </c>
    </row>
    <row r="70" customFormat="false" ht="12.75" hidden="false" customHeight="false" outlineLevel="0" collapsed="false">
      <c r="A70" s="5" t="s">
        <v>101</v>
      </c>
      <c r="B70" s="38"/>
      <c r="C70" s="38"/>
      <c r="D70" s="38"/>
      <c r="E70" s="38"/>
      <c r="F70" s="38"/>
      <c r="G70" s="38"/>
    </row>
    <row r="71" customFormat="false" ht="12.75" hidden="false" customHeight="false" outlineLevel="0" collapsed="false">
      <c r="A71" s="5" t="s">
        <v>102</v>
      </c>
      <c r="B71" s="38"/>
      <c r="C71" s="38"/>
      <c r="D71" s="38"/>
      <c r="E71" s="38"/>
      <c r="F71" s="38"/>
      <c r="G71" s="38"/>
    </row>
    <row r="72" customFormat="false" ht="12.75" hidden="false" customHeight="false" outlineLevel="0" collapsed="false">
      <c r="A72" s="5" t="s">
        <v>103</v>
      </c>
      <c r="B72" s="38"/>
      <c r="C72" s="38"/>
      <c r="D72" s="38"/>
      <c r="E72" s="38"/>
      <c r="F72" s="38"/>
      <c r="G72" s="38"/>
    </row>
    <row r="73" customFormat="false" ht="12.75" hidden="false" customHeight="false" outlineLevel="0" collapsed="false">
      <c r="A73" s="5" t="s">
        <v>104</v>
      </c>
      <c r="B73" s="38"/>
      <c r="C73" s="38"/>
      <c r="D73" s="38"/>
      <c r="E73" s="38"/>
      <c r="F73" s="38"/>
      <c r="G73" s="38"/>
    </row>
    <row r="74" customFormat="false" ht="12.75" hidden="false" customHeight="false" outlineLevel="0" collapsed="false">
      <c r="A74" s="5" t="s">
        <v>105</v>
      </c>
      <c r="B74" s="38"/>
      <c r="C74" s="38"/>
      <c r="D74" s="38"/>
      <c r="E74" s="38"/>
      <c r="F74" s="38"/>
      <c r="G74" s="38"/>
    </row>
    <row r="75" customFormat="false" ht="12.75" hidden="false" customHeight="false" outlineLevel="0" collapsed="false">
      <c r="A75" s="5" t="s">
        <v>106</v>
      </c>
      <c r="B75" s="38"/>
      <c r="C75" s="38"/>
      <c r="D75" s="38"/>
      <c r="E75" s="38"/>
      <c r="F75" s="38"/>
      <c r="G75" s="38"/>
    </row>
    <row r="76" customFormat="false" ht="12.75" hidden="false" customHeight="false" outlineLevel="0" collapsed="false">
      <c r="A76" s="5" t="s">
        <v>107</v>
      </c>
      <c r="B76" s="38"/>
      <c r="C76" s="38"/>
      <c r="D76" s="38"/>
      <c r="E76" s="38"/>
      <c r="F76" s="38"/>
      <c r="G76" s="38"/>
    </row>
    <row r="77" customFormat="false" ht="12.75" hidden="false" customHeight="false" outlineLevel="0" collapsed="false">
      <c r="B77" s="38"/>
      <c r="C77" s="38"/>
      <c r="D77" s="38"/>
      <c r="E77" s="38"/>
      <c r="F77" s="38"/>
      <c r="G77" s="38"/>
    </row>
    <row r="78" customFormat="false" ht="12.75" hidden="false" customHeight="false" outlineLevel="0" collapsed="false">
      <c r="B78" s="38"/>
      <c r="C78" s="38"/>
      <c r="D78" s="38"/>
      <c r="E78" s="38"/>
      <c r="F78" s="38"/>
      <c r="G78" s="38"/>
    </row>
    <row r="79" customFormat="false" ht="12.75" hidden="false" customHeight="false" outlineLevel="0" collapsed="false">
      <c r="B79" s="38"/>
      <c r="C79" s="38"/>
      <c r="D79" s="38"/>
      <c r="E79" s="38"/>
      <c r="F79" s="38"/>
      <c r="G79" s="38"/>
    </row>
    <row r="80" customFormat="false" ht="12.75" hidden="false" customHeight="false" outlineLevel="0" collapsed="false">
      <c r="B80" s="38"/>
      <c r="C80" s="38"/>
      <c r="D80" s="38"/>
      <c r="E80" s="38"/>
      <c r="F80" s="38"/>
      <c r="G80" s="38"/>
    </row>
    <row r="81" customFormat="false" ht="12.75" hidden="false" customHeight="false" outlineLevel="0" collapsed="false">
      <c r="B81" s="38"/>
      <c r="C81" s="38"/>
      <c r="D81" s="38"/>
      <c r="E81" s="38"/>
      <c r="F81" s="38"/>
      <c r="G81" s="38"/>
    </row>
    <row r="82" customFormat="false" ht="12.75" hidden="false" customHeight="false" outlineLevel="0" collapsed="false">
      <c r="B82" s="38"/>
      <c r="C82" s="38"/>
      <c r="D82" s="38"/>
      <c r="E82" s="38"/>
      <c r="F82" s="38"/>
      <c r="G82" s="38"/>
    </row>
    <row r="83" customFormat="false" ht="12.75" hidden="false" customHeight="false" outlineLevel="0" collapsed="false">
      <c r="B83" s="38"/>
      <c r="C83" s="38"/>
      <c r="D83" s="38"/>
      <c r="E83" s="38"/>
      <c r="F83" s="38"/>
      <c r="G83" s="38"/>
    </row>
    <row r="84" customFormat="false" ht="12.75" hidden="false" customHeight="false" outlineLevel="0" collapsed="false">
      <c r="B84" s="38"/>
      <c r="C84" s="38"/>
      <c r="D84" s="38"/>
      <c r="E84" s="38"/>
      <c r="F84" s="38"/>
      <c r="G84" s="38"/>
    </row>
    <row r="85" customFormat="false" ht="12.75" hidden="false" customHeight="false" outlineLevel="0" collapsed="false">
      <c r="B85" s="38"/>
      <c r="C85" s="38"/>
      <c r="D85" s="38"/>
      <c r="E85" s="38"/>
      <c r="F85" s="38"/>
      <c r="G85" s="38"/>
    </row>
    <row r="86" customFormat="false" ht="12.75" hidden="false" customHeight="false" outlineLevel="0" collapsed="false">
      <c r="B86" s="38"/>
      <c r="C86" s="38"/>
      <c r="D86" s="38"/>
      <c r="E86" s="38"/>
      <c r="F86" s="38"/>
      <c r="G86" s="38"/>
    </row>
    <row r="87" customFormat="false" ht="12.75" hidden="false" customHeight="false" outlineLevel="0" collapsed="false">
      <c r="B87" s="38"/>
      <c r="C87" s="38"/>
      <c r="D87" s="38"/>
      <c r="E87" s="38"/>
      <c r="F87" s="38"/>
      <c r="G87" s="38"/>
    </row>
    <row r="88" customFormat="false" ht="12.75" hidden="false" customHeight="false" outlineLevel="0" collapsed="false">
      <c r="B88" s="38"/>
      <c r="C88" s="38"/>
      <c r="D88" s="38"/>
      <c r="E88" s="38"/>
      <c r="F88" s="38"/>
      <c r="G88" s="38"/>
    </row>
    <row r="89" customFormat="false" ht="12.75" hidden="false" customHeight="false" outlineLevel="0" collapsed="false">
      <c r="B89" s="38"/>
      <c r="C89" s="38"/>
      <c r="D89" s="38"/>
      <c r="E89" s="38"/>
      <c r="F89" s="38"/>
      <c r="G89" s="38"/>
    </row>
    <row r="90" customFormat="false" ht="12.75" hidden="false" customHeight="false" outlineLevel="0" collapsed="false">
      <c r="B90" s="38"/>
      <c r="C90" s="38"/>
      <c r="D90" s="38"/>
      <c r="E90" s="38"/>
      <c r="F90" s="38"/>
      <c r="G90" s="38"/>
    </row>
    <row r="91" customFormat="false" ht="12.75" hidden="false" customHeight="false" outlineLevel="0" collapsed="false">
      <c r="B91" s="38"/>
      <c r="C91" s="38"/>
      <c r="D91" s="38"/>
      <c r="E91" s="38"/>
      <c r="F91" s="38"/>
      <c r="G91" s="38"/>
    </row>
    <row r="92" customFormat="false" ht="12.75" hidden="false" customHeight="false" outlineLevel="0" collapsed="false">
      <c r="B92" s="38"/>
      <c r="C92" s="38"/>
      <c r="D92" s="38"/>
      <c r="E92" s="38"/>
      <c r="F92" s="38"/>
      <c r="G92" s="38"/>
    </row>
    <row r="93" customFormat="false" ht="12.75" hidden="false" customHeight="false" outlineLevel="0" collapsed="false">
      <c r="B93" s="38"/>
      <c r="C93" s="38"/>
      <c r="D93" s="38"/>
      <c r="E93" s="38"/>
      <c r="F93" s="38"/>
      <c r="G93" s="38"/>
    </row>
    <row r="94" customFormat="false" ht="12.75" hidden="false" customHeight="false" outlineLevel="0" collapsed="false">
      <c r="B94" s="38"/>
      <c r="C94" s="38"/>
      <c r="D94" s="38"/>
      <c r="E94" s="38"/>
      <c r="F94" s="38"/>
      <c r="G94" s="38"/>
    </row>
    <row r="95" customFormat="false" ht="12.75" hidden="false" customHeight="false" outlineLevel="0" collapsed="false">
      <c r="B95" s="38"/>
      <c r="C95" s="38"/>
      <c r="D95" s="38"/>
      <c r="E95" s="38"/>
      <c r="F95" s="38"/>
      <c r="G95" s="38"/>
    </row>
    <row r="96" customFormat="false" ht="12.75" hidden="false" customHeight="false" outlineLevel="0" collapsed="false">
      <c r="B96" s="38"/>
      <c r="C96" s="38"/>
      <c r="D96" s="38"/>
      <c r="E96" s="38"/>
      <c r="F96" s="38"/>
      <c r="G96" s="38"/>
    </row>
    <row r="97" customFormat="false" ht="12.75" hidden="false" customHeight="false" outlineLevel="0" collapsed="false">
      <c r="B97" s="38"/>
      <c r="C97" s="38"/>
      <c r="D97" s="38"/>
      <c r="E97" s="38"/>
      <c r="F97" s="38"/>
      <c r="G97" s="38"/>
    </row>
    <row r="98" customFormat="false" ht="12.75" hidden="false" customHeight="false" outlineLevel="0" collapsed="false">
      <c r="B98" s="38"/>
      <c r="C98" s="38"/>
      <c r="D98" s="38"/>
      <c r="E98" s="38"/>
      <c r="F98" s="38"/>
      <c r="G98" s="38"/>
    </row>
    <row r="99" customFormat="false" ht="12.75" hidden="false" customHeight="false" outlineLevel="0" collapsed="false">
      <c r="B99" s="38"/>
      <c r="C99" s="38"/>
      <c r="D99" s="38"/>
      <c r="E99" s="38"/>
      <c r="F99" s="38"/>
      <c r="G99" s="3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" activeCellId="0" sqref="E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40" width="16.7"/>
    <col collapsed="false" customWidth="true" hidden="false" outlineLevel="0" max="2" min="2" style="40" width="9.14"/>
    <col collapsed="false" customWidth="true" hidden="false" outlineLevel="0" max="11" min="3" style="40" width="10.71"/>
    <col collapsed="false" customWidth="true" hidden="false" outlineLevel="0" max="12" min="12" style="40" width="9.14"/>
  </cols>
  <sheetData>
    <row r="1" customFormat="false" ht="12.75" hidden="false" customHeight="false" outlineLevel="0" collapsed="false">
      <c r="B1" s="27" t="s">
        <v>131</v>
      </c>
      <c r="C1" s="41" t="n">
        <f aca="false">C7</f>
        <v>-0.0206</v>
      </c>
      <c r="D1" s="41" t="n">
        <f aca="false">D7</f>
        <v>0.124</v>
      </c>
      <c r="E1" s="41" t="n">
        <f aca="false">E7</f>
        <v>-0.536</v>
      </c>
      <c r="F1" s="41" t="n">
        <f aca="false">F7</f>
        <v>-0.196</v>
      </c>
      <c r="G1" s="41" t="n">
        <f aca="false">G7</f>
        <v>-0.756</v>
      </c>
      <c r="H1" s="41" t="n">
        <f aca="false">H7</f>
        <v>0.044</v>
      </c>
      <c r="I1" s="41" t="n">
        <f aca="false">I7</f>
        <v>-0.076</v>
      </c>
      <c r="J1" s="41" t="n">
        <f aca="false">J7</f>
        <v>0.124</v>
      </c>
      <c r="K1" s="41" t="n">
        <f aca="false">K7</f>
        <v>0.314</v>
      </c>
    </row>
    <row r="2" customFormat="false" ht="12.75" hidden="false" customHeight="false" outlineLevel="0" collapsed="false">
      <c r="B2" s="27" t="s">
        <v>132</v>
      </c>
      <c r="C2" s="41" t="n">
        <f aca="false">AVERAGE(C7:C11)</f>
        <v>-0.00012</v>
      </c>
      <c r="D2" s="41" t="n">
        <f aca="false">AVERAGE(D7:D11)</f>
        <v>0.1758</v>
      </c>
      <c r="E2" s="41" t="n">
        <f aca="false">AVERAGE(E7:E11)</f>
        <v>-0.2807</v>
      </c>
      <c r="F2" s="41" t="n">
        <f aca="false">AVERAGE(F7:F11)</f>
        <v>-0.1392</v>
      </c>
      <c r="G2" s="41" t="n">
        <f aca="false">AVERAGE(G7:G11)</f>
        <v>-0.4692</v>
      </c>
      <c r="H2" s="41" t="n">
        <f aca="false">AVERAGE(H7:H11)</f>
        <v>0.0728</v>
      </c>
      <c r="I2" s="41" t="n">
        <f aca="false">AVERAGE(I7:I11)</f>
        <v>0.2338</v>
      </c>
      <c r="J2" s="41" t="n">
        <f aca="false">AVERAGE(J7:J11)</f>
        <v>0.1448</v>
      </c>
      <c r="K2" s="41" t="n">
        <f aca="false">AVERAGE(K7:K11)</f>
        <v>0.4728</v>
      </c>
    </row>
    <row r="3" customFormat="false" ht="12.75" hidden="false" customHeight="false" outlineLevel="0" collapsed="false">
      <c r="B3" s="27" t="s">
        <v>133</v>
      </c>
      <c r="C3" s="41" t="n">
        <f aca="false">AVERAGE(C12:C16)</f>
        <v>-0.055</v>
      </c>
      <c r="D3" s="41" t="n">
        <f aca="false">AVERAGE(D12:D16)</f>
        <v>0.3675</v>
      </c>
      <c r="E3" s="41" t="n">
        <f aca="false">AVERAGE(E12:E16)</f>
        <v>-0.2315</v>
      </c>
      <c r="F3" s="41" t="n">
        <f aca="false">AVERAGE(F12:F16)</f>
        <v>-0.1225</v>
      </c>
      <c r="G3" s="41" t="n">
        <f aca="false">AVERAGE(G12:G16)</f>
        <v>-0.3225</v>
      </c>
      <c r="H3" s="41" t="n">
        <f aca="false">AVERAGE(H12:H16)</f>
        <v>0.1675</v>
      </c>
      <c r="I3" s="41" t="n">
        <f aca="false">AVERAGE(I12:I16)</f>
        <v>0.084</v>
      </c>
      <c r="J3" s="41" t="n">
        <f aca="false">AVERAGE(J12:J16)</f>
        <v>0.2825</v>
      </c>
      <c r="K3" s="41" t="n">
        <f aca="false">AVERAGE(K12:K16)</f>
        <v>1.535</v>
      </c>
    </row>
    <row r="4" customFormat="false" ht="12.75" hidden="false" customHeight="false" outlineLevel="0" collapsed="false">
      <c r="B4" s="42"/>
      <c r="C4" s="43"/>
      <c r="D4" s="44"/>
      <c r="E4" s="42"/>
      <c r="F4" s="44"/>
      <c r="G4" s="44"/>
      <c r="H4" s="42"/>
      <c r="I4" s="42"/>
      <c r="J4" s="45"/>
      <c r="K4" s="45"/>
    </row>
    <row r="5" customFormat="false" ht="13.5" hidden="false" customHeight="false" outlineLevel="0" collapsed="false">
      <c r="B5" s="46"/>
      <c r="C5" s="47" t="s">
        <v>134</v>
      </c>
      <c r="D5" s="47" t="s">
        <v>135</v>
      </c>
      <c r="E5" s="47" t="s">
        <v>136</v>
      </c>
      <c r="F5" s="47" t="s">
        <v>137</v>
      </c>
      <c r="G5" s="47" t="s">
        <v>138</v>
      </c>
      <c r="H5" s="47" t="s">
        <v>139</v>
      </c>
      <c r="I5" s="47" t="s">
        <v>140</v>
      </c>
      <c r="J5" s="47" t="s">
        <v>141</v>
      </c>
      <c r="K5" s="47" t="s">
        <v>142</v>
      </c>
      <c r="L5" s="48"/>
    </row>
    <row r="6" customFormat="false" ht="14.25" hidden="false" customHeight="false" outlineLevel="0" collapsed="false">
      <c r="A6" s="49" t="s">
        <v>8</v>
      </c>
      <c r="B6" s="49" t="s">
        <v>17</v>
      </c>
      <c r="C6" s="49"/>
      <c r="D6" s="49"/>
      <c r="E6" s="49"/>
      <c r="F6" s="49"/>
      <c r="G6" s="49"/>
      <c r="H6" s="49"/>
      <c r="I6" s="49"/>
      <c r="J6" s="49"/>
      <c r="K6" s="49"/>
      <c r="L6" s="49"/>
    </row>
    <row r="7" customFormat="false" ht="13.5" hidden="false" customHeight="false" outlineLevel="0" collapsed="false">
      <c r="A7" s="50" t="n">
        <v>36678</v>
      </c>
      <c r="B7" s="51" t="n">
        <f aca="false">VLOOKUP(A7,STRADDLE,5,FALSE())</f>
        <v>2.96</v>
      </c>
      <c r="C7" s="51" t="n">
        <f aca="false">VLOOKUP($A7,curvesettle,HLOOKUP(C$5,curvesettle,2,FALSE()),FALSE())</f>
        <v>-0.0206</v>
      </c>
      <c r="D7" s="51" t="n">
        <f aca="false">VLOOKUP($A7,curvesettle,HLOOKUP(D$5,curvesettle,2,FALSE()),FALSE())</f>
        <v>0.124</v>
      </c>
      <c r="E7" s="51" t="n">
        <f aca="false">VLOOKUP($A7,curvesettle,HLOOKUP(E$5,curvesettle,2,FALSE()),FALSE())</f>
        <v>-0.536</v>
      </c>
      <c r="F7" s="51" t="n">
        <f aca="false">VLOOKUP($A7,curvesettle,HLOOKUP(F$5,curvesettle,2,FALSE()),FALSE())</f>
        <v>-0.196</v>
      </c>
      <c r="G7" s="51" t="n">
        <f aca="false">VLOOKUP($A7,curvesettle,HLOOKUP(G$5,curvesettle,2,FALSE()),FALSE())</f>
        <v>-0.756</v>
      </c>
      <c r="H7" s="51" t="n">
        <f aca="false">VLOOKUP($A7,curvesettle,HLOOKUP(H$5,curvesettle,2,FALSE()),FALSE())</f>
        <v>0.044</v>
      </c>
      <c r="I7" s="51" t="n">
        <f aca="false">VLOOKUP($A7,curvesettle,HLOOKUP(I$5,curvesettle,2,FALSE()),FALSE())</f>
        <v>-0.076</v>
      </c>
      <c r="J7" s="51" t="n">
        <f aca="false">VLOOKUP($A7,curvesettle,HLOOKUP(J$5,curvesettle,2,FALSE()),FALSE())</f>
        <v>0.124</v>
      </c>
      <c r="K7" s="51" t="n">
        <f aca="false">VLOOKUP($A7,curvesettle,HLOOKUP(K$5,curvesettle,2,FALSE()),FALSE())</f>
        <v>0.314</v>
      </c>
      <c r="L7" s="51" t="e">
        <f aca="false">VLOOKUP($A7,curvesettle,HLOOKUP(L$5,curvesettle,2,FALSE()),FALSE())</f>
        <v>#N/A</v>
      </c>
    </row>
    <row r="8" customFormat="false" ht="12.75" hidden="false" customHeight="false" outlineLevel="0" collapsed="false">
      <c r="A8" s="50" t="n">
        <f aca="false">DATE(YEAR(A7),MONTH(A7)+1,1)</f>
        <v>36708</v>
      </c>
      <c r="B8" s="51" t="n">
        <f aca="false">VLOOKUP(A8,STRADDLE,5,FALSE())</f>
        <v>2.965</v>
      </c>
      <c r="C8" s="51" t="n">
        <f aca="false">VLOOKUP($A8,curvesettle,HLOOKUP(C$5,curvesettle,2,FALSE()),FALSE())</f>
        <v>0.0075</v>
      </c>
      <c r="D8" s="51" t="n">
        <f aca="false">VLOOKUP($A8,curvesettle,HLOOKUP(D$5,curvesettle,2,FALSE()),FALSE())</f>
        <v>0.195</v>
      </c>
      <c r="E8" s="51" t="n">
        <f aca="false">VLOOKUP($A8,curvesettle,HLOOKUP(E$5,curvesettle,2,FALSE()),FALSE())</f>
        <v>-0.2175</v>
      </c>
      <c r="F8" s="51" t="n">
        <f aca="false">VLOOKUP($A8,curvesettle,HLOOKUP(F$5,curvesettle,2,FALSE()),FALSE())</f>
        <v>-0.125</v>
      </c>
      <c r="G8" s="51" t="n">
        <f aca="false">VLOOKUP($A8,curvesettle,HLOOKUP(G$5,curvesettle,2,FALSE()),FALSE())</f>
        <v>-0.3975</v>
      </c>
      <c r="H8" s="51" t="n">
        <f aca="false">VLOOKUP($A8,curvesettle,HLOOKUP(H$5,curvesettle,2,FALSE()),FALSE())</f>
        <v>0.0775</v>
      </c>
      <c r="I8" s="51" t="n">
        <f aca="false">VLOOKUP($A8,curvesettle,HLOOKUP(I$5,curvesettle,2,FALSE()),FALSE())</f>
        <v>0.32</v>
      </c>
      <c r="J8" s="51" t="n">
        <f aca="false">VLOOKUP($A8,curvesettle,HLOOKUP(J$5,curvesettle,2,FALSE()),FALSE())</f>
        <v>0.1375</v>
      </c>
      <c r="K8" s="51" t="n">
        <f aca="false">VLOOKUP($A8,curvesettle,HLOOKUP(K$5,curvesettle,2,FALSE()),FALSE())</f>
        <v>0.51</v>
      </c>
      <c r="L8" s="51" t="e">
        <f aca="false">VLOOKUP($A8,curvesettle,HLOOKUP(L$5,curvesettle,2,FALSE()),FALSE())</f>
        <v>#N/A</v>
      </c>
    </row>
    <row r="9" customFormat="false" ht="12.75" hidden="false" customHeight="false" outlineLevel="0" collapsed="false">
      <c r="A9" s="50" t="n">
        <f aca="false">DATE(YEAR(A8),MONTH(A8)+1,1)</f>
        <v>36739</v>
      </c>
      <c r="B9" s="51" t="n">
        <f aca="false">VLOOKUP(A9,STRADDLE,5,FALSE())</f>
        <v>2.975</v>
      </c>
      <c r="C9" s="51" t="n">
        <f aca="false">VLOOKUP($A9,curvesettle,HLOOKUP(C$5,curvesettle,2,FALSE()),FALSE())</f>
        <v>0.01</v>
      </c>
      <c r="D9" s="51" t="n">
        <f aca="false">VLOOKUP($A9,curvesettle,HLOOKUP(D$5,curvesettle,2,FALSE()),FALSE())</f>
        <v>0.195</v>
      </c>
      <c r="E9" s="51" t="n">
        <f aca="false">VLOOKUP($A9,curvesettle,HLOOKUP(E$5,curvesettle,2,FALSE()),FALSE())</f>
        <v>-0.2025</v>
      </c>
      <c r="F9" s="51" t="n">
        <f aca="false">VLOOKUP($A9,curvesettle,HLOOKUP(F$5,curvesettle,2,FALSE()),FALSE())</f>
        <v>-0.1275</v>
      </c>
      <c r="G9" s="51" t="n">
        <f aca="false">VLOOKUP($A9,curvesettle,HLOOKUP(G$5,curvesettle,2,FALSE()),FALSE())</f>
        <v>-0.3975</v>
      </c>
      <c r="H9" s="51" t="n">
        <f aca="false">VLOOKUP($A9,curvesettle,HLOOKUP(H$5,curvesettle,2,FALSE()),FALSE())</f>
        <v>0.0775</v>
      </c>
      <c r="I9" s="51" t="n">
        <f aca="false">VLOOKUP($A9,curvesettle,HLOOKUP(I$5,curvesettle,2,FALSE()),FALSE())</f>
        <v>0.3675</v>
      </c>
      <c r="J9" s="51" t="n">
        <f aca="false">VLOOKUP($A9,curvesettle,HLOOKUP(J$5,curvesettle,2,FALSE()),FALSE())</f>
        <v>0.1425</v>
      </c>
      <c r="K9" s="51" t="n">
        <f aca="false">VLOOKUP($A9,curvesettle,HLOOKUP(K$5,curvesettle,2,FALSE()),FALSE())</f>
        <v>0.55</v>
      </c>
      <c r="L9" s="51" t="e">
        <f aca="false">VLOOKUP($A9,curvesettle,HLOOKUP(L$5,curvesettle,2,FALSE()),FALSE())</f>
        <v>#N/A</v>
      </c>
    </row>
    <row r="10" customFormat="false" ht="12.75" hidden="false" customHeight="false" outlineLevel="0" collapsed="false">
      <c r="A10" s="50" t="n">
        <f aca="false">DATE(YEAR(A9),MONTH(A9)+1,1)</f>
        <v>36770</v>
      </c>
      <c r="B10" s="51" t="n">
        <f aca="false">VLOOKUP(A10,STRADDLE,5,FALSE())</f>
        <v>2.97</v>
      </c>
      <c r="C10" s="51" t="n">
        <f aca="false">VLOOKUP($A10,curvesettle,HLOOKUP(C$5,curvesettle,2,FALSE()),FALSE())</f>
        <v>0.005</v>
      </c>
      <c r="D10" s="51" t="n">
        <f aca="false">VLOOKUP($A10,curvesettle,HLOOKUP(D$5,curvesettle,2,FALSE()),FALSE())</f>
        <v>0.17</v>
      </c>
      <c r="E10" s="51" t="n">
        <f aca="false">VLOOKUP($A10,curvesettle,HLOOKUP(E$5,curvesettle,2,FALSE()),FALSE())</f>
        <v>-0.2025</v>
      </c>
      <c r="F10" s="51" t="n">
        <f aca="false">VLOOKUP($A10,curvesettle,HLOOKUP(F$5,curvesettle,2,FALSE()),FALSE())</f>
        <v>-0.125</v>
      </c>
      <c r="G10" s="51" t="n">
        <f aca="false">VLOOKUP($A10,curvesettle,HLOOKUP(G$5,curvesettle,2,FALSE()),FALSE())</f>
        <v>-0.3975</v>
      </c>
      <c r="H10" s="51" t="n">
        <f aca="false">VLOOKUP($A10,curvesettle,HLOOKUP(H$5,curvesettle,2,FALSE()),FALSE())</f>
        <v>0.075</v>
      </c>
      <c r="I10" s="51" t="n">
        <f aca="false">VLOOKUP($A10,curvesettle,HLOOKUP(I$5,curvesettle,2,FALSE()),FALSE())</f>
        <v>0.3325</v>
      </c>
      <c r="J10" s="51" t="n">
        <f aca="false">VLOOKUP($A10,curvesettle,HLOOKUP(J$5,curvesettle,2,FALSE()),FALSE())</f>
        <v>0.15</v>
      </c>
      <c r="K10" s="51" t="n">
        <f aca="false">VLOOKUP($A10,curvesettle,HLOOKUP(K$5,curvesettle,2,FALSE()),FALSE())</f>
        <v>0.46</v>
      </c>
      <c r="L10" s="51" t="e">
        <f aca="false">VLOOKUP($A10,curvesettle,HLOOKUP(L$5,curvesettle,2,FALSE()),FALSE())</f>
        <v>#N/A</v>
      </c>
    </row>
    <row r="11" customFormat="false" ht="12.75" hidden="false" customHeight="false" outlineLevel="0" collapsed="false">
      <c r="A11" s="50" t="n">
        <f aca="false">DATE(YEAR(A10),MONTH(A10)+1,1)</f>
        <v>36800</v>
      </c>
      <c r="B11" s="51" t="n">
        <f aca="false">VLOOKUP(A11,STRADDLE,5,FALSE())</f>
        <v>2.985</v>
      </c>
      <c r="C11" s="51" t="n">
        <f aca="false">VLOOKUP($A11,curvesettle,HLOOKUP(C$5,curvesettle,2,FALSE()),FALSE())</f>
        <v>-0.0025</v>
      </c>
      <c r="D11" s="51" t="n">
        <f aca="false">VLOOKUP($A11,curvesettle,HLOOKUP(D$5,curvesettle,2,FALSE()),FALSE())</f>
        <v>0.195</v>
      </c>
      <c r="E11" s="51" t="n">
        <f aca="false">VLOOKUP($A11,curvesettle,HLOOKUP(E$5,curvesettle,2,FALSE()),FALSE())</f>
        <v>-0.245</v>
      </c>
      <c r="F11" s="51" t="n">
        <f aca="false">VLOOKUP($A11,curvesettle,HLOOKUP(F$5,curvesettle,2,FALSE()),FALSE())</f>
        <v>-0.1225</v>
      </c>
      <c r="G11" s="51" t="n">
        <f aca="false">VLOOKUP($A11,curvesettle,HLOOKUP(G$5,curvesettle,2,FALSE()),FALSE())</f>
        <v>-0.3975</v>
      </c>
      <c r="H11" s="51" t="n">
        <f aca="false">VLOOKUP($A11,curvesettle,HLOOKUP(H$5,curvesettle,2,FALSE()),FALSE())</f>
        <v>0.09</v>
      </c>
      <c r="I11" s="51" t="n">
        <f aca="false">VLOOKUP($A11,curvesettle,HLOOKUP(I$5,curvesettle,2,FALSE()),FALSE())</f>
        <v>0.225</v>
      </c>
      <c r="J11" s="51" t="n">
        <f aca="false">VLOOKUP($A11,curvesettle,HLOOKUP(J$5,curvesettle,2,FALSE()),FALSE())</f>
        <v>0.17</v>
      </c>
      <c r="K11" s="51" t="n">
        <f aca="false">VLOOKUP($A11,curvesettle,HLOOKUP(K$5,curvesettle,2,FALSE()),FALSE())</f>
        <v>0.53</v>
      </c>
      <c r="L11" s="51" t="e">
        <f aca="false">VLOOKUP($A11,curvesettle,HLOOKUP(L$5,curvesettle,2,FALSE()),FALSE())</f>
        <v>#N/A</v>
      </c>
    </row>
    <row r="12" customFormat="false" ht="12.75" hidden="false" customHeight="false" outlineLevel="0" collapsed="false">
      <c r="A12" s="50" t="n">
        <f aca="false">DATE(YEAR(A11),MONTH(A11)+1,1)</f>
        <v>36831</v>
      </c>
      <c r="B12" s="51" t="n">
        <f aca="false">VLOOKUP(A12,STRADDLE,5,FALSE())</f>
        <v>3.085</v>
      </c>
      <c r="C12" s="51" t="n">
        <f aca="false">VLOOKUP($A12,curvesettle,HLOOKUP(C$5,curvesettle,2,FALSE()),FALSE())</f>
        <v>-0.0425</v>
      </c>
      <c r="D12" s="51" t="n">
        <f aca="false">VLOOKUP($A12,curvesettle,HLOOKUP(D$5,curvesettle,2,FALSE()),FALSE())</f>
        <v>0.2975</v>
      </c>
      <c r="E12" s="51" t="n">
        <f aca="false">VLOOKUP($A12,curvesettle,HLOOKUP(E$5,curvesettle,2,FALSE()),FALSE())</f>
        <v>-0.2375</v>
      </c>
      <c r="F12" s="51" t="n">
        <f aca="false">VLOOKUP($A12,curvesettle,HLOOKUP(F$5,curvesettle,2,FALSE()),FALSE())</f>
        <v>-0.1275</v>
      </c>
      <c r="G12" s="51" t="n">
        <f aca="false">VLOOKUP($A12,curvesettle,HLOOKUP(G$5,curvesettle,2,FALSE()),FALSE())</f>
        <v>-0.3325</v>
      </c>
      <c r="H12" s="51" t="n">
        <f aca="false">VLOOKUP($A12,curvesettle,HLOOKUP(H$5,curvesettle,2,FALSE()),FALSE())</f>
        <v>0.15</v>
      </c>
      <c r="I12" s="51" t="n">
        <f aca="false">VLOOKUP($A12,curvesettle,HLOOKUP(I$5,curvesettle,2,FALSE()),FALSE())</f>
        <v>0.0825</v>
      </c>
      <c r="J12" s="51" t="n">
        <f aca="false">VLOOKUP($A12,curvesettle,HLOOKUP(J$5,curvesettle,2,FALSE()),FALSE())</f>
        <v>0.25</v>
      </c>
      <c r="K12" s="51" t="n">
        <f aca="false">VLOOKUP($A12,curvesettle,HLOOKUP(K$5,curvesettle,2,FALSE()),FALSE())</f>
        <v>0.9</v>
      </c>
      <c r="L12" s="51" t="e">
        <f aca="false">VLOOKUP($A12,curvesettle,HLOOKUP(L$5,curvesettle,2,FALSE()),FALSE())</f>
        <v>#N/A</v>
      </c>
    </row>
    <row r="13" customFormat="false" ht="12.75" hidden="false" customHeight="false" outlineLevel="0" collapsed="false">
      <c r="A13" s="50" t="n">
        <f aca="false">DATE(YEAR(A12),MONTH(A12)+1,1)</f>
        <v>36861</v>
      </c>
      <c r="B13" s="51" t="n">
        <f aca="false">VLOOKUP(A13,STRADDLE,5,FALSE())</f>
        <v>3.18</v>
      </c>
      <c r="C13" s="51" t="n">
        <f aca="false">VLOOKUP($A13,curvesettle,HLOOKUP(C$5,curvesettle,2,FALSE()),FALSE())</f>
        <v>-0.0675</v>
      </c>
      <c r="D13" s="51" t="n">
        <f aca="false">VLOOKUP($A13,curvesettle,HLOOKUP(D$5,curvesettle,2,FALSE()),FALSE())</f>
        <v>0.3775</v>
      </c>
      <c r="E13" s="51" t="n">
        <f aca="false">VLOOKUP($A13,curvesettle,HLOOKUP(E$5,curvesettle,2,FALSE()),FALSE())</f>
        <v>-0.2375</v>
      </c>
      <c r="F13" s="51" t="n">
        <f aca="false">VLOOKUP($A13,curvesettle,HLOOKUP(F$5,curvesettle,2,FALSE()),FALSE())</f>
        <v>-0.1225</v>
      </c>
      <c r="G13" s="51" t="n">
        <f aca="false">VLOOKUP($A13,curvesettle,HLOOKUP(G$5,curvesettle,2,FALSE()),FALSE())</f>
        <v>-0.3075</v>
      </c>
      <c r="H13" s="51" t="n">
        <f aca="false">VLOOKUP($A13,curvesettle,HLOOKUP(H$5,curvesettle,2,FALSE()),FALSE())</f>
        <v>0.16</v>
      </c>
      <c r="I13" s="51" t="n">
        <f aca="false">VLOOKUP($A13,curvesettle,HLOOKUP(I$5,curvesettle,2,FALSE()),FALSE())</f>
        <v>0.07</v>
      </c>
      <c r="J13" s="51" t="n">
        <f aca="false">VLOOKUP($A13,curvesettle,HLOOKUP(J$5,curvesettle,2,FALSE()),FALSE())</f>
        <v>0.265</v>
      </c>
      <c r="K13" s="51" t="n">
        <f aca="false">VLOOKUP($A13,curvesettle,HLOOKUP(K$5,curvesettle,2,FALSE()),FALSE())</f>
        <v>1.58</v>
      </c>
      <c r="L13" s="51" t="e">
        <f aca="false">VLOOKUP($A13,curvesettle,HLOOKUP(L$5,curvesettle,2,FALSE()),FALSE())</f>
        <v>#N/A</v>
      </c>
    </row>
    <row r="14" customFormat="false" ht="12.75" hidden="false" customHeight="false" outlineLevel="0" collapsed="false">
      <c r="A14" s="50" t="n">
        <f aca="false">DATE(YEAR(A13),MONTH(A13)+1,1)</f>
        <v>36892</v>
      </c>
      <c r="B14" s="51" t="n">
        <f aca="false">VLOOKUP(A14,STRADDLE,5,FALSE())</f>
        <v>3.19</v>
      </c>
      <c r="C14" s="51" t="n">
        <f aca="false">VLOOKUP($A14,curvesettle,HLOOKUP(C$5,curvesettle,2,FALSE()),FALSE())</f>
        <v>-0.07</v>
      </c>
      <c r="D14" s="51" t="n">
        <f aca="false">VLOOKUP($A14,curvesettle,HLOOKUP(D$5,curvesettle,2,FALSE()),FALSE())</f>
        <v>0.4125</v>
      </c>
      <c r="E14" s="51" t="n">
        <f aca="false">VLOOKUP($A14,curvesettle,HLOOKUP(E$5,curvesettle,2,FALSE()),FALSE())</f>
        <v>-0.2275</v>
      </c>
      <c r="F14" s="51" t="n">
        <f aca="false">VLOOKUP($A14,curvesettle,HLOOKUP(F$5,curvesettle,2,FALSE()),FALSE())</f>
        <v>-0.13</v>
      </c>
      <c r="G14" s="51" t="n">
        <f aca="false">VLOOKUP($A14,curvesettle,HLOOKUP(G$5,curvesettle,2,FALSE()),FALSE())</f>
        <v>-0.3075</v>
      </c>
      <c r="H14" s="51" t="n">
        <f aca="false">VLOOKUP($A14,curvesettle,HLOOKUP(H$5,curvesettle,2,FALSE()),FALSE())</f>
        <v>0.17</v>
      </c>
      <c r="I14" s="51" t="n">
        <f aca="false">VLOOKUP($A14,curvesettle,HLOOKUP(I$5,curvesettle,2,FALSE()),FALSE())</f>
        <v>0.0775</v>
      </c>
      <c r="J14" s="51" t="n">
        <f aca="false">VLOOKUP($A14,curvesettle,HLOOKUP(J$5,curvesettle,2,FALSE()),FALSE())</f>
        <v>0.2875</v>
      </c>
      <c r="K14" s="51" t="n">
        <f aca="false">VLOOKUP($A14,curvesettle,HLOOKUP(K$5,curvesettle,2,FALSE()),FALSE())</f>
        <v>2.05</v>
      </c>
      <c r="L14" s="51" t="e">
        <f aca="false">VLOOKUP($A14,curvesettle,HLOOKUP(L$5,curvesettle,2,FALSE()),FALSE())</f>
        <v>#N/A</v>
      </c>
    </row>
    <row r="15" customFormat="false" ht="12.75" hidden="false" customHeight="false" outlineLevel="0" collapsed="false">
      <c r="A15" s="50" t="n">
        <f aca="false">DATE(YEAR(A14),MONTH(A14)+1,1)</f>
        <v>36923</v>
      </c>
      <c r="B15" s="51" t="n">
        <f aca="false">VLOOKUP(A15,STRADDLE,5,FALSE())</f>
        <v>3.035</v>
      </c>
      <c r="C15" s="51" t="n">
        <f aca="false">VLOOKUP($A15,curvesettle,HLOOKUP(C$5,curvesettle,2,FALSE()),FALSE())</f>
        <v>-0.05</v>
      </c>
      <c r="D15" s="51" t="n">
        <f aca="false">VLOOKUP($A15,curvesettle,HLOOKUP(D$5,curvesettle,2,FALSE()),FALSE())</f>
        <v>0.4125</v>
      </c>
      <c r="E15" s="51" t="n">
        <f aca="false">VLOOKUP($A15,curvesettle,HLOOKUP(E$5,curvesettle,2,FALSE()),FALSE())</f>
        <v>-0.2275</v>
      </c>
      <c r="F15" s="51" t="n">
        <f aca="false">VLOOKUP($A15,curvesettle,HLOOKUP(F$5,curvesettle,2,FALSE()),FALSE())</f>
        <v>-0.12</v>
      </c>
      <c r="G15" s="51" t="n">
        <f aca="false">VLOOKUP($A15,curvesettle,HLOOKUP(G$5,curvesettle,2,FALSE()),FALSE())</f>
        <v>-0.3325</v>
      </c>
      <c r="H15" s="51" t="n">
        <f aca="false">VLOOKUP($A15,curvesettle,HLOOKUP(H$5,curvesettle,2,FALSE()),FALSE())</f>
        <v>0.1775</v>
      </c>
      <c r="I15" s="51" t="n">
        <f aca="false">VLOOKUP($A15,curvesettle,HLOOKUP(I$5,curvesettle,2,FALSE()),FALSE())</f>
        <v>0.095</v>
      </c>
      <c r="J15" s="51" t="n">
        <f aca="false">VLOOKUP($A15,curvesettle,HLOOKUP(J$5,curvesettle,2,FALSE()),FALSE())</f>
        <v>0.3025</v>
      </c>
      <c r="K15" s="51" t="n">
        <f aca="false">VLOOKUP($A15,curvesettle,HLOOKUP(K$5,curvesettle,2,FALSE()),FALSE())</f>
        <v>2.02</v>
      </c>
      <c r="L15" s="51" t="e">
        <f aca="false">VLOOKUP($A15,curvesettle,HLOOKUP(L$5,curvesettle,2,FALSE()),FALSE())</f>
        <v>#N/A</v>
      </c>
    </row>
    <row r="16" customFormat="false" ht="12.75" hidden="false" customHeight="false" outlineLevel="0" collapsed="false">
      <c r="A16" s="50" t="n">
        <f aca="false">DATE(YEAR(A15),MONTH(A15)+1,1)</f>
        <v>36951</v>
      </c>
      <c r="B16" s="51" t="n">
        <f aca="false">VLOOKUP(A16,STRADDLE,5,FALSE())</f>
        <v>2.88</v>
      </c>
      <c r="C16" s="51" t="n">
        <f aca="false">VLOOKUP($A16,curvesettle,HLOOKUP(C$5,curvesettle,2,FALSE()),FALSE())</f>
        <v>-0.045</v>
      </c>
      <c r="D16" s="51" t="n">
        <f aca="false">VLOOKUP($A16,curvesettle,HLOOKUP(D$5,curvesettle,2,FALSE()),FALSE())</f>
        <v>0.3375</v>
      </c>
      <c r="E16" s="51" t="n">
        <f aca="false">VLOOKUP($A16,curvesettle,HLOOKUP(E$5,curvesettle,2,FALSE()),FALSE())</f>
        <v>-0.2275</v>
      </c>
      <c r="F16" s="51" t="n">
        <f aca="false">VLOOKUP($A16,curvesettle,HLOOKUP(F$5,curvesettle,2,FALSE()),FALSE())</f>
        <v>-0.1125</v>
      </c>
      <c r="G16" s="51" t="n">
        <f aca="false">VLOOKUP($A16,curvesettle,HLOOKUP(G$5,curvesettle,2,FALSE()),FALSE())</f>
        <v>-0.3325</v>
      </c>
      <c r="H16" s="51" t="n">
        <f aca="false">VLOOKUP($A16,curvesettle,HLOOKUP(H$5,curvesettle,2,FALSE()),FALSE())</f>
        <v>0.18</v>
      </c>
      <c r="I16" s="51" t="n">
        <f aca="false">VLOOKUP($A16,curvesettle,HLOOKUP(I$5,curvesettle,2,FALSE()),FALSE())</f>
        <v>0.095</v>
      </c>
      <c r="J16" s="51" t="n">
        <f aca="false">VLOOKUP($A16,curvesettle,HLOOKUP(J$5,curvesettle,2,FALSE()),FALSE())</f>
        <v>0.3075</v>
      </c>
      <c r="K16" s="51" t="n">
        <f aca="false">VLOOKUP($A16,curvesettle,HLOOKUP(K$5,curvesettle,2,FALSE()),FALSE())</f>
        <v>1.125</v>
      </c>
      <c r="L16" s="51" t="e">
        <f aca="false">VLOOKUP($A16,curvesettle,HLOOKUP(L$5,curvesettle,2,FALSE()),FALSE())</f>
        <v>#N/A</v>
      </c>
    </row>
    <row r="17" customFormat="false" ht="12.75" hidden="false" customHeight="false" outlineLevel="0" collapsed="false">
      <c r="A17" s="50" t="n">
        <f aca="false">DATE(YEAR(A16),MONTH(A16)+1,1)</f>
        <v>36982</v>
      </c>
      <c r="B17" s="51" t="n">
        <f aca="false">VLOOKUP(A17,STRADDLE,5,FALSE())</f>
        <v>2.735</v>
      </c>
      <c r="C17" s="51" t="n">
        <f aca="false">VLOOKUP($A17,curvesettle,HLOOKUP(C$5,curvesettle,2,FALSE()),FALSE())</f>
        <v>0.0025</v>
      </c>
      <c r="D17" s="51" t="n">
        <f aca="false">VLOOKUP($A17,curvesettle,HLOOKUP(D$5,curvesettle,2,FALSE()),FALSE())</f>
        <v>0.19</v>
      </c>
      <c r="E17" s="51" t="n">
        <f aca="false">VLOOKUP($A17,curvesettle,HLOOKUP(E$5,curvesettle,2,FALSE()),FALSE())</f>
        <v>-0.2175</v>
      </c>
      <c r="F17" s="51" t="n">
        <f aca="false">VLOOKUP($A17,curvesettle,HLOOKUP(F$5,curvesettle,2,FALSE()),FALSE())</f>
        <v>-0.12</v>
      </c>
      <c r="G17" s="51" t="n">
        <f aca="false">VLOOKUP($A17,curvesettle,HLOOKUP(G$5,curvesettle,2,FALSE()),FALSE())</f>
        <v>-0.395</v>
      </c>
      <c r="H17" s="51" t="n">
        <f aca="false">VLOOKUP($A17,curvesettle,HLOOKUP(H$5,curvesettle,2,FALSE()),FALSE())</f>
        <v>0.0925</v>
      </c>
      <c r="I17" s="51" t="n">
        <f aca="false">VLOOKUP($A17,curvesettle,HLOOKUP(I$5,curvesettle,2,FALSE()),FALSE())</f>
        <v>0.1375</v>
      </c>
      <c r="J17" s="51" t="n">
        <f aca="false">VLOOKUP($A17,curvesettle,HLOOKUP(J$5,curvesettle,2,FALSE()),FALSE())</f>
        <v>0.1725</v>
      </c>
      <c r="K17" s="51" t="n">
        <f aca="false">VLOOKUP($A17,curvesettle,HLOOKUP(K$5,curvesettle,2,FALSE()),FALSE())</f>
        <v>0.505</v>
      </c>
      <c r="L17" s="51" t="e">
        <f aca="false">VLOOKUP($A17,curvesettle,HLOOKUP(L$5,curvesettle,2,FALSE()),FALSE())</f>
        <v>#N/A</v>
      </c>
    </row>
    <row r="18" customFormat="false" ht="12.75" hidden="false" customHeight="false" outlineLevel="0" collapsed="false">
      <c r="A18" s="50" t="n">
        <f aca="false">DATE(YEAR(A17),MONTH(A17)+1,1)</f>
        <v>37012</v>
      </c>
      <c r="B18" s="51" t="n">
        <f aca="false">VLOOKUP(A18,STRADDLE,5,FALSE())</f>
        <v>2.7</v>
      </c>
      <c r="C18" s="51" t="n">
        <f aca="false">VLOOKUP($A18,curvesettle,HLOOKUP(C$5,curvesettle,2,FALSE()),FALSE())</f>
        <v>0.005</v>
      </c>
      <c r="D18" s="51" t="n">
        <f aca="false">VLOOKUP($A18,curvesettle,HLOOKUP(D$5,curvesettle,2,FALSE()),FALSE())</f>
        <v>0.185</v>
      </c>
      <c r="E18" s="51" t="n">
        <f aca="false">VLOOKUP($A18,curvesettle,HLOOKUP(E$5,curvesettle,2,FALSE()),FALSE())</f>
        <v>-0.2175</v>
      </c>
      <c r="F18" s="51" t="n">
        <f aca="false">VLOOKUP($A18,curvesettle,HLOOKUP(F$5,curvesettle,2,FALSE()),FALSE())</f>
        <v>-0.12</v>
      </c>
      <c r="G18" s="51" t="n">
        <f aca="false">VLOOKUP($A18,curvesettle,HLOOKUP(G$5,curvesettle,2,FALSE()),FALSE())</f>
        <v>-0.395</v>
      </c>
      <c r="H18" s="51" t="n">
        <f aca="false">VLOOKUP($A18,curvesettle,HLOOKUP(H$5,curvesettle,2,FALSE()),FALSE())</f>
        <v>0.08</v>
      </c>
      <c r="I18" s="51" t="n">
        <f aca="false">VLOOKUP($A18,curvesettle,HLOOKUP(I$5,curvesettle,2,FALSE()),FALSE())</f>
        <v>0.1475</v>
      </c>
      <c r="J18" s="51" t="n">
        <f aca="false">VLOOKUP($A18,curvesettle,HLOOKUP(J$5,curvesettle,2,FALSE()),FALSE())</f>
        <v>0.16</v>
      </c>
      <c r="K18" s="51" t="n">
        <f aca="false">VLOOKUP($A18,curvesettle,HLOOKUP(K$5,curvesettle,2,FALSE()),FALSE())</f>
        <v>0.405</v>
      </c>
      <c r="L18" s="51" t="e">
        <f aca="false">VLOOKUP($A18,curvesettle,HLOOKUP(L$5,curvesettle,2,FALSE()),FALSE())</f>
        <v>#N/A</v>
      </c>
    </row>
    <row r="19" customFormat="false" ht="12.75" hidden="false" customHeight="false" outlineLevel="0" collapsed="false">
      <c r="A19" s="50" t="n">
        <f aca="false">DATE(YEAR(A18),MONTH(A18)+1,1)</f>
        <v>37043</v>
      </c>
      <c r="B19" s="51" t="n">
        <f aca="false">VLOOKUP(A19,STRADDLE,5,FALSE())</f>
        <v>2.71</v>
      </c>
      <c r="C19" s="51" t="n">
        <f aca="false">VLOOKUP($A19,curvesettle,HLOOKUP(C$5,curvesettle,2,FALSE()),FALSE())</f>
        <v>0.0125</v>
      </c>
      <c r="D19" s="51" t="n">
        <f aca="false">VLOOKUP($A19,curvesettle,HLOOKUP(D$5,curvesettle,2,FALSE()),FALSE())</f>
        <v>0.185</v>
      </c>
      <c r="E19" s="51" t="n">
        <f aca="false">VLOOKUP($A19,curvesettle,HLOOKUP(E$5,curvesettle,2,FALSE()),FALSE())</f>
        <v>-0.2175</v>
      </c>
      <c r="F19" s="51" t="n">
        <f aca="false">VLOOKUP($A19,curvesettle,HLOOKUP(F$5,curvesettle,2,FALSE()),FALSE())</f>
        <v>-0.12</v>
      </c>
      <c r="G19" s="51" t="n">
        <f aca="false">VLOOKUP($A19,curvesettle,HLOOKUP(G$5,curvesettle,2,FALSE()),FALSE())</f>
        <v>-0.395</v>
      </c>
      <c r="H19" s="51" t="n">
        <f aca="false">VLOOKUP($A19,curvesettle,HLOOKUP(H$5,curvesettle,2,FALSE()),FALSE())</f>
        <v>0.075</v>
      </c>
      <c r="I19" s="51" t="n">
        <f aca="false">VLOOKUP($A19,curvesettle,HLOOKUP(I$5,curvesettle,2,FALSE()),FALSE())</f>
        <v>0.1675</v>
      </c>
      <c r="J19" s="51" t="n">
        <f aca="false">VLOOKUP($A19,curvesettle,HLOOKUP(J$5,curvesettle,2,FALSE()),FALSE())</f>
        <v>0.155</v>
      </c>
      <c r="K19" s="51" t="n">
        <f aca="false">VLOOKUP($A19,curvesettle,HLOOKUP(K$5,curvesettle,2,FALSE()),FALSE())</f>
        <v>0.415</v>
      </c>
      <c r="L19" s="51" t="e">
        <f aca="false">VLOOKUP($A19,curvesettle,HLOOKUP(L$5,curvesettle,2,FALSE()),FALSE())</f>
        <v>#N/A</v>
      </c>
    </row>
    <row r="20" customFormat="false" ht="12.75" hidden="false" customHeight="false" outlineLevel="0" collapsed="false">
      <c r="A20" s="50" t="n">
        <f aca="false">DATE(YEAR(A19),MONTH(A19)+1,1)</f>
        <v>37073</v>
      </c>
      <c r="B20" s="51" t="n">
        <f aca="false">VLOOKUP(A20,STRADDLE,5,FALSE())</f>
        <v>2.707</v>
      </c>
      <c r="C20" s="51" t="n">
        <f aca="false">VLOOKUP($A20,curvesettle,HLOOKUP(C$5,curvesettle,2,FALSE()),FALSE())</f>
        <v>0.0175</v>
      </c>
      <c r="D20" s="51" t="n">
        <f aca="false">VLOOKUP($A20,curvesettle,HLOOKUP(D$5,curvesettle,2,FALSE()),FALSE())</f>
        <v>0.185</v>
      </c>
      <c r="E20" s="51" t="n">
        <f aca="false">VLOOKUP($A20,curvesettle,HLOOKUP(E$5,curvesettle,2,FALSE()),FALSE())</f>
        <v>-0.2175</v>
      </c>
      <c r="F20" s="51" t="n">
        <f aca="false">VLOOKUP($A20,curvesettle,HLOOKUP(F$5,curvesettle,2,FALSE()),FALSE())</f>
        <v>-0.12</v>
      </c>
      <c r="G20" s="51" t="n">
        <f aca="false">VLOOKUP($A20,curvesettle,HLOOKUP(G$5,curvesettle,2,FALSE()),FALSE())</f>
        <v>-0.395</v>
      </c>
      <c r="H20" s="51" t="n">
        <f aca="false">VLOOKUP($A20,curvesettle,HLOOKUP(H$5,curvesettle,2,FALSE()),FALSE())</f>
        <v>0.0675</v>
      </c>
      <c r="I20" s="51" t="n">
        <f aca="false">VLOOKUP($A20,curvesettle,HLOOKUP(I$5,curvesettle,2,FALSE()),FALSE())</f>
        <v>0.285</v>
      </c>
      <c r="J20" s="51" t="n">
        <f aca="false">VLOOKUP($A20,curvesettle,HLOOKUP(J$5,curvesettle,2,FALSE()),FALSE())</f>
        <v>0.1475</v>
      </c>
      <c r="K20" s="51" t="n">
        <f aca="false">VLOOKUP($A20,curvesettle,HLOOKUP(K$5,curvesettle,2,FALSE()),FALSE())</f>
        <v>0.47</v>
      </c>
      <c r="L20" s="51" t="e">
        <f aca="false">VLOOKUP($A20,curvesettle,HLOOKUP(L$5,curvesettle,2,FALSE()),FALSE())</f>
        <v>#N/A</v>
      </c>
    </row>
    <row r="21" customFormat="false" ht="12.75" hidden="false" customHeight="false" outlineLevel="0" collapsed="false">
      <c r="A21" s="50" t="n">
        <f aca="false">DATE(YEAR(A20),MONTH(A20)+1,1)</f>
        <v>37104</v>
      </c>
      <c r="B21" s="51" t="n">
        <f aca="false">VLOOKUP(A21,STRADDLE,5,FALSE())</f>
        <v>2.715</v>
      </c>
      <c r="C21" s="51" t="n">
        <f aca="false">VLOOKUP($A21,curvesettle,HLOOKUP(C$5,curvesettle,2,FALSE()),FALSE())</f>
        <v>0.0175</v>
      </c>
      <c r="D21" s="51" t="n">
        <f aca="false">VLOOKUP($A21,curvesettle,HLOOKUP(D$5,curvesettle,2,FALSE()),FALSE())</f>
        <v>0.185</v>
      </c>
      <c r="E21" s="51" t="n">
        <f aca="false">VLOOKUP($A21,curvesettle,HLOOKUP(E$5,curvesettle,2,FALSE()),FALSE())</f>
        <v>-0.2175</v>
      </c>
      <c r="F21" s="51" t="n">
        <f aca="false">VLOOKUP($A21,curvesettle,HLOOKUP(F$5,curvesettle,2,FALSE()),FALSE())</f>
        <v>-0.12</v>
      </c>
      <c r="G21" s="51" t="n">
        <f aca="false">VLOOKUP($A21,curvesettle,HLOOKUP(G$5,curvesettle,2,FALSE()),FALSE())</f>
        <v>-0.395</v>
      </c>
      <c r="H21" s="51" t="n">
        <f aca="false">VLOOKUP($A21,curvesettle,HLOOKUP(H$5,curvesettle,2,FALSE()),FALSE())</f>
        <v>0.065</v>
      </c>
      <c r="I21" s="51" t="n">
        <f aca="false">VLOOKUP($A21,curvesettle,HLOOKUP(I$5,curvesettle,2,FALSE()),FALSE())</f>
        <v>0.335</v>
      </c>
      <c r="J21" s="51" t="n">
        <f aca="false">VLOOKUP($A21,curvesettle,HLOOKUP(J$5,curvesettle,2,FALSE()),FALSE())</f>
        <v>0.145</v>
      </c>
      <c r="K21" s="51" t="n">
        <f aca="false">VLOOKUP($A21,curvesettle,HLOOKUP(K$5,curvesettle,2,FALSE()),FALSE())</f>
        <v>0.47</v>
      </c>
      <c r="L21" s="51" t="e">
        <f aca="false">VLOOKUP($A21,curvesettle,HLOOKUP(L$5,curvesettle,2,FALSE()),FALSE())</f>
        <v>#N/A</v>
      </c>
    </row>
    <row r="22" customFormat="false" ht="12.75" hidden="false" customHeight="false" outlineLevel="0" collapsed="false">
      <c r="A22" s="50" t="n">
        <f aca="false">DATE(YEAR(A21),MONTH(A21)+1,1)</f>
        <v>37135</v>
      </c>
      <c r="B22" s="51" t="n">
        <f aca="false">VLOOKUP(A22,STRADDLE,5,FALSE())</f>
        <v>2.72</v>
      </c>
      <c r="C22" s="51" t="n">
        <f aca="false">VLOOKUP($A22,curvesettle,HLOOKUP(C$5,curvesettle,2,FALSE()),FALSE())</f>
        <v>0.0125</v>
      </c>
      <c r="D22" s="51" t="n">
        <f aca="false">VLOOKUP($A22,curvesettle,HLOOKUP(D$5,curvesettle,2,FALSE()),FALSE())</f>
        <v>0.18</v>
      </c>
      <c r="E22" s="51" t="n">
        <f aca="false">VLOOKUP($A22,curvesettle,HLOOKUP(E$5,curvesettle,2,FALSE()),FALSE())</f>
        <v>-0.2175</v>
      </c>
      <c r="F22" s="51" t="n">
        <f aca="false">VLOOKUP($A22,curvesettle,HLOOKUP(F$5,curvesettle,2,FALSE()),FALSE())</f>
        <v>-0.12</v>
      </c>
      <c r="G22" s="51" t="n">
        <f aca="false">VLOOKUP($A22,curvesettle,HLOOKUP(G$5,curvesettle,2,FALSE()),FALSE())</f>
        <v>-0.395</v>
      </c>
      <c r="H22" s="51" t="n">
        <f aca="false">VLOOKUP($A22,curvesettle,HLOOKUP(H$5,curvesettle,2,FALSE()),FALSE())</f>
        <v>0.065</v>
      </c>
      <c r="I22" s="51" t="n">
        <f aca="false">VLOOKUP($A22,curvesettle,HLOOKUP(I$5,curvesettle,2,FALSE()),FALSE())</f>
        <v>0.3125</v>
      </c>
      <c r="J22" s="51" t="n">
        <f aca="false">VLOOKUP($A22,curvesettle,HLOOKUP(J$5,curvesettle,2,FALSE()),FALSE())</f>
        <v>0.145</v>
      </c>
      <c r="K22" s="51" t="n">
        <f aca="false">VLOOKUP($A22,curvesettle,HLOOKUP(K$5,curvesettle,2,FALSE()),FALSE())</f>
        <v>0.41</v>
      </c>
      <c r="L22" s="51" t="e">
        <f aca="false">VLOOKUP($A22,curvesettle,HLOOKUP(L$5,curvesettle,2,FALSE()),FALSE())</f>
        <v>#N/A</v>
      </c>
    </row>
    <row r="23" customFormat="false" ht="12.75" hidden="false" customHeight="false" outlineLevel="0" collapsed="false">
      <c r="A23" s="50" t="n">
        <f aca="false">DATE(YEAR(A22),MONTH(A22)+1,1)</f>
        <v>37165</v>
      </c>
      <c r="B23" s="51" t="n">
        <f aca="false">VLOOKUP(A23,STRADDLE,5,FALSE())</f>
        <v>2.745</v>
      </c>
      <c r="C23" s="51" t="n">
        <f aca="false">VLOOKUP($A23,curvesettle,HLOOKUP(C$5,curvesettle,2,FALSE()),FALSE())</f>
        <v>0.0025</v>
      </c>
      <c r="D23" s="51" t="n">
        <f aca="false">VLOOKUP($A23,curvesettle,HLOOKUP(D$5,curvesettle,2,FALSE()),FALSE())</f>
        <v>0.185</v>
      </c>
      <c r="E23" s="51" t="n">
        <f aca="false">VLOOKUP($A23,curvesettle,HLOOKUP(E$5,curvesettle,2,FALSE()),FALSE())</f>
        <v>-0.2175</v>
      </c>
      <c r="F23" s="51" t="n">
        <f aca="false">VLOOKUP($A23,curvesettle,HLOOKUP(F$5,curvesettle,2,FALSE()),FALSE())</f>
        <v>-0.12</v>
      </c>
      <c r="G23" s="51" t="n">
        <f aca="false">VLOOKUP($A23,curvesettle,HLOOKUP(G$5,curvesettle,2,FALSE()),FALSE())</f>
        <v>-0.395</v>
      </c>
      <c r="H23" s="51" t="n">
        <f aca="false">VLOOKUP($A23,curvesettle,HLOOKUP(H$5,curvesettle,2,FALSE()),FALSE())</f>
        <v>0.08</v>
      </c>
      <c r="I23" s="51" t="n">
        <f aca="false">VLOOKUP($A23,curvesettle,HLOOKUP(I$5,curvesettle,2,FALSE()),FALSE())</f>
        <v>0.2075</v>
      </c>
      <c r="J23" s="51" t="n">
        <f aca="false">VLOOKUP($A23,curvesettle,HLOOKUP(J$5,curvesettle,2,FALSE()),FALSE())</f>
        <v>0.16</v>
      </c>
      <c r="K23" s="51" t="n">
        <f aca="false">VLOOKUP($A23,curvesettle,HLOOKUP(K$5,curvesettle,2,FALSE()),FALSE())</f>
        <v>0.475</v>
      </c>
      <c r="L23" s="51" t="e">
        <f aca="false">VLOOKUP($A23,curvesettle,HLOOKUP(L$5,curvesettle,2,FALSE()),FALSE())</f>
        <v>#N/A</v>
      </c>
    </row>
    <row r="24" customFormat="false" ht="12.75" hidden="false" customHeight="false" outlineLevel="0" collapsed="false">
      <c r="A24" s="50" t="n">
        <f aca="false">DATE(YEAR(A23),MONTH(A23)+1,1)</f>
        <v>37196</v>
      </c>
      <c r="B24" s="51" t="n">
        <f aca="false">VLOOKUP(A24,STRADDLE,5,FALSE())</f>
        <v>2.855</v>
      </c>
      <c r="C24" s="51" t="n">
        <f aca="false">VLOOKUP($A24,curvesettle,HLOOKUP(C$5,curvesettle,2,FALSE()),FALSE())</f>
        <v>-0.0425</v>
      </c>
      <c r="D24" s="51" t="n">
        <f aca="false">VLOOKUP($A24,curvesettle,HLOOKUP(D$5,curvesettle,2,FALSE()),FALSE())</f>
        <v>0.2675</v>
      </c>
      <c r="E24" s="51" t="n">
        <f aca="false">VLOOKUP($A24,curvesettle,HLOOKUP(E$5,curvesettle,2,FALSE()),FALSE())</f>
        <v>-0.2525</v>
      </c>
      <c r="F24" s="51" t="n">
        <f aca="false">VLOOKUP($A24,curvesettle,HLOOKUP(F$5,curvesettle,2,FALSE()),FALSE())</f>
        <v>-0.125</v>
      </c>
      <c r="G24" s="51" t="n">
        <f aca="false">VLOOKUP($A24,curvesettle,HLOOKUP(G$5,curvesettle,2,FALSE()),FALSE())</f>
        <v>-0.31</v>
      </c>
      <c r="H24" s="51" t="n">
        <f aca="false">VLOOKUP($A24,curvesettle,HLOOKUP(H$5,curvesettle,2,FALSE()),FALSE())</f>
        <v>0.1275</v>
      </c>
      <c r="I24" s="51" t="n">
        <f aca="false">VLOOKUP($A24,curvesettle,HLOOKUP(I$5,curvesettle,2,FALSE()),FALSE())</f>
        <v>0.055</v>
      </c>
      <c r="J24" s="51" t="n">
        <f aca="false">VLOOKUP($A24,curvesettle,HLOOKUP(J$5,curvesettle,2,FALSE()),FALSE())</f>
        <v>0.2475</v>
      </c>
      <c r="K24" s="51" t="n">
        <f aca="false">VLOOKUP($A24,curvesettle,HLOOKUP(K$5,curvesettle,2,FALSE()),FALSE())</f>
        <v>0.76</v>
      </c>
      <c r="L24" s="51" t="e">
        <f aca="false">VLOOKUP($A24,curvesettle,HLOOKUP(L$5,curvesettle,2,FALSE()),FALSE())</f>
        <v>#N/A</v>
      </c>
    </row>
    <row r="25" customFormat="false" ht="12.75" hidden="false" customHeight="false" outlineLevel="0" collapsed="false">
      <c r="A25" s="50" t="n">
        <f aca="false">DATE(YEAR(A24),MONTH(A24)+1,1)</f>
        <v>37226</v>
      </c>
      <c r="B25" s="51" t="n">
        <f aca="false">VLOOKUP(A25,STRADDLE,5,FALSE())</f>
        <v>2.963</v>
      </c>
      <c r="C25" s="51" t="n">
        <f aca="false">VLOOKUP($A25,curvesettle,HLOOKUP(C$5,curvesettle,2,FALSE()),FALSE())</f>
        <v>-0.065</v>
      </c>
      <c r="D25" s="51" t="n">
        <f aca="false">VLOOKUP($A25,curvesettle,HLOOKUP(D$5,curvesettle,2,FALSE()),FALSE())</f>
        <v>0.325</v>
      </c>
      <c r="E25" s="51" t="n">
        <f aca="false">VLOOKUP($A25,curvesettle,HLOOKUP(E$5,curvesettle,2,FALSE()),FALSE())</f>
        <v>-0.2525</v>
      </c>
      <c r="F25" s="51" t="n">
        <f aca="false">VLOOKUP($A25,curvesettle,HLOOKUP(F$5,curvesettle,2,FALSE()),FALSE())</f>
        <v>-0.1275</v>
      </c>
      <c r="G25" s="51" t="n">
        <f aca="false">VLOOKUP($A25,curvesettle,HLOOKUP(G$5,curvesettle,2,FALSE()),FALSE())</f>
        <v>-0.31</v>
      </c>
      <c r="H25" s="51" t="n">
        <f aca="false">VLOOKUP($A25,curvesettle,HLOOKUP(H$5,curvesettle,2,FALSE()),FALSE())</f>
        <v>0.1675</v>
      </c>
      <c r="I25" s="51" t="n">
        <f aca="false">VLOOKUP($A25,curvesettle,HLOOKUP(I$5,curvesettle,2,FALSE()),FALSE())</f>
        <v>0.055</v>
      </c>
      <c r="J25" s="51" t="n">
        <f aca="false">VLOOKUP($A25,curvesettle,HLOOKUP(J$5,curvesettle,2,FALSE()),FALSE())</f>
        <v>0.2875</v>
      </c>
      <c r="K25" s="51" t="n">
        <f aca="false">VLOOKUP($A25,curvesettle,HLOOKUP(K$5,curvesettle,2,FALSE()),FALSE())</f>
        <v>1.25</v>
      </c>
      <c r="L25" s="51" t="e">
        <f aca="false">VLOOKUP($A25,curvesettle,HLOOKUP(L$5,curvesettle,2,FALSE()),FALSE())</f>
        <v>#N/A</v>
      </c>
    </row>
    <row r="26" customFormat="false" ht="12.75" hidden="false" customHeight="false" outlineLevel="0" collapsed="false">
      <c r="A26" s="50" t="n">
        <f aca="false">DATE(YEAR(A25),MONTH(A25)+1,1)</f>
        <v>37257</v>
      </c>
      <c r="B26" s="51" t="n">
        <f aca="false">VLOOKUP(A26,STRADDLE,5,FALSE())</f>
        <v>2.985</v>
      </c>
      <c r="C26" s="51" t="n">
        <f aca="false">VLOOKUP($A26,curvesettle,HLOOKUP(C$5,curvesettle,2,FALSE()),FALSE())</f>
        <v>-0.0675</v>
      </c>
      <c r="D26" s="51" t="n">
        <f aca="false">VLOOKUP($A26,curvesettle,HLOOKUP(D$5,curvesettle,2,FALSE()),FALSE())</f>
        <v>0.38</v>
      </c>
      <c r="E26" s="51" t="n">
        <f aca="false">VLOOKUP($A26,curvesettle,HLOOKUP(E$5,curvesettle,2,FALSE()),FALSE())</f>
        <v>-0.2425</v>
      </c>
      <c r="F26" s="51" t="n">
        <f aca="false">VLOOKUP($A26,curvesettle,HLOOKUP(F$5,curvesettle,2,FALSE()),FALSE())</f>
        <v>-0.13</v>
      </c>
      <c r="G26" s="51" t="n">
        <f aca="false">VLOOKUP($A26,curvesettle,HLOOKUP(G$5,curvesettle,2,FALSE()),FALSE())</f>
        <v>-0.3</v>
      </c>
      <c r="H26" s="51" t="n">
        <f aca="false">VLOOKUP($A26,curvesettle,HLOOKUP(H$5,curvesettle,2,FALSE()),FALSE())</f>
        <v>0.18</v>
      </c>
      <c r="I26" s="51" t="n">
        <f aca="false">VLOOKUP($A26,curvesettle,HLOOKUP(I$5,curvesettle,2,FALSE()),FALSE())</f>
        <v>0.065</v>
      </c>
      <c r="J26" s="51" t="n">
        <f aca="false">VLOOKUP($A26,curvesettle,HLOOKUP(J$5,curvesettle,2,FALSE()),FALSE())</f>
        <v>0.3</v>
      </c>
      <c r="K26" s="51" t="n">
        <f aca="false">VLOOKUP($A26,curvesettle,HLOOKUP(K$5,curvesettle,2,FALSE()),FALSE())</f>
        <v>1.59</v>
      </c>
      <c r="L26" s="51" t="e">
        <f aca="false">VLOOKUP($A26,curvesettle,HLOOKUP(L$5,curvesettle,2,FALSE()),FALSE())</f>
        <v>#N/A</v>
      </c>
    </row>
    <row r="27" customFormat="false" ht="12.75" hidden="false" customHeight="false" outlineLevel="0" collapsed="false">
      <c r="A27" s="50" t="n">
        <f aca="false">DATE(YEAR(A26),MONTH(A26)+1,1)</f>
        <v>37288</v>
      </c>
      <c r="B27" s="51" t="n">
        <f aca="false">VLOOKUP(A27,STRADDLE,5,FALSE())</f>
        <v>2.865</v>
      </c>
      <c r="C27" s="51" t="n">
        <f aca="false">VLOOKUP($A27,curvesettle,HLOOKUP(C$5,curvesettle,2,FALSE()),FALSE())</f>
        <v>-0.05</v>
      </c>
      <c r="D27" s="51" t="n">
        <f aca="false">VLOOKUP($A27,curvesettle,HLOOKUP(D$5,curvesettle,2,FALSE()),FALSE())</f>
        <v>0.3775</v>
      </c>
      <c r="E27" s="51" t="n">
        <f aca="false">VLOOKUP($A27,curvesettle,HLOOKUP(E$5,curvesettle,2,FALSE()),FALSE())</f>
        <v>-0.2425</v>
      </c>
      <c r="F27" s="51" t="n">
        <f aca="false">VLOOKUP($A27,curvesettle,HLOOKUP(F$5,curvesettle,2,FALSE()),FALSE())</f>
        <v>-0.1325</v>
      </c>
      <c r="G27" s="51" t="n">
        <f aca="false">VLOOKUP($A27,curvesettle,HLOOKUP(G$5,curvesettle,2,FALSE()),FALSE())</f>
        <v>-0.3</v>
      </c>
      <c r="H27" s="51" t="n">
        <f aca="false">VLOOKUP($A27,curvesettle,HLOOKUP(H$5,curvesettle,2,FALSE()),FALSE())</f>
        <v>0.1575</v>
      </c>
      <c r="I27" s="51" t="n">
        <f aca="false">VLOOKUP($A27,curvesettle,HLOOKUP(I$5,curvesettle,2,FALSE()),FALSE())</f>
        <v>0.065</v>
      </c>
      <c r="J27" s="51" t="n">
        <f aca="false">VLOOKUP($A27,curvesettle,HLOOKUP(J$5,curvesettle,2,FALSE()),FALSE())</f>
        <v>0.2775</v>
      </c>
      <c r="K27" s="51" t="n">
        <f aca="false">VLOOKUP($A27,curvesettle,HLOOKUP(K$5,curvesettle,2,FALSE()),FALSE())</f>
        <v>1.49</v>
      </c>
      <c r="L27" s="51" t="e">
        <f aca="false">VLOOKUP($A27,curvesettle,HLOOKUP(L$5,curvesettle,2,FALSE()),FALSE())</f>
        <v>#N/A</v>
      </c>
    </row>
    <row r="28" customFormat="false" ht="12.75" hidden="false" customHeight="false" outlineLevel="0" collapsed="false">
      <c r="A28" s="50" t="n">
        <f aca="false">DATE(YEAR(A27),MONTH(A27)+1,1)</f>
        <v>37316</v>
      </c>
      <c r="B28" s="51" t="n">
        <f aca="false">VLOOKUP(A28,STRADDLE,5,FALSE())</f>
        <v>2.728</v>
      </c>
      <c r="C28" s="51" t="n">
        <f aca="false">VLOOKUP($A28,curvesettle,HLOOKUP(C$5,curvesettle,2,FALSE()),FALSE())</f>
        <v>-0.0375</v>
      </c>
      <c r="D28" s="51" t="n">
        <f aca="false">VLOOKUP($A28,curvesettle,HLOOKUP(D$5,curvesettle,2,FALSE()),FALSE())</f>
        <v>0.2875</v>
      </c>
      <c r="E28" s="51" t="n">
        <f aca="false">VLOOKUP($A28,curvesettle,HLOOKUP(E$5,curvesettle,2,FALSE()),FALSE())</f>
        <v>-0.2425</v>
      </c>
      <c r="F28" s="51" t="n">
        <f aca="false">VLOOKUP($A28,curvesettle,HLOOKUP(F$5,curvesettle,2,FALSE()),FALSE())</f>
        <v>-0.135</v>
      </c>
      <c r="G28" s="51" t="n">
        <f aca="false">VLOOKUP($A28,curvesettle,HLOOKUP(G$5,curvesettle,2,FALSE()),FALSE())</f>
        <v>-0.3</v>
      </c>
      <c r="H28" s="51" t="n">
        <f aca="false">VLOOKUP($A28,curvesettle,HLOOKUP(H$5,curvesettle,2,FALSE()),FALSE())</f>
        <v>0.155</v>
      </c>
      <c r="I28" s="51" t="n">
        <f aca="false">VLOOKUP($A28,curvesettle,HLOOKUP(I$5,curvesettle,2,FALSE()),FALSE())</f>
        <v>0.065</v>
      </c>
      <c r="J28" s="51" t="n">
        <f aca="false">VLOOKUP($A28,curvesettle,HLOOKUP(J$5,curvesettle,2,FALSE()),FALSE())</f>
        <v>0.275</v>
      </c>
      <c r="K28" s="51" t="n">
        <f aca="false">VLOOKUP($A28,curvesettle,HLOOKUP(K$5,curvesettle,2,FALSE()),FALSE())</f>
        <v>0.91</v>
      </c>
      <c r="L28" s="51" t="e">
        <f aca="false">VLOOKUP($A28,curvesettle,HLOOKUP(L$5,curvesettle,2,FALSE()),FALSE())</f>
        <v>#N/A</v>
      </c>
    </row>
    <row r="29" customFormat="false" ht="12.75" hidden="false" customHeight="false" outlineLevel="0" collapsed="false">
      <c r="A29" s="50" t="n">
        <f aca="false">DATE(YEAR(A28),MONTH(A28)+1,1)</f>
        <v>37347</v>
      </c>
      <c r="B29" s="51" t="n">
        <f aca="false">VLOOKUP(A29,STRADDLE,5,FALSE())</f>
        <v>2.625</v>
      </c>
      <c r="C29" s="51" t="n">
        <f aca="false">VLOOKUP($A29,curvesettle,HLOOKUP(C$5,curvesettle,2,FALSE()),FALSE())</f>
        <v>0.015</v>
      </c>
      <c r="D29" s="51" t="n">
        <f aca="false">VLOOKUP($A29,curvesettle,HLOOKUP(D$5,curvesettle,2,FALSE()),FALSE())</f>
        <v>0.1775</v>
      </c>
      <c r="E29" s="51" t="n">
        <f aca="false">VLOOKUP($A29,curvesettle,HLOOKUP(E$5,curvesettle,2,FALSE()),FALSE())</f>
        <v>-0.21</v>
      </c>
      <c r="F29" s="51" t="n">
        <f aca="false">VLOOKUP($A29,curvesettle,HLOOKUP(F$5,curvesettle,2,FALSE()),FALSE())</f>
        <v>-0.12</v>
      </c>
      <c r="G29" s="51" t="n">
        <f aca="false">VLOOKUP($A29,curvesettle,HLOOKUP(G$5,curvesettle,2,FALSE()),FALSE())</f>
        <v>-0.33</v>
      </c>
      <c r="H29" s="51" t="n">
        <f aca="false">VLOOKUP($A29,curvesettle,HLOOKUP(H$5,curvesettle,2,FALSE()),FALSE())</f>
        <v>0.0775</v>
      </c>
      <c r="I29" s="51" t="n">
        <f aca="false">VLOOKUP($A29,curvesettle,HLOOKUP(I$5,curvesettle,2,FALSE()),FALSE())</f>
        <v>0.1575</v>
      </c>
      <c r="J29" s="51" t="n">
        <f aca="false">VLOOKUP($A29,curvesettle,HLOOKUP(J$5,curvesettle,2,FALSE()),FALSE())</f>
        <v>0.1625</v>
      </c>
      <c r="K29" s="51" t="n">
        <f aca="false">VLOOKUP($A29,curvesettle,HLOOKUP(K$5,curvesettle,2,FALSE()),FALSE())</f>
        <v>0.505</v>
      </c>
      <c r="L29" s="51" t="e">
        <f aca="false">VLOOKUP($A29,curvesettle,HLOOKUP(L$5,curvesettle,2,FALSE()),FALSE())</f>
        <v>#N/A</v>
      </c>
    </row>
    <row r="30" customFormat="false" ht="12.75" hidden="false" customHeight="false" outlineLevel="0" collapsed="false">
      <c r="A30" s="50" t="n">
        <f aca="false">DATE(YEAR(A29),MONTH(A29)+1,1)</f>
        <v>37377</v>
      </c>
      <c r="B30" s="52"/>
      <c r="C30" s="53"/>
      <c r="E30" s="54"/>
      <c r="F30" s="54"/>
      <c r="G30" s="54"/>
      <c r="H30" s="55"/>
      <c r="I30" s="56"/>
      <c r="J30" s="56"/>
      <c r="K30" s="56"/>
      <c r="L30" s="56"/>
    </row>
    <row r="31" customFormat="false" ht="12.75" hidden="false" customHeight="false" outlineLevel="0" collapsed="false">
      <c r="A31" s="57"/>
      <c r="B31" s="52"/>
      <c r="C31" s="53"/>
      <c r="E31" s="54"/>
      <c r="F31" s="54"/>
      <c r="G31" s="54"/>
      <c r="H31" s="55"/>
      <c r="I31" s="56"/>
      <c r="J31" s="56"/>
      <c r="K31" s="56"/>
      <c r="L31" s="56"/>
    </row>
    <row r="32" customFormat="false" ht="12.75" hidden="false" customHeight="false" outlineLevel="0" collapsed="false">
      <c r="A32" s="57"/>
      <c r="B32" s="52"/>
      <c r="C32" s="53"/>
      <c r="E32" s="54"/>
      <c r="F32" s="54"/>
      <c r="G32" s="54"/>
      <c r="H32" s="55"/>
      <c r="I32" s="56"/>
      <c r="J32" s="56"/>
      <c r="K32" s="56"/>
      <c r="L32" s="56"/>
    </row>
    <row r="33" customFormat="false" ht="12.75" hidden="false" customHeight="false" outlineLevel="0" collapsed="false">
      <c r="A33" s="57"/>
      <c r="B33" s="52"/>
      <c r="C33" s="53"/>
      <c r="E33" s="54"/>
      <c r="F33" s="54"/>
      <c r="G33" s="54"/>
      <c r="H33" s="55"/>
      <c r="I33" s="56"/>
      <c r="J33" s="56"/>
      <c r="K33" s="56"/>
      <c r="L33" s="56"/>
    </row>
    <row r="34" customFormat="false" ht="12.75" hidden="false" customHeight="false" outlineLevel="0" collapsed="false">
      <c r="A34" s="57"/>
      <c r="B34" s="52"/>
      <c r="C34" s="53"/>
      <c r="E34" s="54"/>
      <c r="F34" s="54"/>
      <c r="G34" s="54"/>
      <c r="H34" s="55"/>
      <c r="I34" s="56"/>
      <c r="J34" s="56"/>
      <c r="K34" s="56"/>
      <c r="L34" s="56"/>
    </row>
    <row r="35" customFormat="false" ht="12.75" hidden="false" customHeight="false" outlineLevel="0" collapsed="false">
      <c r="A35" s="57"/>
      <c r="B35" s="52"/>
      <c r="C35" s="53"/>
      <c r="E35" s="54"/>
      <c r="F35" s="54"/>
      <c r="G35" s="54"/>
      <c r="H35" s="55"/>
      <c r="I35" s="56"/>
      <c r="J35" s="56"/>
      <c r="K35" s="56"/>
      <c r="L35" s="56"/>
    </row>
    <row r="36" customFormat="false" ht="12.75" hidden="false" customHeight="false" outlineLevel="0" collapsed="false">
      <c r="A36" s="57"/>
      <c r="B36" s="52"/>
      <c r="C36" s="53"/>
      <c r="E36" s="54"/>
      <c r="F36" s="54"/>
      <c r="G36" s="54"/>
      <c r="H36" s="55"/>
      <c r="I36" s="56"/>
      <c r="J36" s="56"/>
      <c r="K36" s="56"/>
      <c r="L36" s="56"/>
    </row>
    <row r="37" customFormat="false" ht="12.75" hidden="false" customHeight="false" outlineLevel="0" collapsed="false">
      <c r="A37" s="57"/>
      <c r="B37" s="52"/>
      <c r="C37" s="53"/>
      <c r="E37" s="54"/>
      <c r="F37" s="54"/>
      <c r="G37" s="54"/>
      <c r="H37" s="55"/>
      <c r="I37" s="56"/>
      <c r="J37" s="56"/>
      <c r="K37" s="56"/>
      <c r="L37" s="56"/>
    </row>
    <row r="38" customFormat="false" ht="12.75" hidden="false" customHeight="false" outlineLevel="0" collapsed="false">
      <c r="A38" s="57"/>
      <c r="B38" s="52"/>
      <c r="C38" s="53"/>
      <c r="E38" s="54"/>
      <c r="F38" s="54"/>
      <c r="G38" s="54"/>
      <c r="H38" s="55"/>
      <c r="I38" s="56"/>
      <c r="J38" s="56"/>
      <c r="K38" s="56"/>
      <c r="L38" s="56"/>
    </row>
    <row r="39" customFormat="false" ht="12.75" hidden="false" customHeight="false" outlineLevel="0" collapsed="false">
      <c r="A39" s="57"/>
      <c r="B39" s="52"/>
      <c r="C39" s="53"/>
      <c r="E39" s="54"/>
      <c r="F39" s="54"/>
      <c r="G39" s="54"/>
      <c r="H39" s="55"/>
      <c r="I39" s="56"/>
      <c r="J39" s="56"/>
      <c r="K39" s="56"/>
      <c r="L39" s="56"/>
    </row>
    <row r="40" customFormat="false" ht="12.75" hidden="false" customHeight="false" outlineLevel="0" collapsed="false">
      <c r="A40" s="57"/>
      <c r="B40" s="52"/>
      <c r="C40" s="53"/>
      <c r="E40" s="54"/>
      <c r="F40" s="54"/>
      <c r="G40" s="54"/>
      <c r="H40" s="55"/>
      <c r="I40" s="56"/>
      <c r="J40" s="56"/>
      <c r="K40" s="56"/>
      <c r="L40" s="56"/>
    </row>
    <row r="41" customFormat="false" ht="12.75" hidden="false" customHeight="false" outlineLevel="0" collapsed="false">
      <c r="A41" s="58"/>
      <c r="E41" s="59"/>
      <c r="F41" s="59"/>
      <c r="G41" s="59"/>
      <c r="H41" s="55"/>
      <c r="I41" s="56"/>
      <c r="J41" s="56"/>
      <c r="K41" s="56"/>
      <c r="L41" s="56"/>
    </row>
    <row r="42" customFormat="false" ht="12.75" hidden="false" customHeight="false" outlineLevel="0" collapsed="false">
      <c r="A42" s="57"/>
      <c r="B42" s="52"/>
      <c r="C42" s="53"/>
      <c r="E42" s="54"/>
      <c r="F42" s="54"/>
      <c r="G42" s="54"/>
      <c r="H42" s="55"/>
      <c r="I42" s="56"/>
      <c r="J42" s="56"/>
      <c r="K42" s="56"/>
      <c r="L42" s="56"/>
    </row>
    <row r="43" customFormat="false" ht="12.75" hidden="false" customHeight="false" outlineLevel="0" collapsed="false">
      <c r="B43" s="57"/>
      <c r="C43" s="60"/>
      <c r="D43" s="61"/>
      <c r="E43" s="62"/>
      <c r="F43" s="62"/>
      <c r="G43" s="62"/>
      <c r="H43" s="54"/>
      <c r="I43" s="63"/>
      <c r="J43" s="63"/>
      <c r="K43" s="63"/>
      <c r="L43" s="63"/>
    </row>
    <row r="44" customFormat="false" ht="12.75" hidden="false" customHeight="false" outlineLevel="0" collapsed="false">
      <c r="B44" s="57"/>
      <c r="C44" s="60"/>
      <c r="D44" s="61"/>
      <c r="E44" s="62"/>
      <c r="F44" s="62"/>
      <c r="G44" s="62"/>
      <c r="H44" s="54"/>
      <c r="I44" s="63"/>
      <c r="J44" s="63"/>
      <c r="K44" s="63"/>
      <c r="L44" s="63"/>
    </row>
    <row r="45" customFormat="false" ht="12.75" hidden="false" customHeight="false" outlineLevel="0" collapsed="false">
      <c r="B45" s="57"/>
      <c r="C45" s="60"/>
      <c r="D45" s="61"/>
      <c r="E45" s="62"/>
      <c r="F45" s="62"/>
      <c r="G45" s="62"/>
      <c r="H45" s="54"/>
      <c r="I45" s="63"/>
      <c r="J45" s="63"/>
      <c r="K45" s="63"/>
      <c r="L45" s="63"/>
    </row>
    <row r="46" customFormat="false" ht="12.75" hidden="false" customHeight="false" outlineLevel="0" collapsed="false">
      <c r="B46" s="57"/>
      <c r="C46" s="60"/>
      <c r="D46" s="61"/>
      <c r="E46" s="62"/>
      <c r="F46" s="62"/>
      <c r="G46" s="62"/>
      <c r="H46" s="54"/>
      <c r="I46" s="63"/>
      <c r="J46" s="63"/>
      <c r="K46" s="63"/>
      <c r="L46" s="63"/>
    </row>
    <row r="47" customFormat="false" ht="12.75" hidden="false" customHeight="false" outlineLevel="0" collapsed="false">
      <c r="B47" s="57"/>
      <c r="C47" s="60"/>
      <c r="D47" s="61"/>
      <c r="E47" s="62"/>
      <c r="F47" s="62"/>
      <c r="G47" s="62"/>
      <c r="H47" s="54"/>
      <c r="I47" s="63"/>
      <c r="J47" s="63"/>
      <c r="K47" s="63"/>
      <c r="L47" s="63"/>
    </row>
    <row r="48" customFormat="false" ht="12.75" hidden="false" customHeight="false" outlineLevel="0" collapsed="false">
      <c r="B48" s="57"/>
      <c r="C48" s="60"/>
      <c r="D48" s="61"/>
      <c r="E48" s="62"/>
      <c r="F48" s="62"/>
      <c r="G48" s="62"/>
      <c r="H48" s="54"/>
      <c r="I48" s="63"/>
      <c r="J48" s="63"/>
      <c r="K48" s="63"/>
      <c r="L48" s="63"/>
    </row>
    <row r="49" customFormat="false" ht="12.75" hidden="false" customHeight="false" outlineLevel="0" collapsed="false">
      <c r="B49" s="57"/>
      <c r="C49" s="60"/>
      <c r="D49" s="61"/>
      <c r="E49" s="62"/>
      <c r="F49" s="62"/>
      <c r="G49" s="62"/>
      <c r="H49" s="54"/>
      <c r="I49" s="63"/>
      <c r="J49" s="63"/>
      <c r="K49" s="63"/>
      <c r="L49" s="63"/>
    </row>
    <row r="50" customFormat="false" ht="12.75" hidden="false" customHeight="false" outlineLevel="0" collapsed="false">
      <c r="B50" s="57"/>
      <c r="C50" s="60"/>
      <c r="D50" s="61"/>
      <c r="E50" s="62"/>
      <c r="F50" s="62"/>
      <c r="G50" s="62"/>
      <c r="H50" s="54"/>
      <c r="I50" s="63"/>
      <c r="J50" s="63"/>
      <c r="K50" s="63"/>
      <c r="L50" s="63"/>
    </row>
    <row r="51" customFormat="false" ht="12.75" hidden="false" customHeight="false" outlineLevel="0" collapsed="false">
      <c r="B51" s="57"/>
      <c r="C51" s="60"/>
      <c r="D51" s="61"/>
      <c r="E51" s="62"/>
      <c r="F51" s="62"/>
      <c r="G51" s="62"/>
      <c r="H51" s="54"/>
      <c r="I51" s="63"/>
      <c r="J51" s="63"/>
      <c r="K51" s="63"/>
      <c r="L51" s="63"/>
    </row>
    <row r="52" customFormat="false" ht="12.75" hidden="false" customHeight="false" outlineLevel="0" collapsed="false">
      <c r="B52" s="57"/>
      <c r="C52" s="60"/>
      <c r="D52" s="61"/>
      <c r="E52" s="62"/>
      <c r="F52" s="62"/>
      <c r="G52" s="62"/>
      <c r="H52" s="54"/>
      <c r="I52" s="63"/>
      <c r="J52" s="63"/>
      <c r="K52" s="63"/>
      <c r="L52" s="63"/>
    </row>
    <row r="53" customFormat="false" ht="12.75" hidden="false" customHeight="false" outlineLevel="0" collapsed="false">
      <c r="B53" s="57"/>
      <c r="C53" s="60"/>
      <c r="D53" s="61"/>
      <c r="E53" s="62"/>
      <c r="F53" s="62"/>
      <c r="G53" s="62"/>
      <c r="H53" s="54"/>
      <c r="I53" s="63"/>
      <c r="J53" s="63"/>
      <c r="K53" s="63"/>
      <c r="L53" s="63"/>
    </row>
    <row r="54" customFormat="false" ht="12.75" hidden="false" customHeight="false" outlineLevel="0" collapsed="false">
      <c r="B54" s="57"/>
      <c r="C54" s="60"/>
      <c r="D54" s="61"/>
      <c r="E54" s="62"/>
      <c r="F54" s="62"/>
      <c r="G54" s="62"/>
      <c r="H54" s="54"/>
      <c r="I54" s="63"/>
      <c r="J54" s="63"/>
      <c r="K54" s="63"/>
      <c r="L54" s="63"/>
    </row>
    <row r="55" customFormat="false" ht="13.5" hidden="false" customHeight="false" outlineLevel="0" collapsed="false">
      <c r="B55" s="57"/>
      <c r="C55" s="60"/>
      <c r="D55" s="64"/>
      <c r="E55" s="62"/>
      <c r="F55" s="62"/>
      <c r="G55" s="62"/>
      <c r="H55" s="54"/>
      <c r="I55" s="63"/>
      <c r="J55" s="63"/>
      <c r="K55" s="63"/>
      <c r="L55" s="63"/>
    </row>
    <row r="56" customFormat="false" ht="12.75" hidden="false" customHeight="false" outlineLevel="0" collapsed="false">
      <c r="B56" s="57"/>
      <c r="C56" s="60"/>
      <c r="D56" s="65"/>
      <c r="E56" s="62"/>
      <c r="F56" s="62"/>
      <c r="G56" s="62"/>
      <c r="H56" s="54"/>
      <c r="I56" s="63"/>
      <c r="J56" s="63"/>
      <c r="K56" s="63"/>
      <c r="L56" s="63"/>
    </row>
    <row r="57" customFormat="false" ht="13.5" hidden="false" customHeight="false" outlineLevel="0" collapsed="false">
      <c r="B57" s="57"/>
      <c r="C57" s="60"/>
      <c r="D57" s="66"/>
      <c r="E57" s="62"/>
      <c r="F57" s="62"/>
      <c r="G57" s="62"/>
      <c r="H57" s="54"/>
      <c r="I57" s="63"/>
      <c r="J57" s="63"/>
      <c r="K57" s="63"/>
      <c r="L57" s="63"/>
    </row>
    <row r="58" customFormat="false" ht="13.5" hidden="false" customHeight="false" outlineLevel="0" collapsed="false">
      <c r="B58" s="57"/>
      <c r="C58" s="60"/>
      <c r="D58" s="66"/>
      <c r="E58" s="62"/>
      <c r="F58" s="62"/>
      <c r="G58" s="62"/>
      <c r="H58" s="54"/>
      <c r="I58" s="63"/>
      <c r="J58" s="63"/>
      <c r="K58" s="63"/>
      <c r="L58" s="63"/>
    </row>
    <row r="59" customFormat="false" ht="12.75" hidden="false" customHeight="false" outlineLevel="0" collapsed="false">
      <c r="B59" s="57"/>
      <c r="C59" s="60"/>
      <c r="D59" s="67"/>
      <c r="E59" s="62"/>
      <c r="F59" s="62"/>
      <c r="G59" s="62"/>
      <c r="H59" s="54"/>
      <c r="I59" s="63"/>
      <c r="J59" s="63"/>
      <c r="K59" s="63"/>
      <c r="L59" s="63"/>
    </row>
    <row r="60" customFormat="false" ht="12.75" hidden="false" customHeight="false" outlineLevel="0" collapsed="false">
      <c r="B60" s="57"/>
      <c r="C60" s="60"/>
      <c r="D60" s="67"/>
      <c r="E60" s="62"/>
      <c r="F60" s="62"/>
      <c r="G60" s="62"/>
      <c r="H60" s="54"/>
      <c r="I60" s="63"/>
      <c r="J60" s="63"/>
      <c r="K60" s="63"/>
      <c r="L60" s="63"/>
    </row>
    <row r="61" customFormat="false" ht="12.75" hidden="false" customHeight="false" outlineLevel="0" collapsed="false">
      <c r="B61" s="57"/>
      <c r="C61" s="60"/>
      <c r="D61" s="67"/>
      <c r="E61" s="62"/>
      <c r="F61" s="62"/>
      <c r="G61" s="62"/>
      <c r="H61" s="54"/>
      <c r="I61" s="63"/>
      <c r="J61" s="63"/>
      <c r="K61" s="63"/>
      <c r="L61" s="63"/>
    </row>
    <row r="62" customFormat="false" ht="12.75" hidden="false" customHeight="false" outlineLevel="0" collapsed="false">
      <c r="B62" s="57"/>
      <c r="C62" s="60"/>
      <c r="D62" s="67"/>
      <c r="E62" s="62"/>
      <c r="F62" s="62"/>
      <c r="G62" s="62"/>
      <c r="H62" s="54"/>
      <c r="I62" s="63"/>
      <c r="J62" s="63"/>
      <c r="K62" s="63"/>
      <c r="L62" s="63"/>
    </row>
    <row r="63" customFormat="false" ht="12.75" hidden="false" customHeight="false" outlineLevel="0" collapsed="false">
      <c r="B63" s="57"/>
      <c r="C63" s="60"/>
      <c r="D63" s="67"/>
      <c r="E63" s="62"/>
      <c r="F63" s="62"/>
      <c r="G63" s="62"/>
      <c r="H63" s="54"/>
      <c r="I63" s="63"/>
      <c r="J63" s="63"/>
      <c r="K63" s="63"/>
      <c r="L63" s="63"/>
    </row>
    <row r="64" customFormat="false" ht="12.75" hidden="false" customHeight="false" outlineLevel="0" collapsed="false">
      <c r="B64" s="57"/>
      <c r="C64" s="60"/>
      <c r="D64" s="67"/>
      <c r="E64" s="62"/>
      <c r="F64" s="62"/>
      <c r="G64" s="62"/>
      <c r="H64" s="54"/>
      <c r="I64" s="63"/>
      <c r="J64" s="63"/>
      <c r="K64" s="63"/>
      <c r="L64" s="63"/>
    </row>
    <row r="65" customFormat="false" ht="12.75" hidden="false" customHeight="false" outlineLevel="0" collapsed="false">
      <c r="B65" s="57"/>
      <c r="C65" s="60"/>
      <c r="D65" s="67"/>
      <c r="E65" s="62"/>
      <c r="F65" s="62"/>
      <c r="G65" s="62"/>
      <c r="H65" s="54"/>
      <c r="I65" s="63"/>
      <c r="J65" s="63"/>
      <c r="K65" s="63"/>
      <c r="L65" s="63"/>
    </row>
    <row r="66" customFormat="false" ht="12.75" hidden="false" customHeight="false" outlineLevel="0" collapsed="false">
      <c r="B66" s="57"/>
      <c r="C66" s="60"/>
      <c r="D66" s="67"/>
      <c r="E66" s="62"/>
      <c r="F66" s="62"/>
      <c r="G66" s="62"/>
      <c r="H66" s="54"/>
      <c r="I66" s="63"/>
      <c r="J66" s="63"/>
      <c r="K66" s="63"/>
      <c r="L66" s="63"/>
    </row>
    <row r="67" customFormat="false" ht="12.75" hidden="false" customHeight="false" outlineLevel="0" collapsed="false">
      <c r="B67" s="57"/>
      <c r="C67" s="60"/>
      <c r="D67" s="67"/>
      <c r="E67" s="62"/>
      <c r="F67" s="62"/>
      <c r="G67" s="62"/>
      <c r="H67" s="54"/>
      <c r="I67" s="63"/>
      <c r="J67" s="63"/>
      <c r="K67" s="63"/>
      <c r="L67" s="63"/>
    </row>
    <row r="68" customFormat="false" ht="12.75" hidden="false" customHeight="false" outlineLevel="0" collapsed="false">
      <c r="B68" s="57"/>
      <c r="C68" s="60"/>
      <c r="D68" s="67"/>
      <c r="E68" s="62"/>
      <c r="F68" s="62"/>
      <c r="G68" s="62"/>
      <c r="H68" s="54"/>
      <c r="I68" s="63"/>
      <c r="J68" s="63"/>
      <c r="K68" s="63"/>
      <c r="L68" s="63"/>
    </row>
    <row r="69" customFormat="false" ht="12.75" hidden="false" customHeight="false" outlineLevel="0" collapsed="false">
      <c r="B69" s="57"/>
      <c r="C69" s="60"/>
      <c r="D69" s="67"/>
      <c r="E69" s="62"/>
      <c r="F69" s="62"/>
      <c r="G69" s="62"/>
      <c r="H69" s="54"/>
      <c r="I69" s="63"/>
      <c r="J69" s="63"/>
      <c r="K69" s="63"/>
      <c r="L69" s="63"/>
    </row>
    <row r="70" customFormat="false" ht="12.75" hidden="false" customHeight="false" outlineLevel="0" collapsed="false">
      <c r="B70" s="57"/>
      <c r="C70" s="60"/>
      <c r="D70" s="67"/>
      <c r="E70" s="62"/>
      <c r="F70" s="62"/>
      <c r="G70" s="62"/>
      <c r="H70" s="54"/>
      <c r="I70" s="63"/>
      <c r="J70" s="63"/>
      <c r="K70" s="63"/>
      <c r="L70" s="63"/>
    </row>
    <row r="71" customFormat="false" ht="12.75" hidden="false" customHeight="false" outlineLevel="0" collapsed="false">
      <c r="B71" s="57"/>
      <c r="C71" s="60"/>
      <c r="D71" s="67"/>
      <c r="E71" s="62"/>
      <c r="F71" s="62"/>
      <c r="G71" s="62"/>
      <c r="H71" s="54"/>
      <c r="I71" s="63"/>
      <c r="J71" s="63"/>
      <c r="K71" s="63"/>
      <c r="L71" s="63"/>
    </row>
    <row r="72" customFormat="false" ht="12.75" hidden="false" customHeight="false" outlineLevel="0" collapsed="false">
      <c r="B72" s="57"/>
      <c r="C72" s="60"/>
      <c r="D72" s="67"/>
      <c r="E72" s="62"/>
      <c r="F72" s="62"/>
      <c r="G72" s="62"/>
      <c r="H72" s="54"/>
      <c r="I72" s="63"/>
      <c r="J72" s="63"/>
      <c r="K72" s="63"/>
      <c r="L72" s="63"/>
    </row>
    <row r="73" customFormat="false" ht="12.75" hidden="false" customHeight="false" outlineLevel="0" collapsed="false">
      <c r="B73" s="57"/>
      <c r="C73" s="60"/>
      <c r="D73" s="67"/>
      <c r="E73" s="62"/>
      <c r="F73" s="62"/>
      <c r="G73" s="62"/>
      <c r="H73" s="54"/>
      <c r="I73" s="63"/>
      <c r="J73" s="63"/>
      <c r="K73" s="63"/>
      <c r="L73" s="63"/>
    </row>
    <row r="74" customFormat="false" ht="12.75" hidden="false" customHeight="false" outlineLevel="0" collapsed="false">
      <c r="B74" s="57"/>
      <c r="C74" s="60"/>
      <c r="D74" s="67"/>
      <c r="E74" s="62"/>
      <c r="F74" s="62"/>
      <c r="G74" s="62"/>
      <c r="H74" s="54"/>
      <c r="I74" s="63"/>
      <c r="J74" s="63"/>
      <c r="K74" s="63"/>
      <c r="L74" s="63"/>
    </row>
    <row r="75" customFormat="false" ht="12.75" hidden="false" customHeight="false" outlineLevel="0" collapsed="false">
      <c r="B75" s="57"/>
      <c r="C75" s="60"/>
      <c r="D75" s="67"/>
      <c r="E75" s="62"/>
      <c r="F75" s="62"/>
      <c r="G75" s="62"/>
      <c r="H75" s="54"/>
      <c r="I75" s="63"/>
      <c r="J75" s="63"/>
      <c r="K75" s="63"/>
      <c r="L75" s="63"/>
    </row>
    <row r="76" customFormat="false" ht="12.75" hidden="false" customHeight="false" outlineLevel="0" collapsed="false">
      <c r="B76" s="57"/>
      <c r="C76" s="60"/>
      <c r="D76" s="67"/>
      <c r="E76" s="62"/>
      <c r="F76" s="62"/>
      <c r="G76" s="62"/>
      <c r="H76" s="54"/>
      <c r="I76" s="63"/>
      <c r="J76" s="63"/>
      <c r="K76" s="63"/>
      <c r="L76" s="63"/>
    </row>
    <row r="77" customFormat="false" ht="12.75" hidden="false" customHeight="false" outlineLevel="0" collapsed="false">
      <c r="B77" s="57"/>
      <c r="C77" s="60"/>
      <c r="D77" s="67"/>
      <c r="E77" s="62"/>
      <c r="F77" s="62"/>
      <c r="G77" s="62"/>
      <c r="H77" s="54"/>
      <c r="I77" s="63"/>
      <c r="J77" s="63"/>
      <c r="K77" s="63"/>
      <c r="L77" s="63"/>
    </row>
    <row r="78" customFormat="false" ht="12.75" hidden="false" customHeight="false" outlineLevel="0" collapsed="false">
      <c r="B78" s="57"/>
      <c r="C78" s="60"/>
      <c r="D78" s="67"/>
      <c r="E78" s="62"/>
      <c r="F78" s="62"/>
      <c r="G78" s="62"/>
      <c r="H78" s="54"/>
      <c r="I78" s="63"/>
      <c r="J78" s="63"/>
      <c r="K78" s="63"/>
      <c r="L78" s="63"/>
    </row>
    <row r="79" customFormat="false" ht="12.75" hidden="false" customHeight="false" outlineLevel="0" collapsed="false">
      <c r="B79" s="57"/>
      <c r="C79" s="60"/>
      <c r="D79" s="67"/>
      <c r="E79" s="62"/>
      <c r="F79" s="62"/>
      <c r="G79" s="62"/>
      <c r="H79" s="54"/>
      <c r="I79" s="63"/>
      <c r="J79" s="63"/>
      <c r="K79" s="63"/>
      <c r="L79" s="63"/>
    </row>
    <row r="80" customFormat="false" ht="12.75" hidden="false" customHeight="false" outlineLevel="0" collapsed="false">
      <c r="B80" s="57"/>
      <c r="C80" s="60"/>
      <c r="D80" s="67"/>
      <c r="E80" s="62"/>
      <c r="F80" s="62"/>
      <c r="G80" s="62"/>
      <c r="H80" s="54"/>
      <c r="I80" s="63"/>
      <c r="J80" s="63"/>
      <c r="K80" s="63"/>
      <c r="L80" s="63"/>
    </row>
    <row r="81" customFormat="false" ht="12.75" hidden="false" customHeight="false" outlineLevel="0" collapsed="false">
      <c r="B81" s="57"/>
      <c r="C81" s="60"/>
      <c r="D81" s="67"/>
      <c r="E81" s="62"/>
      <c r="F81" s="62"/>
      <c r="G81" s="62"/>
      <c r="H81" s="54"/>
      <c r="I81" s="63"/>
      <c r="J81" s="63"/>
      <c r="K81" s="63"/>
      <c r="L81" s="63"/>
    </row>
    <row r="82" customFormat="false" ht="12.75" hidden="false" customHeight="false" outlineLevel="0" collapsed="false">
      <c r="B82" s="57"/>
      <c r="C82" s="60"/>
      <c r="D82" s="67"/>
      <c r="E82" s="62"/>
      <c r="F82" s="62"/>
      <c r="G82" s="62"/>
      <c r="H82" s="54"/>
      <c r="I82" s="63"/>
      <c r="J82" s="63"/>
      <c r="K82" s="63"/>
      <c r="L82" s="63"/>
    </row>
    <row r="83" customFormat="false" ht="12.75" hidden="false" customHeight="false" outlineLevel="0" collapsed="false">
      <c r="B83" s="57"/>
      <c r="C83" s="60"/>
      <c r="D83" s="67"/>
      <c r="E83" s="62"/>
      <c r="F83" s="62"/>
      <c r="G83" s="62"/>
      <c r="H83" s="54"/>
      <c r="I83" s="63"/>
      <c r="J83" s="63"/>
      <c r="K83" s="63"/>
      <c r="L83" s="63"/>
    </row>
    <row r="84" customFormat="false" ht="12.75" hidden="false" customHeight="false" outlineLevel="0" collapsed="false">
      <c r="B84" s="57"/>
      <c r="C84" s="60"/>
      <c r="D84" s="67"/>
      <c r="E84" s="62"/>
      <c r="F84" s="62"/>
      <c r="G84" s="62"/>
      <c r="H84" s="54"/>
      <c r="I84" s="63"/>
      <c r="J84" s="63"/>
      <c r="K84" s="63"/>
      <c r="L84" s="63"/>
    </row>
    <row r="85" customFormat="false" ht="12.75" hidden="false" customHeight="false" outlineLevel="0" collapsed="false">
      <c r="B85" s="57"/>
      <c r="C85" s="60"/>
      <c r="D85" s="67"/>
      <c r="E85" s="62"/>
      <c r="F85" s="62"/>
      <c r="G85" s="62"/>
      <c r="H85" s="54"/>
      <c r="I85" s="63"/>
      <c r="J85" s="63"/>
      <c r="K85" s="63"/>
      <c r="L85" s="63"/>
    </row>
    <row r="86" customFormat="false" ht="12.75" hidden="false" customHeight="false" outlineLevel="0" collapsed="false">
      <c r="B86" s="57"/>
      <c r="C86" s="60"/>
      <c r="D86" s="67"/>
      <c r="E86" s="62"/>
      <c r="F86" s="62"/>
      <c r="G86" s="62"/>
      <c r="H86" s="54"/>
      <c r="I86" s="63"/>
      <c r="J86" s="63"/>
      <c r="K86" s="63"/>
      <c r="L86" s="63"/>
    </row>
    <row r="87" customFormat="false" ht="12.75" hidden="false" customHeight="false" outlineLevel="0" collapsed="false">
      <c r="B87" s="57"/>
      <c r="C87" s="60"/>
      <c r="D87" s="67"/>
      <c r="E87" s="62"/>
      <c r="F87" s="62"/>
      <c r="G87" s="62"/>
      <c r="H87" s="54"/>
      <c r="I87" s="63"/>
      <c r="J87" s="63"/>
      <c r="K87" s="63"/>
      <c r="L87" s="63"/>
    </row>
    <row r="88" customFormat="false" ht="12.75" hidden="false" customHeight="false" outlineLevel="0" collapsed="false">
      <c r="B88" s="57"/>
      <c r="C88" s="60"/>
      <c r="D88" s="67"/>
      <c r="E88" s="62"/>
      <c r="F88" s="62"/>
      <c r="G88" s="62"/>
      <c r="H88" s="54"/>
      <c r="I88" s="63"/>
      <c r="J88" s="63"/>
      <c r="K88" s="63"/>
      <c r="L88" s="63"/>
    </row>
    <row r="89" customFormat="false" ht="12.75" hidden="false" customHeight="false" outlineLevel="0" collapsed="false">
      <c r="B89" s="68"/>
      <c r="C89" s="67"/>
      <c r="D89" s="67"/>
      <c r="E89" s="62"/>
      <c r="F89" s="62"/>
      <c r="G89" s="62"/>
      <c r="H89" s="54"/>
      <c r="I89" s="63"/>
      <c r="J89" s="63"/>
      <c r="K89" s="63"/>
      <c r="L89" s="63"/>
    </row>
    <row r="90" customFormat="false" ht="12.75" hidden="false" customHeight="false" outlineLevel="0" collapsed="false">
      <c r="B90" s="68"/>
      <c r="C90" s="67"/>
      <c r="D90" s="67"/>
      <c r="E90" s="62"/>
      <c r="F90" s="62"/>
      <c r="G90" s="62"/>
      <c r="H90" s="54"/>
      <c r="I90" s="63"/>
      <c r="J90" s="63"/>
      <c r="K90" s="63"/>
      <c r="L90" s="63"/>
    </row>
    <row r="91" customFormat="false" ht="12.75" hidden="false" customHeight="false" outlineLevel="0" collapsed="false">
      <c r="B91" s="68"/>
      <c r="C91" s="67"/>
      <c r="D91" s="67"/>
      <c r="E91" s="62"/>
      <c r="F91" s="62"/>
      <c r="G91" s="62"/>
      <c r="H91" s="54"/>
      <c r="I91" s="63"/>
      <c r="J91" s="63"/>
      <c r="K91" s="63"/>
      <c r="L91" s="63"/>
    </row>
    <row r="92" customFormat="false" ht="12.75" hidden="false" customHeight="false" outlineLevel="0" collapsed="false">
      <c r="B92" s="68"/>
      <c r="C92" s="67"/>
      <c r="D92" s="67"/>
      <c r="E92" s="62"/>
      <c r="F92" s="62"/>
      <c r="G92" s="62"/>
      <c r="H92" s="54"/>
      <c r="I92" s="63"/>
      <c r="J92" s="63"/>
      <c r="K92" s="63"/>
      <c r="L92" s="63"/>
    </row>
    <row r="93" customFormat="false" ht="12.75" hidden="false" customHeight="false" outlineLevel="0" collapsed="false">
      <c r="B93" s="68"/>
      <c r="C93" s="67"/>
      <c r="D93" s="67"/>
      <c r="E93" s="62"/>
      <c r="F93" s="62"/>
      <c r="G93" s="62"/>
      <c r="H93" s="54"/>
      <c r="I93" s="63"/>
      <c r="J93" s="63"/>
      <c r="K93" s="63"/>
      <c r="L93" s="63"/>
    </row>
    <row r="94" customFormat="false" ht="12.75" hidden="false" customHeight="false" outlineLevel="0" collapsed="false">
      <c r="B94" s="68"/>
      <c r="C94" s="67"/>
      <c r="D94" s="67"/>
      <c r="E94" s="62"/>
      <c r="F94" s="62"/>
      <c r="G94" s="62"/>
      <c r="H94" s="54"/>
      <c r="I94" s="63"/>
      <c r="J94" s="63"/>
      <c r="K94" s="63"/>
      <c r="L94" s="63"/>
    </row>
    <row r="95" customFormat="false" ht="12.75" hidden="false" customHeight="false" outlineLevel="0" collapsed="false">
      <c r="B95" s="68"/>
      <c r="C95" s="67"/>
      <c r="D95" s="67"/>
      <c r="E95" s="62"/>
      <c r="F95" s="62"/>
      <c r="G95" s="62"/>
      <c r="H95" s="54"/>
      <c r="I95" s="63"/>
      <c r="J95" s="63"/>
      <c r="K95" s="63"/>
      <c r="L95" s="63"/>
    </row>
    <row r="96" customFormat="false" ht="12.75" hidden="false" customHeight="false" outlineLevel="0" collapsed="false">
      <c r="B96" s="68"/>
      <c r="C96" s="67"/>
      <c r="D96" s="67"/>
      <c r="E96" s="62"/>
      <c r="F96" s="62"/>
      <c r="G96" s="62"/>
      <c r="H96" s="54"/>
      <c r="I96" s="63"/>
      <c r="J96" s="63"/>
      <c r="K96" s="63"/>
      <c r="L96" s="63"/>
    </row>
    <row r="97" customFormat="false" ht="12.75" hidden="false" customHeight="false" outlineLevel="0" collapsed="false">
      <c r="B97" s="68"/>
      <c r="C97" s="67"/>
      <c r="D97" s="67"/>
      <c r="E97" s="62"/>
      <c r="F97" s="62"/>
      <c r="G97" s="62"/>
      <c r="H97" s="54"/>
      <c r="I97" s="63"/>
      <c r="J97" s="63"/>
      <c r="K97" s="63"/>
      <c r="L97" s="63"/>
    </row>
    <row r="98" customFormat="false" ht="12.75" hidden="false" customHeight="false" outlineLevel="0" collapsed="false">
      <c r="B98" s="68"/>
      <c r="C98" s="67"/>
      <c r="D98" s="67"/>
      <c r="E98" s="62"/>
      <c r="F98" s="62"/>
      <c r="G98" s="62"/>
      <c r="H98" s="54"/>
      <c r="I98" s="63"/>
      <c r="J98" s="63"/>
      <c r="K98" s="63"/>
      <c r="L98" s="63"/>
    </row>
    <row r="99" customFormat="false" ht="12.75" hidden="false" customHeight="false" outlineLevel="0" collapsed="false">
      <c r="B99" s="68"/>
      <c r="C99" s="67"/>
      <c r="D99" s="67"/>
      <c r="E99" s="62"/>
      <c r="F99" s="62"/>
      <c r="G99" s="62"/>
      <c r="H99" s="54"/>
      <c r="I99" s="63"/>
      <c r="J99" s="63"/>
      <c r="K99" s="63"/>
      <c r="L99" s="63"/>
    </row>
    <row r="100" customFormat="false" ht="12.75" hidden="false" customHeight="false" outlineLevel="0" collapsed="false">
      <c r="B100" s="68"/>
      <c r="C100" s="67"/>
      <c r="D100" s="67"/>
      <c r="E100" s="62"/>
      <c r="F100" s="62"/>
      <c r="G100" s="62"/>
      <c r="H100" s="54"/>
      <c r="I100" s="63"/>
      <c r="J100" s="63"/>
      <c r="K100" s="63"/>
      <c r="L100" s="63"/>
    </row>
    <row r="101" customFormat="false" ht="12.75" hidden="false" customHeight="false" outlineLevel="0" collapsed="false">
      <c r="B101" s="68"/>
      <c r="C101" s="67"/>
      <c r="D101" s="67"/>
      <c r="E101" s="62"/>
      <c r="F101" s="62"/>
      <c r="G101" s="62"/>
      <c r="H101" s="54"/>
      <c r="I101" s="63"/>
      <c r="J101" s="63"/>
      <c r="K101" s="63"/>
      <c r="L101" s="6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6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6" topLeftCell="J7" activePane="bottomRight" state="frozen"/>
      <selection pane="topLeft" activeCell="A1" activeCellId="0" sqref="A1"/>
      <selection pane="topRight" activeCell="J1" activeCellId="0" sqref="J1"/>
      <selection pane="bottomLeft" activeCell="A7" activeCellId="0" sqref="A7"/>
      <selection pane="bottomRight" activeCell="D19" activeCellId="0" sqref="D19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0" width="9.14"/>
    <col collapsed="false" customWidth="false" hidden="false" outlineLevel="0" max="10" min="2" style="5" width="9.14"/>
    <col collapsed="false" customWidth="true" hidden="false" outlineLevel="0" max="11" min="11" style="5" width="10.71"/>
    <col collapsed="false" customWidth="false" hidden="false" outlineLevel="0" max="20" min="12" style="5" width="9.14"/>
    <col collapsed="false" customWidth="false" hidden="false" outlineLevel="0" max="21" min="21" style="3" width="9.14"/>
    <col collapsed="false" customWidth="false" hidden="false" outlineLevel="0" max="22" min="22" style="5" width="9.14"/>
    <col collapsed="false" customWidth="true" hidden="false" outlineLevel="0" max="29" min="23" style="5" width="9.28"/>
    <col collapsed="false" customWidth="false" hidden="false" outlineLevel="0" max="37" min="30" style="38" width="9.14"/>
    <col collapsed="false" customWidth="false" hidden="false" outlineLevel="0" max="42" min="38" style="5" width="9.14"/>
    <col collapsed="false" customWidth="true" hidden="false" outlineLevel="0" max="49" min="43" style="5" width="9.28"/>
    <col collapsed="false" customWidth="false" hidden="false" outlineLevel="0" max="57" min="50" style="38" width="9.14"/>
    <col collapsed="false" customWidth="false" hidden="false" outlineLevel="0" max="75" min="58" style="5" width="9.14"/>
    <col collapsed="false" customWidth="false" hidden="false" outlineLevel="0" max="257" min="76" style="27" width="9.14"/>
  </cols>
  <sheetData>
    <row r="1" customFormat="false" ht="12.75" hidden="false" customHeight="false" outlineLevel="0" collapsed="false">
      <c r="A1" s="10" t="s">
        <v>143</v>
      </c>
      <c r="B1" s="5" t="s">
        <v>144</v>
      </c>
      <c r="I1" s="5" t="s">
        <v>145</v>
      </c>
    </row>
    <row r="2" customFormat="false" ht="20.25" hidden="false" customHeight="false" outlineLevel="0" collapsed="false">
      <c r="B2" s="5" t="s">
        <v>21</v>
      </c>
      <c r="C2" s="5" t="s">
        <v>23</v>
      </c>
      <c r="D2" s="5" t="s">
        <v>24</v>
      </c>
      <c r="E2" s="5" t="s">
        <v>22</v>
      </c>
      <c r="H2" s="5" t="s">
        <v>29</v>
      </c>
      <c r="I2" s="5" t="n">
        <v>-0.03</v>
      </c>
      <c r="M2" s="5" t="n">
        <f aca="false">26/6.3</f>
        <v>4.12698412698413</v>
      </c>
      <c r="N2" s="5" t="n">
        <f aca="false">26.8/5.8</f>
        <v>4.62068965517241</v>
      </c>
      <c r="W2" s="69" t="s">
        <v>146</v>
      </c>
      <c r="AP2" s="69" t="s">
        <v>147</v>
      </c>
    </row>
    <row r="3" customFormat="false" ht="12.75" hidden="false" customHeight="false" outlineLevel="0" collapsed="false">
      <c r="A3" s="10" t="s">
        <v>30</v>
      </c>
      <c r="B3" s="38" t="e">
        <f aca="false">SUM(B10:B13)</f>
        <v>#N/A</v>
      </c>
      <c r="C3" s="70" t="e">
        <f aca="false">SUM(D10:D13)</f>
        <v>#VALUE!</v>
      </c>
      <c r="D3" s="70" t="e">
        <f aca="false">SUM(E10:E13)</f>
        <v>#VALUE!</v>
      </c>
      <c r="E3" s="71" t="e">
        <f aca="false">SUM(C10:C14)</f>
        <v>#VALUE!</v>
      </c>
      <c r="H3" s="5" t="s">
        <v>30</v>
      </c>
      <c r="I3" s="5" t="n">
        <v>-0.03</v>
      </c>
      <c r="AC3" s="10" t="s">
        <v>128</v>
      </c>
      <c r="AD3" s="38" t="n">
        <f aca="false">SUM(AD10:AD14)</f>
        <v>-507.46765072</v>
      </c>
      <c r="AE3" s="38" t="n">
        <f aca="false">SUM(AE10:AE14)</f>
        <v>-321.97092827</v>
      </c>
      <c r="AF3" s="38" t="n">
        <f aca="false">SUM(AF10:AF14)</f>
        <v>-152.79687453</v>
      </c>
      <c r="AG3" s="38" t="n">
        <f aca="false">SUM(AG10:AG14)</f>
        <v>-74.37456843</v>
      </c>
      <c r="AH3" s="38" t="n">
        <f aca="false">SUM(AH10:AH14)</f>
        <v>70.41845471</v>
      </c>
      <c r="AI3" s="38" t="n">
        <f aca="false">SUM(AI10:AI14)</f>
        <v>136.99872589</v>
      </c>
      <c r="AJ3" s="38" t="n">
        <f aca="false">SUM(AJ10:AJ14)</f>
        <v>259.21360346</v>
      </c>
      <c r="AK3" s="38" t="n">
        <f aca="false">SUM(AK10:AK14)</f>
        <v>367.92874838</v>
      </c>
      <c r="AW3" s="10" t="s">
        <v>128</v>
      </c>
      <c r="AX3" s="38" t="n">
        <f aca="false">SUM(AX10:AX14)</f>
        <v>492.63578352</v>
      </c>
      <c r="AY3" s="38" t="n">
        <f aca="false">SUM(AY10:AY14)</f>
        <v>309.2497518</v>
      </c>
      <c r="AZ3" s="38" t="n">
        <f aca="false">SUM(AZ10:AZ14)</f>
        <v>145.21825794</v>
      </c>
      <c r="BA3" s="38" t="n">
        <f aca="false">SUM(BA10:BA14)</f>
        <v>70.31610082</v>
      </c>
      <c r="BB3" s="38" t="n">
        <f aca="false">SUM(BB10:BB14)</f>
        <v>-65.88340136</v>
      </c>
      <c r="BC3" s="38" t="n">
        <f aca="false">SUM(BC10:BC14)</f>
        <v>-127.50977975</v>
      </c>
      <c r="BD3" s="38" t="n">
        <f aca="false">SUM(BD10:BD14)</f>
        <v>-238.76994615</v>
      </c>
      <c r="BE3" s="38" t="n">
        <f aca="false">SUM(BE10:BE14)</f>
        <v>-335.41726538</v>
      </c>
    </row>
    <row r="4" customFormat="false" ht="12.75" hidden="false" customHeight="false" outlineLevel="0" collapsed="false">
      <c r="A4" s="10" t="s">
        <v>31</v>
      </c>
      <c r="B4" s="38" t="e">
        <f aca="false">SUM(B14:B18)</f>
        <v>#N/A</v>
      </c>
      <c r="C4" s="70" t="n">
        <f aca="false">SUM(D14:D18)</f>
        <v>123869.803523</v>
      </c>
      <c r="D4" s="70" t="n">
        <f aca="false">SUM(E14:E18)</f>
        <v>-20022.6010918549</v>
      </c>
      <c r="E4" s="71" t="n">
        <f aca="false">SUM(C15:C19)</f>
        <v>0.239495957</v>
      </c>
      <c r="H4" s="5" t="s">
        <v>148</v>
      </c>
      <c r="I4" s="5" t="n">
        <v>-0.015</v>
      </c>
      <c r="N4" s="38" t="n">
        <f aca="false">V4+AP4</f>
        <v>0</v>
      </c>
      <c r="AC4" s="10" t="s">
        <v>31</v>
      </c>
      <c r="AD4" s="38" t="n">
        <f aca="false">SUM(AD15:AD19)</f>
        <v>-92.72131662</v>
      </c>
      <c r="AE4" s="38" t="n">
        <f aca="false">SUM(AE15:AE19)</f>
        <v>-60.93344132</v>
      </c>
      <c r="AF4" s="38" t="n">
        <f aca="false">SUM(AF15:AF19)</f>
        <v>-30.03731945</v>
      </c>
      <c r="AG4" s="38" t="n">
        <f aca="false">SUM(AG15:AG19)</f>
        <v>-14.91157601</v>
      </c>
      <c r="AH4" s="38" t="n">
        <f aca="false">SUM(AH15:AH19)</f>
        <v>14.69516689</v>
      </c>
      <c r="AI4" s="38" t="n">
        <f aca="false">SUM(AI15:AI19)</f>
        <v>29.17029779</v>
      </c>
      <c r="AJ4" s="38" t="n">
        <f aca="false">SUM(AJ15:AJ19)</f>
        <v>57.44190319</v>
      </c>
      <c r="AK4" s="38" t="n">
        <f aca="false">SUM(AK15:AK19)</f>
        <v>84.77387884</v>
      </c>
      <c r="AW4" s="10" t="s">
        <v>31</v>
      </c>
      <c r="AX4" s="38" t="n">
        <f aca="false">SUM(AX15:AX19)</f>
        <v>89.43032107</v>
      </c>
      <c r="AY4" s="38" t="n">
        <f aca="false">SUM(AY15:AY19)</f>
        <v>57.87102812</v>
      </c>
      <c r="AZ4" s="38" t="n">
        <f aca="false">SUM(AZ15:AZ19)</f>
        <v>28.06760716</v>
      </c>
      <c r="BA4" s="38" t="n">
        <f aca="false">SUM(BA15:BA19)</f>
        <v>13.8186689</v>
      </c>
      <c r="BB4" s="38" t="n">
        <f aca="false">SUM(BB15:BB19)</f>
        <v>-13.39311443</v>
      </c>
      <c r="BC4" s="38" t="n">
        <f aca="false">SUM(BC15:BC19)</f>
        <v>-26.36611745</v>
      </c>
      <c r="BD4" s="38" t="n">
        <f aca="false">SUM(BD15:BD19)</f>
        <v>-51.07673945</v>
      </c>
      <c r="BE4" s="38" t="n">
        <f aca="false">SUM(BE15:BE19)</f>
        <v>-74.18710662</v>
      </c>
    </row>
    <row r="5" customFormat="false" ht="12.75" hidden="false" customHeight="false" outlineLevel="0" collapsed="false">
      <c r="A5" s="10" t="s">
        <v>149</v>
      </c>
      <c r="B5" s="38" t="e">
        <f aca="false">SUM(B19:B25)</f>
        <v>#N/A</v>
      </c>
      <c r="C5" s="70" t="n">
        <f aca="false">SUM(D19:D25)</f>
        <v>20041.448554</v>
      </c>
      <c r="D5" s="70" t="n">
        <f aca="false">SUM(E19:E25)</f>
        <v>-411.468400000001</v>
      </c>
      <c r="E5" s="71" t="n">
        <f aca="false">SUM(C20:C26)</f>
        <v>-0.188439383</v>
      </c>
      <c r="H5" s="5" t="s">
        <v>150</v>
      </c>
      <c r="I5" s="5" t="n">
        <v>0</v>
      </c>
      <c r="AC5" s="10" t="s">
        <v>149</v>
      </c>
      <c r="AD5" s="38" t="n">
        <f aca="false">SUM(AD20:AD26)</f>
        <v>-23.80187233</v>
      </c>
      <c r="AE5" s="38" t="n">
        <f aca="false">SUM(AE20:AE26)</f>
        <v>-16.46878464</v>
      </c>
      <c r="AF5" s="38" t="n">
        <f aca="false">SUM(AF20:AF26)</f>
        <v>-8.5021809</v>
      </c>
      <c r="AG5" s="38" t="n">
        <f aca="false">SUM(AG20:AG26)</f>
        <v>-4.31056731</v>
      </c>
      <c r="AH5" s="38" t="n">
        <f aca="false">SUM(AH20:AH26)</f>
        <v>4.41314332</v>
      </c>
      <c r="AI5" s="38" t="n">
        <f aca="false">SUM(AI20:AI26)</f>
        <v>8.91153568</v>
      </c>
      <c r="AJ5" s="38" t="n">
        <f aca="false">SUM(AJ20:AJ26)</f>
        <v>18.09222916</v>
      </c>
      <c r="AK5" s="38" t="n">
        <f aca="false">SUM(AK20:AK26)</f>
        <v>27.39918789</v>
      </c>
      <c r="AW5" s="10" t="s">
        <v>149</v>
      </c>
      <c r="AX5" s="38" t="n">
        <f aca="false">SUM(AX20:AX26)</f>
        <v>28.69777607</v>
      </c>
      <c r="AY5" s="38" t="n">
        <f aca="false">SUM(AY20:AY26)</f>
        <v>20.02335586</v>
      </c>
      <c r="AZ5" s="38" t="n">
        <f aca="false">SUM(AZ20:AZ26)</f>
        <v>10.35808934</v>
      </c>
      <c r="BA5" s="38" t="n">
        <f aca="false">SUM(BA20:BA26)</f>
        <v>5.24916902</v>
      </c>
      <c r="BB5" s="38" t="n">
        <f aca="false">SUM(BB20:BB26)</f>
        <v>-5.35893544</v>
      </c>
      <c r="BC5" s="38" t="n">
        <f aca="false">SUM(BC20:BC26)</f>
        <v>-10.79911141</v>
      </c>
      <c r="BD5" s="38" t="n">
        <f aca="false">SUM(BD20:BD26)</f>
        <v>-21.8191908</v>
      </c>
      <c r="BE5" s="38" t="n">
        <f aca="false">SUM(BE20:BE26)</f>
        <v>-32.87259376</v>
      </c>
    </row>
    <row r="6" customFormat="false" ht="12.75" hidden="false" customHeight="false" outlineLevel="0" collapsed="false">
      <c r="A6" s="10" t="s">
        <v>151</v>
      </c>
      <c r="B6" s="38" t="e">
        <f aca="false">SUM(B26:B30)</f>
        <v>#N/A</v>
      </c>
      <c r="C6" s="70" t="n">
        <f aca="false">SUM(D26:D30)</f>
        <v>1430.057071</v>
      </c>
      <c r="D6" s="70" t="n">
        <f aca="false">SUM(E26:E30)</f>
        <v>-114.380522655715</v>
      </c>
      <c r="E6" s="71" t="n">
        <f aca="false">SUM(C27:C31)</f>
        <v>-0.011484176</v>
      </c>
      <c r="H6" s="5" t="s">
        <v>152</v>
      </c>
      <c r="I6" s="5" t="n">
        <v>0</v>
      </c>
      <c r="AC6" s="10" t="s">
        <v>151</v>
      </c>
      <c r="AD6" s="38" t="n">
        <f aca="false">SUM(AD27:AD31)</f>
        <v>-17.49245834</v>
      </c>
      <c r="AE6" s="38" t="n">
        <f aca="false">SUM(AE27:AE31)</f>
        <v>-11.40016946</v>
      </c>
      <c r="AF6" s="38" t="n">
        <f aca="false">SUM(AF27:AF31)</f>
        <v>-5.57564515</v>
      </c>
      <c r="AG6" s="38" t="n">
        <f aca="false">SUM(AG27:AG31)</f>
        <v>-2.75743236</v>
      </c>
      <c r="AH6" s="38" t="n">
        <f aca="false">SUM(AH27:AH31)</f>
        <v>2.69770692</v>
      </c>
      <c r="AI6" s="38" t="n">
        <f aca="false">SUM(AI27:AI31)</f>
        <v>5.33643642</v>
      </c>
      <c r="AJ6" s="38" t="n">
        <f aca="false">SUM(AJ27:AJ31)</f>
        <v>10.43851213</v>
      </c>
      <c r="AK6" s="38" t="n">
        <f aca="false">SUM(AK27:AK31)</f>
        <v>15.30652465</v>
      </c>
      <c r="AW6" s="10" t="s">
        <v>151</v>
      </c>
      <c r="AX6" s="38" t="n">
        <f aca="false">SUM(AX27:AX31)</f>
        <v>17.85556799</v>
      </c>
      <c r="AY6" s="38" t="n">
        <f aca="false">SUM(AY27:AY31)</f>
        <v>11.66148902</v>
      </c>
      <c r="AZ6" s="38" t="n">
        <f aca="false">SUM(AZ27:AZ31)</f>
        <v>5.7030757</v>
      </c>
      <c r="BA6" s="38" t="n">
        <f aca="false">SUM(BA27:BA31)</f>
        <v>2.81864018</v>
      </c>
      <c r="BB6" s="38" t="n">
        <f aca="false">SUM(BB27:BB31)</f>
        <v>-2.75134086</v>
      </c>
      <c r="BC6" s="38" t="n">
        <f aca="false">SUM(BC27:BC31)</f>
        <v>-5.43421466</v>
      </c>
      <c r="BD6" s="38" t="n">
        <f aca="false">SUM(BD27:BD31)</f>
        <v>-10.59142469</v>
      </c>
      <c r="BE6" s="38" t="n">
        <f aca="false">SUM(BE27:BE31)</f>
        <v>-15.46809142</v>
      </c>
    </row>
    <row r="7" customFormat="false" ht="12.75" hidden="false" customHeight="false" outlineLevel="0" collapsed="false">
      <c r="B7" s="38" t="e">
        <f aca="false">SUM(B31:B68)</f>
        <v>#N/A</v>
      </c>
      <c r="C7" s="70" t="n">
        <f aca="false">SUM(D31:D68)</f>
        <v>-25004.108617</v>
      </c>
      <c r="D7" s="70" t="n">
        <f aca="false">SUM(E31:E68)</f>
        <v>511.996928131417</v>
      </c>
    </row>
    <row r="8" customFormat="false" ht="13.5" hidden="false" customHeight="false" outlineLevel="0" collapsed="false">
      <c r="B8" s="38" t="e">
        <f aca="false">SUM(B3:B7)</f>
        <v>#N/A</v>
      </c>
      <c r="G8" s="5" t="s">
        <v>153</v>
      </c>
      <c r="H8" s="5" t="s">
        <v>153</v>
      </c>
      <c r="I8" s="5" t="s">
        <v>153</v>
      </c>
      <c r="J8" s="5" t="s">
        <v>153</v>
      </c>
      <c r="L8" s="5" t="s">
        <v>154</v>
      </c>
      <c r="M8" s="5" t="s">
        <v>153</v>
      </c>
      <c r="AC8" s="5" t="s">
        <v>155</v>
      </c>
      <c r="AD8" s="72" t="n">
        <v>-0.3</v>
      </c>
      <c r="AE8" s="72" t="n">
        <v>-0.2</v>
      </c>
      <c r="AF8" s="72" t="n">
        <v>-0.1</v>
      </c>
      <c r="AG8" s="72" t="n">
        <v>-0.05</v>
      </c>
      <c r="AH8" s="72" t="n">
        <v>0.05</v>
      </c>
      <c r="AI8" s="72" t="n">
        <v>0.1</v>
      </c>
      <c r="AJ8" s="72" t="n">
        <v>0.2</v>
      </c>
      <c r="AK8" s="72" t="n">
        <v>0.3</v>
      </c>
      <c r="AW8" s="5" t="s">
        <v>155</v>
      </c>
      <c r="AX8" s="72" t="n">
        <v>-0.3</v>
      </c>
      <c r="AY8" s="72" t="n">
        <v>-0.2</v>
      </c>
      <c r="AZ8" s="72" t="n">
        <v>-0.1</v>
      </c>
      <c r="BA8" s="72" t="n">
        <v>-0.05</v>
      </c>
      <c r="BB8" s="72" t="n">
        <v>0.05</v>
      </c>
      <c r="BC8" s="72" t="n">
        <v>0.1</v>
      </c>
      <c r="BD8" s="72" t="n">
        <v>0.2</v>
      </c>
      <c r="BE8" s="72" t="n">
        <v>0.3</v>
      </c>
    </row>
    <row r="9" customFormat="false" ht="14.25" hidden="false" customHeight="false" outlineLevel="0" collapsed="false">
      <c r="B9" s="5" t="s">
        <v>21</v>
      </c>
      <c r="C9" s="5" t="s">
        <v>22</v>
      </c>
      <c r="D9" s="5" t="s">
        <v>23</v>
      </c>
      <c r="E9" s="5" t="s">
        <v>24</v>
      </c>
      <c r="G9" s="5" t="s">
        <v>0</v>
      </c>
      <c r="H9" s="5" t="s">
        <v>1</v>
      </c>
      <c r="I9" s="5" t="s">
        <v>2</v>
      </c>
      <c r="J9" s="5" t="s">
        <v>25</v>
      </c>
      <c r="L9" s="5" t="s">
        <v>156</v>
      </c>
      <c r="M9" s="5" t="s">
        <v>130</v>
      </c>
      <c r="N9" s="5" t="s">
        <v>157</v>
      </c>
      <c r="O9" s="5" t="s">
        <v>158</v>
      </c>
      <c r="P9" s="5" t="s">
        <v>159</v>
      </c>
      <c r="Q9" s="5" t="s">
        <v>160</v>
      </c>
      <c r="S9" s="5" t="s">
        <v>161</v>
      </c>
      <c r="T9" s="5" t="s">
        <v>159</v>
      </c>
      <c r="V9" s="5" t="s">
        <v>157</v>
      </c>
      <c r="W9" s="5" t="s">
        <v>162</v>
      </c>
      <c r="X9" s="5" t="s">
        <v>163</v>
      </c>
      <c r="Y9" s="5" t="s">
        <v>164</v>
      </c>
      <c r="Z9" s="5" t="s">
        <v>165</v>
      </c>
      <c r="AA9" s="5" t="s">
        <v>166</v>
      </c>
      <c r="AD9" s="72" t="n">
        <v>2</v>
      </c>
      <c r="AE9" s="72" t="n">
        <v>3</v>
      </c>
      <c r="AF9" s="72" t="n">
        <v>4</v>
      </c>
      <c r="AG9" s="72" t="n">
        <v>5</v>
      </c>
      <c r="AH9" s="72" t="n">
        <v>6</v>
      </c>
      <c r="AI9" s="72" t="n">
        <v>7</v>
      </c>
      <c r="AJ9" s="72" t="n">
        <v>8</v>
      </c>
      <c r="AK9" s="72" t="n">
        <v>9</v>
      </c>
      <c r="AO9" s="5" t="s">
        <v>167</v>
      </c>
      <c r="AP9" s="5" t="s">
        <v>157</v>
      </c>
      <c r="AQ9" s="5" t="s">
        <v>162</v>
      </c>
      <c r="AR9" s="5" t="s">
        <v>163</v>
      </c>
      <c r="AS9" s="5" t="s">
        <v>164</v>
      </c>
      <c r="AT9" s="5" t="s">
        <v>165</v>
      </c>
      <c r="AU9" s="5" t="s">
        <v>166</v>
      </c>
      <c r="AX9" s="72" t="n">
        <v>2</v>
      </c>
      <c r="AY9" s="72" t="n">
        <v>3</v>
      </c>
      <c r="AZ9" s="72" t="n">
        <v>4</v>
      </c>
      <c r="BA9" s="72" t="n">
        <v>5</v>
      </c>
      <c r="BB9" s="72" t="n">
        <v>6</v>
      </c>
      <c r="BC9" s="72" t="n">
        <v>7</v>
      </c>
      <c r="BD9" s="72" t="n">
        <v>8</v>
      </c>
      <c r="BE9" s="72" t="n">
        <v>9</v>
      </c>
      <c r="BH9" s="5" t="s">
        <v>23</v>
      </c>
      <c r="BI9" s="5" t="s">
        <v>24</v>
      </c>
      <c r="BJ9" s="5" t="s">
        <v>22</v>
      </c>
    </row>
    <row r="10" customFormat="false" ht="13.5" hidden="false" customHeight="false" outlineLevel="0" collapsed="false">
      <c r="A10" s="10" t="n">
        <v>36708</v>
      </c>
      <c r="B10" s="38" t="e">
        <f aca="false">G10+L10+M10+N10</f>
        <v>#N/A</v>
      </c>
      <c r="C10" s="71" t="n">
        <f aca="false">H10+BJ10</f>
        <v>3.161370802</v>
      </c>
      <c r="D10" s="70" t="n">
        <f aca="false">I10+BH10</f>
        <v>25902.818587</v>
      </c>
      <c r="E10" s="70" t="n">
        <f aca="false">J10+BI10</f>
        <v>-29180.9056698152</v>
      </c>
      <c r="G10" s="38" t="n">
        <f aca="false">DSUM(OPTTRADES,G$9,$A501:$A502)</f>
        <v>0</v>
      </c>
      <c r="H10" s="73" t="n">
        <f aca="false">DSUM(OPTTRADES,H$9,$A501:$A502)</f>
        <v>0</v>
      </c>
      <c r="I10" s="38" t="n">
        <f aca="false">DSUM(OPTTRADES,I$9,$A501:$A502)</f>
        <v>0</v>
      </c>
      <c r="J10" s="38" t="n">
        <f aca="false">DSUM(OPTTRADES,J$9,$A501:$A502)</f>
        <v>0</v>
      </c>
      <c r="K10" s="38"/>
      <c r="L10" s="38" t="n">
        <f aca="false">'HEDGE QUANTITIES'!B5</f>
        <v>44.96940192</v>
      </c>
      <c r="M10" s="38" t="n">
        <f aca="false">'BASIS POSITION'!B11</f>
        <v>15.5</v>
      </c>
      <c r="N10" s="38" t="e">
        <f aca="false">V10+AP10</f>
        <v>#N/A</v>
      </c>
      <c r="O10" s="5" t="n">
        <f aca="false">VLOOKUP(A10,PARAMS,6,FALSE())</f>
        <v>4.064</v>
      </c>
      <c r="Q10" s="74" t="n">
        <f aca="false">DDE("TWINDDE","RSFRecord","NGc2 LAST")</f>
        <v>4.02</v>
      </c>
      <c r="R10" s="5" t="n">
        <f aca="false">VLOOKUP(A10,PARAMS,2,FALSE())</f>
        <v>4.12</v>
      </c>
      <c r="S10" s="74" t="n">
        <f aca="false">IF(SETTLE="SETTLE",O10+P10,IF(SETTLE="options",R10,IF(Q10&gt;0,Q10,O10+P10)))</f>
        <v>4.12</v>
      </c>
      <c r="T10" s="74" t="n">
        <f aca="false">S10-O10</f>
        <v>0.0560000000000001</v>
      </c>
      <c r="V10" s="38" t="e">
        <f aca="false">((AA10/(VLOOKUP($AC$8,CHANGEGRID,Y10)-Z10))*(W10-X10))+X10</f>
        <v>#N/A</v>
      </c>
      <c r="W10" s="38" t="n">
        <f aca="false">VLOOKUP($A10,CHANGEGRID,$Y10)</f>
        <v>62.6322664</v>
      </c>
      <c r="X10" s="38" t="n">
        <f aca="false">VLOOKUP($A10,CHANGEGRID,$Y10-1)</f>
        <v>32.63467657</v>
      </c>
      <c r="Y10" s="74" t="n">
        <f aca="false">HLOOKUP($T10,CHANGEGRID,2)+IF($T10&gt;$Z10,1,IF($T10&lt;$Z10,-1,0))</f>
        <v>7</v>
      </c>
      <c r="Z10" s="74" t="n">
        <f aca="false">HLOOKUP($T10,CHANGEGRID,1)</f>
        <v>0.05</v>
      </c>
      <c r="AA10" s="74" t="n">
        <f aca="false">(T10-Z10)</f>
        <v>0.00600000000000005</v>
      </c>
      <c r="AB10" s="74"/>
      <c r="AC10" s="75" t="n">
        <f aca="false">A10</f>
        <v>36708</v>
      </c>
      <c r="AD10" s="38" t="n">
        <f aca="false">VLOOKUP($A10,EASTHEDGE,11,FALSE())</f>
        <v>-256.31739776</v>
      </c>
      <c r="AE10" s="38" t="n">
        <f aca="false">VLOOKUP($A10,EASTHEDGE,12,FALSE())</f>
        <v>-159.0427432</v>
      </c>
      <c r="AF10" s="38" t="n">
        <f aca="false">VLOOKUP($A10,EASTHEDGE,13,FALSE())</f>
        <v>-73.65845545</v>
      </c>
      <c r="AG10" s="38" t="n">
        <f aca="false">VLOOKUP($A10,EASTHEDGE,14,FALSE())</f>
        <v>-35.39644444</v>
      </c>
      <c r="AH10" s="38" t="n">
        <f aca="false">VLOOKUP($A10,EASTHEDGE,15,FALSE())</f>
        <v>32.63467657</v>
      </c>
      <c r="AI10" s="38" t="n">
        <f aca="false">VLOOKUP($A10,EASTHEDGE,16,FALSE())</f>
        <v>62.6322664</v>
      </c>
      <c r="AJ10" s="38" t="n">
        <f aca="false">VLOOKUP($A10,EASTHEDGE,17,FALSE())</f>
        <v>115.28838066</v>
      </c>
      <c r="AK10" s="38" t="n">
        <f aca="false">VLOOKUP($A10,EASTHEDGE,18,FALSE())</f>
        <v>159.21640847</v>
      </c>
      <c r="AL10" s="5" t="e">
        <f aca="false">#REF!+1</f>
        <v>#REF!</v>
      </c>
      <c r="AO10" s="5" t="n">
        <f aca="false">T10+I$3</f>
        <v>0.0260000000000001</v>
      </c>
      <c r="AP10" s="38" t="e">
        <f aca="false">((AU10/(VLOOKUP(AW$8,WESTCHANGEGRID,AS10)-AT10))*(AQ10-AR10))+AR10</f>
        <v>#N/A</v>
      </c>
      <c r="AQ10" s="38" t="n">
        <f aca="false">VLOOKUP(A10,WESTCHANGEGRID,AS10)</f>
        <v>-17.27408409</v>
      </c>
      <c r="AR10" s="38" t="n">
        <f aca="false">VLOOKUP(A10,WESTCHANGEGRID,AS10-1)</f>
        <v>19.1433289</v>
      </c>
      <c r="AS10" s="74" t="n">
        <f aca="false">HLOOKUP(AO10,WESTCHANGEGRID,2)+IF(AO10&gt;AT10,1,IF(AO10&lt;AT10,-1,0))</f>
        <v>6</v>
      </c>
      <c r="AT10" s="74" t="n">
        <f aca="false">HLOOKUP(AO10,WESTCHANGEGRID,1)</f>
        <v>-0.05</v>
      </c>
      <c r="AU10" s="74" t="n">
        <f aca="false">(AO10-AT10)</f>
        <v>0.0760000000000001</v>
      </c>
      <c r="AV10" s="74"/>
      <c r="AW10" s="75" t="n">
        <f aca="false">A10</f>
        <v>36708</v>
      </c>
      <c r="AX10" s="38" t="n">
        <f aca="false">VLOOKUP($A10,WESTHEDGE,11,FALSE())</f>
        <v>145.72421201</v>
      </c>
      <c r="AY10" s="38" t="n">
        <f aca="false">VLOOKUP($A10,WESTHEDGE,12,FALSE())</f>
        <v>88.71075584</v>
      </c>
      <c r="AZ10" s="38" t="n">
        <f aca="false">VLOOKUP($A10,WESTHEDGE,13,FALSE())</f>
        <v>40.25704609</v>
      </c>
      <c r="BA10" s="38" t="n">
        <f aca="false">VLOOKUP($A10,WESTHEDGE,14,FALSE())</f>
        <v>19.1433289</v>
      </c>
      <c r="BB10" s="38" t="n">
        <f aca="false">VLOOKUP($A10,WESTHEDGE,15,FALSE())</f>
        <v>-17.27408409</v>
      </c>
      <c r="BC10" s="38" t="n">
        <f aca="false">VLOOKUP($A10,WESTHEDGE,16,FALSE())</f>
        <v>-32.79307192</v>
      </c>
      <c r="BD10" s="38" t="n">
        <f aca="false">VLOOKUP($A10,WESTHEDGE,17,FALSE())</f>
        <v>-59.06056046</v>
      </c>
      <c r="BE10" s="38" t="n">
        <f aca="false">VLOOKUP($A10,WESTHEDGE,18,FALSE())</f>
        <v>-79.81603867</v>
      </c>
      <c r="BF10" s="5" t="e">
        <f aca="false">#REF!+1</f>
        <v>#REF!</v>
      </c>
      <c r="BH10" s="70" t="n">
        <f aca="false">VLOOKUP($A10,OPTIONRISK,9,FALSE())</f>
        <v>25902.818587</v>
      </c>
      <c r="BI10" s="70" t="n">
        <f aca="false">VLOOKUP($A10,OPTIONRISK,10,FALSE())</f>
        <v>-29180.9056698152</v>
      </c>
      <c r="BJ10" s="71" t="n">
        <f aca="false">AVERAGE(VLOOKUP($A10,HEDGE,14,FALSE())*-1,VLOOKUP($A10,HEDGE,15,FALSE()))/5</f>
        <v>3.161370802</v>
      </c>
    </row>
    <row r="11" customFormat="false" ht="12.75" hidden="false" customHeight="false" outlineLevel="0" collapsed="false">
      <c r="A11" s="10" t="n">
        <v>36739</v>
      </c>
      <c r="B11" s="38" t="e">
        <f aca="false">G11+L11+M11+N11</f>
        <v>#VALUE!</v>
      </c>
      <c r="C11" s="71" t="e">
        <f aca="false">H11+BJ11</f>
        <v>#VALUE!</v>
      </c>
      <c r="D11" s="70" t="e">
        <f aca="false">I11+BH11</f>
        <v>#VALUE!</v>
      </c>
      <c r="E11" s="70" t="e">
        <f aca="false">J11+BI11</f>
        <v>#VALUE!</v>
      </c>
      <c r="G11" s="38" t="e">
        <f aca="false">DSUM(OPTTRADES,G$9,$A503:$A504)</f>
        <v>#VALUE!</v>
      </c>
      <c r="H11" s="73" t="e">
        <f aca="false">DSUM(OPTTRADES,H$9,$A503:$A504)</f>
        <v>#VALUE!</v>
      </c>
      <c r="I11" s="38" t="e">
        <f aca="false">DSUM(OPTTRADES,I$9,$A503:$A504)</f>
        <v>#VALUE!</v>
      </c>
      <c r="J11" s="38" t="e">
        <f aca="false">DSUM(OPTTRADES,J$9,$A503:$A504)</f>
        <v>#VALUE!</v>
      </c>
      <c r="K11" s="38"/>
      <c r="L11" s="38" t="n">
        <f aca="false">'HEDGE QUANTITIES'!B6</f>
        <v>43.25244404</v>
      </c>
      <c r="M11" s="38" t="n">
        <f aca="false">'BASIS POSITION'!B12</f>
        <v>-15.5</v>
      </c>
      <c r="N11" s="38" t="e">
        <f aca="false">V11+AP11</f>
        <v>#N/A</v>
      </c>
      <c r="O11" s="5" t="n">
        <f aca="false">VLOOKUP(A11,PARAMS,6,FALSE())</f>
        <v>4.043</v>
      </c>
      <c r="Q11" s="74" t="n">
        <f aca="false">DDE("TWINDDE","RSFRecord","NGc3 LAST")</f>
        <v>4</v>
      </c>
      <c r="R11" s="5" t="n">
        <f aca="false">VLOOKUP(A11,PARAMS,2,FALSE())</f>
        <v>4.075</v>
      </c>
      <c r="S11" s="74" t="n">
        <f aca="false">IF(SETTLE="SETTLE",O11+P11,IF(SETTLE="options",R11,IF(Q11&gt;0,Q11,O11+P11)))</f>
        <v>4.075</v>
      </c>
      <c r="T11" s="74" t="n">
        <f aca="false">S11-O11</f>
        <v>0.0319999999999991</v>
      </c>
      <c r="V11" s="38" t="e">
        <f aca="false">((AA11/(VLOOKUP($AC$8,CHANGEGRID,Y11)-Z11))*(W11-X11))+X11</f>
        <v>#N/A</v>
      </c>
      <c r="W11" s="38" t="n">
        <f aca="false">VLOOKUP($A11,CHANGEGRID,$Y11)</f>
        <v>7.16176761</v>
      </c>
      <c r="X11" s="38" t="n">
        <f aca="false">VLOOKUP($A11,CHANGEGRID,$Y11-1)</f>
        <v>-7.37093306</v>
      </c>
      <c r="Y11" s="74" t="n">
        <f aca="false">HLOOKUP($T11,CHANGEGRID,2)+IF($T11&gt;$Z11,1,IF($T11&lt;$Z11,-1,0))</f>
        <v>6</v>
      </c>
      <c r="Z11" s="74" t="n">
        <f aca="false">HLOOKUP($T11,CHANGEGRID,1)</f>
        <v>-0.05</v>
      </c>
      <c r="AA11" s="74" t="n">
        <f aca="false">(T11-Z11)</f>
        <v>0.0819999999999991</v>
      </c>
      <c r="AB11" s="74"/>
      <c r="AC11" s="75" t="n">
        <f aca="false">A11</f>
        <v>36739</v>
      </c>
      <c r="AD11" s="38" t="n">
        <f aca="false">VLOOKUP($A11,EASTHEDGE,11,FALSE())</f>
        <v>-46.73889578</v>
      </c>
      <c r="AE11" s="38" t="n">
        <f aca="false">VLOOKUP($A11,EASTHEDGE,12,FALSE())</f>
        <v>-30.5747294</v>
      </c>
      <c r="AF11" s="38" t="n">
        <f aca="false">VLOOKUP($A11,EASTHEDGE,13,FALSE())</f>
        <v>-14.93599291</v>
      </c>
      <c r="AG11" s="38" t="n">
        <f aca="false">VLOOKUP($A11,EASTHEDGE,14,FALSE())</f>
        <v>-7.37093306</v>
      </c>
      <c r="AH11" s="38" t="n">
        <f aca="false">VLOOKUP($A11,EASTHEDGE,15,FALSE())</f>
        <v>7.16176761</v>
      </c>
      <c r="AI11" s="38" t="n">
        <f aca="false">VLOOKUP($A11,EASTHEDGE,16,FALSE())</f>
        <v>14.10176691</v>
      </c>
      <c r="AJ11" s="38" t="n">
        <f aca="false">VLOOKUP($A11,EASTHEDGE,17,FALSE())</f>
        <v>27.27784764</v>
      </c>
      <c r="AK11" s="38" t="n">
        <f aca="false">VLOOKUP($A11,EASTHEDGE,18,FALSE())</f>
        <v>39.47261184</v>
      </c>
      <c r="AL11" s="5" t="e">
        <f aca="false">AL10+1</f>
        <v>#REF!</v>
      </c>
      <c r="AO11" s="5" t="n">
        <f aca="false">T11+I$3</f>
        <v>0.00199999999999914</v>
      </c>
      <c r="AP11" s="38" t="e">
        <f aca="false">((AU11/(VLOOKUP(AW$8,WESTCHANGEGRID,AS11)+0.001-AT11))*(AQ11-AR11))+AR11</f>
        <v>#N/A</v>
      </c>
      <c r="AQ11" s="38" t="n">
        <f aca="false">VLOOKUP(A11,WESTCHANGEGRID,AS11)</f>
        <v>-17.39937788</v>
      </c>
      <c r="AR11" s="38" t="n">
        <f aca="false">VLOOKUP(A11,WESTCHANGEGRID,AS11-1)</f>
        <v>18.50584251</v>
      </c>
      <c r="AS11" s="74" t="n">
        <f aca="false">HLOOKUP(AO11,WESTCHANGEGRID,2)+IF(AO11&gt;AT11,1,IF(AO11&lt;AT11,-1,0))</f>
        <v>6</v>
      </c>
      <c r="AT11" s="74" t="n">
        <f aca="false">HLOOKUP(AO11,WESTCHANGEGRID,1)</f>
        <v>-0.05</v>
      </c>
      <c r="AU11" s="74" t="n">
        <f aca="false">(AO11-AT11)+0.001</f>
        <v>0.0529999999999991</v>
      </c>
      <c r="AV11" s="74"/>
      <c r="AW11" s="75" t="n">
        <f aca="false">A11</f>
        <v>36739</v>
      </c>
      <c r="AX11" s="38" t="n">
        <f aca="false">VLOOKUP($A11,WESTHEDGE,11,FALSE())</f>
        <v>128.16331891</v>
      </c>
      <c r="AY11" s="38" t="n">
        <f aca="false">VLOOKUP($A11,WESTHEDGE,12,FALSE())</f>
        <v>80.85197794</v>
      </c>
      <c r="AZ11" s="38" t="n">
        <f aca="false">VLOOKUP($A11,WESTHEDGE,13,FALSE())</f>
        <v>38.14053169</v>
      </c>
      <c r="BA11" s="38" t="n">
        <f aca="false">VLOOKUP($A11,WESTHEDGE,14,FALSE())</f>
        <v>18.50584251</v>
      </c>
      <c r="BB11" s="38" t="n">
        <f aca="false">VLOOKUP($A11,WESTHEDGE,15,FALSE())</f>
        <v>-17.39937788</v>
      </c>
      <c r="BC11" s="38" t="n">
        <f aca="false">VLOOKUP($A11,WESTHEDGE,16,FALSE())</f>
        <v>-33.72049378</v>
      </c>
      <c r="BD11" s="38" t="n">
        <f aca="false">VLOOKUP($A11,WESTHEDGE,17,FALSE())</f>
        <v>-63.26411399</v>
      </c>
      <c r="BE11" s="38" t="n">
        <f aca="false">VLOOKUP($A11,WESTHEDGE,18,FALSE())</f>
        <v>-88.9375771</v>
      </c>
      <c r="BF11" s="5" t="e">
        <f aca="false">BF10+1</f>
        <v>#REF!</v>
      </c>
      <c r="BH11" s="70" t="n">
        <f aca="false">VLOOKUP($A11,OPTIONRISK,9,FALSE())</f>
        <v>-23832.80268</v>
      </c>
      <c r="BI11" s="70" t="n">
        <f aca="false">VLOOKUP($A11,OPTIONRISK,10,FALSE())</f>
        <v>12021.4803208761</v>
      </c>
      <c r="BJ11" s="71" t="n">
        <f aca="false">AVERAGE(VLOOKUP($A11,HEDGE,14,FALSE())*-1,VLOOKUP($A11,HEDGE,15,FALSE()))/5</f>
        <v>-2.137251972</v>
      </c>
    </row>
    <row r="12" customFormat="false" ht="12.75" hidden="false" customHeight="false" outlineLevel="0" collapsed="false">
      <c r="A12" s="10" t="n">
        <v>36770</v>
      </c>
      <c r="B12" s="38" t="e">
        <f aca="false">G12+L12+M12+N12</f>
        <v>#N/A</v>
      </c>
      <c r="C12" s="71" t="n">
        <f aca="false">H12+BJ12</f>
        <v>-1.451111151</v>
      </c>
      <c r="D12" s="70" t="n">
        <f aca="false">I12+BH12</f>
        <v>-24954.830642</v>
      </c>
      <c r="E12" s="70" t="n">
        <f aca="false">J12+BI12</f>
        <v>8012.41753100616</v>
      </c>
      <c r="G12" s="38" t="n">
        <f aca="false">DSUM(OPTTRADES,G$9,$A505:$A506)</f>
        <v>0</v>
      </c>
      <c r="H12" s="73" t="n">
        <f aca="false">DSUM(OPTTRADES,H$9,$A505:$A506)</f>
        <v>0</v>
      </c>
      <c r="I12" s="38" t="n">
        <f aca="false">DSUM(OPTTRADES,I$9,$A505:$A506)</f>
        <v>0</v>
      </c>
      <c r="J12" s="38" t="n">
        <f aca="false">DSUM(OPTTRADES,J$9,$A505:$A506)</f>
        <v>0</v>
      </c>
      <c r="K12" s="38"/>
      <c r="L12" s="38" t="n">
        <f aca="false">'HEDGE QUANTITIES'!B7</f>
        <v>-11.76931858</v>
      </c>
      <c r="M12" s="38" t="n">
        <f aca="false">'BASIS POSITION'!B13</f>
        <v>-15.5</v>
      </c>
      <c r="N12" s="38" t="e">
        <f aca="false">V12+AP12</f>
        <v>#N/A</v>
      </c>
      <c r="O12" s="5" t="n">
        <f aca="false">VLOOKUP(A12,PARAMS,6,FALSE())</f>
        <v>4.033</v>
      </c>
      <c r="Q12" s="74" t="n">
        <f aca="false">DDE("TWINDDE","RSFRecord","NGc4 LAST")</f>
        <v>4.02</v>
      </c>
      <c r="R12" s="5" t="n">
        <f aca="false">VLOOKUP(A12,PARAMS,2,FALSE())</f>
        <v>4.065</v>
      </c>
      <c r="S12" s="74" t="n">
        <f aca="false">IF(SETTLE="SETTLE",O12+P12,IF(SETTLE="options",R12,IF(Q12&gt;0,Q12,O12+P12)))</f>
        <v>4.065</v>
      </c>
      <c r="T12" s="74" t="n">
        <f aca="false">S12-O12</f>
        <v>0.0319999999999991</v>
      </c>
      <c r="V12" s="38" t="e">
        <f aca="false">((AA12/(VLOOKUP($AC$8,CHANGEGRID,Y12)-Z12))*(W12-X12))+X12</f>
        <v>#N/A</v>
      </c>
      <c r="W12" s="38" t="n">
        <f aca="false">VLOOKUP($A12,CHANGEGRID,$Y12)</f>
        <v>8.00019067</v>
      </c>
      <c r="X12" s="38" t="n">
        <f aca="false">VLOOKUP($A12,CHANGEGRID,$Y12-1)</f>
        <v>-8.31236665</v>
      </c>
      <c r="Y12" s="74" t="n">
        <f aca="false">HLOOKUP($T12,CHANGEGRID,2)+IF($T12&gt;$Z12,1,IF($T12&lt;$Z12,-1,0))</f>
        <v>6</v>
      </c>
      <c r="Z12" s="74" t="n">
        <f aca="false">HLOOKUP($T12,CHANGEGRID,1)</f>
        <v>-0.05</v>
      </c>
      <c r="AA12" s="74" t="n">
        <f aca="false">(T12-Z12)</f>
        <v>0.0819999999999991</v>
      </c>
      <c r="AB12" s="74"/>
      <c r="AC12" s="75" t="n">
        <f aca="false">A12</f>
        <v>36770</v>
      </c>
      <c r="AD12" s="38" t="n">
        <f aca="false">VLOOKUP($A12,EASTHEDGE,11,FALSE())</f>
        <v>-54.55204258</v>
      </c>
      <c r="AE12" s="38" t="n">
        <f aca="false">VLOOKUP($A12,EASTHEDGE,12,FALSE())</f>
        <v>-35.12777796</v>
      </c>
      <c r="AF12" s="38" t="n">
        <f aca="false">VLOOKUP($A12,EASTHEDGE,13,FALSE())</f>
        <v>-16.93805764</v>
      </c>
      <c r="AG12" s="38" t="n">
        <f aca="false">VLOOKUP($A12,EASTHEDGE,14,FALSE())</f>
        <v>-8.31236665</v>
      </c>
      <c r="AH12" s="38" t="n">
        <f aca="false">VLOOKUP($A12,EASTHEDGE,15,FALSE())</f>
        <v>8.00019067</v>
      </c>
      <c r="AI12" s="38" t="n">
        <f aca="false">VLOOKUP($A12,EASTHEDGE,16,FALSE())</f>
        <v>15.69049448</v>
      </c>
      <c r="AJ12" s="38" t="n">
        <f aca="false">VLOOKUP($A12,EASTHEDGE,17,FALSE())</f>
        <v>30.15556133</v>
      </c>
      <c r="AK12" s="38" t="n">
        <f aca="false">VLOOKUP($A12,EASTHEDGE,18,FALSE())</f>
        <v>43.43191351</v>
      </c>
      <c r="AL12" s="5" t="e">
        <f aca="false">AL11+1</f>
        <v>#REF!</v>
      </c>
      <c r="AO12" s="5" t="n">
        <f aca="false">T12+I$3</f>
        <v>0.00199999999999914</v>
      </c>
      <c r="AP12" s="38" t="e">
        <f aca="false">((AU12/(VLOOKUP(AW$8,WESTCHANGEGRID,AS12)-AT12))*(AQ12-AR12))+AR12</f>
        <v>#N/A</v>
      </c>
      <c r="AQ12" s="38" t="n">
        <f aca="false">VLOOKUP(A12,WESTCHANGEGRID,AS12)</f>
        <v>-15.02408949</v>
      </c>
      <c r="AR12" s="38" t="n">
        <f aca="false">VLOOKUP(A12,WESTCHANGEGRID,AS12-1)</f>
        <v>15.79957934</v>
      </c>
      <c r="AS12" s="74" t="n">
        <f aca="false">HLOOKUP(AO12,WESTCHANGEGRID,2)+IF(AO12&gt;AT12,1,IF(AO12&lt;AT12,-1,0))</f>
        <v>6</v>
      </c>
      <c r="AT12" s="74" t="n">
        <f aca="false">HLOOKUP(AO12,WESTCHANGEGRID,1)</f>
        <v>-0.05</v>
      </c>
      <c r="AU12" s="74" t="n">
        <f aca="false">(AO12-AT12)</f>
        <v>0.0519999999999991</v>
      </c>
      <c r="AV12" s="74"/>
      <c r="AW12" s="75" t="n">
        <f aca="false">A12</f>
        <v>36770</v>
      </c>
      <c r="AX12" s="38" t="n">
        <f aca="false">VLOOKUP($A12,WESTHEDGE,11,FALSE())</f>
        <v>106.97682396</v>
      </c>
      <c r="AY12" s="38" t="n">
        <f aca="false">VLOOKUP($A12,WESTHEDGE,12,FALSE())</f>
        <v>68.02052369</v>
      </c>
      <c r="AZ12" s="38" t="n">
        <f aca="false">VLOOKUP($A12,WESTHEDGE,13,FALSE())</f>
        <v>32.39277464</v>
      </c>
      <c r="BA12" s="38" t="n">
        <f aca="false">VLOOKUP($A12,WESTHEDGE,14,FALSE())</f>
        <v>15.79957934</v>
      </c>
      <c r="BB12" s="38" t="n">
        <f aca="false">VLOOKUP($A12,WESTHEDGE,15,FALSE())</f>
        <v>-15.02408949</v>
      </c>
      <c r="BC12" s="38" t="n">
        <f aca="false">VLOOKUP($A12,WESTHEDGE,16,FALSE())</f>
        <v>-29.29279276</v>
      </c>
      <c r="BD12" s="38" t="n">
        <f aca="false">VLOOKUP($A12,WESTHEDGE,17,FALSE())</f>
        <v>-55.6523403</v>
      </c>
      <c r="BE12" s="38" t="n">
        <f aca="false">VLOOKUP($A12,WESTHEDGE,18,FALSE())</f>
        <v>-79.26678868</v>
      </c>
      <c r="BF12" s="5" t="e">
        <f aca="false">BF11+1</f>
        <v>#REF!</v>
      </c>
      <c r="BH12" s="70" t="n">
        <f aca="false">VLOOKUP($A12,OPTIONRISK,9,FALSE())</f>
        <v>-24954.830642</v>
      </c>
      <c r="BI12" s="70" t="n">
        <f aca="false">VLOOKUP($A12,OPTIONRISK,10,FALSE())</f>
        <v>8012.41753100616</v>
      </c>
      <c r="BJ12" s="71" t="n">
        <f aca="false">AVERAGE(VLOOKUP($A12,HEDGE,14,FALSE())*-1,VLOOKUP($A12,HEDGE,15,FALSE()))/5</f>
        <v>-1.451111151</v>
      </c>
    </row>
    <row r="13" customFormat="false" ht="12.75" hidden="false" customHeight="false" outlineLevel="0" collapsed="false">
      <c r="A13" s="10" t="n">
        <v>36800</v>
      </c>
      <c r="B13" s="38" t="e">
        <f aca="false">G13+L13+M13+N13</f>
        <v>#N/A</v>
      </c>
      <c r="C13" s="71" t="n">
        <f aca="false">H13+BJ13</f>
        <v>-0.030671175</v>
      </c>
      <c r="D13" s="70" t="n">
        <f aca="false">I13+BH13</f>
        <v>11530.835086</v>
      </c>
      <c r="E13" s="70" t="n">
        <f aca="false">J13+BI13</f>
        <v>-2650.25639863107</v>
      </c>
      <c r="G13" s="38" t="n">
        <f aca="false">DSUM(OPTTRADES,G$9,$A507:$A508)</f>
        <v>0</v>
      </c>
      <c r="H13" s="73" t="n">
        <f aca="false">DSUM(OPTTRADES,H$9,$A507:$A508)</f>
        <v>0</v>
      </c>
      <c r="I13" s="38" t="n">
        <f aca="false">DSUM(OPTTRADES,I$9,$A507:$A508)</f>
        <v>0</v>
      </c>
      <c r="J13" s="38" t="n">
        <f aca="false">DSUM(OPTTRADES,J$9,$A507:$A508)</f>
        <v>0</v>
      </c>
      <c r="K13" s="38"/>
      <c r="L13" s="38" t="n">
        <f aca="false">'HEDGE QUANTITIES'!B8</f>
        <v>17.07944945</v>
      </c>
      <c r="M13" s="38" t="n">
        <f aca="false">'BASIS POSITION'!B14</f>
        <v>-15.5</v>
      </c>
      <c r="N13" s="38" t="e">
        <f aca="false">V13+AP13</f>
        <v>#N/A</v>
      </c>
      <c r="O13" s="5" t="n">
        <f aca="false">VLOOKUP(A13,PARAMS,6,FALSE())</f>
        <v>4.05</v>
      </c>
      <c r="Q13" s="74" t="n">
        <f aca="false">DDE("TWINDDE","RSFRecord","NGc5 LAST")</f>
        <v>4.1</v>
      </c>
      <c r="R13" s="5" t="n">
        <f aca="false">VLOOKUP(A13,PARAMS,2,FALSE())</f>
        <v>4.082</v>
      </c>
      <c r="S13" s="74" t="n">
        <f aca="false">IF(SETTLE="SETTLE",O13+P13,IF(SETTLE="options",R13,IF(Q13&gt;0,Q13,O13+P13)))</f>
        <v>4.082</v>
      </c>
      <c r="T13" s="74" t="n">
        <f aca="false">S13-O13</f>
        <v>0.0319999999999991</v>
      </c>
      <c r="V13" s="38" t="e">
        <f aca="false">((AA13/(VLOOKUP($AC$8,CHANGEGRID,Y13)-Z13))*(W13-X13))+X13</f>
        <v>#N/A</v>
      </c>
      <c r="W13" s="38" t="n">
        <f aca="false">VLOOKUP($A13,CHANGEGRID,$Y13)</f>
        <v>13.04677425</v>
      </c>
      <c r="X13" s="38" t="n">
        <f aca="false">VLOOKUP($A13,CHANGEGRID,$Y13-1)</f>
        <v>-13.49188971</v>
      </c>
      <c r="Y13" s="74" t="n">
        <f aca="false">HLOOKUP($T13,CHANGEGRID,2)+IF($T13&gt;$Z13,1,IF($T13&lt;$Z13,-1,0))</f>
        <v>6</v>
      </c>
      <c r="Z13" s="74" t="n">
        <f aca="false">HLOOKUP($T13,CHANGEGRID,1)</f>
        <v>-0.05</v>
      </c>
      <c r="AA13" s="74" t="n">
        <f aca="false">(T13-Z13)</f>
        <v>0.0819999999999991</v>
      </c>
      <c r="AB13" s="74"/>
      <c r="AC13" s="75" t="n">
        <f aca="false">A13</f>
        <v>36800</v>
      </c>
      <c r="AD13" s="38" t="n">
        <f aca="false">VLOOKUP($A13,EASTHEDGE,11,FALSE())</f>
        <v>-87.61921544</v>
      </c>
      <c r="AE13" s="38" t="n">
        <f aca="false">VLOOKUP($A13,EASTHEDGE,12,FALSE())</f>
        <v>-56.6439082</v>
      </c>
      <c r="AF13" s="38" t="n">
        <f aca="false">VLOOKUP($A13,EASTHEDGE,13,FALSE())</f>
        <v>-27.43022561</v>
      </c>
      <c r="AG13" s="38" t="n">
        <f aca="false">VLOOKUP($A13,EASTHEDGE,14,FALSE())</f>
        <v>-13.49188971</v>
      </c>
      <c r="AH13" s="38" t="n">
        <f aca="false">VLOOKUP($A13,EASTHEDGE,15,FALSE())</f>
        <v>13.04677425</v>
      </c>
      <c r="AI13" s="38" t="n">
        <f aca="false">VLOOKUP($A13,EASTHEDGE,16,FALSE())</f>
        <v>25.65112675</v>
      </c>
      <c r="AJ13" s="38" t="n">
        <f aca="false">VLOOKUP($A13,EASTHEDGE,17,FALSE())</f>
        <v>49.5493716</v>
      </c>
      <c r="AK13" s="38" t="n">
        <f aca="false">VLOOKUP($A13,EASTHEDGE,18,FALSE())</f>
        <v>71.73868346</v>
      </c>
      <c r="AL13" s="5" t="e">
        <f aca="false">AL12+1</f>
        <v>#REF!</v>
      </c>
      <c r="AO13" s="5" t="n">
        <f aca="false">T13+I$3</f>
        <v>0.00199999999999914</v>
      </c>
      <c r="AP13" s="38" t="e">
        <f aca="false">((AU13/(VLOOKUP(AW$8,WESTCHANGEGRID,AS13)-AT13))*(AQ13-AR13))+AR13</f>
        <v>#N/A</v>
      </c>
      <c r="AQ13" s="38" t="n">
        <f aca="false">VLOOKUP(A13,WESTCHANGEGRID,AS13)</f>
        <v>-13.14985061</v>
      </c>
      <c r="AR13" s="38" t="n">
        <f aca="false">VLOOKUP(A13,WESTCHANGEGRID,AS13-1)</f>
        <v>13.6955251</v>
      </c>
      <c r="AS13" s="74" t="n">
        <f aca="false">HLOOKUP(AO13,WESTCHANGEGRID,2)+IF(AO13&gt;AT13,1,IF(AO13&lt;AT13,-1,0))</f>
        <v>6</v>
      </c>
      <c r="AT13" s="74" t="n">
        <f aca="false">HLOOKUP(AO13,WESTCHANGEGRID,1)</f>
        <v>-0.05</v>
      </c>
      <c r="AU13" s="74" t="n">
        <f aca="false">(AO13-AT13)</f>
        <v>0.0519999999999991</v>
      </c>
      <c r="AV13" s="74"/>
      <c r="AW13" s="75" t="n">
        <f aca="false">A13</f>
        <v>36800</v>
      </c>
      <c r="AX13" s="38" t="n">
        <f aca="false">VLOOKUP($A13,WESTHEDGE,11,FALSE())</f>
        <v>90.56989007</v>
      </c>
      <c r="AY13" s="38" t="n">
        <f aca="false">VLOOKUP($A13,WESTHEDGE,12,FALSE())</f>
        <v>58.12539907</v>
      </c>
      <c r="AZ13" s="38" t="n">
        <f aca="false">VLOOKUP($A13,WESTHEDGE,13,FALSE())</f>
        <v>27.94448135</v>
      </c>
      <c r="BA13" s="38" t="n">
        <f aca="false">VLOOKUP($A13,WESTHEDGE,14,FALSE())</f>
        <v>13.6955251</v>
      </c>
      <c r="BB13" s="38" t="n">
        <f aca="false">VLOOKUP($A13,WESTHEDGE,15,FALSE())</f>
        <v>-13.14985061</v>
      </c>
      <c r="BC13" s="38" t="n">
        <f aca="false">VLOOKUP($A13,WESTHEDGE,16,FALSE())</f>
        <v>-25.76320795</v>
      </c>
      <c r="BD13" s="38" t="n">
        <f aca="false">VLOOKUP($A13,WESTHEDGE,17,FALSE())</f>
        <v>-49.4231862</v>
      </c>
      <c r="BE13" s="38" t="n">
        <f aca="false">VLOOKUP($A13,WESTHEDGE,18,FALSE())</f>
        <v>-71.07508114</v>
      </c>
      <c r="BF13" s="5" t="e">
        <f aca="false">BF12+1</f>
        <v>#REF!</v>
      </c>
      <c r="BH13" s="70" t="n">
        <f aca="false">VLOOKUP($A13,OPTIONRISK,9,FALSE())</f>
        <v>11530.835086</v>
      </c>
      <c r="BI13" s="70" t="n">
        <f aca="false">VLOOKUP($A13,OPTIONRISK,10,FALSE())</f>
        <v>-2650.25639863107</v>
      </c>
      <c r="BJ13" s="71" t="n">
        <f aca="false">AVERAGE(VLOOKUP($A13,HEDGE,14,FALSE())*-1,VLOOKUP($A13,HEDGE,15,FALSE()))/5</f>
        <v>-0.030671175</v>
      </c>
    </row>
    <row r="14" customFormat="false" ht="12.75" hidden="false" customHeight="false" outlineLevel="0" collapsed="false">
      <c r="A14" s="10" t="n">
        <v>36831</v>
      </c>
      <c r="B14" s="38" t="e">
        <f aca="false">G14+L14+M14+N14</f>
        <v>#N/A</v>
      </c>
      <c r="C14" s="71" t="n">
        <f aca="false">H14+BJ14</f>
        <v>1.317015592</v>
      </c>
      <c r="D14" s="70" t="n">
        <f aca="false">I14+BH14</f>
        <v>62667.826105</v>
      </c>
      <c r="E14" s="70" t="n">
        <f aca="false">J14+BI14</f>
        <v>-11909.4000021903</v>
      </c>
      <c r="G14" s="38" t="n">
        <f aca="false">DSUM(OPTTRADES,G$9,$A509:$A510)</f>
        <v>0</v>
      </c>
      <c r="H14" s="73" t="n">
        <f aca="false">DSUM(OPTTRADES,H$9,$A509:$A510)</f>
        <v>0</v>
      </c>
      <c r="I14" s="38" t="n">
        <f aca="false">DSUM(OPTTRADES,I$9,$A509:$A510)</f>
        <v>0</v>
      </c>
      <c r="J14" s="38" t="n">
        <f aca="false">DSUM(OPTTRADES,J$9,$A509:$A510)</f>
        <v>0</v>
      </c>
      <c r="K14" s="38"/>
      <c r="L14" s="38" t="n">
        <f aca="false">'HEDGE QUANTITIES'!B9</f>
        <v>83.87209937</v>
      </c>
      <c r="M14" s="38" t="n">
        <f aca="false">'BASIS POSITION'!B15</f>
        <v>0</v>
      </c>
      <c r="N14" s="38" t="e">
        <f aca="false">V14+AP14</f>
        <v>#N/A</v>
      </c>
      <c r="O14" s="5" t="n">
        <f aca="false">VLOOKUP(A14,PARAMS,6,FALSE())</f>
        <v>4.15</v>
      </c>
      <c r="Q14" s="74" t="n">
        <f aca="false">DDE("TWINDDE","RSFRecord","NGc6 LAST")</f>
        <v>4.17</v>
      </c>
      <c r="R14" s="5" t="n">
        <f aca="false">VLOOKUP(A14,PARAMS,2,FALSE())</f>
        <v>4.103</v>
      </c>
      <c r="S14" s="74" t="n">
        <f aca="false">IF(SETTLE="SETTLE",O14+P14,IF(SETTLE="options",R14,IF(Q14&gt;0,Q14,O14+P14)))</f>
        <v>4.103</v>
      </c>
      <c r="T14" s="74" t="n">
        <f aca="false">S14-O14</f>
        <v>-0.0469999999999997</v>
      </c>
      <c r="V14" s="38" t="e">
        <f aca="false">((AA14/(VLOOKUP($AC$8,CHANGEGRID,Y14)-Z14))*(W14-X14))+X14</f>
        <v>#N/A</v>
      </c>
      <c r="W14" s="38" t="n">
        <f aca="false">VLOOKUP($A14,CHANGEGRID,$Y14)</f>
        <v>9.57504561</v>
      </c>
      <c r="X14" s="38" t="n">
        <f aca="false">VLOOKUP($A14,CHANGEGRID,$Y14-1)</f>
        <v>-9.80293457</v>
      </c>
      <c r="Y14" s="74" t="n">
        <f aca="false">HLOOKUP($T14,CHANGEGRID,2)+IF($T14&gt;$Z14,1,IF($T14&lt;$Z14,-1,0))</f>
        <v>6</v>
      </c>
      <c r="Z14" s="74" t="n">
        <f aca="false">HLOOKUP($T14,CHANGEGRID,1)</f>
        <v>-0.05</v>
      </c>
      <c r="AA14" s="74" t="n">
        <f aca="false">(T14-Z14)</f>
        <v>0.00300000000000029</v>
      </c>
      <c r="AB14" s="74"/>
      <c r="AC14" s="75" t="n">
        <f aca="false">A14</f>
        <v>36831</v>
      </c>
      <c r="AD14" s="38" t="n">
        <f aca="false">VLOOKUP($A14,EASTHEDGE,11,FALSE())</f>
        <v>-62.24009916</v>
      </c>
      <c r="AE14" s="38" t="n">
        <f aca="false">VLOOKUP($A14,EASTHEDGE,12,FALSE())</f>
        <v>-40.58176951</v>
      </c>
      <c r="AF14" s="38" t="n">
        <f aca="false">VLOOKUP($A14,EASTHEDGE,13,FALSE())</f>
        <v>-19.83414292</v>
      </c>
      <c r="AG14" s="38" t="n">
        <f aca="false">VLOOKUP($A14,EASTHEDGE,14,FALSE())</f>
        <v>-9.80293457</v>
      </c>
      <c r="AH14" s="38" t="n">
        <f aca="false">VLOOKUP($A14,EASTHEDGE,15,FALSE())</f>
        <v>9.57504561</v>
      </c>
      <c r="AI14" s="38" t="n">
        <f aca="false">VLOOKUP($A14,EASTHEDGE,16,FALSE())</f>
        <v>18.92307135</v>
      </c>
      <c r="AJ14" s="38" t="n">
        <f aca="false">VLOOKUP($A14,EASTHEDGE,17,FALSE())</f>
        <v>36.94244223</v>
      </c>
      <c r="AK14" s="38" t="n">
        <f aca="false">VLOOKUP($A14,EASTHEDGE,18,FALSE())</f>
        <v>54.0691311</v>
      </c>
      <c r="AL14" s="5" t="e">
        <f aca="false">AL13+1</f>
        <v>#REF!</v>
      </c>
      <c r="AO14" s="5" t="n">
        <f aca="false">T14+I$4</f>
        <v>-0.0619999999999997</v>
      </c>
      <c r="AP14" s="38" t="e">
        <f aca="false">((AU14/(VLOOKUP(AW$8,WESTCHANGEGRID,AS14)-AT14))*(AQ14-AR14))+AR14</f>
        <v>#N/A</v>
      </c>
      <c r="AQ14" s="38" t="n">
        <f aca="false">VLOOKUP(A14,WESTCHANGEGRID,AS14)</f>
        <v>3.17182497</v>
      </c>
      <c r="AR14" s="38" t="n">
        <f aca="false">VLOOKUP(A14,WESTCHANGEGRID,AS14-1)</f>
        <v>6.48342417</v>
      </c>
      <c r="AS14" s="74" t="n">
        <f aca="false">HLOOKUP(AO14,WESTCHANGEGRID,2)+IF(AO14&gt;AT14,1,IF(AO14&lt;AT14,-1,0))</f>
        <v>5</v>
      </c>
      <c r="AT14" s="74" t="n">
        <f aca="false">HLOOKUP(AO14,WESTCHANGEGRID,1)</f>
        <v>-0.1</v>
      </c>
      <c r="AU14" s="74" t="n">
        <f aca="false">(AO14-AT14)</f>
        <v>0.0380000000000003</v>
      </c>
      <c r="AV14" s="74"/>
      <c r="AW14" s="75" t="n">
        <f aca="false">A14</f>
        <v>36831</v>
      </c>
      <c r="AX14" s="38" t="n">
        <f aca="false">VLOOKUP($A14,WESTHEDGE,11,FALSE())</f>
        <v>21.20153857</v>
      </c>
      <c r="AY14" s="38" t="n">
        <f aca="false">VLOOKUP($A14,WESTHEDGE,12,FALSE())</f>
        <v>13.54109526</v>
      </c>
      <c r="AZ14" s="38" t="n">
        <f aca="false">VLOOKUP($A14,WESTHEDGE,13,FALSE())</f>
        <v>6.48342417</v>
      </c>
      <c r="BA14" s="38" t="n">
        <f aca="false">VLOOKUP($A14,WESTHEDGE,14,FALSE())</f>
        <v>3.17182497</v>
      </c>
      <c r="BB14" s="38" t="n">
        <f aca="false">VLOOKUP($A14,WESTHEDGE,15,FALSE())</f>
        <v>-3.03599929</v>
      </c>
      <c r="BC14" s="38" t="n">
        <f aca="false">VLOOKUP($A14,WESTHEDGE,16,FALSE())</f>
        <v>-5.94021334</v>
      </c>
      <c r="BD14" s="38" t="n">
        <f aca="false">VLOOKUP($A14,WESTHEDGE,17,FALSE())</f>
        <v>-11.3697452</v>
      </c>
      <c r="BE14" s="38" t="n">
        <f aca="false">VLOOKUP($A14,WESTHEDGE,18,FALSE())</f>
        <v>-16.32177979</v>
      </c>
      <c r="BF14" s="5" t="e">
        <f aca="false">BF13+1</f>
        <v>#REF!</v>
      </c>
      <c r="BH14" s="70" t="n">
        <f aca="false">VLOOKUP($A14,OPTIONRISK,9,FALSE())</f>
        <v>62667.826105</v>
      </c>
      <c r="BI14" s="70" t="n">
        <f aca="false">VLOOKUP($A14,OPTIONRISK,10,FALSE())</f>
        <v>-11909.4000021903</v>
      </c>
      <c r="BJ14" s="71" t="n">
        <f aca="false">AVERAGE(VLOOKUP($A14,HEDGE,14,FALSE())*-1,VLOOKUP($A14,HEDGE,15,FALSE()))/5</f>
        <v>1.317015592</v>
      </c>
    </row>
    <row r="15" customFormat="false" ht="12.75" hidden="false" customHeight="false" outlineLevel="0" collapsed="false">
      <c r="A15" s="10" t="n">
        <v>36861</v>
      </c>
      <c r="B15" s="38" t="e">
        <f aca="false">G15+L15+M15+N15</f>
        <v>#N/A</v>
      </c>
      <c r="C15" s="71" t="n">
        <f aca="false">H15+BJ15</f>
        <v>0.290926271</v>
      </c>
      <c r="D15" s="70" t="n">
        <f aca="false">I15+BH15</f>
        <v>24317.695378</v>
      </c>
      <c r="E15" s="70" t="n">
        <f aca="false">J15+BI15</f>
        <v>-3914.22670882957</v>
      </c>
      <c r="G15" s="38" t="n">
        <f aca="false">DSUM(OPTTRADES,G$9,$A511:$A512)</f>
        <v>0</v>
      </c>
      <c r="H15" s="73" t="n">
        <f aca="false">DSUM(OPTTRADES,H$9,$A511:$A512)</f>
        <v>0</v>
      </c>
      <c r="I15" s="38" t="n">
        <f aca="false">DSUM(OPTTRADES,I$9,$A511:$A512)</f>
        <v>0</v>
      </c>
      <c r="J15" s="38" t="n">
        <f aca="false">DSUM(OPTTRADES,J$9,$A511:$A512)</f>
        <v>0</v>
      </c>
      <c r="K15" s="38"/>
      <c r="L15" s="38" t="n">
        <f aca="false">'HEDGE QUANTITIES'!B10</f>
        <v>-21.05154702</v>
      </c>
      <c r="M15" s="38" t="n">
        <f aca="false">'BASIS POSITION'!B16</f>
        <v>0</v>
      </c>
      <c r="N15" s="38" t="e">
        <f aca="false">V15+AP15</f>
        <v>#N/A</v>
      </c>
      <c r="O15" s="5" t="n">
        <f aca="false">VLOOKUP(A15,PARAMS,6,FALSE())</f>
        <v>4.25</v>
      </c>
      <c r="Q15" s="74" t="n">
        <f aca="false">DDE("TWINDDE","RSFRecord","NGc7 LAST")</f>
        <v>4.19</v>
      </c>
      <c r="R15" s="5" t="n">
        <f aca="false">VLOOKUP(A15,PARAMS,2,FALSE())</f>
        <v>4.203</v>
      </c>
      <c r="S15" s="74" t="n">
        <f aca="false">IF(SETTLE="SETTLE",O15+P15,IF(SETTLE="options",R15,IF(Q15&gt;0,Q15,O15+P15)))</f>
        <v>4.203</v>
      </c>
      <c r="T15" s="74" t="n">
        <f aca="false">S15-O15</f>
        <v>-0.0469999999999997</v>
      </c>
      <c r="V15" s="38" t="e">
        <f aca="false">((AA15/(VLOOKUP($AC$8,CHANGEGRID,Y15)+0.001-Z15))*(W15-X15))+X15</f>
        <v>#N/A</v>
      </c>
      <c r="W15" s="38" t="n">
        <f aca="false">VLOOKUP($A15,CHANGEGRID,$Y15)</f>
        <v>4.08933567</v>
      </c>
      <c r="X15" s="38" t="n">
        <f aca="false">VLOOKUP($A15,CHANGEGRID,$Y15-1)</f>
        <v>-4.16512274</v>
      </c>
      <c r="Y15" s="74" t="n">
        <f aca="false">HLOOKUP($T15,CHANGEGRID,2)+IF($T15&gt;$Z15,1,IF($T15&lt;$Z15,-1,0))</f>
        <v>6</v>
      </c>
      <c r="Z15" s="74" t="n">
        <f aca="false">HLOOKUP($T15,CHANGEGRID,1)</f>
        <v>-0.05</v>
      </c>
      <c r="AA15" s="74" t="n">
        <f aca="false">(T15-Z15)</f>
        <v>0.00300000000000029</v>
      </c>
      <c r="AB15" s="74"/>
      <c r="AC15" s="75" t="n">
        <f aca="false">A15</f>
        <v>36861</v>
      </c>
      <c r="AD15" s="38" t="n">
        <f aca="false">VLOOKUP($A15,EASTHEDGE,11,FALSE())</f>
        <v>-26.16192</v>
      </c>
      <c r="AE15" s="38" t="n">
        <f aca="false">VLOOKUP($A15,EASTHEDGE,12,FALSE())</f>
        <v>-17.1236265</v>
      </c>
      <c r="AF15" s="38" t="n">
        <f aca="false">VLOOKUP($A15,EASTHEDGE,13,FALSE())</f>
        <v>-8.40674427</v>
      </c>
      <c r="AG15" s="38" t="n">
        <f aca="false">VLOOKUP($A15,EASTHEDGE,14,FALSE())</f>
        <v>-4.16512274</v>
      </c>
      <c r="AH15" s="38" t="n">
        <f aca="false">VLOOKUP($A15,EASTHEDGE,15,FALSE())</f>
        <v>4.08933567</v>
      </c>
      <c r="AI15" s="38" t="n">
        <f aca="false">VLOOKUP($A15,EASTHEDGE,16,FALSE())</f>
        <v>8.10346776</v>
      </c>
      <c r="AJ15" s="38" t="n">
        <f aca="false">VLOOKUP($A15,EASTHEDGE,17,FALSE())</f>
        <v>15.90805148</v>
      </c>
      <c r="AK15" s="38" t="n">
        <f aca="false">VLOOKUP($A15,EASTHEDGE,18,FALSE())</f>
        <v>23.41722174</v>
      </c>
      <c r="AL15" s="5" t="e">
        <f aca="false">AL14+1</f>
        <v>#REF!</v>
      </c>
      <c r="AO15" s="5" t="n">
        <f aca="false">T15+I$4</f>
        <v>-0.0619999999999997</v>
      </c>
      <c r="AP15" s="38" t="e">
        <f aca="false">((AU15/(VLOOKUP(AW$8,WESTCHANGEGRID,AS15)-AT15))*(AQ15-AR15))+AR15</f>
        <v>#N/A</v>
      </c>
      <c r="AQ15" s="38" t="n">
        <f aca="false">VLOOKUP(A15,WESTCHANGEGRID,AS15)</f>
        <v>2.72698349</v>
      </c>
      <c r="AR15" s="38" t="n">
        <f aca="false">VLOOKUP(A15,WESTCHANGEGRID,AS15-1)</f>
        <v>5.56601972</v>
      </c>
      <c r="AS15" s="74" t="n">
        <f aca="false">HLOOKUP(AO15,WESTCHANGEGRID,2)+IF(AO15&gt;AT15,1,IF(AO15&lt;AT15,-1,0))</f>
        <v>5</v>
      </c>
      <c r="AT15" s="74" t="n">
        <f aca="false">HLOOKUP(AO15,WESTCHANGEGRID,1)</f>
        <v>-0.1</v>
      </c>
      <c r="AU15" s="74" t="n">
        <f aca="false">(AO15-AT15)</f>
        <v>0.0380000000000003</v>
      </c>
      <c r="AV15" s="74"/>
      <c r="AW15" s="75" t="n">
        <f aca="false">A15</f>
        <v>36861</v>
      </c>
      <c r="AX15" s="38" t="n">
        <f aca="false">VLOOKUP($A15,WESTHEDGE,11,FALSE())</f>
        <v>18.10675283</v>
      </c>
      <c r="AY15" s="38" t="n">
        <f aca="false">VLOOKUP($A15,WESTHEDGE,12,FALSE())</f>
        <v>11.59318933</v>
      </c>
      <c r="AZ15" s="38" t="n">
        <f aca="false">VLOOKUP($A15,WESTHEDGE,13,FALSE())</f>
        <v>5.56601972</v>
      </c>
      <c r="BA15" s="38" t="n">
        <f aca="false">VLOOKUP($A15,WESTHEDGE,14,FALSE())</f>
        <v>2.72698349</v>
      </c>
      <c r="BB15" s="38" t="n">
        <f aca="false">VLOOKUP($A15,WESTHEDGE,15,FALSE())</f>
        <v>-2.61821221</v>
      </c>
      <c r="BC15" s="38" t="n">
        <f aca="false">VLOOKUP($A15,WESTHEDGE,16,FALSE())</f>
        <v>-5.13095233</v>
      </c>
      <c r="BD15" s="38" t="n">
        <f aca="false">VLOOKUP($A15,WESTHEDGE,17,FALSE())</f>
        <v>-9.85321885</v>
      </c>
      <c r="BE15" s="38" t="n">
        <f aca="false">VLOOKUP($A15,WESTHEDGE,18,FALSE())</f>
        <v>-14.19304646</v>
      </c>
      <c r="BF15" s="5" t="e">
        <f aca="false">BF14+1</f>
        <v>#REF!</v>
      </c>
      <c r="BH15" s="70" t="n">
        <f aca="false">VLOOKUP($A15,OPTIONRISK,9,FALSE())</f>
        <v>24317.695378</v>
      </c>
      <c r="BI15" s="70" t="n">
        <f aca="false">VLOOKUP($A15,OPTIONRISK,10,FALSE())</f>
        <v>-3914.22670882957</v>
      </c>
      <c r="BJ15" s="71" t="n">
        <f aca="false">AVERAGE(VLOOKUP($A15,HEDGE,14,FALSE())*-1,VLOOKUP($A15,HEDGE,15,FALSE()))/5</f>
        <v>0.290926271</v>
      </c>
    </row>
    <row r="16" customFormat="false" ht="12.75" hidden="false" customHeight="false" outlineLevel="0" collapsed="false">
      <c r="A16" s="10" t="n">
        <v>36892</v>
      </c>
      <c r="B16" s="38" t="e">
        <f aca="false">G16+L16+M16+N16</f>
        <v>#N/A</v>
      </c>
      <c r="C16" s="71" t="n">
        <f aca="false">H16+BJ16</f>
        <v>0.151086338</v>
      </c>
      <c r="D16" s="70" t="n">
        <f aca="false">I16+BH16</f>
        <v>17470.428596</v>
      </c>
      <c r="E16" s="70" t="n">
        <f aca="false">J16+BI16</f>
        <v>-2167.40068720055</v>
      </c>
      <c r="G16" s="38" t="n">
        <f aca="false">DSUM(OPTTRADES,G$9,$A513:$A514)</f>
        <v>0</v>
      </c>
      <c r="H16" s="73" t="n">
        <f aca="false">DSUM(OPTTRADES,H$9,$A513:$A514)</f>
        <v>0</v>
      </c>
      <c r="I16" s="38" t="n">
        <f aca="false">DSUM(OPTTRADES,I$9,$A513:$A514)</f>
        <v>0</v>
      </c>
      <c r="J16" s="38" t="n">
        <f aca="false">DSUM(OPTTRADES,J$9,$A513:$A514)</f>
        <v>0</v>
      </c>
      <c r="K16" s="38"/>
      <c r="L16" s="38" t="n">
        <f aca="false">'HEDGE QUANTITIES'!B11</f>
        <v>32.5668357</v>
      </c>
      <c r="M16" s="38" t="n">
        <f aca="false">'BASIS POSITION'!B17</f>
        <v>0</v>
      </c>
      <c r="N16" s="38" t="e">
        <f aca="false">V16+AP16</f>
        <v>#N/A</v>
      </c>
      <c r="O16" s="5" t="n">
        <f aca="false">VLOOKUP(A16,PARAMS,6,FALSE())</f>
        <v>4.26</v>
      </c>
      <c r="Q16" s="74" t="n">
        <f aca="false">DDE("TWINDDE","RSFRecord","NGc8 LAST")</f>
        <v>3.935</v>
      </c>
      <c r="R16" s="5" t="n">
        <f aca="false">VLOOKUP(A16,PARAMS,2,FALSE())</f>
        <v>4.213</v>
      </c>
      <c r="S16" s="74" t="n">
        <f aca="false">IF(SETTLE="SETTLE",O16+P16,IF(SETTLE="options",R16,IF(Q16&gt;0,Q16,O16+P16)))+0.01</f>
        <v>4.223</v>
      </c>
      <c r="T16" s="74" t="n">
        <f aca="false">S16-O16</f>
        <v>-0.0369999999999999</v>
      </c>
      <c r="V16" s="38" t="e">
        <f aca="false">((AA16/(VLOOKUP($AC$8,CHANGEGRID,Y16)-Z16))*(W16-X16))+X16</f>
        <v>#N/A</v>
      </c>
      <c r="W16" s="38" t="n">
        <f aca="false">VLOOKUP($A16,CHANGEGRID,$Y16)</f>
        <v>3.7552847</v>
      </c>
      <c r="X16" s="38" t="n">
        <f aca="false">VLOOKUP($A16,CHANGEGRID,$Y16-1)</f>
        <v>-3.80365163</v>
      </c>
      <c r="Y16" s="74" t="n">
        <f aca="false">HLOOKUP($T16,CHANGEGRID,2)+IF($T16&gt;$Z16,1,IF($T16&lt;$Z16,-1,0))</f>
        <v>6</v>
      </c>
      <c r="Z16" s="74" t="n">
        <f aca="false">HLOOKUP($T16,CHANGEGRID,1)</f>
        <v>-0.05</v>
      </c>
      <c r="AA16" s="74" t="n">
        <f aca="false">(T16-Z16)</f>
        <v>0.0130000000000001</v>
      </c>
      <c r="AB16" s="74"/>
      <c r="AC16" s="75" t="n">
        <f aca="false">A16</f>
        <v>36892</v>
      </c>
      <c r="AD16" s="38" t="n">
        <f aca="false">VLOOKUP($A16,EASTHEDGE,11,FALSE())</f>
        <v>-23.56863525</v>
      </c>
      <c r="AE16" s="38" t="n">
        <f aca="false">VLOOKUP($A16,EASTHEDGE,12,FALSE())</f>
        <v>-15.50725255</v>
      </c>
      <c r="AF16" s="38" t="n">
        <f aca="false">VLOOKUP($A16,EASTHEDGE,13,FALSE())</f>
        <v>-7.65562947</v>
      </c>
      <c r="AG16" s="38" t="n">
        <f aca="false">VLOOKUP($A16,EASTHEDGE,14,FALSE())</f>
        <v>-3.80365163</v>
      </c>
      <c r="AH16" s="38" t="n">
        <f aca="false">VLOOKUP($A16,EASTHEDGE,15,FALSE())</f>
        <v>3.7552847</v>
      </c>
      <c r="AI16" s="38" t="n">
        <f aca="false">VLOOKUP($A16,EASTHEDGE,16,FALSE())</f>
        <v>7.46174476</v>
      </c>
      <c r="AJ16" s="38" t="n">
        <f aca="false">VLOOKUP($A16,EASTHEDGE,17,FALSE())</f>
        <v>14.72493664</v>
      </c>
      <c r="AK16" s="38" t="n">
        <f aca="false">VLOOKUP($A16,EASTHEDGE,18,FALSE())</f>
        <v>21.78164735</v>
      </c>
      <c r="AL16" s="5" t="e">
        <f aca="false">AL15+1</f>
        <v>#REF!</v>
      </c>
      <c r="AO16" s="5" t="n">
        <f aca="false">T16+I$4</f>
        <v>-0.0519999999999999</v>
      </c>
      <c r="AP16" s="38" t="e">
        <f aca="false">((AU16/(VLOOKUP(AW$8,WESTCHANGEGRID,AS16)-AT16))*(AQ16-AR16))+AR16</f>
        <v>#N/A</v>
      </c>
      <c r="AQ16" s="38" t="n">
        <f aca="false">VLOOKUP(A16,WESTCHANGEGRID,AS16)</f>
        <v>3.07651837</v>
      </c>
      <c r="AR16" s="38" t="n">
        <f aca="false">VLOOKUP(A16,WESTCHANGEGRID,AS16-1)</f>
        <v>6.2603178</v>
      </c>
      <c r="AS16" s="74" t="n">
        <f aca="false">HLOOKUP(AO16,WESTCHANGEGRID,2)+IF(AO16&gt;AT16,1,IF(AO16&lt;AT16,-1,0))</f>
        <v>5</v>
      </c>
      <c r="AT16" s="74" t="n">
        <f aca="false">HLOOKUP(AO16,WESTCHANGEGRID,1)</f>
        <v>-0.1</v>
      </c>
      <c r="AU16" s="74" t="n">
        <f aca="false">(AO16-AT16)</f>
        <v>0.0480000000000001</v>
      </c>
      <c r="AV16" s="74"/>
      <c r="AW16" s="75" t="n">
        <f aca="false">A16</f>
        <v>36892</v>
      </c>
      <c r="AX16" s="38" t="n">
        <f aca="false">VLOOKUP($A16,WESTHEDGE,11,FALSE())</f>
        <v>20.11105183</v>
      </c>
      <c r="AY16" s="38" t="n">
        <f aca="false">VLOOKUP($A16,WESTHEDGE,12,FALSE())</f>
        <v>12.95855019</v>
      </c>
      <c r="AZ16" s="38" t="n">
        <f aca="false">VLOOKUP($A16,WESTHEDGE,13,FALSE())</f>
        <v>6.2603178</v>
      </c>
      <c r="BA16" s="38" t="n">
        <f aca="false">VLOOKUP($A16,WESTHEDGE,14,FALSE())</f>
        <v>3.07651837</v>
      </c>
      <c r="BB16" s="38" t="n">
        <f aca="false">VLOOKUP($A16,WESTHEDGE,15,FALSE())</f>
        <v>-2.97155458</v>
      </c>
      <c r="BC16" s="38" t="n">
        <f aca="false">VLOOKUP($A16,WESTHEDGE,16,FALSE())</f>
        <v>-5.84053811</v>
      </c>
      <c r="BD16" s="38" t="n">
        <f aca="false">VLOOKUP($A16,WESTHEDGE,17,FALSE())</f>
        <v>-11.28064805</v>
      </c>
      <c r="BE16" s="38" t="n">
        <f aca="false">VLOOKUP($A16,WESTHEDGE,18,FALSE())</f>
        <v>-16.34042474</v>
      </c>
      <c r="BF16" s="5" t="e">
        <f aca="false">BF15+1</f>
        <v>#REF!</v>
      </c>
      <c r="BH16" s="70" t="n">
        <f aca="false">VLOOKUP($A16,OPTIONRISK,9,FALSE())</f>
        <v>17470.428596</v>
      </c>
      <c r="BI16" s="70" t="n">
        <f aca="false">VLOOKUP($A16,OPTIONRISK,10,FALSE())</f>
        <v>-2167.40068720055</v>
      </c>
      <c r="BJ16" s="71" t="n">
        <f aca="false">AVERAGE(VLOOKUP($A16,HEDGE,14,FALSE())*-1,VLOOKUP($A16,HEDGE,15,FALSE()))/5</f>
        <v>0.151086338</v>
      </c>
    </row>
    <row r="17" customFormat="false" ht="12.75" hidden="false" customHeight="false" outlineLevel="0" collapsed="false">
      <c r="A17" s="10" t="n">
        <v>36923</v>
      </c>
      <c r="B17" s="38" t="e">
        <f aca="false">G17+L17+M17+N17</f>
        <v>#N/A</v>
      </c>
      <c r="C17" s="71" t="n">
        <f aca="false">H17+BJ17</f>
        <v>-0.238901596</v>
      </c>
      <c r="D17" s="70" t="n">
        <f aca="false">I17+BH17</f>
        <v>1402.442804</v>
      </c>
      <c r="E17" s="70" t="n">
        <f aca="false">J17+BI17</f>
        <v>-206.999007802875</v>
      </c>
      <c r="G17" s="38" t="n">
        <f aca="false">DSUM(OPTTRADES,G$9,$A515:$A516)</f>
        <v>0</v>
      </c>
      <c r="H17" s="73" t="n">
        <f aca="false">DSUM(OPTTRADES,H$9,$A515:$A516)</f>
        <v>0</v>
      </c>
      <c r="I17" s="38" t="n">
        <f aca="false">DSUM(OPTTRADES,I$9,$A515:$A516)</f>
        <v>0</v>
      </c>
      <c r="J17" s="38" t="n">
        <f aca="false">DSUM(OPTTRADES,J$9,$A515:$A516)</f>
        <v>0</v>
      </c>
      <c r="K17" s="38"/>
      <c r="L17" s="38" t="n">
        <f aca="false">'HEDGE QUANTITIES'!B12</f>
        <v>-65.37211241</v>
      </c>
      <c r="M17" s="38" t="n">
        <f aca="false">'BASIS POSITION'!B18</f>
        <v>0</v>
      </c>
      <c r="N17" s="38" t="e">
        <f aca="false">V17+AP17</f>
        <v>#N/A</v>
      </c>
      <c r="O17" s="5" t="n">
        <f aca="false">VLOOKUP(A17,PARAMS,6,FALSE())</f>
        <v>4.055</v>
      </c>
      <c r="Q17" s="74" t="n">
        <f aca="false">DDE("TWINDDE","RSFRecord","NGc9 LAST")</f>
        <v>3.725</v>
      </c>
      <c r="R17" s="5" t="n">
        <f aca="false">VLOOKUP(A17,PARAMS,2,FALSE())</f>
        <v>4.008</v>
      </c>
      <c r="S17" s="74" t="n">
        <f aca="false">IF(SETTLE="SETTLE",O17+P17,IF(SETTLE="options",R17,IF(Q17&gt;0,Q17,O17+P17)))</f>
        <v>4.008</v>
      </c>
      <c r="T17" s="74" t="n">
        <f aca="false">S17-O17</f>
        <v>-0.0469999999999997</v>
      </c>
      <c r="V17" s="38" t="e">
        <f aca="false">((AA17/(VLOOKUP($AC$8,CHANGEGRID,Y17)-Z17))*(W17-X17))+X17</f>
        <v>#N/A</v>
      </c>
      <c r="W17" s="38" t="n">
        <f aca="false">VLOOKUP($A17,CHANGEGRID,$Y17)</f>
        <v>2.09620798</v>
      </c>
      <c r="X17" s="38" t="n">
        <f aca="false">VLOOKUP($A17,CHANGEGRID,$Y17-1)</f>
        <v>-2.16273783</v>
      </c>
      <c r="Y17" s="74" t="n">
        <f aca="false">HLOOKUP($T17,CHANGEGRID,2)+IF($T17&gt;$Z17,1,IF($T17&lt;$Z17,-1,0))</f>
        <v>6</v>
      </c>
      <c r="Z17" s="74" t="n">
        <f aca="false">HLOOKUP($T17,CHANGEGRID,1)</f>
        <v>-0.05</v>
      </c>
      <c r="AA17" s="74" t="n">
        <f aca="false">(T17-Z17)</f>
        <v>0.00300000000000029</v>
      </c>
      <c r="AB17" s="74"/>
      <c r="AC17" s="75" t="n">
        <f aca="false">A17</f>
        <v>36923</v>
      </c>
      <c r="AD17" s="38" t="n">
        <f aca="false">VLOOKUP($A17,EASTHEDGE,11,FALSE())</f>
        <v>-14.01205339</v>
      </c>
      <c r="AE17" s="38" t="n">
        <f aca="false">VLOOKUP($A17,EASTHEDGE,12,FALSE())</f>
        <v>-9.05828482</v>
      </c>
      <c r="AF17" s="38" t="n">
        <f aca="false">VLOOKUP($A17,EASTHEDGE,13,FALSE())</f>
        <v>-4.39264859</v>
      </c>
      <c r="AG17" s="38" t="n">
        <f aca="false">VLOOKUP($A17,EASTHEDGE,14,FALSE())</f>
        <v>-2.16273783</v>
      </c>
      <c r="AH17" s="38" t="n">
        <f aca="false">VLOOKUP($A17,EASTHEDGE,15,FALSE())</f>
        <v>2.09620798</v>
      </c>
      <c r="AI17" s="38" t="n">
        <f aca="false">VLOOKUP($A17,EASTHEDGE,16,FALSE())</f>
        <v>4.12600483</v>
      </c>
      <c r="AJ17" s="38" t="n">
        <f aca="false">VLOOKUP($A17,EASTHEDGE,17,FALSE())</f>
        <v>7.9855964</v>
      </c>
      <c r="AK17" s="38" t="n">
        <f aca="false">VLOOKUP($A17,EASTHEDGE,18,FALSE())</f>
        <v>11.57603805</v>
      </c>
      <c r="AL17" s="5" t="e">
        <f aca="false">AL16+1</f>
        <v>#REF!</v>
      </c>
      <c r="AO17" s="5" t="n">
        <f aca="false">T17+I$4</f>
        <v>-0.0619999999999997</v>
      </c>
      <c r="AP17" s="38" t="e">
        <f aca="false">((AU17/(VLOOKUP(AW$8,WESTCHANGEGRID,AS17)-AT17))*(AQ17-AR17))+AR17</f>
        <v>#N/A</v>
      </c>
      <c r="AQ17" s="38" t="n">
        <f aca="false">VLOOKUP(A17,WESTCHANGEGRID,AS17)</f>
        <v>3.37590817</v>
      </c>
      <c r="AR17" s="38" t="n">
        <f aca="false">VLOOKUP(A17,WESTCHANGEGRID,AS17-1)</f>
        <v>6.85730715</v>
      </c>
      <c r="AS17" s="74" t="n">
        <f aca="false">HLOOKUP(AO17,WESTCHANGEGRID,2)+IF(AO17&gt;AT17,1,IF(AO17&lt;AT17,-1,0))</f>
        <v>5</v>
      </c>
      <c r="AT17" s="74" t="n">
        <f aca="false">HLOOKUP(AO17,WESTCHANGEGRID,1)</f>
        <v>-0.1</v>
      </c>
      <c r="AU17" s="74" t="n">
        <f aca="false">(AO17-AT17)</f>
        <v>0.0380000000000003</v>
      </c>
      <c r="AV17" s="74"/>
      <c r="AW17" s="75" t="n">
        <f aca="false">A17</f>
        <v>36923</v>
      </c>
      <c r="AX17" s="38" t="n">
        <f aca="false">VLOOKUP($A17,WESTHEDGE,11,FALSE())</f>
        <v>21.8650542</v>
      </c>
      <c r="AY17" s="38" t="n">
        <f aca="false">VLOOKUP($A17,WESTHEDGE,12,FALSE())</f>
        <v>14.14238146</v>
      </c>
      <c r="AZ17" s="38" t="n">
        <f aca="false">VLOOKUP($A17,WESTHEDGE,13,FALSE())</f>
        <v>6.85730715</v>
      </c>
      <c r="BA17" s="38" t="n">
        <f aca="false">VLOOKUP($A17,WESTHEDGE,14,FALSE())</f>
        <v>3.37590817</v>
      </c>
      <c r="BB17" s="38" t="n">
        <f aca="false">VLOOKUP($A17,WESTHEDGE,15,FALSE())</f>
        <v>-3.2720536</v>
      </c>
      <c r="BC17" s="38" t="n">
        <f aca="false">VLOOKUP($A17,WESTHEDGE,16,FALSE())</f>
        <v>-6.44201442</v>
      </c>
      <c r="BD17" s="38" t="n">
        <f aca="false">VLOOKUP($A17,WESTHEDGE,17,FALSE())</f>
        <v>-12.48322789</v>
      </c>
      <c r="BE17" s="38" t="n">
        <f aca="false">VLOOKUP($A17,WESTHEDGE,18,FALSE())</f>
        <v>-18.1396086</v>
      </c>
      <c r="BF17" s="5" t="e">
        <f aca="false">BF16+1</f>
        <v>#REF!</v>
      </c>
      <c r="BH17" s="70" t="n">
        <f aca="false">VLOOKUP($A17,OPTIONRISK,9,FALSE())</f>
        <v>1402.442804</v>
      </c>
      <c r="BI17" s="70" t="n">
        <f aca="false">VLOOKUP($A17,OPTIONRISK,10,FALSE())</f>
        <v>-206.999007802875</v>
      </c>
      <c r="BJ17" s="71" t="n">
        <f aca="false">AVERAGE(VLOOKUP($A17,HEDGE,14,FALSE())*-1,VLOOKUP($A17,HEDGE,15,FALSE()))/5</f>
        <v>-0.238901596</v>
      </c>
    </row>
    <row r="18" customFormat="false" ht="12.75" hidden="false" customHeight="false" outlineLevel="0" collapsed="false">
      <c r="A18" s="10" t="n">
        <v>36951</v>
      </c>
      <c r="B18" s="38" t="e">
        <f aca="false">G18+L18+M18+N18</f>
        <v>#N/A</v>
      </c>
      <c r="C18" s="71" t="n">
        <f aca="false">H18+BJ18</f>
        <v>0.024276034</v>
      </c>
      <c r="D18" s="70" t="n">
        <f aca="false">I18+BH18</f>
        <v>18011.41064</v>
      </c>
      <c r="E18" s="70" t="n">
        <f aca="false">J18+BI18</f>
        <v>-1824.57468583162</v>
      </c>
      <c r="G18" s="38" t="n">
        <f aca="false">DSUM(OPTTRADES,G$9,$A517:$A518)</f>
        <v>0</v>
      </c>
      <c r="H18" s="73" t="n">
        <f aca="false">DSUM(OPTTRADES,H$9,$A517:$A518)</f>
        <v>0</v>
      </c>
      <c r="I18" s="38" t="n">
        <f aca="false">DSUM(OPTTRADES,I$9,$A517:$A518)</f>
        <v>0</v>
      </c>
      <c r="J18" s="38" t="n">
        <f aca="false">DSUM(OPTTRADES,J$9,$A517:$A518)</f>
        <v>0</v>
      </c>
      <c r="K18" s="38"/>
      <c r="L18" s="38" t="n">
        <f aca="false">'HEDGE QUANTITIES'!B13</f>
        <v>-39.74867927</v>
      </c>
      <c r="M18" s="38" t="n">
        <f aca="false">'BASIS POSITION'!B19</f>
        <v>0</v>
      </c>
      <c r="N18" s="38" t="e">
        <f aca="false">V18+AP18</f>
        <v>#N/A</v>
      </c>
      <c r="O18" s="5" t="n">
        <f aca="false">VLOOKUP(A18,PARAMS,6,FALSE())</f>
        <v>3.845</v>
      </c>
      <c r="Q18" s="74" t="n">
        <f aca="false">DDE("TWINDDE","RSFRecord","NGc10 LAST")</f>
        <v>3.515</v>
      </c>
      <c r="R18" s="5" t="n">
        <f aca="false">VLOOKUP(A18,PARAMS,2,FALSE())</f>
        <v>3.798</v>
      </c>
      <c r="S18" s="74" t="n">
        <f aca="false">IF(SETTLE="SETTLE",O18+P18,IF(SETTLE="options",R18,IF(Q18&gt;0,Q18,O18+P18)))+0.01</f>
        <v>3.808</v>
      </c>
      <c r="T18" s="74" t="n">
        <f aca="false">S18-O18</f>
        <v>-0.0369999999999999</v>
      </c>
      <c r="V18" s="38" t="e">
        <f aca="false">((AA18/(VLOOKUP($AC$8,CHANGEGRID,Y18)-Z18))*(W18-X18))+X18</f>
        <v>#N/A</v>
      </c>
      <c r="W18" s="38" t="n">
        <f aca="false">VLOOKUP($A18,CHANGEGRID,$Y18)</f>
        <v>4.02880843</v>
      </c>
      <c r="X18" s="38" t="n">
        <f aca="false">VLOOKUP($A18,CHANGEGRID,$Y18-1)</f>
        <v>-4.06068037</v>
      </c>
      <c r="Y18" s="74" t="n">
        <f aca="false">HLOOKUP($T18,CHANGEGRID,2)+IF($T18&gt;$Z18,1,IF($T18&lt;$Z18,-1,0))</f>
        <v>6</v>
      </c>
      <c r="Z18" s="74" t="n">
        <f aca="false">HLOOKUP($T18,CHANGEGRID,1)</f>
        <v>-0.05</v>
      </c>
      <c r="AA18" s="74" t="n">
        <f aca="false">(T18-Z18)</f>
        <v>0.0130000000000001</v>
      </c>
      <c r="AB18" s="74"/>
      <c r="AC18" s="75" t="n">
        <f aca="false">A18</f>
        <v>36951</v>
      </c>
      <c r="AD18" s="38" t="n">
        <f aca="false">VLOOKUP($A18,EASTHEDGE,11,FALSE())</f>
        <v>-24.80419356</v>
      </c>
      <c r="AE18" s="38" t="n">
        <f aca="false">VLOOKUP($A18,EASTHEDGE,12,FALSE())</f>
        <v>-16.41934377</v>
      </c>
      <c r="AF18" s="38" t="n">
        <f aca="false">VLOOKUP($A18,EASTHEDGE,13,FALSE())</f>
        <v>-8.15137728</v>
      </c>
      <c r="AG18" s="38" t="n">
        <f aca="false">VLOOKUP($A18,EASTHEDGE,14,FALSE())</f>
        <v>-4.06068037</v>
      </c>
      <c r="AH18" s="38" t="n">
        <f aca="false">VLOOKUP($A18,EASTHEDGE,15,FALSE())</f>
        <v>4.02880843</v>
      </c>
      <c r="AI18" s="38" t="n">
        <f aca="false">VLOOKUP($A18,EASTHEDGE,16,FALSE())</f>
        <v>8.02374214</v>
      </c>
      <c r="AJ18" s="38" t="n">
        <f aca="false">VLOOKUP($A18,EASTHEDGE,17,FALSE())</f>
        <v>15.90344464</v>
      </c>
      <c r="AK18" s="38" t="n">
        <f aca="false">VLOOKUP($A18,EASTHEDGE,18,FALSE())</f>
        <v>23.62122339</v>
      </c>
      <c r="AL18" s="5" t="e">
        <f aca="false">AL17+1</f>
        <v>#REF!</v>
      </c>
      <c r="AO18" s="5" t="n">
        <f aca="false">T18+I$4</f>
        <v>-0.0519999999999999</v>
      </c>
      <c r="AP18" s="38" t="e">
        <f aca="false">((AU18/(VLOOKUP(AW$8,WESTCHANGEGRID,AS18)-AT18))*(AQ18-AR18))+AR18</f>
        <v>#N/A</v>
      </c>
      <c r="AQ18" s="38" t="n">
        <f aca="false">VLOOKUP(A18,WESTCHANGEGRID,AS18)</f>
        <v>3.98203663</v>
      </c>
      <c r="AR18" s="38" t="n">
        <f aca="false">VLOOKUP(A18,WESTCHANGEGRID,AS18-1)</f>
        <v>8.08220152</v>
      </c>
      <c r="AS18" s="74" t="n">
        <f aca="false">HLOOKUP(AO18,WESTCHANGEGRID,2)+IF(AO18&gt;AT18,1,IF(AO18&lt;AT18,-1,0))</f>
        <v>5</v>
      </c>
      <c r="AT18" s="74" t="n">
        <f aca="false">HLOOKUP(AO18,WESTCHANGEGRID,1)</f>
        <v>-0.1</v>
      </c>
      <c r="AU18" s="74" t="n">
        <f aca="false">(AO18-AT18)</f>
        <v>0.0480000000000001</v>
      </c>
      <c r="AV18" s="74"/>
      <c r="AW18" s="75" t="n">
        <f aca="false">A18</f>
        <v>36951</v>
      </c>
      <c r="AX18" s="38" t="n">
        <f aca="false">VLOOKUP($A18,WESTHEDGE,11,FALSE())</f>
        <v>25.66894743</v>
      </c>
      <c r="AY18" s="38" t="n">
        <f aca="false">VLOOKUP($A18,WESTHEDGE,12,FALSE())</f>
        <v>16.63856061</v>
      </c>
      <c r="AZ18" s="38" t="n">
        <f aca="false">VLOOKUP($A18,WESTHEDGE,13,FALSE())</f>
        <v>8.08220152</v>
      </c>
      <c r="BA18" s="38" t="n">
        <f aca="false">VLOOKUP($A18,WESTHEDGE,14,FALSE())</f>
        <v>3.98203663</v>
      </c>
      <c r="BB18" s="38" t="n">
        <f aca="false">VLOOKUP($A18,WESTHEDGE,15,FALSE())</f>
        <v>-3.86469183</v>
      </c>
      <c r="BC18" s="38" t="n">
        <f aca="false">VLOOKUP($A18,WESTHEDGE,16,FALSE())</f>
        <v>-7.61308486</v>
      </c>
      <c r="BD18" s="38" t="n">
        <f aca="false">VLOOKUP($A18,WESTHEDGE,17,FALSE())</f>
        <v>-14.76630498</v>
      </c>
      <c r="BE18" s="38" t="n">
        <f aca="false">VLOOKUP($A18,WESTHEDGE,18,FALSE())</f>
        <v>-21.47225662</v>
      </c>
      <c r="BF18" s="5" t="e">
        <f aca="false">BF17+1</f>
        <v>#REF!</v>
      </c>
      <c r="BH18" s="70" t="n">
        <f aca="false">VLOOKUP($A18,OPTIONRISK,9,FALSE())</f>
        <v>18011.41064</v>
      </c>
      <c r="BI18" s="70" t="n">
        <f aca="false">VLOOKUP($A18,OPTIONRISK,10,FALSE())</f>
        <v>-1824.57468583162</v>
      </c>
      <c r="BJ18" s="71" t="n">
        <f aca="false">AVERAGE(VLOOKUP($A18,HEDGE,14,FALSE())*-1,VLOOKUP($A18,HEDGE,15,FALSE()))/5</f>
        <v>0.024276034</v>
      </c>
    </row>
    <row r="19" customFormat="false" ht="12.75" hidden="false" customHeight="false" outlineLevel="0" collapsed="false">
      <c r="A19" s="10" t="n">
        <v>36982</v>
      </c>
      <c r="B19" s="38" t="e">
        <f aca="false">G19+L19+M19+N19</f>
        <v>#N/A</v>
      </c>
      <c r="C19" s="71" t="n">
        <f aca="false">H19+BJ19</f>
        <v>0.01210891</v>
      </c>
      <c r="D19" s="70" t="n">
        <f aca="false">I19+BH19</f>
        <v>3830.951918</v>
      </c>
      <c r="E19" s="70" t="n">
        <f aca="false">J19+BI19</f>
        <v>-127.000895824778</v>
      </c>
      <c r="G19" s="38" t="n">
        <f aca="false">DSUM(OPTTRADES,G$9,$A519:$A520)</f>
        <v>0</v>
      </c>
      <c r="H19" s="73" t="n">
        <f aca="false">DSUM(OPTTRADES,H$9,$A519:$A520)</f>
        <v>0</v>
      </c>
      <c r="I19" s="38" t="n">
        <f aca="false">DSUM(OPTTRADES,I$9,$A519:$A520)</f>
        <v>0</v>
      </c>
      <c r="J19" s="38" t="n">
        <f aca="false">DSUM(OPTTRADES,J$9,$A519:$A520)</f>
        <v>0</v>
      </c>
      <c r="K19" s="38"/>
      <c r="L19" s="38" t="n">
        <f aca="false">'HEDGE QUANTITIES'!B14</f>
        <v>15.40501019</v>
      </c>
      <c r="M19" s="38" t="n">
        <f aca="false">'BASIS POSITION'!B20</f>
        <v>0</v>
      </c>
      <c r="N19" s="38" t="e">
        <f aca="false">V19+AP19</f>
        <v>#N/A</v>
      </c>
      <c r="O19" s="5" t="n">
        <f aca="false">VLOOKUP(A19,PARAMS,6,FALSE())</f>
        <v>3.62</v>
      </c>
      <c r="Q19" s="74" t="n">
        <f aca="false">DDE("TWINDDE","RSFRecord","NGc11 LAST")</f>
        <v>3.44</v>
      </c>
      <c r="R19" s="5" t="n">
        <f aca="false">VLOOKUP(A19,PARAMS,2,FALSE())</f>
        <v>3.59071428571429</v>
      </c>
      <c r="S19" s="74" t="n">
        <f aca="false">IF(SETTLE="SETTLE",O19+P19,IF(SETTLE="options",R19,IF(Q19&gt;0,Q19,O19+P19)))</f>
        <v>3.59071428571429</v>
      </c>
      <c r="T19" s="74" t="n">
        <f aca="false">S19-O19</f>
        <v>-0.0292857142857144</v>
      </c>
      <c r="V19" s="38" t="e">
        <f aca="false">((AA19/(VLOOKUP($AC$8,CHANGEGRID,Y19)-Z19))*(W19-X19))+X19</f>
        <v>#N/A</v>
      </c>
      <c r="W19" s="38" t="n">
        <f aca="false">VLOOKUP($A19,CHANGEGRID,$Y19)</f>
        <v>0.72553011</v>
      </c>
      <c r="X19" s="38" t="n">
        <f aca="false">VLOOKUP($A19,CHANGEGRID,$Y19-1)</f>
        <v>-0.71938344</v>
      </c>
      <c r="Y19" s="74" t="n">
        <f aca="false">HLOOKUP($T19,CHANGEGRID,2)+IF($T19&gt;$Z19,1,IF($T19&lt;$Z19,-1,0))</f>
        <v>6</v>
      </c>
      <c r="Z19" s="74" t="n">
        <f aca="false">HLOOKUP($T19,CHANGEGRID,1)</f>
        <v>-0.05</v>
      </c>
      <c r="AA19" s="74" t="n">
        <f aca="false">(T19-Z19)</f>
        <v>0.0207142857142856</v>
      </c>
      <c r="AB19" s="74"/>
      <c r="AC19" s="75" t="n">
        <f aca="false">A19</f>
        <v>36982</v>
      </c>
      <c r="AD19" s="38" t="n">
        <f aca="false">VLOOKUP($A19,EASTHEDGE,11,FALSE())</f>
        <v>-4.17451442</v>
      </c>
      <c r="AE19" s="38" t="n">
        <f aca="false">VLOOKUP($A19,EASTHEDGE,12,FALSE())</f>
        <v>-2.82493368</v>
      </c>
      <c r="AF19" s="38" t="n">
        <f aca="false">VLOOKUP($A19,EASTHEDGE,13,FALSE())</f>
        <v>-1.43091984</v>
      </c>
      <c r="AG19" s="38" t="n">
        <f aca="false">VLOOKUP($A19,EASTHEDGE,14,FALSE())</f>
        <v>-0.71938344</v>
      </c>
      <c r="AH19" s="38" t="n">
        <f aca="false">VLOOKUP($A19,EASTHEDGE,15,FALSE())</f>
        <v>0.72553011</v>
      </c>
      <c r="AI19" s="38" t="n">
        <f aca="false">VLOOKUP($A19,EASTHEDGE,16,FALSE())</f>
        <v>1.4553383</v>
      </c>
      <c r="AJ19" s="38" t="n">
        <f aca="false">VLOOKUP($A19,EASTHEDGE,17,FALSE())</f>
        <v>2.91987403</v>
      </c>
      <c r="AK19" s="38" t="n">
        <f aca="false">VLOOKUP($A19,EASTHEDGE,18,FALSE())</f>
        <v>4.37774831</v>
      </c>
      <c r="AL19" s="5" t="e">
        <f aca="false">AL18+1</f>
        <v>#REF!</v>
      </c>
      <c r="AO19" s="5" t="n">
        <f aca="false">T19+I$5</f>
        <v>-0.0292857142857144</v>
      </c>
      <c r="AP19" s="38" t="e">
        <f aca="false">((AU19/(VLOOKUP(AW$8,WESTCHANGEGRID,AS19)-AT19))*(AQ19-AR19))+AR19</f>
        <v>#N/A</v>
      </c>
      <c r="AQ19" s="38" t="n">
        <f aca="false">VLOOKUP(A19,WESTCHANGEGRID,AS19)</f>
        <v>-0.66660221</v>
      </c>
      <c r="AR19" s="38" t="n">
        <f aca="false">VLOOKUP(A19,WESTCHANGEGRID,AS19-1)</f>
        <v>0.65722224</v>
      </c>
      <c r="AS19" s="74" t="n">
        <f aca="false">HLOOKUP(AO19,WESTCHANGEGRID,2)+IF(AO19&gt;AT19,1,IF(AO19&lt;AT19,-1,0))</f>
        <v>6</v>
      </c>
      <c r="AT19" s="74" t="n">
        <f aca="false">HLOOKUP(AO19,WESTCHANGEGRID,1)</f>
        <v>-0.05</v>
      </c>
      <c r="AU19" s="74" t="n">
        <f aca="false">(AO19-AT19)</f>
        <v>0.0207142857142856</v>
      </c>
      <c r="AV19" s="74"/>
      <c r="AW19" s="75" t="n">
        <f aca="false">A19</f>
        <v>36982</v>
      </c>
      <c r="AX19" s="38" t="n">
        <f aca="false">VLOOKUP($A19,WESTHEDGE,11,FALSE())</f>
        <v>3.67851478</v>
      </c>
      <c r="AY19" s="38" t="n">
        <f aca="false">VLOOKUP($A19,WESTHEDGE,12,FALSE())</f>
        <v>2.53834653</v>
      </c>
      <c r="AZ19" s="38" t="n">
        <f aca="false">VLOOKUP($A19,WESTHEDGE,13,FALSE())</f>
        <v>1.30176097</v>
      </c>
      <c r="BA19" s="38" t="n">
        <f aca="false">VLOOKUP($A19,WESTHEDGE,14,FALSE())</f>
        <v>0.65722224</v>
      </c>
      <c r="BB19" s="38" t="n">
        <f aca="false">VLOOKUP($A19,WESTHEDGE,15,FALSE())</f>
        <v>-0.66660221</v>
      </c>
      <c r="BC19" s="38" t="n">
        <f aca="false">VLOOKUP($A19,WESTHEDGE,16,FALSE())</f>
        <v>-1.33952773</v>
      </c>
      <c r="BD19" s="38" t="n">
        <f aca="false">VLOOKUP($A19,WESTHEDGE,17,FALSE())</f>
        <v>-2.69333968</v>
      </c>
      <c r="BE19" s="38" t="n">
        <f aca="false">VLOOKUP($A19,WESTHEDGE,18,FALSE())</f>
        <v>-4.0417702</v>
      </c>
      <c r="BF19" s="5" t="e">
        <f aca="false">BF18+1</f>
        <v>#REF!</v>
      </c>
      <c r="BH19" s="70" t="n">
        <f aca="false">VLOOKUP($A19,OPTIONRISK,9,FALSE())</f>
        <v>3830.951918</v>
      </c>
      <c r="BI19" s="70" t="n">
        <f aca="false">VLOOKUP($A19,OPTIONRISK,10,FALSE())</f>
        <v>-127.000895824778</v>
      </c>
      <c r="BJ19" s="71" t="n">
        <f aca="false">AVERAGE(VLOOKUP($A19,HEDGE,14,FALSE())*-1,VLOOKUP($A19,HEDGE,15,FALSE()))/5</f>
        <v>0.01210891</v>
      </c>
    </row>
    <row r="20" customFormat="false" ht="12.75" hidden="false" customHeight="false" outlineLevel="0" collapsed="false">
      <c r="A20" s="10" t="n">
        <v>37012</v>
      </c>
      <c r="B20" s="38" t="e">
        <f aca="false">G20+L20+M20+N20</f>
        <v>#N/A</v>
      </c>
      <c r="C20" s="71" t="n">
        <f aca="false">H20+BJ20</f>
        <v>0.021720932</v>
      </c>
      <c r="D20" s="70" t="n">
        <f aca="false">I20+BH20</f>
        <v>4055.91091</v>
      </c>
      <c r="E20" s="70" t="n">
        <f aca="false">J20+BI20</f>
        <v>-77.8170915811089</v>
      </c>
      <c r="G20" s="38" t="n">
        <f aca="false">DSUM(OPTTRADES,G$9,$A521:$A522)</f>
        <v>0</v>
      </c>
      <c r="H20" s="73" t="n">
        <f aca="false">DSUM(OPTTRADES,H$9,$A521:$A522)</f>
        <v>0</v>
      </c>
      <c r="I20" s="38" t="n">
        <f aca="false">DSUM(OPTTRADES,I$9,$A521:$A522)</f>
        <v>0</v>
      </c>
      <c r="J20" s="38" t="n">
        <f aca="false">DSUM(OPTTRADES,J$9,$A521:$A522)</f>
        <v>0</v>
      </c>
      <c r="K20" s="38"/>
      <c r="L20" s="38" t="n">
        <f aca="false">'HEDGE QUANTITIES'!B15</f>
        <v>17.78578327</v>
      </c>
      <c r="M20" s="38" t="n">
        <f aca="false">'BASIS POSITION'!B21</f>
        <v>0</v>
      </c>
      <c r="N20" s="38" t="e">
        <f aca="false">V20+AP20</f>
        <v>#N/A</v>
      </c>
      <c r="O20" s="5" t="n">
        <f aca="false">VLOOKUP(A20,PARAMS,6,FALSE())</f>
        <v>3.505</v>
      </c>
      <c r="Q20" s="74" t="n">
        <f aca="false">DDE("TWINDDE","RSFRecord","NGc12 LAST")</f>
        <v>3.415</v>
      </c>
      <c r="R20" s="5" t="n">
        <f aca="false">VLOOKUP(A20,PARAMS,2,FALSE())</f>
        <v>3.47571428571429</v>
      </c>
      <c r="S20" s="74" t="n">
        <f aca="false">IF(SETTLE="SETTLE",O20+P20,IF(SETTLE="options",R20,IF(Q20&gt;0,Q20,O20+P20)))</f>
        <v>3.47571428571429</v>
      </c>
      <c r="T20" s="74" t="n">
        <f aca="false">S20-O20</f>
        <v>-0.0292857142857144</v>
      </c>
      <c r="V20" s="38" t="e">
        <f aca="false">((AA20/(VLOOKUP($AC$8,CHANGEGRID,Y20)-Z20))*(W20-X20))+X20</f>
        <v>#N/A</v>
      </c>
      <c r="W20" s="38" t="n">
        <f aca="false">VLOOKUP($A20,CHANGEGRID,$Y20)</f>
        <v>0.89966978</v>
      </c>
      <c r="X20" s="38" t="n">
        <f aca="false">VLOOKUP($A20,CHANGEGRID,$Y20-1)</f>
        <v>-0.89187096</v>
      </c>
      <c r="Y20" s="74" t="n">
        <f aca="false">HLOOKUP($T20,CHANGEGRID,2)+IF($T20&gt;$Z20,1,IF($T20&lt;$Z20,-1,0))</f>
        <v>6</v>
      </c>
      <c r="Z20" s="74" t="n">
        <f aca="false">HLOOKUP($T20,CHANGEGRID,1)</f>
        <v>-0.05</v>
      </c>
      <c r="AA20" s="74" t="n">
        <f aca="false">(T20-Z20)</f>
        <v>0.0207142857142856</v>
      </c>
      <c r="AB20" s="74"/>
      <c r="AC20" s="75" t="n">
        <f aca="false">A20</f>
        <v>37012</v>
      </c>
      <c r="AD20" s="38" t="n">
        <f aca="false">VLOOKUP($A20,EASTHEDGE,11,FALSE())</f>
        <v>-5.14331808</v>
      </c>
      <c r="AE20" s="38" t="n">
        <f aca="false">VLOOKUP($A20,EASTHEDGE,12,FALSE())</f>
        <v>-3.49385931</v>
      </c>
      <c r="AF20" s="38" t="n">
        <f aca="false">VLOOKUP($A20,EASTHEDGE,13,FALSE())</f>
        <v>-1.77323153</v>
      </c>
      <c r="AG20" s="38" t="n">
        <f aca="false">VLOOKUP($A20,EASTHEDGE,14,FALSE())</f>
        <v>-0.89187096</v>
      </c>
      <c r="AH20" s="38" t="n">
        <f aca="false">VLOOKUP($A20,EASTHEDGE,15,FALSE())</f>
        <v>0.89966978</v>
      </c>
      <c r="AI20" s="38" t="n">
        <f aca="false">VLOOKUP($A20,EASTHEDGE,16,FALSE())</f>
        <v>1.80432587</v>
      </c>
      <c r="AJ20" s="38" t="n">
        <f aca="false">VLOOKUP($A20,EASTHEDGE,17,FALSE())</f>
        <v>3.61720713</v>
      </c>
      <c r="AK20" s="38" t="n">
        <f aca="false">VLOOKUP($A20,EASTHEDGE,18,FALSE())</f>
        <v>5.41641864</v>
      </c>
      <c r="AL20" s="5" t="e">
        <f aca="false">AL19+1</f>
        <v>#REF!</v>
      </c>
      <c r="AO20" s="5" t="n">
        <f aca="false">T20+I$5</f>
        <v>-0.0292857142857144</v>
      </c>
      <c r="AP20" s="38" t="e">
        <f aca="false">((AU20/(VLOOKUP(AW$8,WESTCHANGEGRID,AS20)-AT20))*(AQ20-AR20))+AR20</f>
        <v>#N/A</v>
      </c>
      <c r="AQ20" s="38" t="n">
        <f aca="false">VLOOKUP(A20,WESTCHANGEGRID,AS20)</f>
        <v>-0.79821593</v>
      </c>
      <c r="AR20" s="38" t="n">
        <f aca="false">VLOOKUP(A20,WESTCHANGEGRID,AS20-1)</f>
        <v>0.77611549</v>
      </c>
      <c r="AS20" s="74" t="n">
        <f aca="false">HLOOKUP(AO20,WESTCHANGEGRID,2)+IF(AO20&gt;AT20,1,IF(AO20&lt;AT20,-1,0))</f>
        <v>6</v>
      </c>
      <c r="AT20" s="74" t="n">
        <f aca="false">HLOOKUP(AO20,WESTCHANGEGRID,1)</f>
        <v>-0.05</v>
      </c>
      <c r="AU20" s="74" t="n">
        <f aca="false">(AO20-AT20)</f>
        <v>0.0207142857142856</v>
      </c>
      <c r="AV20" s="74"/>
      <c r="AW20" s="75" t="n">
        <f aca="false">A20</f>
        <v>37012</v>
      </c>
      <c r="AX20" s="38" t="n">
        <f aca="false">VLOOKUP($A20,WESTHEDGE,11,FALSE())</f>
        <v>4.11486522</v>
      </c>
      <c r="AY20" s="38" t="n">
        <f aca="false">VLOOKUP($A20,WESTHEDGE,12,FALSE())</f>
        <v>2.91439566</v>
      </c>
      <c r="AZ20" s="38" t="n">
        <f aca="false">VLOOKUP($A20,WESTHEDGE,13,FALSE())</f>
        <v>1.52455083</v>
      </c>
      <c r="BA20" s="38" t="n">
        <f aca="false">VLOOKUP($A20,WESTHEDGE,14,FALSE())</f>
        <v>0.77611549</v>
      </c>
      <c r="BB20" s="38" t="n">
        <f aca="false">VLOOKUP($A20,WESTHEDGE,15,FALSE())</f>
        <v>-0.79821593</v>
      </c>
      <c r="BC20" s="38" t="n">
        <f aca="false">VLOOKUP($A20,WESTHEDGE,16,FALSE())</f>
        <v>-1.61330654</v>
      </c>
      <c r="BD20" s="38" t="n">
        <f aca="false">VLOOKUP($A20,WESTHEDGE,17,FALSE())</f>
        <v>-3.27505914</v>
      </c>
      <c r="BE20" s="38" t="n">
        <f aca="false">VLOOKUP($A20,WESTHEDGE,18,FALSE())</f>
        <v>-4.95090845</v>
      </c>
      <c r="BF20" s="5" t="e">
        <f aca="false">BF19+1</f>
        <v>#REF!</v>
      </c>
      <c r="BH20" s="70" t="n">
        <f aca="false">VLOOKUP($A20,OPTIONRISK,9,FALSE())</f>
        <v>4055.91091</v>
      </c>
      <c r="BI20" s="70" t="n">
        <f aca="false">VLOOKUP($A20,OPTIONRISK,10,FALSE())</f>
        <v>-77.8170915811089</v>
      </c>
      <c r="BJ20" s="71" t="n">
        <f aca="false">AVERAGE(VLOOKUP($A20,HEDGE,14,FALSE())*-1,VLOOKUP($A20,HEDGE,15,FALSE()))/5</f>
        <v>0.021720932</v>
      </c>
    </row>
    <row r="21" customFormat="false" ht="12.75" hidden="false" customHeight="false" outlineLevel="0" collapsed="false">
      <c r="A21" s="10" t="n">
        <v>37043</v>
      </c>
      <c r="B21" s="38" t="e">
        <f aca="false">G21+L21+M21+N21</f>
        <v>#N/A</v>
      </c>
      <c r="C21" s="71" t="n">
        <f aca="false">H21+BJ21</f>
        <v>-0.000491508</v>
      </c>
      <c r="D21" s="70" t="n">
        <f aca="false">I21+BH21</f>
        <v>3180.74793</v>
      </c>
      <c r="E21" s="70" t="n">
        <f aca="false">J21+BI21</f>
        <v>-11.486205338809</v>
      </c>
      <c r="G21" s="38" t="n">
        <f aca="false">DSUM(OPTTRADES,G$9,$A523:$A524)</f>
        <v>0</v>
      </c>
      <c r="H21" s="73" t="n">
        <f aca="false">DSUM(OPTTRADES,H$9,$A523:$A524)</f>
        <v>0</v>
      </c>
      <c r="I21" s="38" t="n">
        <f aca="false">DSUM(OPTTRADES,I$9,$A523:$A524)</f>
        <v>0</v>
      </c>
      <c r="J21" s="38" t="n">
        <f aca="false">DSUM(OPTTRADES,J$9,$A523:$A524)</f>
        <v>0</v>
      </c>
      <c r="K21" s="38"/>
      <c r="L21" s="38" t="n">
        <f aca="false">'HEDGE QUANTITIES'!B16</f>
        <v>13.63212454</v>
      </c>
      <c r="M21" s="38" t="n">
        <f aca="false">'BASIS POSITION'!B22</f>
        <v>0</v>
      </c>
      <c r="N21" s="38" t="e">
        <f aca="false">V21+AP21</f>
        <v>#N/A</v>
      </c>
      <c r="O21" s="5" t="n">
        <f aca="false">VLOOKUP(A21,PARAMS,6,FALSE())</f>
        <v>3.48</v>
      </c>
      <c r="Q21" s="74" t="n">
        <f aca="false">DDE("TWINDDE","RSFRecord","NGc13 LAST")</f>
        <v>3.44</v>
      </c>
      <c r="R21" s="5" t="n">
        <f aca="false">VLOOKUP(A21,PARAMS,2,FALSE())</f>
        <v>3.45071428571429</v>
      </c>
      <c r="S21" s="74" t="n">
        <f aca="false">IF(SETTLE="SETTLE",O21+P21,IF(SETTLE="options",R21,IF(Q21&gt;0,Q21,O21+P21)))</f>
        <v>3.45071428571429</v>
      </c>
      <c r="T21" s="74" t="n">
        <f aca="false">S21-O21</f>
        <v>-0.0292857142857144</v>
      </c>
      <c r="V21" s="38" t="e">
        <f aca="false">((AA21/(VLOOKUP($AC$8,CHANGEGRID,Y21)-Z21))*(W21-X21))+X21</f>
        <v>#N/A</v>
      </c>
      <c r="W21" s="38" t="n">
        <f aca="false">VLOOKUP($A21,CHANGEGRID,$Y21)</f>
        <v>0.77673071</v>
      </c>
      <c r="X21" s="38" t="n">
        <f aca="false">VLOOKUP($A21,CHANGEGRID,$Y21-1)</f>
        <v>-0.76043654</v>
      </c>
      <c r="Y21" s="74" t="n">
        <f aca="false">HLOOKUP($T21,CHANGEGRID,2)+IF($T21&gt;$Z21,1,IF($T21&lt;$Z21,-1,0))</f>
        <v>6</v>
      </c>
      <c r="Z21" s="74" t="n">
        <f aca="false">HLOOKUP($T21,CHANGEGRID,1)</f>
        <v>-0.05</v>
      </c>
      <c r="AA21" s="74" t="n">
        <f aca="false">(T21-Z21)</f>
        <v>0.0207142857142856</v>
      </c>
      <c r="AB21" s="74"/>
      <c r="AC21" s="75" t="n">
        <f aca="false">A21</f>
        <v>37043</v>
      </c>
      <c r="AD21" s="38" t="n">
        <f aca="false">VLOOKUP($A21,EASTHEDGE,11,FALSE())</f>
        <v>-4.19841041</v>
      </c>
      <c r="AE21" s="38" t="n">
        <f aca="false">VLOOKUP($A21,EASTHEDGE,12,FALSE())</f>
        <v>-2.90906525</v>
      </c>
      <c r="AF21" s="38" t="n">
        <f aca="false">VLOOKUP($A21,EASTHEDGE,13,FALSE())</f>
        <v>-1.50106536</v>
      </c>
      <c r="AG21" s="38" t="n">
        <f aca="false">VLOOKUP($A21,EASTHEDGE,14,FALSE())</f>
        <v>-0.76043654</v>
      </c>
      <c r="AH21" s="38" t="n">
        <f aca="false">VLOOKUP($A21,EASTHEDGE,15,FALSE())</f>
        <v>0.77673071</v>
      </c>
      <c r="AI21" s="38" t="n">
        <f aca="false">VLOOKUP($A21,EASTHEDGE,16,FALSE())</f>
        <v>1.56628666</v>
      </c>
      <c r="AJ21" s="38" t="n">
        <f aca="false">VLOOKUP($A21,EASTHEDGE,17,FALSE())</f>
        <v>3.17012008</v>
      </c>
      <c r="AK21" s="38" t="n">
        <f aca="false">VLOOKUP($A21,EASTHEDGE,18,FALSE())</f>
        <v>4.78501568</v>
      </c>
      <c r="AL21" s="5" t="e">
        <f aca="false">AL20+1</f>
        <v>#REF!</v>
      </c>
      <c r="AO21" s="5" t="n">
        <f aca="false">T21+I$5</f>
        <v>-0.0292857142857144</v>
      </c>
      <c r="AP21" s="38" t="e">
        <f aca="false">((AU21/(VLOOKUP(AW$8,WESTCHANGEGRID,AS21)-AT21))*(AQ21-AR21))+AR21</f>
        <v>#N/A</v>
      </c>
      <c r="AQ21" s="38" t="n">
        <f aca="false">VLOOKUP(A21,WESTCHANGEGRID,AS21)</f>
        <v>-0.78339587</v>
      </c>
      <c r="AR21" s="38" t="n">
        <f aca="false">VLOOKUP(A21,WESTCHANGEGRID,AS21-1)</f>
        <v>0.75868646</v>
      </c>
      <c r="AS21" s="74" t="n">
        <f aca="false">HLOOKUP(AO21,WESTCHANGEGRID,2)+IF(AO21&gt;AT21,1,IF(AO21&lt;AT21,-1,0))</f>
        <v>6</v>
      </c>
      <c r="AT21" s="74" t="n">
        <f aca="false">HLOOKUP(AO21,WESTCHANGEGRID,1)</f>
        <v>-0.05</v>
      </c>
      <c r="AU21" s="74" t="n">
        <f aca="false">(AO21-AT21)</f>
        <v>0.0207142857142856</v>
      </c>
      <c r="AV21" s="74"/>
      <c r="AW21" s="75" t="n">
        <f aca="false">A21</f>
        <v>37043</v>
      </c>
      <c r="AX21" s="38" t="n">
        <f aca="false">VLOOKUP($A21,WESTHEDGE,11,FALSE())</f>
        <v>3.9647271</v>
      </c>
      <c r="AY21" s="38" t="n">
        <f aca="false">VLOOKUP($A21,WESTHEDGE,12,FALSE())</f>
        <v>2.82729356</v>
      </c>
      <c r="AZ21" s="38" t="n">
        <f aca="false">VLOOKUP($A21,WESTHEDGE,13,FALSE())</f>
        <v>1.48694323</v>
      </c>
      <c r="BA21" s="38" t="n">
        <f aca="false">VLOOKUP($A21,WESTHEDGE,14,FALSE())</f>
        <v>0.75868646</v>
      </c>
      <c r="BB21" s="38" t="n">
        <f aca="false">VLOOKUP($A21,WESTHEDGE,15,FALSE())</f>
        <v>-0.78339587</v>
      </c>
      <c r="BC21" s="38" t="n">
        <f aca="false">VLOOKUP($A21,WESTHEDGE,16,FALSE())</f>
        <v>-1.5861224</v>
      </c>
      <c r="BD21" s="38" t="n">
        <f aca="false">VLOOKUP($A21,WESTHEDGE,17,FALSE())</f>
        <v>-3.22986653</v>
      </c>
      <c r="BE21" s="38" t="n">
        <f aca="false">VLOOKUP($A21,WESTHEDGE,18,FALSE())</f>
        <v>-4.89556072</v>
      </c>
      <c r="BF21" s="5" t="e">
        <f aca="false">BF20+1</f>
        <v>#REF!</v>
      </c>
      <c r="BH21" s="70" t="n">
        <f aca="false">VLOOKUP($A21,OPTIONRISK,9,FALSE())</f>
        <v>3180.74793</v>
      </c>
      <c r="BI21" s="70" t="n">
        <f aca="false">VLOOKUP($A21,OPTIONRISK,10,FALSE())</f>
        <v>-11.486205338809</v>
      </c>
      <c r="BJ21" s="71" t="n">
        <f aca="false">AVERAGE(VLOOKUP($A21,HEDGE,14,FALSE())*-1,VLOOKUP($A21,HEDGE,15,FALSE()))/5</f>
        <v>-0.000491508</v>
      </c>
    </row>
    <row r="22" customFormat="false" ht="12.75" hidden="false" customHeight="false" outlineLevel="0" collapsed="false">
      <c r="A22" s="10" t="n">
        <v>37073</v>
      </c>
      <c r="B22" s="38" t="e">
        <f aca="false">G22+L22+M22+N22</f>
        <v>#N/A</v>
      </c>
      <c r="C22" s="71" t="n">
        <f aca="false">H22+BJ22</f>
        <v>-0.011216735</v>
      </c>
      <c r="D22" s="70" t="n">
        <f aca="false">I22+BH22</f>
        <v>2862.282572</v>
      </c>
      <c r="E22" s="70" t="n">
        <f aca="false">J22+BI22</f>
        <v>-36.5435411362081</v>
      </c>
      <c r="G22" s="38" t="n">
        <f aca="false">DSUM(OPTTRADES,G$9,$A525:$A526)</f>
        <v>0</v>
      </c>
      <c r="H22" s="73" t="n">
        <f aca="false">DSUM(OPTTRADES,H$9,$A525:$A526)</f>
        <v>0</v>
      </c>
      <c r="I22" s="38" t="n">
        <f aca="false">DSUM(OPTTRADES,I$9,$A525:$A526)</f>
        <v>0</v>
      </c>
      <c r="J22" s="38" t="n">
        <f aca="false">DSUM(OPTTRADES,J$9,$A525:$A526)</f>
        <v>0</v>
      </c>
      <c r="K22" s="38"/>
      <c r="L22" s="38" t="n">
        <f aca="false">'HEDGE QUANTITIES'!B17</f>
        <v>9.69561285</v>
      </c>
      <c r="M22" s="38" t="n">
        <f aca="false">'BASIS POSITION'!B23</f>
        <v>0</v>
      </c>
      <c r="N22" s="38" t="e">
        <f aca="false">V22+AP22</f>
        <v>#N/A</v>
      </c>
      <c r="O22" s="5" t="n">
        <f aca="false">VLOOKUP(A22,PARAMS,6,FALSE())</f>
        <v>3.48</v>
      </c>
      <c r="Q22" s="74" t="n">
        <f aca="false">DDE("TWINDDE","RSFRecord","NGc14 LAST")</f>
        <v>3.41</v>
      </c>
      <c r="R22" s="5" t="n">
        <f aca="false">VLOOKUP(A22,PARAMS,2,FALSE())</f>
        <v>3.45071428571429</v>
      </c>
      <c r="S22" s="74" t="n">
        <f aca="false">IF(SETTLE="SETTLE",O22+P22,IF(SETTLE="options",R22,IF(Q22&gt;0,Q22,O22+P22)))</f>
        <v>3.45071428571429</v>
      </c>
      <c r="T22" s="74" t="n">
        <f aca="false">S22-O22</f>
        <v>-0.0292857142857144</v>
      </c>
      <c r="V22" s="38" t="e">
        <f aca="false">((AA22/(VLOOKUP($AC$8,CHANGEGRID,Y22)-Z22))*(W22-X22))+X22</f>
        <v>#N/A</v>
      </c>
      <c r="W22" s="38" t="n">
        <f aca="false">VLOOKUP($A22,CHANGEGRID,$Y22)</f>
        <v>0.68203061</v>
      </c>
      <c r="X22" s="38" t="n">
        <f aca="false">VLOOKUP($A22,CHANGEGRID,$Y22-1)</f>
        <v>-0.66376584</v>
      </c>
      <c r="Y22" s="74" t="n">
        <f aca="false">HLOOKUP($T22,CHANGEGRID,2)+IF($T22&gt;$Z22,1,IF($T22&lt;$Z22,-1,0))</f>
        <v>6</v>
      </c>
      <c r="Z22" s="74" t="n">
        <f aca="false">HLOOKUP($T22,CHANGEGRID,1)</f>
        <v>-0.05</v>
      </c>
      <c r="AA22" s="74" t="n">
        <f aca="false">(T22-Z22)</f>
        <v>0.0207142857142856</v>
      </c>
      <c r="AB22" s="74"/>
      <c r="AC22" s="75" t="n">
        <f aca="false">A22</f>
        <v>37073</v>
      </c>
      <c r="AD22" s="38" t="n">
        <f aca="false">VLOOKUP($A22,EASTHEDGE,11,FALSE())</f>
        <v>-3.60642567</v>
      </c>
      <c r="AE22" s="38" t="n">
        <f aca="false">VLOOKUP($A22,EASTHEDGE,12,FALSE())</f>
        <v>-2.51529458</v>
      </c>
      <c r="AF22" s="38" t="n">
        <f aca="false">VLOOKUP($A22,EASTHEDGE,13,FALSE())</f>
        <v>-1.30620552</v>
      </c>
      <c r="AG22" s="38" t="n">
        <f aca="false">VLOOKUP($A22,EASTHEDGE,14,FALSE())</f>
        <v>-0.66376584</v>
      </c>
      <c r="AH22" s="38" t="n">
        <f aca="false">VLOOKUP($A22,EASTHEDGE,15,FALSE())</f>
        <v>0.68203061</v>
      </c>
      <c r="AI22" s="38" t="n">
        <f aca="false">VLOOKUP($A22,EASTHEDGE,16,FALSE())</f>
        <v>1.37920258</v>
      </c>
      <c r="AJ22" s="38" t="n">
        <f aca="false">VLOOKUP($A22,EASTHEDGE,17,FALSE())</f>
        <v>2.8063201</v>
      </c>
      <c r="AK22" s="38" t="n">
        <f aca="false">VLOOKUP($A22,EASTHEDGE,18,FALSE())</f>
        <v>4.2565835</v>
      </c>
      <c r="AL22" s="5" t="e">
        <f aca="false">AL21+1</f>
        <v>#REF!</v>
      </c>
      <c r="AO22" s="5" t="n">
        <f aca="false">T22+I$5</f>
        <v>-0.0292857142857144</v>
      </c>
      <c r="AP22" s="38" t="e">
        <f aca="false">((AU22/(VLOOKUP(AW$8,WESTCHANGEGRID,AS22)-AT22))*(AQ22-AR22))+AR22</f>
        <v>#N/A</v>
      </c>
      <c r="AQ22" s="38" t="n">
        <f aca="false">VLOOKUP(A22,WESTCHANGEGRID,AS22)</f>
        <v>-0.74060763</v>
      </c>
      <c r="AR22" s="38" t="n">
        <f aca="false">VLOOKUP(A22,WESTCHANGEGRID,AS22-1)</f>
        <v>0.71735617</v>
      </c>
      <c r="AS22" s="74" t="n">
        <f aca="false">HLOOKUP(AO22,WESTCHANGEGRID,2)+IF(AO22&gt;AT22,1,IF(AO22&lt;AT22,-1,0))</f>
        <v>6</v>
      </c>
      <c r="AT22" s="74" t="n">
        <f aca="false">HLOOKUP(AO22,WESTCHANGEGRID,1)</f>
        <v>-0.05</v>
      </c>
      <c r="AU22" s="74" t="n">
        <f aca="false">(AO22-AT22)</f>
        <v>0.0207142857142856</v>
      </c>
      <c r="AV22" s="74"/>
      <c r="AW22" s="75" t="n">
        <f aca="false">A22</f>
        <v>37073</v>
      </c>
      <c r="AX22" s="38" t="n">
        <f aca="false">VLOOKUP($A22,WESTHEDGE,11,FALSE())</f>
        <v>3.757351</v>
      </c>
      <c r="AY22" s="38" t="n">
        <f aca="false">VLOOKUP($A22,WESTHEDGE,12,FALSE())</f>
        <v>2.67586486</v>
      </c>
      <c r="AZ22" s="38" t="n">
        <f aca="false">VLOOKUP($A22,WESTHEDGE,13,FALSE())</f>
        <v>1.4062232</v>
      </c>
      <c r="BA22" s="38" t="n">
        <f aca="false">VLOOKUP($A22,WESTHEDGE,14,FALSE())</f>
        <v>0.71735617</v>
      </c>
      <c r="BB22" s="38" t="n">
        <f aca="false">VLOOKUP($A22,WESTHEDGE,15,FALSE())</f>
        <v>-0.74060763</v>
      </c>
      <c r="BC22" s="38" t="n">
        <f aca="false">VLOOKUP($A22,WESTHEDGE,16,FALSE())</f>
        <v>-1.49954045</v>
      </c>
      <c r="BD22" s="38" t="n">
        <f aca="false">VLOOKUP($A22,WESTHEDGE,17,FALSE())</f>
        <v>-3.05432227</v>
      </c>
      <c r="BE22" s="38" t="n">
        <f aca="false">VLOOKUP($A22,WESTHEDGE,18,FALSE())</f>
        <v>-4.63159832</v>
      </c>
      <c r="BF22" s="5" t="e">
        <f aca="false">BF21+1</f>
        <v>#REF!</v>
      </c>
      <c r="BH22" s="70" t="n">
        <f aca="false">VLOOKUP($A22,OPTIONRISK,9,FALSE())</f>
        <v>2862.282572</v>
      </c>
      <c r="BI22" s="70" t="n">
        <f aca="false">VLOOKUP($A22,OPTIONRISK,10,FALSE())</f>
        <v>-36.5435411362081</v>
      </c>
      <c r="BJ22" s="71" t="n">
        <f aca="false">AVERAGE(VLOOKUP($A22,HEDGE,14,FALSE())*-1,VLOOKUP($A22,HEDGE,15,FALSE()))/5</f>
        <v>-0.011216735</v>
      </c>
    </row>
    <row r="23" customFormat="false" ht="12.75" hidden="false" customHeight="false" outlineLevel="0" collapsed="false">
      <c r="A23" s="10" t="n">
        <v>37104</v>
      </c>
      <c r="B23" s="38" t="e">
        <f aca="false">G23+L23+M23+N23</f>
        <v>#N/A</v>
      </c>
      <c r="C23" s="71" t="n">
        <f aca="false">H23+BJ23</f>
        <v>-0.029562185</v>
      </c>
      <c r="D23" s="70" t="n">
        <f aca="false">I23+BH23</f>
        <v>2158.957324</v>
      </c>
      <c r="E23" s="70" t="n">
        <f aca="false">J23+BI23</f>
        <v>-57.3532440793977</v>
      </c>
      <c r="G23" s="38" t="n">
        <f aca="false">DSUM(OPTTRADES,G$9,$A527:$A528)</f>
        <v>0</v>
      </c>
      <c r="H23" s="73" t="n">
        <f aca="false">DSUM(OPTTRADES,H$9,$A527:$A528)</f>
        <v>0</v>
      </c>
      <c r="I23" s="38" t="n">
        <f aca="false">DSUM(OPTTRADES,I$9,$A527:$A528)</f>
        <v>0</v>
      </c>
      <c r="J23" s="38" t="n">
        <f aca="false">DSUM(OPTTRADES,J$9,$A527:$A528)</f>
        <v>0</v>
      </c>
      <c r="K23" s="38"/>
      <c r="L23" s="38" t="n">
        <f aca="false">'HEDGE QUANTITIES'!B18</f>
        <v>4.16611024</v>
      </c>
      <c r="M23" s="38" t="n">
        <f aca="false">'BASIS POSITION'!B24</f>
        <v>0</v>
      </c>
      <c r="N23" s="38" t="e">
        <f aca="false">V23+AP23</f>
        <v>#N/A</v>
      </c>
      <c r="O23" s="5" t="n">
        <f aca="false">VLOOKUP(A23,PARAMS,6,FALSE())</f>
        <v>3.49</v>
      </c>
      <c r="Q23" s="74" t="n">
        <f aca="false">DDE("TWINDDE","RSFRecord","NGc15 LAST")</f>
        <v>3.42</v>
      </c>
      <c r="R23" s="5" t="n">
        <f aca="false">VLOOKUP(A23,PARAMS,2,FALSE())</f>
        <v>3.46071428571429</v>
      </c>
      <c r="S23" s="74" t="n">
        <f aca="false">IF(SETTLE="SETTLE",O23+P23,IF(SETTLE="options",R23,IF(Q23&gt;0,Q23,O23+P23)))</f>
        <v>3.46071428571429</v>
      </c>
      <c r="T23" s="74" t="n">
        <f aca="false">S23-O23</f>
        <v>-0.0292857142857144</v>
      </c>
      <c r="V23" s="38" t="e">
        <f aca="false">((AA23/(VLOOKUP($AC$8,CHANGEGRID,Y23)-Z23))*(W23-X23))+X23</f>
        <v>#N/A</v>
      </c>
      <c r="W23" s="38" t="n">
        <f aca="false">VLOOKUP($A23,CHANGEGRID,$Y23)</f>
        <v>0.53728542</v>
      </c>
      <c r="X23" s="38" t="n">
        <f aca="false">VLOOKUP($A23,CHANGEGRID,$Y23-1)</f>
        <v>-0.51628892</v>
      </c>
      <c r="Y23" s="74" t="n">
        <f aca="false">HLOOKUP($T23,CHANGEGRID,2)+IF($T23&gt;$Z23,1,IF($T23&lt;$Z23,-1,0))</f>
        <v>6</v>
      </c>
      <c r="Z23" s="74" t="n">
        <f aca="false">HLOOKUP($T23,CHANGEGRID,1)</f>
        <v>-0.05</v>
      </c>
      <c r="AA23" s="74" t="n">
        <f aca="false">(T23-Z23)</f>
        <v>0.0207142857142856</v>
      </c>
      <c r="AB23" s="74"/>
      <c r="AC23" s="75" t="n">
        <f aca="false">A23</f>
        <v>37104</v>
      </c>
      <c r="AD23" s="38" t="n">
        <f aca="false">VLOOKUP($A23,EASTHEDGE,11,FALSE())</f>
        <v>-2.7004711</v>
      </c>
      <c r="AE23" s="38" t="n">
        <f aca="false">VLOOKUP($A23,EASTHEDGE,12,FALSE())</f>
        <v>-1.91442375</v>
      </c>
      <c r="AF23" s="38" t="n">
        <f aca="false">VLOOKUP($A23,EASTHEDGE,13,FALSE())</f>
        <v>-1.00903312</v>
      </c>
      <c r="AG23" s="38" t="n">
        <f aca="false">VLOOKUP($A23,EASTHEDGE,14,FALSE())</f>
        <v>-0.51628892</v>
      </c>
      <c r="AH23" s="38" t="n">
        <f aca="false">VLOOKUP($A23,EASTHEDGE,15,FALSE())</f>
        <v>0.53728542</v>
      </c>
      <c r="AI23" s="38" t="n">
        <f aca="false">VLOOKUP($A23,EASTHEDGE,16,FALSE())</f>
        <v>1.09284543</v>
      </c>
      <c r="AJ23" s="38" t="n">
        <f aca="false">VLOOKUP($A23,EASTHEDGE,17,FALSE())</f>
        <v>2.24748471</v>
      </c>
      <c r="AK23" s="38" t="n">
        <f aca="false">VLOOKUP($A23,EASTHEDGE,18,FALSE())</f>
        <v>3.44135403</v>
      </c>
      <c r="AL23" s="5" t="e">
        <f aca="false">AL22+1</f>
        <v>#REF!</v>
      </c>
      <c r="AO23" s="5" t="n">
        <f aca="false">T23+I$5</f>
        <v>-0.0292857142857144</v>
      </c>
      <c r="AP23" s="38" t="e">
        <f aca="false">((AU23/(VLOOKUP(AW$8,WESTCHANGEGRID,AS23)-AT23))*(AQ23-AR23))+AR23</f>
        <v>#N/A</v>
      </c>
      <c r="AQ23" s="38" t="n">
        <f aca="false">VLOOKUP(A23,WESTCHANGEGRID,AS23)</f>
        <v>-0.68473436</v>
      </c>
      <c r="AR23" s="38" t="n">
        <f aca="false">VLOOKUP(A23,WESTCHANGEGRID,AS23-1)</f>
        <v>0.66446183</v>
      </c>
      <c r="AS23" s="74" t="n">
        <f aca="false">HLOOKUP(AO23,WESTCHANGEGRID,2)+IF(AO23&gt;AT23,1,IF(AO23&lt;AT23,-1,0))</f>
        <v>6</v>
      </c>
      <c r="AT23" s="74" t="n">
        <f aca="false">HLOOKUP(AO23,WESTCHANGEGRID,1)</f>
        <v>-0.05</v>
      </c>
      <c r="AU23" s="74" t="n">
        <f aca="false">(AO23-AT23)</f>
        <v>0.0207142857142856</v>
      </c>
      <c r="AV23" s="74"/>
      <c r="AW23" s="75" t="n">
        <f aca="false">A23</f>
        <v>37104</v>
      </c>
      <c r="AX23" s="38" t="n">
        <f aca="false">VLOOKUP($A23,WESTHEDGE,11,FALSE())</f>
        <v>3.51247751</v>
      </c>
      <c r="AY23" s="38" t="n">
        <f aca="false">VLOOKUP($A23,WESTHEDGE,12,FALSE())</f>
        <v>2.48966936</v>
      </c>
      <c r="AZ23" s="38" t="n">
        <f aca="false">VLOOKUP($A23,WESTHEDGE,13,FALSE())</f>
        <v>1.30412326</v>
      </c>
      <c r="BA23" s="38" t="n">
        <f aca="false">VLOOKUP($A23,WESTHEDGE,14,FALSE())</f>
        <v>0.66446183</v>
      </c>
      <c r="BB23" s="38" t="n">
        <f aca="false">VLOOKUP($A23,WESTHEDGE,15,FALSE())</f>
        <v>-0.68473436</v>
      </c>
      <c r="BC23" s="38" t="n">
        <f aca="false">VLOOKUP($A23,WESTHEDGE,16,FALSE())</f>
        <v>-1.38548751</v>
      </c>
      <c r="BD23" s="38" t="n">
        <f aca="false">VLOOKUP($A23,WESTHEDGE,17,FALSE())</f>
        <v>-2.81946352</v>
      </c>
      <c r="BE23" s="38" t="n">
        <f aca="false">VLOOKUP($A23,WESTHEDGE,18,FALSE())</f>
        <v>-4.2736516</v>
      </c>
      <c r="BF23" s="5" t="e">
        <f aca="false">BF22+1</f>
        <v>#REF!</v>
      </c>
      <c r="BH23" s="70" t="n">
        <f aca="false">VLOOKUP($A23,OPTIONRISK,9,FALSE())</f>
        <v>2158.957324</v>
      </c>
      <c r="BI23" s="70" t="n">
        <f aca="false">VLOOKUP($A23,OPTIONRISK,10,FALSE())</f>
        <v>-57.3532440793977</v>
      </c>
      <c r="BJ23" s="71" t="n">
        <f aca="false">AVERAGE(VLOOKUP($A23,HEDGE,14,FALSE())*-1,VLOOKUP($A23,HEDGE,15,FALSE()))/5</f>
        <v>-0.029562185</v>
      </c>
    </row>
    <row r="24" customFormat="false" ht="12.75" hidden="false" customHeight="false" outlineLevel="0" collapsed="false">
      <c r="A24" s="10" t="n">
        <v>37135</v>
      </c>
      <c r="B24" s="38" t="e">
        <f aca="false">G24+L24+M24+N24</f>
        <v>#N/A</v>
      </c>
      <c r="C24" s="71" t="n">
        <f aca="false">H24+BJ24</f>
        <v>-0.036346168</v>
      </c>
      <c r="D24" s="70" t="n">
        <f aca="false">I24+BH24</f>
        <v>1747.55392</v>
      </c>
      <c r="E24" s="70" t="n">
        <f aca="false">J24+BI24</f>
        <v>-43.0687950718686</v>
      </c>
      <c r="G24" s="38" t="n">
        <f aca="false">DSUM(OPTTRADES,G$9,$A529:$A530)</f>
        <v>0</v>
      </c>
      <c r="H24" s="73" t="n">
        <f aca="false">DSUM(OPTTRADES,H$9,$A529:$A530)</f>
        <v>0</v>
      </c>
      <c r="I24" s="38" t="n">
        <f aca="false">DSUM(OPTTRADES,I$9,$A529:$A530)</f>
        <v>0</v>
      </c>
      <c r="J24" s="38" t="n">
        <f aca="false">DSUM(OPTTRADES,J$9,$A529:$A530)</f>
        <v>0</v>
      </c>
      <c r="K24" s="38"/>
      <c r="L24" s="38" t="n">
        <f aca="false">'HEDGE QUANTITIES'!B19</f>
        <v>1.93211176</v>
      </c>
      <c r="M24" s="38" t="n">
        <f aca="false">'BASIS POSITION'!B25</f>
        <v>0</v>
      </c>
      <c r="N24" s="38" t="e">
        <f aca="false">V24+AP24</f>
        <v>#N/A</v>
      </c>
      <c r="O24" s="5" t="n">
        <f aca="false">VLOOKUP(A24,PARAMS,6,FALSE())</f>
        <v>3.485</v>
      </c>
      <c r="Q24" s="74" t="n">
        <f aca="false">DDE("TWINDDE","RSFRecord","NGc16 LAST")</f>
        <v>3.42</v>
      </c>
      <c r="R24" s="5" t="n">
        <f aca="false">VLOOKUP(A24,PARAMS,2,FALSE())</f>
        <v>3.45571428571429</v>
      </c>
      <c r="S24" s="74" t="n">
        <f aca="false">IF(SETTLE="SETTLE",O24+P24,IF(SETTLE="options",R24,IF(Q24&gt;0,Q24,O24+P24)))</f>
        <v>3.45571428571429</v>
      </c>
      <c r="T24" s="74" t="n">
        <f aca="false">S24-O24</f>
        <v>-0.0292857142857144</v>
      </c>
      <c r="V24" s="38" t="e">
        <f aca="false">((AA24/(VLOOKUP($AC$8,CHANGEGRID,Y24)+0.001-Z24))*(W24-X24))+X24</f>
        <v>#N/A</v>
      </c>
      <c r="W24" s="38" t="n">
        <f aca="false">VLOOKUP($A24,CHANGEGRID,$Y24)</f>
        <v>0.43810088</v>
      </c>
      <c r="X24" s="38" t="n">
        <f aca="false">VLOOKUP($A24,CHANGEGRID,$Y24-1)</f>
        <v>-0.41780082</v>
      </c>
      <c r="Y24" s="74" t="n">
        <f aca="false">HLOOKUP($T24,CHANGEGRID,2)+IF($T24&gt;$Z24,1,IF($T24&lt;$Z24,-1,0))</f>
        <v>6</v>
      </c>
      <c r="Z24" s="74" t="n">
        <f aca="false">HLOOKUP($T24,CHANGEGRID,1)</f>
        <v>-0.05</v>
      </c>
      <c r="AA24" s="74" t="n">
        <f aca="false">(T24-Z24)</f>
        <v>0.0207142857142856</v>
      </c>
      <c r="AB24" s="74"/>
      <c r="AC24" s="75" t="n">
        <f aca="false">A24</f>
        <v>37135</v>
      </c>
      <c r="AD24" s="38" t="n">
        <f aca="false">VLOOKUP($A24,EASTHEDGE,11,FALSE())</f>
        <v>-2.13610393</v>
      </c>
      <c r="AE24" s="38" t="n">
        <f aca="false">VLOOKUP($A24,EASTHEDGE,12,FALSE())</f>
        <v>-1.52916456</v>
      </c>
      <c r="AF24" s="38" t="n">
        <f aca="false">VLOOKUP($A24,EASTHEDGE,13,FALSE())</f>
        <v>-0.81317934</v>
      </c>
      <c r="AG24" s="38" t="n">
        <f aca="false">VLOOKUP($A24,EASTHEDGE,14,FALSE())</f>
        <v>-0.41780082</v>
      </c>
      <c r="AH24" s="38" t="n">
        <f aca="false">VLOOKUP($A24,EASTHEDGE,15,FALSE())</f>
        <v>0.43810088</v>
      </c>
      <c r="AI24" s="38" t="n">
        <f aca="false">VLOOKUP($A24,EASTHEDGE,16,FALSE())</f>
        <v>0.89419228</v>
      </c>
      <c r="AJ24" s="38" t="n">
        <f aca="false">VLOOKUP($A24,EASTHEDGE,17,FALSE())</f>
        <v>1.85059656</v>
      </c>
      <c r="AK24" s="38" t="n">
        <f aca="false">VLOOKUP($A24,EASTHEDGE,18,FALSE())</f>
        <v>2.84952209</v>
      </c>
      <c r="AL24" s="5" t="e">
        <f aca="false">AL23+1</f>
        <v>#REF!</v>
      </c>
      <c r="AO24" s="5" t="n">
        <f aca="false">T24+I$5</f>
        <v>-0.0292857142857144</v>
      </c>
      <c r="AP24" s="38" t="e">
        <f aca="false">((AU24/(VLOOKUP(AW$8,WESTCHANGEGRID,AS24)+0.001-AT24))*(AQ24-AR24))+AR24</f>
        <v>#N/A</v>
      </c>
      <c r="AQ24" s="38" t="n">
        <f aca="false">VLOOKUP(A24,WESTCHANGEGRID,AS24)</f>
        <v>-0.61891231</v>
      </c>
      <c r="AR24" s="38" t="n">
        <f aca="false">VLOOKUP(A24,WESTCHANGEGRID,AS24-1)</f>
        <v>0.60045107</v>
      </c>
      <c r="AS24" s="74" t="n">
        <f aca="false">HLOOKUP(AO24,WESTCHANGEGRID,2)+IF(AO24&gt;AT24,1,IF(AO24&lt;AT24,-1,0))</f>
        <v>6</v>
      </c>
      <c r="AT24" s="74" t="n">
        <f aca="false">HLOOKUP(AO24,WESTCHANGEGRID,1)</f>
        <v>-0.05</v>
      </c>
      <c r="AU24" s="74" t="n">
        <f aca="false">(AO24-AT24)</f>
        <v>0.0207142857142856</v>
      </c>
      <c r="AV24" s="74"/>
      <c r="AW24" s="75" t="n">
        <f aca="false">A24</f>
        <v>37135</v>
      </c>
      <c r="AX24" s="38" t="n">
        <f aca="false">VLOOKUP($A24,WESTHEDGE,11,FALSE())</f>
        <v>3.18014294</v>
      </c>
      <c r="AY24" s="38" t="n">
        <f aca="false">VLOOKUP($A24,WESTHEDGE,12,FALSE())</f>
        <v>2.25108999</v>
      </c>
      <c r="AZ24" s="38" t="n">
        <f aca="false">VLOOKUP($A24,WESTHEDGE,13,FALSE())</f>
        <v>1.17855397</v>
      </c>
      <c r="BA24" s="38" t="n">
        <f aca="false">VLOOKUP($A24,WESTHEDGE,14,FALSE())</f>
        <v>0.60045107</v>
      </c>
      <c r="BB24" s="38" t="n">
        <f aca="false">VLOOKUP($A24,WESTHEDGE,15,FALSE())</f>
        <v>-0.61891231</v>
      </c>
      <c r="BC24" s="38" t="n">
        <f aca="false">VLOOKUP($A24,WESTHEDGE,16,FALSE())</f>
        <v>-1.25263102</v>
      </c>
      <c r="BD24" s="38" t="n">
        <f aca="false">VLOOKUP($A24,WESTHEDGE,17,FALSE())</f>
        <v>-2.55106932</v>
      </c>
      <c r="BE24" s="38" t="n">
        <f aca="false">VLOOKUP($A24,WESTHEDGE,18,FALSE())</f>
        <v>-3.87090283</v>
      </c>
      <c r="BF24" s="5" t="e">
        <f aca="false">BF23+1</f>
        <v>#REF!</v>
      </c>
      <c r="BH24" s="70" t="n">
        <f aca="false">VLOOKUP($A24,OPTIONRISK,9,FALSE())</f>
        <v>1747.55392</v>
      </c>
      <c r="BI24" s="70" t="n">
        <f aca="false">VLOOKUP($A24,OPTIONRISK,10,FALSE())</f>
        <v>-43.0687950718686</v>
      </c>
      <c r="BJ24" s="71" t="n">
        <f aca="false">AVERAGE(VLOOKUP($A24,HEDGE,14,FALSE())*-1,VLOOKUP($A24,HEDGE,15,FALSE()))/5</f>
        <v>-0.036346168</v>
      </c>
    </row>
    <row r="25" customFormat="false" ht="12.75" hidden="false" customHeight="false" outlineLevel="0" collapsed="false">
      <c r="A25" s="10" t="n">
        <v>37165</v>
      </c>
      <c r="B25" s="38" t="e">
        <f aca="false">G25+L25+M25+N25</f>
        <v>#N/A</v>
      </c>
      <c r="C25" s="71" t="n">
        <f aca="false">H25+BJ25</f>
        <v>-0.029159403</v>
      </c>
      <c r="D25" s="70" t="n">
        <f aca="false">I25+BH25</f>
        <v>2205.04398</v>
      </c>
      <c r="E25" s="70" t="n">
        <f aca="false">J25+BI25</f>
        <v>-58.1986269678303</v>
      </c>
      <c r="G25" s="38" t="n">
        <f aca="false">DSUM(OPTTRADES,G$9,$A531:$A532)</f>
        <v>0</v>
      </c>
      <c r="H25" s="73" t="n">
        <f aca="false">DSUM(OPTTRADES,H$9,$A531:$A532)</f>
        <v>0</v>
      </c>
      <c r="I25" s="38" t="n">
        <f aca="false">DSUM(OPTTRADES,I$9,$A531:$A532)</f>
        <v>0</v>
      </c>
      <c r="J25" s="38" t="n">
        <f aca="false">DSUM(OPTTRADES,J$9,$A531:$A532)</f>
        <v>0</v>
      </c>
      <c r="K25" s="38"/>
      <c r="L25" s="38" t="n">
        <f aca="false">'HEDGE QUANTITIES'!B20</f>
        <v>8.03542862</v>
      </c>
      <c r="M25" s="38" t="n">
        <f aca="false">'BASIS POSITION'!B26</f>
        <v>0</v>
      </c>
      <c r="N25" s="38" t="e">
        <f aca="false">V25+AP25</f>
        <v>#N/A</v>
      </c>
      <c r="O25" s="5" t="n">
        <f aca="false">VLOOKUP(A25,PARAMS,6,FALSE())</f>
        <v>3.505</v>
      </c>
      <c r="Q25" s="74" t="n">
        <f aca="false">DDE("TWINDDE","RSFRecord","NGc17 LAST")</f>
        <v>3.505</v>
      </c>
      <c r="R25" s="5" t="n">
        <f aca="false">VLOOKUP(A25,PARAMS,2,FALSE())</f>
        <v>3.47571428571429</v>
      </c>
      <c r="S25" s="74" t="n">
        <f aca="false">IF(SETTLE="SETTLE",O25+P25,IF(SETTLE="options",R25,IF(Q25&gt;0,Q25,O25+P25)))</f>
        <v>3.47571428571429</v>
      </c>
      <c r="T25" s="74" t="n">
        <f aca="false">S25-O25</f>
        <v>-0.0292857142857144</v>
      </c>
      <c r="V25" s="38" t="e">
        <f aca="false">((AA25/(VLOOKUP($AC$8,CHANGEGRID,Y25)+0.001-Z25))*(W25-X25))+X25</f>
        <v>#N/A</v>
      </c>
      <c r="W25" s="38" t="n">
        <f aca="false">VLOOKUP($A25,CHANGEGRID,$Y25)</f>
        <v>0.42950819</v>
      </c>
      <c r="X25" s="38" t="n">
        <f aca="false">VLOOKUP($A25,CHANGEGRID,$Y25-1)</f>
        <v>-0.40997573</v>
      </c>
      <c r="Y25" s="74" t="n">
        <f aca="false">HLOOKUP($T25,CHANGEGRID,2)+IF($T25&gt;$Z25,1,IF($T25&lt;$Z25,-1,0))</f>
        <v>6</v>
      </c>
      <c r="Z25" s="74" t="n">
        <f aca="false">HLOOKUP($T25,CHANGEGRID,1)</f>
        <v>-0.05</v>
      </c>
      <c r="AA25" s="74" t="n">
        <f aca="false">(T25-Z25)</f>
        <v>0.0207142857142856</v>
      </c>
      <c r="AB25" s="74"/>
      <c r="AC25" s="75" t="n">
        <f aca="false">A25</f>
        <v>37165</v>
      </c>
      <c r="AD25" s="38" t="n">
        <f aca="false">VLOOKUP($A25,EASTHEDGE,11,FALSE())</f>
        <v>-2.11079718</v>
      </c>
      <c r="AE25" s="38" t="n">
        <f aca="false">VLOOKUP($A25,EASTHEDGE,12,FALSE())</f>
        <v>-1.50513632</v>
      </c>
      <c r="AF25" s="38" t="n">
        <f aca="false">VLOOKUP($A25,EASTHEDGE,13,FALSE())</f>
        <v>-0.79852367</v>
      </c>
      <c r="AG25" s="38" t="n">
        <f aca="false">VLOOKUP($A25,EASTHEDGE,14,FALSE())</f>
        <v>-0.40997573</v>
      </c>
      <c r="AH25" s="38" t="n">
        <f aca="false">VLOOKUP($A25,EASTHEDGE,15,FALSE())</f>
        <v>0.42950819</v>
      </c>
      <c r="AI25" s="38" t="n">
        <f aca="false">VLOOKUP($A25,EASTHEDGE,16,FALSE())</f>
        <v>0.8764472</v>
      </c>
      <c r="AJ25" s="38" t="n">
        <f aca="false">VLOOKUP($A25,EASTHEDGE,17,FALSE())</f>
        <v>1.81357499</v>
      </c>
      <c r="AK25" s="38" t="n">
        <f aca="false">VLOOKUP($A25,EASTHEDGE,18,FALSE())</f>
        <v>2.79294186</v>
      </c>
      <c r="AL25" s="5" t="e">
        <f aca="false">AL24+1</f>
        <v>#REF!</v>
      </c>
      <c r="AO25" s="5" t="n">
        <f aca="false">T25+I$5</f>
        <v>-0.0292857142857144</v>
      </c>
      <c r="AP25" s="38" t="e">
        <f aca="false">((AU25/(VLOOKUP(AW$8,WESTCHANGEGRID,AS25)+0.001-AT25))*(AQ25-AR25))+AR25</f>
        <v>#N/A</v>
      </c>
      <c r="AQ25" s="38" t="n">
        <f aca="false">VLOOKUP(A25,WESTCHANGEGRID,AS25)</f>
        <v>-0.57319076</v>
      </c>
      <c r="AR25" s="38" t="n">
        <f aca="false">VLOOKUP(A25,WESTCHANGEGRID,AS25-1)</f>
        <v>0.55788719</v>
      </c>
      <c r="AS25" s="74" t="n">
        <f aca="false">HLOOKUP(AO25,WESTCHANGEGRID,2)+IF(AO25&gt;AT25,1,IF(AO25&lt;AT25,-1,0))</f>
        <v>6</v>
      </c>
      <c r="AT25" s="74" t="n">
        <f aca="false">HLOOKUP(AO25,WESTCHANGEGRID,1)</f>
        <v>-0.05</v>
      </c>
      <c r="AU25" s="74" t="n">
        <f aca="false">(AO25-AT25)</f>
        <v>0.0207142857142856</v>
      </c>
      <c r="AV25" s="74"/>
      <c r="AW25" s="75" t="n">
        <f aca="false">A25</f>
        <v>37165</v>
      </c>
      <c r="AX25" s="38" t="n">
        <f aca="false">VLOOKUP($A25,WESTHEDGE,11,FALSE())</f>
        <v>2.9950146</v>
      </c>
      <c r="AY25" s="38" t="n">
        <f aca="false">VLOOKUP($A25,WESTHEDGE,12,FALSE())</f>
        <v>2.10579778</v>
      </c>
      <c r="AZ25" s="38" t="n">
        <f aca="false">VLOOKUP($A25,WESTHEDGE,13,FALSE())</f>
        <v>1.09717495</v>
      </c>
      <c r="BA25" s="38" t="n">
        <f aca="false">VLOOKUP($A25,WESTHEDGE,14,FALSE())</f>
        <v>0.55788719</v>
      </c>
      <c r="BB25" s="38" t="n">
        <f aca="false">VLOOKUP($A25,WESTHEDGE,15,FALSE())</f>
        <v>-0.57319076</v>
      </c>
      <c r="BC25" s="38" t="n">
        <f aca="false">VLOOKUP($A25,WESTHEDGE,16,FALSE())</f>
        <v>-1.15859319</v>
      </c>
      <c r="BD25" s="38" t="n">
        <f aca="false">VLOOKUP($A25,WESTHEDGE,17,FALSE())</f>
        <v>-2.35470409</v>
      </c>
      <c r="BE25" s="38" t="n">
        <f aca="false">VLOOKUP($A25,WESTHEDGE,18,FALSE())</f>
        <v>-3.56774303</v>
      </c>
      <c r="BF25" s="5" t="e">
        <f aca="false">BF24+1</f>
        <v>#REF!</v>
      </c>
      <c r="BH25" s="70" t="n">
        <f aca="false">VLOOKUP($A25,OPTIONRISK,9,FALSE())</f>
        <v>2205.04398</v>
      </c>
      <c r="BI25" s="70" t="n">
        <f aca="false">VLOOKUP($A25,OPTIONRISK,10,FALSE())</f>
        <v>-58.1986269678303</v>
      </c>
      <c r="BJ25" s="71" t="n">
        <f aca="false">AVERAGE(VLOOKUP($A25,HEDGE,14,FALSE())*-1,VLOOKUP($A25,HEDGE,15,FALSE()))/5</f>
        <v>-0.029159403</v>
      </c>
    </row>
    <row r="26" customFormat="false" ht="12.75" hidden="false" customHeight="false" outlineLevel="0" collapsed="false">
      <c r="A26" s="10" t="n">
        <v>37196</v>
      </c>
      <c r="B26" s="38" t="e">
        <f aca="false">G26+L26+M26+N26</f>
        <v>#N/A</v>
      </c>
      <c r="C26" s="71" t="n">
        <f aca="false">H26+BJ26</f>
        <v>-0.103384316</v>
      </c>
      <c r="D26" s="70" t="n">
        <f aca="false">I26+BH26</f>
        <v>-1109.54653</v>
      </c>
      <c r="E26" s="70" t="n">
        <f aca="false">J26+BI26</f>
        <v>-20.1818409308693</v>
      </c>
      <c r="G26" s="38" t="n">
        <f aca="false">DSUM(OPTTRADES,G$9,$A533:$A534)</f>
        <v>0</v>
      </c>
      <c r="H26" s="73" t="n">
        <f aca="false">DSUM(OPTTRADES,H$9,$A533:$A534)</f>
        <v>0</v>
      </c>
      <c r="I26" s="38" t="n">
        <f aca="false">DSUM(OPTTRADES,I$9,$A533:$A534)</f>
        <v>0</v>
      </c>
      <c r="J26" s="38" t="n">
        <f aca="false">DSUM(OPTTRADES,J$9,$A533:$A534)</f>
        <v>0</v>
      </c>
      <c r="K26" s="38"/>
      <c r="L26" s="38" t="n">
        <f aca="false">'HEDGE QUANTITIES'!B21</f>
        <v>2.86880701</v>
      </c>
      <c r="M26" s="38" t="n">
        <f aca="false">'BASIS POSITION'!B27</f>
        <v>0</v>
      </c>
      <c r="N26" s="38" t="e">
        <f aca="false">V26+AP26</f>
        <v>#N/A</v>
      </c>
      <c r="O26" s="5" t="n">
        <f aca="false">VLOOKUP(A26,PARAMS,6,FALSE())</f>
        <v>3.605</v>
      </c>
      <c r="Q26" s="74" t="n">
        <f aca="false">DDE("TWINDDE","RSFRecord","NGc18 LAST")</f>
        <v>3.602</v>
      </c>
      <c r="R26" s="5" t="n">
        <f aca="false">VLOOKUP(A26,PARAMS,2,FALSE())</f>
        <v>3.621</v>
      </c>
      <c r="S26" s="74" t="n">
        <f aca="false">IF(SETTLE="SETTLE",O26+P26,IF(SETTLE="options",R26,IF(Q26&gt;0,Q26,O26+P26)))</f>
        <v>3.621</v>
      </c>
      <c r="T26" s="74" t="n">
        <f aca="false">S26-O26</f>
        <v>0.0159999999999996</v>
      </c>
      <c r="V26" s="38" t="e">
        <f aca="false">((AA26/(VLOOKUP($AC$8,CHANGEGRID,Y26)+0.001-Z26))*(W26-X26))+X26</f>
        <v>#N/A</v>
      </c>
      <c r="W26" s="38" t="n">
        <f aca="false">VLOOKUP($A26,CHANGEGRID,$Y26)</f>
        <v>0.64981773</v>
      </c>
      <c r="X26" s="38" t="n">
        <f aca="false">VLOOKUP($A26,CHANGEGRID,$Y26-1)</f>
        <v>-0.6504285</v>
      </c>
      <c r="Y26" s="74" t="n">
        <f aca="false">HLOOKUP($T26,CHANGEGRID,2)+IF($T26&gt;$Z26,1,IF($T26&lt;$Z26,-1,0))</f>
        <v>6</v>
      </c>
      <c r="Z26" s="74" t="n">
        <f aca="false">HLOOKUP($T26,CHANGEGRID,1)</f>
        <v>-0.05</v>
      </c>
      <c r="AA26" s="74" t="n">
        <f aca="false">(T26-Z26)</f>
        <v>0.0659999999999996</v>
      </c>
      <c r="AB26" s="74"/>
      <c r="AC26" s="75" t="n">
        <f aca="false">A26</f>
        <v>37196</v>
      </c>
      <c r="AD26" s="38" t="n">
        <f aca="false">VLOOKUP($A26,EASTHEDGE,11,FALSE())</f>
        <v>-3.90634596</v>
      </c>
      <c r="AE26" s="38" t="n">
        <f aca="false">VLOOKUP($A26,EASTHEDGE,12,FALSE())</f>
        <v>-2.60184087</v>
      </c>
      <c r="AF26" s="38" t="n">
        <f aca="false">VLOOKUP($A26,EASTHEDGE,13,FALSE())</f>
        <v>-1.30094236</v>
      </c>
      <c r="AG26" s="38" t="n">
        <f aca="false">VLOOKUP($A26,EASTHEDGE,14,FALSE())</f>
        <v>-0.6504285</v>
      </c>
      <c r="AH26" s="38" t="n">
        <f aca="false">VLOOKUP($A26,EASTHEDGE,15,FALSE())</f>
        <v>0.64981773</v>
      </c>
      <c r="AI26" s="38" t="n">
        <f aca="false">VLOOKUP($A26,EASTHEDGE,16,FALSE())</f>
        <v>1.29823566</v>
      </c>
      <c r="AJ26" s="38" t="n">
        <f aca="false">VLOOKUP($A26,EASTHEDGE,17,FALSE())</f>
        <v>2.58692559</v>
      </c>
      <c r="AK26" s="38" t="n">
        <f aca="false">VLOOKUP($A26,EASTHEDGE,18,FALSE())</f>
        <v>3.85735209</v>
      </c>
      <c r="AL26" s="5" t="e">
        <f aca="false">AL25+1</f>
        <v>#REF!</v>
      </c>
      <c r="AO26" s="5" t="n">
        <f aca="false">T26+I$6</f>
        <v>0.0159999999999996</v>
      </c>
      <c r="AP26" s="38" t="e">
        <f aca="false">((AU26/(VLOOKUP(AW$8,WESTCHANGEGRID,AS26)+0.001-AT26))*(AQ26-AR26))+AR26</f>
        <v>#N/A</v>
      </c>
      <c r="AQ26" s="38" t="n">
        <f aca="false">VLOOKUP(A26,WESTCHANGEGRID,AS26)</f>
        <v>-1.15987858</v>
      </c>
      <c r="AR26" s="38" t="n">
        <f aca="false">VLOOKUP(A26,WESTCHANGEGRID,AS26-1)</f>
        <v>1.17421081</v>
      </c>
      <c r="AS26" s="74" t="n">
        <f aca="false">HLOOKUP(AO26,WESTCHANGEGRID,2)+IF(AO26&gt;AT26,1,IF(AO26&lt;AT26,-1,0))</f>
        <v>6</v>
      </c>
      <c r="AT26" s="74" t="n">
        <f aca="false">HLOOKUP(AO26,WESTCHANGEGRID,1)</f>
        <v>-0.05</v>
      </c>
      <c r="AU26" s="74" t="n">
        <f aca="false">(AO26-AT26)</f>
        <v>0.0659999999999996</v>
      </c>
      <c r="AV26" s="74"/>
      <c r="AW26" s="75" t="n">
        <f aca="false">A26</f>
        <v>37196</v>
      </c>
      <c r="AX26" s="38" t="n">
        <f aca="false">VLOOKUP($A26,WESTHEDGE,11,FALSE())</f>
        <v>7.1731977</v>
      </c>
      <c r="AY26" s="38" t="n">
        <f aca="false">VLOOKUP($A26,WESTHEDGE,12,FALSE())</f>
        <v>4.75924465</v>
      </c>
      <c r="AZ26" s="38" t="n">
        <f aca="false">VLOOKUP($A26,WESTHEDGE,13,FALSE())</f>
        <v>2.3605199</v>
      </c>
      <c r="BA26" s="38" t="n">
        <f aca="false">VLOOKUP($A26,WESTHEDGE,14,FALSE())</f>
        <v>1.17421081</v>
      </c>
      <c r="BB26" s="38" t="n">
        <f aca="false">VLOOKUP($A26,WESTHEDGE,15,FALSE())</f>
        <v>-1.15987858</v>
      </c>
      <c r="BC26" s="38" t="n">
        <f aca="false">VLOOKUP($A26,WESTHEDGE,16,FALSE())</f>
        <v>-2.3034303</v>
      </c>
      <c r="BD26" s="38" t="n">
        <f aca="false">VLOOKUP($A26,WESTHEDGE,17,FALSE())</f>
        <v>-4.53470593</v>
      </c>
      <c r="BE26" s="38" t="n">
        <f aca="false">VLOOKUP($A26,WESTHEDGE,18,FALSE())</f>
        <v>-6.68222881</v>
      </c>
      <c r="BF26" s="5" t="e">
        <f aca="false">BF25+1</f>
        <v>#REF!</v>
      </c>
      <c r="BH26" s="70" t="n">
        <f aca="false">VLOOKUP($A26,OPTIONRISK,9,FALSE())</f>
        <v>-1109.54653</v>
      </c>
      <c r="BI26" s="70" t="n">
        <f aca="false">VLOOKUP($A26,OPTIONRISK,10,FALSE())</f>
        <v>-20.1818409308693</v>
      </c>
      <c r="BJ26" s="71" t="n">
        <f aca="false">AVERAGE(VLOOKUP($A26,HEDGE,14,FALSE())*-1,VLOOKUP($A26,HEDGE,15,FALSE()))/5</f>
        <v>-0.103384316</v>
      </c>
    </row>
    <row r="27" customFormat="false" ht="12.75" hidden="false" customHeight="false" outlineLevel="0" collapsed="false">
      <c r="A27" s="10" t="n">
        <v>37226</v>
      </c>
      <c r="B27" s="38" t="e">
        <f aca="false">G27+L27+M27+N27</f>
        <v>#N/A</v>
      </c>
      <c r="C27" s="71" t="n">
        <f aca="false">H27+BJ27</f>
        <v>-0.106314732</v>
      </c>
      <c r="D27" s="70" t="n">
        <f aca="false">I27+BH27</f>
        <v>-1636.939906</v>
      </c>
      <c r="E27" s="70" t="n">
        <f aca="false">J27+BI27</f>
        <v>-26.4822245037646</v>
      </c>
      <c r="G27" s="38" t="n">
        <f aca="false">DSUM(OPTTRADES,G$9,$A535:$A536)</f>
        <v>0</v>
      </c>
      <c r="H27" s="73" t="n">
        <f aca="false">DSUM(OPTTRADES,H$9,$A535:$A536)</f>
        <v>0</v>
      </c>
      <c r="I27" s="38" t="n">
        <f aca="false">DSUM(OPTTRADES,I$9,$A535:$A536)</f>
        <v>0</v>
      </c>
      <c r="J27" s="38" t="n">
        <f aca="false">DSUM(OPTTRADES,J$9,$A535:$A536)</f>
        <v>0</v>
      </c>
      <c r="K27" s="38"/>
      <c r="L27" s="38" t="n">
        <f aca="false">'HEDGE QUANTITIES'!B22</f>
        <v>0.54349632</v>
      </c>
      <c r="M27" s="38" t="n">
        <f aca="false">'BASIS POSITION'!B28</f>
        <v>0</v>
      </c>
      <c r="N27" s="38" t="e">
        <f aca="false">V27+AP27</f>
        <v>#N/A</v>
      </c>
      <c r="O27" s="5" t="n">
        <f aca="false">VLOOKUP(A27,PARAMS,6,FALSE())</f>
        <v>3.702</v>
      </c>
      <c r="Q27" s="74" t="n">
        <f aca="false">DDE("TWINDDE","RSFRecord","NGc19 LAST")</f>
        <v>0</v>
      </c>
      <c r="R27" s="5" t="n">
        <f aca="false">VLOOKUP(A27,PARAMS,2,FALSE())</f>
        <v>3.718</v>
      </c>
      <c r="S27" s="74" t="n">
        <f aca="false">IF(SETTLE="SETTLE",O27+P27,IF(SETTLE="options",R27,IF(Q27&gt;0,Q27,O27+P27)))</f>
        <v>3.718</v>
      </c>
      <c r="T27" s="74" t="n">
        <f aca="false">S27-O27</f>
        <v>0.0159999999999996</v>
      </c>
      <c r="V27" s="38" t="e">
        <f aca="false">((AA27/(VLOOKUP($AC$8,CHANGEGRID,Y27)+0.001-Z27))*(W27-X27))+X27</f>
        <v>#N/A</v>
      </c>
      <c r="W27" s="38" t="n">
        <f aca="false">VLOOKUP($A27,CHANGEGRID,$Y27)</f>
        <v>0.54113198</v>
      </c>
      <c r="X27" s="38" t="n">
        <f aca="false">VLOOKUP($A27,CHANGEGRID,$Y27-1)</f>
        <v>-0.5400661</v>
      </c>
      <c r="Y27" s="74" t="n">
        <f aca="false">HLOOKUP($T27,CHANGEGRID,2)+IF($T27&gt;$Z27,1,IF($T27&lt;$Z27,-1,0))</f>
        <v>6</v>
      </c>
      <c r="Z27" s="74" t="n">
        <f aca="false">HLOOKUP($T27,CHANGEGRID,1)</f>
        <v>-0.05</v>
      </c>
      <c r="AA27" s="74" t="n">
        <f aca="false">(T27-Z27)</f>
        <v>0.0659999999999996</v>
      </c>
      <c r="AB27" s="74"/>
      <c r="AC27" s="75" t="n">
        <f aca="false">A27</f>
        <v>37226</v>
      </c>
      <c r="AD27" s="38" t="n">
        <f aca="false">VLOOKUP($A27,EASTHEDGE,11,FALSE())</f>
        <v>-3.22250497</v>
      </c>
      <c r="AE27" s="38" t="n">
        <f aca="false">VLOOKUP($A27,EASTHEDGE,12,FALSE())</f>
        <v>-2.15126144</v>
      </c>
      <c r="AF27" s="38" t="n">
        <f aca="false">VLOOKUP($A27,EASTHEDGE,13,FALSE())</f>
        <v>-1.07863388</v>
      </c>
      <c r="AG27" s="38" t="n">
        <f aca="false">VLOOKUP($A27,EASTHEDGE,14,FALSE())</f>
        <v>-0.5400661</v>
      </c>
      <c r="AH27" s="38" t="n">
        <f aca="false">VLOOKUP($A27,EASTHEDGE,15,FALSE())</f>
        <v>0.54113198</v>
      </c>
      <c r="AI27" s="38" t="n">
        <f aca="false">VLOOKUP($A27,EASTHEDGE,16,FALSE())</f>
        <v>1.08265382</v>
      </c>
      <c r="AJ27" s="38" t="n">
        <f aca="false">VLOOKUP($A27,EASTHEDGE,17,FALSE())</f>
        <v>2.16331044</v>
      </c>
      <c r="AK27" s="38" t="n">
        <f aca="false">VLOOKUP($A27,EASTHEDGE,18,FALSE())</f>
        <v>3.23364625</v>
      </c>
      <c r="AL27" s="5" t="e">
        <f aca="false">AL26+1</f>
        <v>#REF!</v>
      </c>
      <c r="AO27" s="5" t="n">
        <f aca="false">T27+I$6</f>
        <v>0.0159999999999996</v>
      </c>
      <c r="AP27" s="38" t="e">
        <f aca="false">((AU27/(VLOOKUP(AW$8,WESTCHANGEGRID,AS27)+0.001-AT27))*(AQ27-AR27))+AR27</f>
        <v>#N/A</v>
      </c>
      <c r="AQ27" s="38" t="n">
        <f aca="false">VLOOKUP(A27,WESTCHANGEGRID,AS27)</f>
        <v>-1.06383992</v>
      </c>
      <c r="AR27" s="38" t="n">
        <f aca="false">VLOOKUP(A27,WESTCHANGEGRID,AS27-1)</f>
        <v>1.08050548</v>
      </c>
      <c r="AS27" s="74" t="n">
        <f aca="false">HLOOKUP(AO27,WESTCHANGEGRID,2)+IF(AO27&gt;AT27,1,IF(AO27&lt;AT27,-1,0))</f>
        <v>6</v>
      </c>
      <c r="AT27" s="74" t="n">
        <f aca="false">HLOOKUP(AO27,WESTCHANGEGRID,1)</f>
        <v>-0.05</v>
      </c>
      <c r="AU27" s="74" t="n">
        <f aca="false">(AO27-AT27)</f>
        <v>0.0659999999999996</v>
      </c>
      <c r="AV27" s="74"/>
      <c r="AW27" s="75" t="n">
        <f aca="false">A27</f>
        <v>37226</v>
      </c>
      <c r="AX27" s="38" t="n">
        <f aca="false">VLOOKUP($A27,WESTHEDGE,11,FALSE())</f>
        <v>6.67175332</v>
      </c>
      <c r="AY27" s="38" t="n">
        <f aca="false">VLOOKUP($A27,WESTHEDGE,12,FALSE())</f>
        <v>4.40554789</v>
      </c>
      <c r="AZ27" s="38" t="n">
        <f aca="false">VLOOKUP($A27,WESTHEDGE,13,FALSE())</f>
        <v>2.17612977</v>
      </c>
      <c r="BA27" s="38" t="n">
        <f aca="false">VLOOKUP($A27,WESTHEDGE,14,FALSE())</f>
        <v>1.08050548</v>
      </c>
      <c r="BB27" s="38" t="n">
        <f aca="false">VLOOKUP($A27,WESTHEDGE,15,FALSE())</f>
        <v>-1.06383992</v>
      </c>
      <c r="BC27" s="38" t="n">
        <f aca="false">VLOOKUP($A27,WESTHEDGE,16,FALSE())</f>
        <v>-2.10965534</v>
      </c>
      <c r="BD27" s="38" t="n">
        <f aca="false">VLOOKUP($A27,WESTHEDGE,17,FALSE())</f>
        <v>-4.1426519</v>
      </c>
      <c r="BE27" s="38" t="n">
        <f aca="false">VLOOKUP($A27,WESTHEDGE,18,FALSE())</f>
        <v>-6.09146649</v>
      </c>
      <c r="BF27" s="5" t="e">
        <f aca="false">BF26+1</f>
        <v>#REF!</v>
      </c>
      <c r="BH27" s="70" t="n">
        <f aca="false">VLOOKUP($A27,OPTIONRISK,9,FALSE())</f>
        <v>-1636.939906</v>
      </c>
      <c r="BI27" s="70" t="n">
        <f aca="false">VLOOKUP($A27,OPTIONRISK,10,FALSE())</f>
        <v>-26.4822245037646</v>
      </c>
      <c r="BJ27" s="71" t="n">
        <f aca="false">AVERAGE(VLOOKUP($A27,HEDGE,14,FALSE())*-1,VLOOKUP($A27,HEDGE,15,FALSE()))/5</f>
        <v>-0.106314732</v>
      </c>
    </row>
    <row r="28" customFormat="false" ht="12.75" hidden="false" customHeight="false" outlineLevel="0" collapsed="false">
      <c r="A28" s="10" t="n">
        <v>37257</v>
      </c>
      <c r="B28" s="38" t="e">
        <f aca="false">G28+L28+M28+N28</f>
        <v>#N/A</v>
      </c>
      <c r="C28" s="71" t="n">
        <f aca="false">H28+BJ28</f>
        <v>0.00414246</v>
      </c>
      <c r="D28" s="70" t="n">
        <f aca="false">I28+BH28</f>
        <v>1303.972874</v>
      </c>
      <c r="E28" s="70" t="n">
        <f aca="false">J28+BI28</f>
        <v>-33.5062926762492</v>
      </c>
      <c r="G28" s="38" t="n">
        <f aca="false">DSUM(OPTTRADES,G$9,$A537:$A538)</f>
        <v>0</v>
      </c>
      <c r="H28" s="73" t="n">
        <f aca="false">DSUM(OPTTRADES,H$9,$A537:$A538)</f>
        <v>0</v>
      </c>
      <c r="I28" s="38" t="n">
        <f aca="false">DSUM(OPTTRADES,I$9,$A537:$A538)</f>
        <v>0</v>
      </c>
      <c r="J28" s="38" t="n">
        <f aca="false">DSUM(OPTTRADES,J$9,$A537:$A538)</f>
        <v>0</v>
      </c>
      <c r="K28" s="38"/>
      <c r="L28" s="38" t="n">
        <f aca="false">'HEDGE QUANTITIES'!B23</f>
        <v>10.038179</v>
      </c>
      <c r="M28" s="38" t="n">
        <f aca="false">'BASIS POSITION'!B29</f>
        <v>0</v>
      </c>
      <c r="N28" s="38" t="e">
        <f aca="false">V28+AP28</f>
        <v>#N/A</v>
      </c>
      <c r="O28" s="5" t="n">
        <f aca="false">VLOOKUP(A28,PARAMS,6,FALSE())</f>
        <v>3.717</v>
      </c>
      <c r="Q28" s="74" t="n">
        <f aca="false">DDE("TWINDDE","RSFRecord","NGc20 LAST")</f>
        <v>0</v>
      </c>
      <c r="R28" s="5" t="n">
        <f aca="false">VLOOKUP(A28,PARAMS,2,FALSE())</f>
        <v>3.733</v>
      </c>
      <c r="S28" s="74" t="n">
        <f aca="false">IF(SETTLE="SETTLE",O28+P28,IF(SETTLE="options",R28,IF(Q28&gt;0,Q28,O28+P28)))</f>
        <v>3.733</v>
      </c>
      <c r="T28" s="74" t="n">
        <f aca="false">S28-O28</f>
        <v>0.0159999999999996</v>
      </c>
      <c r="V28" s="38" t="e">
        <f aca="false">((AA28/(VLOOKUP($AC$8,CHANGEGRID,Y28)-Z28))*(W28-X28))+X28</f>
        <v>#N/A</v>
      </c>
      <c r="W28" s="38" t="n">
        <f aca="false">VLOOKUP($A28,CHANGEGRID,$Y28)</f>
        <v>0.53154851</v>
      </c>
      <c r="X28" s="38" t="n">
        <f aca="false">VLOOKUP($A28,CHANGEGRID,$Y28-1)</f>
        <v>-0.55146177</v>
      </c>
      <c r="Y28" s="74" t="n">
        <f aca="false">HLOOKUP($T28,CHANGEGRID,2)+IF($T28&gt;$Z28,1,IF($T28&lt;$Z28,-1,0))</f>
        <v>6</v>
      </c>
      <c r="Z28" s="74" t="n">
        <f aca="false">HLOOKUP($T28,CHANGEGRID,1)</f>
        <v>-0.05</v>
      </c>
      <c r="AA28" s="74" t="n">
        <f aca="false">(T28-Z28)</f>
        <v>0.0659999999999996</v>
      </c>
      <c r="AB28" s="74"/>
      <c r="AC28" s="75" t="n">
        <f aca="false">A28</f>
        <v>37257</v>
      </c>
      <c r="AD28" s="38" t="n">
        <f aca="false">VLOOKUP($A28,EASTHEDGE,11,FALSE())</f>
        <v>-3.63493601</v>
      </c>
      <c r="AE28" s="38" t="n">
        <f aca="false">VLOOKUP($A28,EASTHEDGE,12,FALSE())</f>
        <v>-2.33300451</v>
      </c>
      <c r="AF28" s="38" t="n">
        <f aca="false">VLOOKUP($A28,EASTHEDGE,13,FALSE())</f>
        <v>-1.12358853</v>
      </c>
      <c r="AG28" s="38" t="n">
        <f aca="false">VLOOKUP($A28,EASTHEDGE,14,FALSE())</f>
        <v>-0.55146177</v>
      </c>
      <c r="AH28" s="38" t="n">
        <f aca="false">VLOOKUP($A28,EASTHEDGE,15,FALSE())</f>
        <v>0.53154851</v>
      </c>
      <c r="AI28" s="38" t="n">
        <f aca="false">VLOOKUP($A28,EASTHEDGE,16,FALSE())</f>
        <v>1.04390309</v>
      </c>
      <c r="AJ28" s="38" t="n">
        <f aca="false">VLOOKUP($A28,EASTHEDGE,17,FALSE())</f>
        <v>2.01375706</v>
      </c>
      <c r="AK28" s="38" t="n">
        <f aca="false">VLOOKUP($A28,EASTHEDGE,18,FALSE())</f>
        <v>2.914737</v>
      </c>
      <c r="AL28" s="5" t="e">
        <f aca="false">AL27+1</f>
        <v>#REF!</v>
      </c>
      <c r="AO28" s="5" t="n">
        <f aca="false">T28+I$6</f>
        <v>0.0159999999999996</v>
      </c>
      <c r="AP28" s="38" t="e">
        <f aca="false">((AU28/(VLOOKUP(AW$8,WESTCHANGEGRID,AS28)-AT28))*(AQ28-AR28))+AR28</f>
        <v>#N/A</v>
      </c>
      <c r="AQ28" s="38" t="n">
        <f aca="false">VLOOKUP(A28,WESTCHANGEGRID,AS28)</f>
        <v>-0.51248262</v>
      </c>
      <c r="AR28" s="38" t="n">
        <f aca="false">VLOOKUP(A28,WESTCHANGEGRID,AS28-1)</f>
        <v>0.52910306</v>
      </c>
      <c r="AS28" s="74" t="n">
        <f aca="false">HLOOKUP(AO28,WESTCHANGEGRID,2)+IF(AO28&gt;AT28,1,IF(AO28&lt;AT28,-1,0))</f>
        <v>6</v>
      </c>
      <c r="AT28" s="74" t="n">
        <f aca="false">HLOOKUP(AO28,WESTCHANGEGRID,1)</f>
        <v>-0.05</v>
      </c>
      <c r="AU28" s="74" t="n">
        <f aca="false">(AO28-AT28)</f>
        <v>0.0659999999999996</v>
      </c>
      <c r="AV28" s="74"/>
      <c r="AW28" s="75" t="n">
        <f aca="false">A28</f>
        <v>37257</v>
      </c>
      <c r="AX28" s="38" t="n">
        <f aca="false">VLOOKUP($A28,WESTHEDGE,11,FALSE())</f>
        <v>3.42840358</v>
      </c>
      <c r="AY28" s="38" t="n">
        <f aca="false">VLOOKUP($A28,WESTHEDGE,12,FALSE())</f>
        <v>2.21762922</v>
      </c>
      <c r="AZ28" s="38" t="n">
        <f aca="false">VLOOKUP($A28,WESTHEDGE,13,FALSE())</f>
        <v>1.07499565</v>
      </c>
      <c r="BA28" s="38" t="n">
        <f aca="false">VLOOKUP($A28,WESTHEDGE,14,FALSE())</f>
        <v>0.52910306</v>
      </c>
      <c r="BB28" s="38" t="n">
        <f aca="false">VLOOKUP($A28,WESTHEDGE,15,FALSE())</f>
        <v>-0.51248262</v>
      </c>
      <c r="BC28" s="38" t="n">
        <f aca="false">VLOOKUP($A28,WESTHEDGE,16,FALSE())</f>
        <v>-1.00854805</v>
      </c>
      <c r="BD28" s="38" t="n">
        <f aca="false">VLOOKUP($A28,WESTHEDGE,17,FALSE())</f>
        <v>-1.95238739</v>
      </c>
      <c r="BE28" s="38" t="n">
        <f aca="false">VLOOKUP($A28,WESTHEDGE,18,FALSE())</f>
        <v>-2.83368137</v>
      </c>
      <c r="BF28" s="5" t="e">
        <f aca="false">BF27+1</f>
        <v>#REF!</v>
      </c>
      <c r="BH28" s="70" t="n">
        <f aca="false">VLOOKUP($A28,OPTIONRISK,9,FALSE())</f>
        <v>1303.972874</v>
      </c>
      <c r="BI28" s="70" t="n">
        <f aca="false">VLOOKUP($A28,OPTIONRISK,10,FALSE())</f>
        <v>-33.5062926762492</v>
      </c>
      <c r="BJ28" s="71" t="n">
        <f aca="false">AVERAGE(VLOOKUP($A28,HEDGE,14,FALSE())*-1,VLOOKUP($A28,HEDGE,15,FALSE()))/5</f>
        <v>0.00414246</v>
      </c>
    </row>
    <row r="29" customFormat="false" ht="12.75" hidden="false" customHeight="false" outlineLevel="0" collapsed="false">
      <c r="A29" s="10" t="n">
        <v>37288</v>
      </c>
      <c r="B29" s="38" t="e">
        <f aca="false">G29+L29+M29+N29</f>
        <v>#N/A</v>
      </c>
      <c r="C29" s="71" t="n">
        <f aca="false">H29+BJ29</f>
        <v>-0.005249551</v>
      </c>
      <c r="D29" s="70" t="n">
        <f aca="false">I29+BH29</f>
        <v>689.351556</v>
      </c>
      <c r="E29" s="70" t="n">
        <f aca="false">J29+BI29</f>
        <v>-9.74970568104039</v>
      </c>
      <c r="G29" s="38" t="n">
        <f aca="false">DSUM(OPTTRADES,G$9,$A539:$A540)</f>
        <v>0</v>
      </c>
      <c r="H29" s="73" t="n">
        <f aca="false">DSUM(OPTTRADES,H$9,$A539:$A540)</f>
        <v>0</v>
      </c>
      <c r="I29" s="38" t="n">
        <f aca="false">DSUM(OPTTRADES,I$9,$A539:$A540)</f>
        <v>0</v>
      </c>
      <c r="J29" s="38" t="n">
        <f aca="false">DSUM(OPTTRADES,J$9,$A539:$A540)</f>
        <v>0</v>
      </c>
      <c r="K29" s="38"/>
      <c r="L29" s="38" t="n">
        <f aca="false">'HEDGE QUANTITIES'!B24</f>
        <v>6.82913251</v>
      </c>
      <c r="M29" s="38" t="n">
        <f aca="false">'BASIS POSITION'!B30</f>
        <v>0</v>
      </c>
      <c r="N29" s="38" t="e">
        <f aca="false">V29+AP29</f>
        <v>#N/A</v>
      </c>
      <c r="O29" s="5" t="n">
        <f aca="false">VLOOKUP(A29,PARAMS,6,FALSE())</f>
        <v>3.582</v>
      </c>
      <c r="Q29" s="74" t="n">
        <f aca="false">DDE("TWINDDE","RSFRecord","NGc21 LAST")</f>
        <v>0</v>
      </c>
      <c r="R29" s="5" t="n">
        <f aca="false">VLOOKUP(A29,PARAMS,2,FALSE())</f>
        <v>3.598</v>
      </c>
      <c r="S29" s="74" t="n">
        <f aca="false">IF(SETTLE="SETTLE",O29+P29,IF(SETTLE="options",R29,IF(Q29&gt;0,Q29,O29+P29)))</f>
        <v>3.598</v>
      </c>
      <c r="T29" s="74" t="n">
        <f aca="false">S29-O29</f>
        <v>0.0159999999999996</v>
      </c>
      <c r="V29" s="38" t="e">
        <f aca="false">((AA29/(VLOOKUP($AC$8,CHANGEGRID,Y29)-Z29))*(W29-X29))+X29</f>
        <v>#N/A</v>
      </c>
      <c r="W29" s="38" t="n">
        <f aca="false">VLOOKUP($A29,CHANGEGRID,$Y29)</f>
        <v>0.51894668</v>
      </c>
      <c r="X29" s="38" t="n">
        <f aca="false">VLOOKUP($A29,CHANGEGRID,$Y29-1)</f>
        <v>-0.53810903</v>
      </c>
      <c r="Y29" s="74" t="n">
        <f aca="false">HLOOKUP($T29,CHANGEGRID,2)+IF($T29&gt;$Z29,1,IF($T29&lt;$Z29,-1,0))</f>
        <v>6</v>
      </c>
      <c r="Z29" s="74" t="n">
        <f aca="false">HLOOKUP($T29,CHANGEGRID,1)</f>
        <v>-0.05</v>
      </c>
      <c r="AA29" s="74" t="n">
        <f aca="false">(T29-Z29)</f>
        <v>0.0659999999999996</v>
      </c>
      <c r="AB29" s="74"/>
      <c r="AC29" s="75" t="n">
        <f aca="false">A29</f>
        <v>37288</v>
      </c>
      <c r="AD29" s="38" t="n">
        <f aca="false">VLOOKUP($A29,EASTHEDGE,11,FALSE())</f>
        <v>-3.54284422</v>
      </c>
      <c r="AE29" s="38" t="n">
        <f aca="false">VLOOKUP($A29,EASTHEDGE,12,FALSE())</f>
        <v>-2.27485446</v>
      </c>
      <c r="AF29" s="38" t="n">
        <f aca="false">VLOOKUP($A29,EASTHEDGE,13,FALSE())</f>
        <v>-1.0961021</v>
      </c>
      <c r="AG29" s="38" t="n">
        <f aca="false">VLOOKUP($A29,EASTHEDGE,14,FALSE())</f>
        <v>-0.53810903</v>
      </c>
      <c r="AH29" s="38" t="n">
        <f aca="false">VLOOKUP($A29,EASTHEDGE,15,FALSE())</f>
        <v>0.51894668</v>
      </c>
      <c r="AI29" s="38" t="n">
        <f aca="false">VLOOKUP($A29,EASTHEDGE,16,FALSE())</f>
        <v>1.01942612</v>
      </c>
      <c r="AJ29" s="38" t="n">
        <f aca="false">VLOOKUP($A29,EASTHEDGE,17,FALSE())</f>
        <v>1.96763224</v>
      </c>
      <c r="AK29" s="38" t="n">
        <f aca="false">VLOOKUP($A29,EASTHEDGE,18,FALSE())</f>
        <v>2.84963178</v>
      </c>
      <c r="AL29" s="5" t="e">
        <f aca="false">AL28+1</f>
        <v>#REF!</v>
      </c>
      <c r="AO29" s="5" t="n">
        <f aca="false">T29+I$6</f>
        <v>0.0159999999999996</v>
      </c>
      <c r="AP29" s="38" t="e">
        <f aca="false">((AU29/(VLOOKUP(AW$8,WESTCHANGEGRID,AS29)-AT29))*(AQ29-AR29))+AR29</f>
        <v>#N/A</v>
      </c>
      <c r="AQ29" s="38" t="n">
        <f aca="false">VLOOKUP(A29,WESTCHANGEGRID,AS29)</f>
        <v>-0.54650689</v>
      </c>
      <c r="AR29" s="38" t="n">
        <f aca="false">VLOOKUP(A29,WESTCHANGEGRID,AS29-1)</f>
        <v>0.56304433</v>
      </c>
      <c r="AS29" s="74" t="n">
        <f aca="false">HLOOKUP(AO29,WESTCHANGEGRID,2)+IF(AO29&gt;AT29,1,IF(AO29&lt;AT29,-1,0))</f>
        <v>6</v>
      </c>
      <c r="AT29" s="74" t="n">
        <f aca="false">HLOOKUP(AO29,WESTCHANGEGRID,1)</f>
        <v>-0.05</v>
      </c>
      <c r="AU29" s="74" t="n">
        <f aca="false">(AO29-AT29)</f>
        <v>0.0659999999999996</v>
      </c>
      <c r="AV29" s="74"/>
      <c r="AW29" s="75" t="n">
        <f aca="false">A29</f>
        <v>37288</v>
      </c>
      <c r="AX29" s="38" t="n">
        <f aca="false">VLOOKUP($A29,WESTHEDGE,11,FALSE())</f>
        <v>3.62684074</v>
      </c>
      <c r="AY29" s="38" t="n">
        <f aca="false">VLOOKUP($A29,WESTHEDGE,12,FALSE())</f>
        <v>2.35181003</v>
      </c>
      <c r="AZ29" s="38" t="n">
        <f aca="false">VLOOKUP($A29,WESTHEDGE,13,FALSE())</f>
        <v>1.14269116</v>
      </c>
      <c r="BA29" s="38" t="n">
        <f aca="false">VLOOKUP($A29,WESTHEDGE,14,FALSE())</f>
        <v>0.56304433</v>
      </c>
      <c r="BB29" s="38" t="n">
        <f aca="false">VLOOKUP($A29,WESTHEDGE,15,FALSE())</f>
        <v>-0.54650689</v>
      </c>
      <c r="BC29" s="38" t="n">
        <f aca="false">VLOOKUP($A29,WESTHEDGE,16,FALSE())</f>
        <v>-1.07658443</v>
      </c>
      <c r="BD29" s="38" t="n">
        <f aca="false">VLOOKUP($A29,WESTHEDGE,17,FALSE())</f>
        <v>-2.08807307</v>
      </c>
      <c r="BE29" s="38" t="n">
        <f aca="false">VLOOKUP($A29,WESTHEDGE,18,FALSE())</f>
        <v>-3.03603129</v>
      </c>
      <c r="BF29" s="5" t="e">
        <f aca="false">BF28+1</f>
        <v>#REF!</v>
      </c>
      <c r="BH29" s="70" t="n">
        <f aca="false">VLOOKUP($A29,OPTIONRISK,9,FALSE())</f>
        <v>689.351556</v>
      </c>
      <c r="BI29" s="70" t="n">
        <f aca="false">VLOOKUP($A29,OPTIONRISK,10,FALSE())</f>
        <v>-9.74970568104039</v>
      </c>
      <c r="BJ29" s="71" t="n">
        <f aca="false">AVERAGE(VLOOKUP($A29,HEDGE,14,FALSE())*-1,VLOOKUP($A29,HEDGE,15,FALSE()))/5</f>
        <v>-0.005249551</v>
      </c>
    </row>
    <row r="30" customFormat="false" ht="12.75" hidden="false" customHeight="false" outlineLevel="0" collapsed="false">
      <c r="A30" s="10" t="n">
        <v>37316</v>
      </c>
      <c r="B30" s="38" t="e">
        <f aca="false">G30+L30+M30+N30</f>
        <v>#N/A</v>
      </c>
      <c r="C30" s="71" t="n">
        <f aca="false">H30+BJ30</f>
        <v>0.017162739</v>
      </c>
      <c r="D30" s="70" t="n">
        <f aca="false">I30+BH30</f>
        <v>2183.219077</v>
      </c>
      <c r="E30" s="70" t="n">
        <f aca="false">J30+BI30</f>
        <v>-24.4604588637919</v>
      </c>
      <c r="G30" s="38" t="n">
        <f aca="false">DSUM(OPTTRADES,G$9,$A541:$A542)</f>
        <v>0</v>
      </c>
      <c r="H30" s="73" t="n">
        <f aca="false">DSUM(OPTTRADES,H$9,$A541:$A542)</f>
        <v>0</v>
      </c>
      <c r="I30" s="38" t="n">
        <f aca="false">DSUM(OPTTRADES,I$9,$A541:$A542)</f>
        <v>0</v>
      </c>
      <c r="J30" s="38" t="n">
        <f aca="false">DSUM(OPTTRADES,J$9,$A541:$A542)</f>
        <v>0</v>
      </c>
      <c r="K30" s="38"/>
      <c r="L30" s="38" t="n">
        <f aca="false">'HEDGE QUANTITIES'!B25</f>
        <v>6.73513972</v>
      </c>
      <c r="M30" s="38" t="n">
        <f aca="false">'BASIS POSITION'!B31</f>
        <v>0</v>
      </c>
      <c r="N30" s="38" t="e">
        <f aca="false">V30+AP30</f>
        <v>#N/A</v>
      </c>
      <c r="O30" s="5" t="n">
        <f aca="false">VLOOKUP(A30,PARAMS,6,FALSE())</f>
        <v>3.414</v>
      </c>
      <c r="Q30" s="74" t="n">
        <f aca="false">DDE("TWINDDE","RSFRecord","NGc22 LAST")</f>
        <v>0</v>
      </c>
      <c r="R30" s="5" t="n">
        <f aca="false">VLOOKUP(A30,PARAMS,2,FALSE())</f>
        <v>3.43</v>
      </c>
      <c r="S30" s="74" t="n">
        <f aca="false">IF(SETTLE="SETTLE",O30+P30,IF(SETTLE="options",R30,IF(Q30&gt;0,Q30,O30+P30)))</f>
        <v>3.43</v>
      </c>
      <c r="T30" s="74" t="n">
        <f aca="false">S30-O30</f>
        <v>0.0159999999999996</v>
      </c>
      <c r="V30" s="38" t="e">
        <f aca="false">((AA30/(VLOOKUP($AC$8,CHANGEGRID,Y30)-Z30))*(W30-X30))+X30</f>
        <v>#N/A</v>
      </c>
      <c r="W30" s="38" t="n">
        <f aca="false">VLOOKUP($A30,CHANGEGRID,$Y30)</f>
        <v>0.71086612</v>
      </c>
      <c r="X30" s="38" t="n">
        <f aca="false">VLOOKUP($A30,CHANGEGRID,$Y30-1)</f>
        <v>-0.73526001</v>
      </c>
      <c r="Y30" s="74" t="n">
        <f aca="false">HLOOKUP($T30,CHANGEGRID,2)+IF($T30&gt;$Z30,1,IF($T30&lt;$Z30,-1,0))</f>
        <v>6</v>
      </c>
      <c r="Z30" s="74" t="n">
        <f aca="false">HLOOKUP($T30,CHANGEGRID,1)</f>
        <v>-0.05</v>
      </c>
      <c r="AA30" s="74" t="n">
        <f aca="false">(T30-Z30)</f>
        <v>0.0659999999999996</v>
      </c>
      <c r="AB30" s="74"/>
      <c r="AC30" s="75" t="n">
        <f aca="false">A30</f>
        <v>37316</v>
      </c>
      <c r="AD30" s="38" t="n">
        <f aca="false">VLOOKUP($A30,EASTHEDGE,11,FALSE())</f>
        <v>-4.80691972</v>
      </c>
      <c r="AE30" s="38" t="n">
        <f aca="false">VLOOKUP($A30,EASTHEDGE,12,FALSE())</f>
        <v>-3.09555401</v>
      </c>
      <c r="AF30" s="38" t="n">
        <f aca="false">VLOOKUP($A30,EASTHEDGE,13,FALSE())</f>
        <v>-1.49578685</v>
      </c>
      <c r="AG30" s="38" t="n">
        <f aca="false">VLOOKUP($A30,EASTHEDGE,14,FALSE())</f>
        <v>-0.73526001</v>
      </c>
      <c r="AH30" s="38" t="n">
        <f aca="false">VLOOKUP($A30,EASTHEDGE,15,FALSE())</f>
        <v>0.71086612</v>
      </c>
      <c r="AI30" s="38" t="n">
        <f aca="false">VLOOKUP($A30,EASTHEDGE,16,FALSE())</f>
        <v>1.39819518</v>
      </c>
      <c r="AJ30" s="38" t="n">
        <f aca="false">VLOOKUP($A30,EASTHEDGE,17,FALSE())</f>
        <v>2.70544924</v>
      </c>
      <c r="AK30" s="38" t="n">
        <f aca="false">VLOOKUP($A30,EASTHEDGE,18,FALSE())</f>
        <v>3.92774314</v>
      </c>
      <c r="AL30" s="5" t="e">
        <f aca="false">AL29+1</f>
        <v>#REF!</v>
      </c>
      <c r="AO30" s="5" t="n">
        <f aca="false">T30+I$6</f>
        <v>0.0159999999999996</v>
      </c>
      <c r="AP30" s="38" t="e">
        <f aca="false">((AU30/(VLOOKUP(AW$8,WESTCHANGEGRID,AS30)-AT30))*(AQ30-AR30))+AR30</f>
        <v>#N/A</v>
      </c>
      <c r="AQ30" s="38" t="n">
        <f aca="false">VLOOKUP(A30,WESTCHANGEGRID,AS30)</f>
        <v>-0.62851143</v>
      </c>
      <c r="AR30" s="38" t="n">
        <f aca="false">VLOOKUP(A30,WESTCHANGEGRID,AS30-1)</f>
        <v>0.64598731</v>
      </c>
      <c r="AS30" s="74" t="n">
        <f aca="false">HLOOKUP(AO30,WESTCHANGEGRID,2)+IF(AO30&gt;AT30,1,IF(AO30&lt;AT30,-1,0))</f>
        <v>6</v>
      </c>
      <c r="AT30" s="74" t="n">
        <f aca="false">HLOOKUP(AO30,WESTCHANGEGRID,1)</f>
        <v>-0.05</v>
      </c>
      <c r="AU30" s="74" t="n">
        <f aca="false">(AO30-AT30)</f>
        <v>0.0659999999999996</v>
      </c>
      <c r="AV30" s="74"/>
      <c r="AW30" s="75" t="n">
        <f aca="false">A30</f>
        <v>37316</v>
      </c>
      <c r="AX30" s="38" t="n">
        <f aca="false">VLOOKUP($A30,WESTHEDGE,11,FALSE())</f>
        <v>4.12857035</v>
      </c>
      <c r="AY30" s="38" t="n">
        <f aca="false">VLOOKUP($A30,WESTHEDGE,12,FALSE())</f>
        <v>2.68650188</v>
      </c>
      <c r="AZ30" s="38" t="n">
        <f aca="false">VLOOKUP($A30,WESTHEDGE,13,FALSE())</f>
        <v>1.30925912</v>
      </c>
      <c r="BA30" s="38" t="n">
        <f aca="false">VLOOKUP($A30,WESTHEDGE,14,FALSE())</f>
        <v>0.64598731</v>
      </c>
      <c r="BB30" s="38" t="n">
        <f aca="false">VLOOKUP($A30,WESTHEDGE,15,FALSE())</f>
        <v>-0.62851143</v>
      </c>
      <c r="BC30" s="38" t="n">
        <f aca="false">VLOOKUP($A30,WESTHEDGE,16,FALSE())</f>
        <v>-1.23942684</v>
      </c>
      <c r="BD30" s="38" t="n">
        <f aca="false">VLOOKUP($A30,WESTHEDGE,17,FALSE())</f>
        <v>-2.40831233</v>
      </c>
      <c r="BE30" s="38" t="n">
        <f aca="false">VLOOKUP($A30,WESTHEDGE,18,FALSE())</f>
        <v>-3.50691227</v>
      </c>
      <c r="BF30" s="5" t="e">
        <f aca="false">BF29+1</f>
        <v>#REF!</v>
      </c>
      <c r="BH30" s="70" t="n">
        <f aca="false">VLOOKUP($A30,OPTIONRISK,9,FALSE())</f>
        <v>2183.219077</v>
      </c>
      <c r="BI30" s="70" t="n">
        <f aca="false">VLOOKUP($A30,OPTIONRISK,10,FALSE())</f>
        <v>-24.4604588637919</v>
      </c>
      <c r="BJ30" s="71" t="n">
        <f aca="false">AVERAGE(VLOOKUP($A30,HEDGE,14,FALSE())*-1,VLOOKUP($A30,HEDGE,15,FALSE()))/5</f>
        <v>0.017162739</v>
      </c>
    </row>
    <row r="31" customFormat="false" ht="12.75" hidden="false" customHeight="false" outlineLevel="0" collapsed="false">
      <c r="A31" s="10" t="n">
        <v>37347</v>
      </c>
      <c r="B31" s="38" t="e">
        <f aca="false">G31+L31+M31+N31</f>
        <v>#N/A</v>
      </c>
      <c r="C31" s="71" t="n">
        <f aca="false">H31+BJ31</f>
        <v>0.078774908</v>
      </c>
      <c r="D31" s="70" t="n">
        <f aca="false">I31+BH31</f>
        <v>3627.849986</v>
      </c>
      <c r="E31" s="70" t="n">
        <f aca="false">J31+BI31</f>
        <v>-6.83441587953457</v>
      </c>
      <c r="G31" s="38" t="n">
        <f aca="false">DSUM(OPTTRADES,G$9,$A543:$A544)</f>
        <v>0</v>
      </c>
      <c r="H31" s="73" t="n">
        <f aca="false">DSUM(OPTTRADES,H$9,$A543:$A544)</f>
        <v>0</v>
      </c>
      <c r="I31" s="38" t="n">
        <f aca="false">DSUM(OPTTRADES,I$9,$A543:$A544)</f>
        <v>0</v>
      </c>
      <c r="J31" s="38" t="n">
        <f aca="false">DSUM(OPTTRADES,J$9,$A543:$A544)</f>
        <v>0</v>
      </c>
      <c r="K31" s="38"/>
      <c r="L31" s="38" t="n">
        <f aca="false">'HEDGE QUANTITIES'!B26</f>
        <v>6.94905475</v>
      </c>
      <c r="M31" s="38" t="n">
        <f aca="false">'BASIS POSITION'!B32</f>
        <v>0</v>
      </c>
      <c r="N31" s="38" t="e">
        <f aca="false">V31+AP31</f>
        <v>#N/A</v>
      </c>
      <c r="O31" s="5" t="n">
        <f aca="false">VLOOKUP(A31,PARAMS,6,FALSE())</f>
        <v>3.258</v>
      </c>
      <c r="Q31" s="74" t="n">
        <f aca="false">DDE("TWINDDE","RSFRecord","NGc23 LAST")</f>
        <v>0</v>
      </c>
      <c r="R31" s="5" t="n">
        <f aca="false">VLOOKUP(A31,PARAMS,2,FALSE())</f>
        <v>3.28683333333333</v>
      </c>
      <c r="S31" s="74" t="n">
        <f aca="false">IF(SETTLE="SETTLE",O31+P31,IF(SETTLE="options",R31,IF(Q31&gt;0,Q31,O31+P31)))</f>
        <v>3.28683333333333</v>
      </c>
      <c r="T31" s="74" t="n">
        <f aca="false">S31-O31</f>
        <v>0.028833333333333</v>
      </c>
      <c r="V31" s="38" t="e">
        <f aca="false">((AA31/(VLOOKUP($AC$8,CHANGEGRID,Y31)+0.001-Z31))*(W31-X31))+X31</f>
        <v>#N/A</v>
      </c>
      <c r="W31" s="38" t="n">
        <f aca="false">VLOOKUP($A31,CHANGEGRID,$Y31)</f>
        <v>0.39521363</v>
      </c>
      <c r="X31" s="38" t="n">
        <f aca="false">VLOOKUP($A31,CHANGEGRID,$Y31-1)</f>
        <v>-0.39253545</v>
      </c>
      <c r="Y31" s="74" t="n">
        <f aca="false">HLOOKUP($T31,CHANGEGRID,2)+IF($T31&gt;$Z31,1,IF($T31&lt;$Z31,-1,0))</f>
        <v>6</v>
      </c>
      <c r="Z31" s="74" t="n">
        <f aca="false">HLOOKUP($T31,CHANGEGRID,1)</f>
        <v>-0.05</v>
      </c>
      <c r="AA31" s="74" t="n">
        <f aca="false">(T31-Z31)</f>
        <v>0.0788333333333331</v>
      </c>
      <c r="AB31" s="74"/>
      <c r="AC31" s="75" t="n">
        <f aca="false">A31</f>
        <v>37347</v>
      </c>
      <c r="AD31" s="38" t="n">
        <f aca="false">VLOOKUP($A31,EASTHEDGE,11,FALSE())</f>
        <v>-2.28525342</v>
      </c>
      <c r="AE31" s="38" t="n">
        <f aca="false">VLOOKUP($A31,EASTHEDGE,12,FALSE())</f>
        <v>-1.54549504</v>
      </c>
      <c r="AF31" s="38" t="n">
        <f aca="false">VLOOKUP($A31,EASTHEDGE,13,FALSE())</f>
        <v>-0.78153379</v>
      </c>
      <c r="AG31" s="38" t="n">
        <f aca="false">VLOOKUP($A31,EASTHEDGE,14,FALSE())</f>
        <v>-0.39253545</v>
      </c>
      <c r="AH31" s="38" t="n">
        <f aca="false">VLOOKUP($A31,EASTHEDGE,15,FALSE())</f>
        <v>0.39521363</v>
      </c>
      <c r="AI31" s="38" t="n">
        <f aca="false">VLOOKUP($A31,EASTHEDGE,16,FALSE())</f>
        <v>0.79225821</v>
      </c>
      <c r="AJ31" s="38" t="n">
        <f aca="false">VLOOKUP($A31,EASTHEDGE,17,FALSE())</f>
        <v>1.58836315</v>
      </c>
      <c r="AK31" s="38" t="n">
        <f aca="false">VLOOKUP($A31,EASTHEDGE,18,FALSE())</f>
        <v>2.38076648</v>
      </c>
      <c r="AL31" s="5" t="e">
        <f aca="false">AL30+1</f>
        <v>#REF!</v>
      </c>
      <c r="AO31" s="5" t="n">
        <f aca="false">T31+I$6</f>
        <v>0.028833333333333</v>
      </c>
      <c r="AP31" s="38" t="e">
        <f aca="false">((AU31/(VLOOKUP(AW$8,WESTCHANGEGRID,AS31)-AT31))*(AQ31-AR31))+AR31</f>
        <v>#N/A</v>
      </c>
      <c r="AQ31" s="38" t="n">
        <f aca="false">VLOOKUP(A31,WESTCHANGEGRID,AS31)</f>
        <v>0</v>
      </c>
      <c r="AR31" s="38" t="n">
        <f aca="false">VLOOKUP(A31,WESTCHANGEGRID,AS31-1)</f>
        <v>0</v>
      </c>
      <c r="AS31" s="74" t="n">
        <f aca="false">HLOOKUP(AO31,WESTCHANGEGRID,2)+IF(AO31&gt;AT31,1,IF(AO31&lt;AT31,-1,0))</f>
        <v>6</v>
      </c>
      <c r="AT31" s="74" t="n">
        <f aca="false">HLOOKUP(AO31,WESTCHANGEGRID,1)</f>
        <v>-0.05</v>
      </c>
      <c r="AU31" s="74" t="n">
        <f aca="false">(AO31-AT31)</f>
        <v>0.0788333333333331</v>
      </c>
      <c r="AV31" s="74"/>
      <c r="AW31" s="75" t="n">
        <f aca="false">A31</f>
        <v>37347</v>
      </c>
      <c r="AX31" s="38" t="n">
        <f aca="false">VLOOKUP($A31,WESTHEDGE,11,FALSE())</f>
        <v>0</v>
      </c>
      <c r="AY31" s="38" t="n">
        <f aca="false">VLOOKUP($A31,WESTHEDGE,12,FALSE())</f>
        <v>0</v>
      </c>
      <c r="AZ31" s="38" t="n">
        <f aca="false">VLOOKUP($A31,WESTHEDGE,13,FALSE())</f>
        <v>0</v>
      </c>
      <c r="BA31" s="38" t="n">
        <f aca="false">VLOOKUP($A31,WESTHEDGE,14,FALSE())</f>
        <v>0</v>
      </c>
      <c r="BB31" s="38" t="n">
        <f aca="false">VLOOKUP($A31,WESTHEDGE,15,FALSE())</f>
        <v>0</v>
      </c>
      <c r="BC31" s="38" t="n">
        <f aca="false">VLOOKUP($A31,WESTHEDGE,16,FALSE())</f>
        <v>0</v>
      </c>
      <c r="BD31" s="38" t="n">
        <f aca="false">VLOOKUP($A31,WESTHEDGE,17,FALSE())</f>
        <v>0</v>
      </c>
      <c r="BE31" s="38" t="n">
        <f aca="false">VLOOKUP($A31,WESTHEDGE,18,FALSE())</f>
        <v>0</v>
      </c>
      <c r="BF31" s="5" t="e">
        <f aca="false">BF30+1</f>
        <v>#REF!</v>
      </c>
      <c r="BH31" s="70" t="n">
        <f aca="false">VLOOKUP($A31,OPTIONRISK,9,FALSE())</f>
        <v>3627.849986</v>
      </c>
      <c r="BI31" s="70" t="n">
        <f aca="false">VLOOKUP($A31,OPTIONRISK,10,FALSE())</f>
        <v>-6.83441587953457</v>
      </c>
      <c r="BJ31" s="71" t="n">
        <f aca="false">AVERAGE(VLOOKUP($A31,HEDGE,14,FALSE())*-1,VLOOKUP($A31,HEDGE,15,FALSE()))/5</f>
        <v>0.078774908</v>
      </c>
    </row>
    <row r="32" customFormat="false" ht="12.75" hidden="false" customHeight="false" outlineLevel="0" collapsed="false">
      <c r="A32" s="10" t="n">
        <v>37377</v>
      </c>
      <c r="B32" s="38" t="e">
        <f aca="false">G32+L32+M32+N32</f>
        <v>#N/A</v>
      </c>
      <c r="C32" s="71" t="n">
        <f aca="false">H32+BJ32</f>
        <v>0.072971794</v>
      </c>
      <c r="D32" s="70" t="n">
        <f aca="false">I32+BH32</f>
        <v>3196.100296</v>
      </c>
      <c r="E32" s="70" t="n">
        <f aca="false">J32+BI32</f>
        <v>7.27667488021903</v>
      </c>
      <c r="G32" s="38" t="n">
        <f aca="false">DSUM(OPTTRADES,G$9,$A547:$A548)</f>
        <v>0</v>
      </c>
      <c r="H32" s="73" t="n">
        <f aca="false">DSUM(OPTTRADES,H$9,$A547:$A548)</f>
        <v>0</v>
      </c>
      <c r="I32" s="38" t="n">
        <f aca="false">DSUM(OPTTRADES,I$9,$A547:$A548)</f>
        <v>0</v>
      </c>
      <c r="J32" s="38" t="n">
        <f aca="false">DSUM(OPTTRADES,J$9,$A547:$A548)</f>
        <v>0</v>
      </c>
      <c r="K32" s="38"/>
      <c r="L32" s="38" t="n">
        <f aca="false">'HEDGE QUANTITIES'!B27</f>
        <v>5.90688809</v>
      </c>
      <c r="M32" s="38" t="n">
        <f aca="false">'BASIS POSITION'!B33</f>
        <v>0</v>
      </c>
      <c r="N32" s="38" t="e">
        <f aca="false">V32+AP32</f>
        <v>#N/A</v>
      </c>
      <c r="O32" s="5" t="n">
        <f aca="false">VLOOKUP(A32,PARAMS,6,FALSE())</f>
        <v>3.188</v>
      </c>
      <c r="Q32" s="74" t="n">
        <f aca="false">DDE("TWINDDE","RSFRecord","NGc24 LAST")</f>
        <v>0</v>
      </c>
      <c r="R32" s="5" t="n">
        <f aca="false">VLOOKUP(A32,PARAMS,2,FALSE())</f>
        <v>3.21683333333333</v>
      </c>
      <c r="S32" s="74" t="n">
        <f aca="false">IF(SETTLE="SETTLE",O32+P32,IF(SETTLE="options",R32,IF(Q32&gt;0,Q32,O32+P32)))</f>
        <v>3.21683333333333</v>
      </c>
      <c r="T32" s="74" t="n">
        <f aca="false">S32-O32</f>
        <v>0.028833333333333</v>
      </c>
      <c r="V32" s="38" t="e">
        <f aca="false">((AA32/(VLOOKUP($AC$8,CHANGEGRID,Y32)-Z32))*(W32-X32))+X32</f>
        <v>#N/A</v>
      </c>
      <c r="W32" s="38" t="n">
        <f aca="false">VLOOKUP($A32,CHANGEGRID,$Y32)</f>
        <v>0.36713327</v>
      </c>
      <c r="X32" s="38" t="n">
        <f aca="false">VLOOKUP($A32,CHANGEGRID,$Y32-1)</f>
        <v>-0.36258467</v>
      </c>
      <c r="Y32" s="74" t="n">
        <f aca="false">HLOOKUP($T32,CHANGEGRID,2)+IF($T32&gt;$Z32,1,IF($T32&lt;$Z32,-1,0))</f>
        <v>6</v>
      </c>
      <c r="Z32" s="74" t="n">
        <f aca="false">HLOOKUP($T32,CHANGEGRID,1)</f>
        <v>-0.05</v>
      </c>
      <c r="AA32" s="74" t="n">
        <f aca="false">(T32-Z32)</f>
        <v>0.0788333333333331</v>
      </c>
      <c r="AB32" s="74"/>
      <c r="AC32" s="75" t="n">
        <f aca="false">A32</f>
        <v>37377</v>
      </c>
      <c r="AD32" s="38" t="n">
        <f aca="false">VLOOKUP($A32,EASTHEDGE,11,FALSE())</f>
        <v>-2.08001384</v>
      </c>
      <c r="AE32" s="38" t="n">
        <f aca="false">VLOOKUP($A32,EASTHEDGE,12,FALSE())</f>
        <v>-1.41492575</v>
      </c>
      <c r="AF32" s="38" t="n">
        <f aca="false">VLOOKUP($A32,EASTHEDGE,13,FALSE())</f>
        <v>-0.71979539</v>
      </c>
      <c r="AG32" s="38" t="n">
        <f aca="false">VLOOKUP($A32,EASTHEDGE,14,FALSE())</f>
        <v>-0.36258467</v>
      </c>
      <c r="AH32" s="38" t="n">
        <f aca="false">VLOOKUP($A32,EASTHEDGE,15,FALSE())</f>
        <v>0.36713327</v>
      </c>
      <c r="AI32" s="38" t="n">
        <f aca="false">VLOOKUP($A32,EASTHEDGE,16,FALSE())</f>
        <v>0.73798046</v>
      </c>
      <c r="AJ32" s="38" t="n">
        <f aca="false">VLOOKUP($A32,EASTHEDGE,17,FALSE())</f>
        <v>1.48750261</v>
      </c>
      <c r="AK32" s="38" t="n">
        <f aca="false">VLOOKUP($A32,EASTHEDGE,18,FALSE())</f>
        <v>2.24154612</v>
      </c>
      <c r="AL32" s="5" t="e">
        <f aca="false">AL31+1</f>
        <v>#REF!</v>
      </c>
      <c r="AO32" s="5" t="n">
        <f aca="false">T32+I$6</f>
        <v>0.028833333333333</v>
      </c>
      <c r="AP32" s="38" t="e">
        <f aca="false">((AU32/(VLOOKUP(AW$8,WESTCHANGEGRID,AS32)-AT32))*(AQ32-AR32))+AR32</f>
        <v>#N/A</v>
      </c>
      <c r="AQ32" s="38" t="n">
        <f aca="false">VLOOKUP(A32,WESTCHANGEGRID,AS32)</f>
        <v>0</v>
      </c>
      <c r="AR32" s="38" t="n">
        <f aca="false">VLOOKUP(A32,WESTCHANGEGRID,AS32-1)</f>
        <v>0</v>
      </c>
      <c r="AS32" s="74" t="n">
        <f aca="false">HLOOKUP(AO32,WESTCHANGEGRID,2)+IF(AO32&gt;AT32,1,IF(AO32&lt;AT32,-1,0))</f>
        <v>6</v>
      </c>
      <c r="AT32" s="74" t="n">
        <f aca="false">HLOOKUP(AO32,WESTCHANGEGRID,1)</f>
        <v>-0.05</v>
      </c>
      <c r="AU32" s="74" t="n">
        <f aca="false">(AO32-AT32)</f>
        <v>0.0788333333333331</v>
      </c>
      <c r="AV32" s="74"/>
      <c r="AW32" s="75" t="n">
        <f aca="false">A32</f>
        <v>37377</v>
      </c>
      <c r="AX32" s="38" t="n">
        <f aca="false">VLOOKUP($A32,WESTHEDGE,11,FALSE())</f>
        <v>0</v>
      </c>
      <c r="AY32" s="38" t="n">
        <f aca="false">VLOOKUP($A32,WESTHEDGE,12,FALSE())</f>
        <v>0</v>
      </c>
      <c r="AZ32" s="38" t="n">
        <f aca="false">VLOOKUP($A32,WESTHEDGE,13,FALSE())</f>
        <v>0</v>
      </c>
      <c r="BA32" s="38" t="n">
        <f aca="false">VLOOKUP($A32,WESTHEDGE,14,FALSE())</f>
        <v>0</v>
      </c>
      <c r="BB32" s="38" t="n">
        <f aca="false">VLOOKUP($A32,WESTHEDGE,15,FALSE())</f>
        <v>0</v>
      </c>
      <c r="BC32" s="38" t="n">
        <f aca="false">VLOOKUP($A32,WESTHEDGE,16,FALSE())</f>
        <v>0</v>
      </c>
      <c r="BD32" s="38" t="n">
        <f aca="false">VLOOKUP($A32,WESTHEDGE,17,FALSE())</f>
        <v>0</v>
      </c>
      <c r="BE32" s="38" t="n">
        <f aca="false">VLOOKUP($A32,WESTHEDGE,18,FALSE())</f>
        <v>0</v>
      </c>
      <c r="BF32" s="5" t="e">
        <f aca="false">BF31+1</f>
        <v>#REF!</v>
      </c>
      <c r="BH32" s="70" t="n">
        <f aca="false">VLOOKUP($A32,OPTIONRISK,9,FALSE())</f>
        <v>3196.100296</v>
      </c>
      <c r="BI32" s="70" t="n">
        <f aca="false">VLOOKUP($A32,OPTIONRISK,10,FALSE())</f>
        <v>7.27667488021903</v>
      </c>
      <c r="BJ32" s="71" t="n">
        <f aca="false">AVERAGE(VLOOKUP($A32,HEDGE,14,FALSE())*-1,VLOOKUP($A32,HEDGE,15,FALSE()))/5</f>
        <v>0.072971794</v>
      </c>
    </row>
    <row r="33" customFormat="false" ht="12.75" hidden="false" customHeight="false" outlineLevel="0" collapsed="false">
      <c r="A33" s="10" t="n">
        <v>37408</v>
      </c>
      <c r="B33" s="38" t="e">
        <f aca="false">G33+L33+M33+N33</f>
        <v>#N/A</v>
      </c>
      <c r="C33" s="71" t="n">
        <f aca="false">H33+BJ33</f>
        <v>0.06785792</v>
      </c>
      <c r="D33" s="70" t="n">
        <f aca="false">I33+BH33</f>
        <v>3002.335457</v>
      </c>
      <c r="E33" s="70" t="n">
        <f aca="false">J33+BI33</f>
        <v>11.6273081451061</v>
      </c>
      <c r="G33" s="38" t="n">
        <f aca="false">DSUM(OPTTRADES,G$9,$A549:$A550)</f>
        <v>0</v>
      </c>
      <c r="H33" s="73" t="n">
        <f aca="false">DSUM(OPTTRADES,H$9,$A549:$A550)</f>
        <v>0</v>
      </c>
      <c r="I33" s="38" t="n">
        <f aca="false">DSUM(OPTTRADES,I$9,$A549:$A550)</f>
        <v>0</v>
      </c>
      <c r="J33" s="38" t="n">
        <f aca="false">DSUM(OPTTRADES,J$9,$A549:$A550)</f>
        <v>0</v>
      </c>
      <c r="K33" s="38"/>
      <c r="L33" s="38" t="n">
        <f aca="false">'HEDGE QUANTITIES'!B28</f>
        <v>4.9066791</v>
      </c>
      <c r="M33" s="38" t="n">
        <f aca="false">'BASIS POSITION'!B34</f>
        <v>0</v>
      </c>
      <c r="N33" s="38" t="e">
        <f aca="false">V33+AP33</f>
        <v>#N/A</v>
      </c>
      <c r="O33" s="5" t="n">
        <f aca="false">VLOOKUP(A33,PARAMS,6,FALSE())</f>
        <v>3.158</v>
      </c>
      <c r="Q33" s="74" t="n">
        <f aca="false">DDE("TWINDDE","RSFRecord","NGc25 LAST")</f>
        <v>0</v>
      </c>
      <c r="R33" s="5" t="n">
        <f aca="false">VLOOKUP(A33,PARAMS,2,FALSE())</f>
        <v>3.18683333333333</v>
      </c>
      <c r="S33" s="74" t="n">
        <f aca="false">IF(SETTLE="SETTLE",O33+P33,IF(SETTLE="options",R33,IF(Q33&gt;0,Q33,O33+P33)))</f>
        <v>3.18683333333333</v>
      </c>
      <c r="T33" s="74" t="n">
        <f aca="false">S33-O33</f>
        <v>0.028833333333333</v>
      </c>
      <c r="V33" s="38" t="e">
        <f aca="false">((AA33/(VLOOKUP($AC$8,CHANGEGRID,Y33)-Z33))*(W33-X33))+X33</f>
        <v>#N/A</v>
      </c>
      <c r="W33" s="38" t="n">
        <f aca="false">VLOOKUP($A33,CHANGEGRID,$Y33)</f>
        <v>0.34170928</v>
      </c>
      <c r="X33" s="38" t="n">
        <f aca="false">VLOOKUP($A33,CHANGEGRID,$Y33-1)</f>
        <v>-0.33686992</v>
      </c>
      <c r="Y33" s="74" t="n">
        <f aca="false">HLOOKUP($T33,CHANGEGRID,2)+IF($T33&gt;$Z33,1,IF($T33&lt;$Z33,-1,0))</f>
        <v>6</v>
      </c>
      <c r="Z33" s="74" t="n">
        <f aca="false">HLOOKUP($T33,CHANGEGRID,1)</f>
        <v>-0.05</v>
      </c>
      <c r="AA33" s="74" t="n">
        <f aca="false">(T33-Z33)</f>
        <v>0.0788333333333331</v>
      </c>
      <c r="AB33" s="74"/>
      <c r="AC33" s="75" t="n">
        <f aca="false">A33</f>
        <v>37408</v>
      </c>
      <c r="AD33" s="38" t="n">
        <f aca="false">VLOOKUP($A33,EASTHEDGE,11,FALSE())</f>
        <v>-1.92347903</v>
      </c>
      <c r="AE33" s="38" t="n">
        <f aca="false">VLOOKUP($A33,EASTHEDGE,12,FALSE())</f>
        <v>-1.31086699</v>
      </c>
      <c r="AF33" s="38" t="n">
        <f aca="false">VLOOKUP($A33,EASTHEDGE,13,FALSE())</f>
        <v>-0.66812838</v>
      </c>
      <c r="AG33" s="38" t="n">
        <f aca="false">VLOOKUP($A33,EASTHEDGE,14,FALSE())</f>
        <v>-0.33686992</v>
      </c>
      <c r="AH33" s="38" t="n">
        <f aca="false">VLOOKUP($A33,EASTHEDGE,15,FALSE())</f>
        <v>0.34170928</v>
      </c>
      <c r="AI33" s="38" t="n">
        <f aca="false">VLOOKUP($A33,EASTHEDGE,16,FALSE())</f>
        <v>0.68747286</v>
      </c>
      <c r="AJ33" s="38" t="n">
        <f aca="false">VLOOKUP($A33,EASTHEDGE,17,FALSE())</f>
        <v>1.3880275</v>
      </c>
      <c r="AK33" s="38" t="n">
        <f aca="false">VLOOKUP($A33,EASTHEDGE,18,FALSE())</f>
        <v>2.09525562</v>
      </c>
      <c r="AL33" s="5" t="e">
        <f aca="false">AL32+1</f>
        <v>#REF!</v>
      </c>
      <c r="AO33" s="5" t="n">
        <f aca="false">T33+I$6</f>
        <v>0.028833333333333</v>
      </c>
      <c r="AP33" s="38" t="e">
        <f aca="false">((AU33/(VLOOKUP(AW$8,WESTCHANGEGRID,AS33)-AT33))*(AQ33-AR33))+AR33</f>
        <v>#N/A</v>
      </c>
      <c r="AQ33" s="38" t="n">
        <f aca="false">VLOOKUP(A33,WESTCHANGEGRID,AS33)</f>
        <v>0</v>
      </c>
      <c r="AR33" s="38" t="n">
        <f aca="false">VLOOKUP(A33,WESTCHANGEGRID,AS33-1)</f>
        <v>0</v>
      </c>
      <c r="AS33" s="74" t="n">
        <f aca="false">HLOOKUP(AO33,WESTCHANGEGRID,2)+IF(AO33&gt;AT33,1,IF(AO33&lt;AT33,-1,0))</f>
        <v>6</v>
      </c>
      <c r="AT33" s="74" t="n">
        <f aca="false">HLOOKUP(AO33,WESTCHANGEGRID,1)</f>
        <v>-0.05</v>
      </c>
      <c r="AU33" s="74" t="n">
        <f aca="false">(AO33-AT33)</f>
        <v>0.0788333333333331</v>
      </c>
      <c r="AV33" s="74"/>
      <c r="AW33" s="75" t="n">
        <f aca="false">A33</f>
        <v>37408</v>
      </c>
      <c r="AX33" s="38" t="n">
        <f aca="false">VLOOKUP($A33,WESTHEDGE,11,FALSE())</f>
        <v>0</v>
      </c>
      <c r="AY33" s="38" t="n">
        <f aca="false">VLOOKUP($A33,WESTHEDGE,12,FALSE())</f>
        <v>0</v>
      </c>
      <c r="AZ33" s="38" t="n">
        <f aca="false">VLOOKUP($A33,WESTHEDGE,13,FALSE())</f>
        <v>0</v>
      </c>
      <c r="BA33" s="38" t="n">
        <f aca="false">VLOOKUP($A33,WESTHEDGE,14,FALSE())</f>
        <v>0</v>
      </c>
      <c r="BB33" s="38" t="n">
        <f aca="false">VLOOKUP($A33,WESTHEDGE,15,FALSE())</f>
        <v>0</v>
      </c>
      <c r="BC33" s="38" t="n">
        <f aca="false">VLOOKUP($A33,WESTHEDGE,16,FALSE())</f>
        <v>0</v>
      </c>
      <c r="BD33" s="38" t="n">
        <f aca="false">VLOOKUP($A33,WESTHEDGE,17,FALSE())</f>
        <v>0</v>
      </c>
      <c r="BE33" s="38" t="n">
        <f aca="false">VLOOKUP($A33,WESTHEDGE,18,FALSE())</f>
        <v>0</v>
      </c>
      <c r="BF33" s="5" t="e">
        <f aca="false">BF32+1</f>
        <v>#REF!</v>
      </c>
      <c r="BH33" s="70" t="n">
        <f aca="false">VLOOKUP($A33,OPTIONRISK,9,FALSE())</f>
        <v>3002.335457</v>
      </c>
      <c r="BI33" s="70" t="n">
        <f aca="false">VLOOKUP($A33,OPTIONRISK,10,FALSE())</f>
        <v>11.6273081451061</v>
      </c>
      <c r="BJ33" s="71" t="n">
        <f aca="false">AVERAGE(VLOOKUP($A33,HEDGE,14,FALSE())*-1,VLOOKUP($A33,HEDGE,15,FALSE()))/5</f>
        <v>0.06785792</v>
      </c>
    </row>
    <row r="34" customFormat="false" ht="12.75" hidden="false" customHeight="false" outlineLevel="0" collapsed="false">
      <c r="A34" s="10" t="n">
        <v>37438</v>
      </c>
      <c r="B34" s="38" t="e">
        <f aca="false">G34+L34+M34+N34</f>
        <v>#N/A</v>
      </c>
      <c r="C34" s="71" t="n">
        <f aca="false">H34+BJ34</f>
        <v>0.072108979</v>
      </c>
      <c r="D34" s="70" t="n">
        <f aca="false">I34+BH34</f>
        <v>3205.562351</v>
      </c>
      <c r="E34" s="70" t="n">
        <f aca="false">J34+BI34</f>
        <v>13.6139559206023</v>
      </c>
      <c r="G34" s="38" t="n">
        <f aca="false">DSUM(OPTTRADES,G$9,$A551:$A552)</f>
        <v>0</v>
      </c>
      <c r="H34" s="73" t="n">
        <f aca="false">DSUM(OPTTRADES,H$9,$A551:$A552)</f>
        <v>0</v>
      </c>
      <c r="I34" s="38" t="n">
        <f aca="false">DSUM(OPTTRADES,I$9,$A551:$A552)</f>
        <v>0</v>
      </c>
      <c r="J34" s="38" t="n">
        <f aca="false">DSUM(OPTTRADES,J$9,$A551:$A552)</f>
        <v>0</v>
      </c>
      <c r="K34" s="38"/>
      <c r="L34" s="38" t="n">
        <f aca="false">'HEDGE QUANTITIES'!B29</f>
        <v>5.32769829</v>
      </c>
      <c r="M34" s="38" t="n">
        <f aca="false">'BASIS POSITION'!B35</f>
        <v>0</v>
      </c>
      <c r="N34" s="38" t="e">
        <f aca="false">V34+AP34</f>
        <v>#N/A</v>
      </c>
      <c r="O34" s="5" t="n">
        <f aca="false">VLOOKUP(A34,PARAMS,6,FALSE())</f>
        <v>3.148</v>
      </c>
      <c r="Q34" s="74" t="n">
        <f aca="false">DDE("TWINDDE","RSFRecord","NGc26 LAST")</f>
        <v>0</v>
      </c>
      <c r="R34" s="5" t="n">
        <f aca="false">VLOOKUP(A34,PARAMS,2,FALSE())</f>
        <v>3.17683333333333</v>
      </c>
      <c r="S34" s="74" t="n">
        <f aca="false">IF(SETTLE="SETTLE",O34+P34,IF(SETTLE="options",R34,IF(Q34&gt;0,Q34,O34+P34)))</f>
        <v>3.17683333333333</v>
      </c>
      <c r="T34" s="74" t="n">
        <f aca="false">S34-O34</f>
        <v>0.028833333333333</v>
      </c>
      <c r="V34" s="38" t="e">
        <f aca="false">((AA34/(VLOOKUP($AC$8,CHANGEGRID,Y34)-Z34))*(W34-X34))+X34</f>
        <v>#N/A</v>
      </c>
      <c r="W34" s="38" t="n">
        <f aca="false">VLOOKUP($A34,CHANGEGRID,$Y34)</f>
        <v>0.36221332</v>
      </c>
      <c r="X34" s="38" t="n">
        <f aca="false">VLOOKUP($A34,CHANGEGRID,$Y34-1)</f>
        <v>-0.35887647</v>
      </c>
      <c r="Y34" s="74" t="n">
        <f aca="false">HLOOKUP($T34,CHANGEGRID,2)+IF($T34&gt;$Z34,1,IF($T34&lt;$Z34,-1,0))</f>
        <v>6</v>
      </c>
      <c r="Z34" s="74" t="n">
        <f aca="false">HLOOKUP($T34,CHANGEGRID,1)</f>
        <v>-0.05</v>
      </c>
      <c r="AA34" s="74" t="n">
        <f aca="false">(T34-Z34)</f>
        <v>0.0788333333333331</v>
      </c>
      <c r="AB34" s="74"/>
      <c r="AC34" s="75" t="n">
        <f aca="false">A34</f>
        <v>37438</v>
      </c>
      <c r="AD34" s="38" t="n">
        <f aca="false">VLOOKUP($A34,EASTHEDGE,11,FALSE())</f>
        <v>-2.08280633</v>
      </c>
      <c r="AE34" s="38" t="n">
        <f aca="false">VLOOKUP($A34,EASTHEDGE,12,FALSE())</f>
        <v>-1.40921569</v>
      </c>
      <c r="AF34" s="38" t="n">
        <f aca="false">VLOOKUP($A34,EASTHEDGE,13,FALSE())</f>
        <v>-0.7137717</v>
      </c>
      <c r="AG34" s="38" t="n">
        <f aca="false">VLOOKUP($A34,EASTHEDGE,14,FALSE())</f>
        <v>-0.35887647</v>
      </c>
      <c r="AH34" s="38" t="n">
        <f aca="false">VLOOKUP($A34,EASTHEDGE,15,FALSE())</f>
        <v>0.36221332</v>
      </c>
      <c r="AI34" s="38" t="n">
        <f aca="false">VLOOKUP($A34,EASTHEDGE,16,FALSE())</f>
        <v>0.72709912</v>
      </c>
      <c r="AJ34" s="38" t="n">
        <f aca="false">VLOOKUP($A34,EASTHEDGE,17,FALSE())</f>
        <v>1.46220083</v>
      </c>
      <c r="AK34" s="38" t="n">
        <f aca="false">VLOOKUP($A34,EASTHEDGE,18,FALSE())</f>
        <v>2.19977603</v>
      </c>
      <c r="AL34" s="5" t="e">
        <f aca="false">AL33+1</f>
        <v>#REF!</v>
      </c>
      <c r="AO34" s="5" t="n">
        <f aca="false">T34+I$6</f>
        <v>0.028833333333333</v>
      </c>
      <c r="AP34" s="38" t="e">
        <f aca="false">((AU34/(VLOOKUP(AW$8,WESTCHANGEGRID,AS34)-AT34))*(AQ34-AR34))+AR34</f>
        <v>#N/A</v>
      </c>
      <c r="AQ34" s="38" t="n">
        <f aca="false">VLOOKUP(A34,WESTCHANGEGRID,AS34)</f>
        <v>0</v>
      </c>
      <c r="AR34" s="38" t="n">
        <f aca="false">VLOOKUP(A34,WESTCHANGEGRID,AS34-1)</f>
        <v>0</v>
      </c>
      <c r="AS34" s="74" t="n">
        <f aca="false">HLOOKUP(AO34,WESTCHANGEGRID,2)+IF(AO34&gt;AT34,1,IF(AO34&lt;AT34,-1,0))</f>
        <v>6</v>
      </c>
      <c r="AT34" s="74" t="n">
        <f aca="false">HLOOKUP(AO34,WESTCHANGEGRID,1)</f>
        <v>-0.05</v>
      </c>
      <c r="AU34" s="74" t="n">
        <f aca="false">(AO34-AT34)</f>
        <v>0.0788333333333331</v>
      </c>
      <c r="AV34" s="74"/>
      <c r="AW34" s="75" t="n">
        <f aca="false">A34</f>
        <v>37438</v>
      </c>
      <c r="AX34" s="38" t="n">
        <f aca="false">VLOOKUP($A34,WESTHEDGE,11,FALSE())</f>
        <v>0</v>
      </c>
      <c r="AY34" s="38" t="n">
        <f aca="false">VLOOKUP($A34,WESTHEDGE,12,FALSE())</f>
        <v>0</v>
      </c>
      <c r="AZ34" s="38" t="n">
        <f aca="false">VLOOKUP($A34,WESTHEDGE,13,FALSE())</f>
        <v>0</v>
      </c>
      <c r="BA34" s="38" t="n">
        <f aca="false">VLOOKUP($A34,WESTHEDGE,14,FALSE())</f>
        <v>0</v>
      </c>
      <c r="BB34" s="38" t="n">
        <f aca="false">VLOOKUP($A34,WESTHEDGE,15,FALSE())</f>
        <v>0</v>
      </c>
      <c r="BC34" s="38" t="n">
        <f aca="false">VLOOKUP($A34,WESTHEDGE,16,FALSE())</f>
        <v>0</v>
      </c>
      <c r="BD34" s="38" t="n">
        <f aca="false">VLOOKUP($A34,WESTHEDGE,17,FALSE())</f>
        <v>0</v>
      </c>
      <c r="BE34" s="38" t="n">
        <f aca="false">VLOOKUP($A34,WESTHEDGE,18,FALSE())</f>
        <v>0</v>
      </c>
      <c r="BF34" s="5" t="e">
        <f aca="false">BF33+1</f>
        <v>#REF!</v>
      </c>
      <c r="BH34" s="70" t="n">
        <f aca="false">VLOOKUP($A34,OPTIONRISK,9,FALSE())</f>
        <v>3205.562351</v>
      </c>
      <c r="BI34" s="70" t="n">
        <f aca="false">VLOOKUP($A34,OPTIONRISK,10,FALSE())</f>
        <v>13.6139559206023</v>
      </c>
      <c r="BJ34" s="71" t="n">
        <f aca="false">AVERAGE(VLOOKUP($A34,HEDGE,14,FALSE())*-1,VLOOKUP($A34,HEDGE,15,FALSE()))/5</f>
        <v>0.072108979</v>
      </c>
    </row>
    <row r="35" customFormat="false" ht="12.75" hidden="false" customHeight="false" outlineLevel="0" collapsed="false">
      <c r="A35" s="10" t="n">
        <v>37469</v>
      </c>
      <c r="B35" s="38" t="e">
        <f aca="false">G35+L35+M35+N35</f>
        <v>#N/A</v>
      </c>
      <c r="C35" s="71" t="n">
        <f aca="false">H35+BJ35</f>
        <v>0.073021317</v>
      </c>
      <c r="D35" s="70" t="n">
        <f aca="false">I35+BH35</f>
        <v>3349.959647</v>
      </c>
      <c r="E35" s="70" t="n">
        <f aca="false">J35+BI35</f>
        <v>14.1187600273785</v>
      </c>
      <c r="G35" s="38" t="n">
        <f aca="false">DSUM(OPTTRADES,G$9,$A553:$A554)</f>
        <v>0</v>
      </c>
      <c r="H35" s="73" t="n">
        <f aca="false">DSUM(OPTTRADES,H$9,$A553:$A554)</f>
        <v>0</v>
      </c>
      <c r="I35" s="38" t="n">
        <f aca="false">DSUM(OPTTRADES,I$9,$A553:$A554)</f>
        <v>0</v>
      </c>
      <c r="J35" s="38" t="n">
        <f aca="false">DSUM(OPTTRADES,J$9,$A553:$A554)</f>
        <v>0</v>
      </c>
      <c r="K35" s="38"/>
      <c r="L35" s="38" t="n">
        <f aca="false">'HEDGE QUANTITIES'!B30</f>
        <v>5.29089856</v>
      </c>
      <c r="M35" s="38" t="n">
        <f aca="false">'BASIS POSITION'!B36</f>
        <v>0</v>
      </c>
      <c r="N35" s="38" t="e">
        <f aca="false">V35+AP35</f>
        <v>#N/A</v>
      </c>
      <c r="O35" s="5" t="n">
        <f aca="false">VLOOKUP(A35,PARAMS,6,FALSE())</f>
        <v>3.143</v>
      </c>
      <c r="Q35" s="74" t="n">
        <f aca="false">DDE("TWINDDE","RSFRecord","NGc27 LAST")</f>
        <v>0</v>
      </c>
      <c r="R35" s="5" t="n">
        <f aca="false">VLOOKUP(A35,PARAMS,2,FALSE())</f>
        <v>3.17183333333333</v>
      </c>
      <c r="S35" s="74" t="n">
        <f aca="false">IF(SETTLE="SETTLE",O35+P35,IF(SETTLE="options",R35,IF(Q35&gt;0,Q35,O35+P35)))</f>
        <v>3.17183333333333</v>
      </c>
      <c r="T35" s="74" t="n">
        <f aca="false">S35-O35</f>
        <v>0.028833333333333</v>
      </c>
      <c r="V35" s="38" t="e">
        <f aca="false">((AA35/(VLOOKUP($AC$8,CHANGEGRID,Y35)-Z35))*(W35-X35))+X35</f>
        <v>#N/A</v>
      </c>
      <c r="W35" s="38" t="n">
        <f aca="false">VLOOKUP($A35,CHANGEGRID,$Y35)</f>
        <v>0.36594988</v>
      </c>
      <c r="X35" s="38" t="n">
        <f aca="false">VLOOKUP($A35,CHANGEGRID,$Y35-1)</f>
        <v>-0.36426329</v>
      </c>
      <c r="Y35" s="74" t="n">
        <f aca="false">HLOOKUP($T35,CHANGEGRID,2)+IF($T35&gt;$Z35,1,IF($T35&lt;$Z35,-1,0))</f>
        <v>6</v>
      </c>
      <c r="Z35" s="74" t="n">
        <f aca="false">HLOOKUP($T35,CHANGEGRID,1)</f>
        <v>-0.05</v>
      </c>
      <c r="AA35" s="74" t="n">
        <f aca="false">(T35-Z35)</f>
        <v>0.0788333333333331</v>
      </c>
      <c r="AB35" s="74"/>
      <c r="AC35" s="75" t="n">
        <f aca="false">A35</f>
        <v>37469</v>
      </c>
      <c r="AD35" s="38" t="n">
        <f aca="false">VLOOKUP($A35,EASTHEDGE,11,FALSE())</f>
        <v>-2.14432807</v>
      </c>
      <c r="AE35" s="38" t="n">
        <f aca="false">VLOOKUP($A35,EASTHEDGE,12,FALSE())</f>
        <v>-1.44197585</v>
      </c>
      <c r="AF35" s="38" t="n">
        <f aca="false">VLOOKUP($A35,EASTHEDGE,13,FALSE())</f>
        <v>-0.72632824</v>
      </c>
      <c r="AG35" s="38" t="n">
        <f aca="false">VLOOKUP($A35,EASTHEDGE,14,FALSE())</f>
        <v>-0.36426329</v>
      </c>
      <c r="AH35" s="38" t="n">
        <f aca="false">VLOOKUP($A35,EASTHEDGE,15,FALSE())</f>
        <v>0.36594988</v>
      </c>
      <c r="AI35" s="38" t="n">
        <f aca="false">VLOOKUP($A35,EASTHEDGE,16,FALSE())</f>
        <v>0.73305557</v>
      </c>
      <c r="AJ35" s="38" t="n">
        <f aca="false">VLOOKUP($A35,EASTHEDGE,17,FALSE())</f>
        <v>1.46857363</v>
      </c>
      <c r="AK35" s="38" t="n">
        <f aca="false">VLOOKUP($A35,EASTHEDGE,18,FALSE())</f>
        <v>2.2020047</v>
      </c>
      <c r="AL35" s="5" t="e">
        <f aca="false">AL34+1</f>
        <v>#REF!</v>
      </c>
      <c r="AO35" s="5" t="n">
        <f aca="false">T35+I$6</f>
        <v>0.028833333333333</v>
      </c>
      <c r="AP35" s="38" t="e">
        <f aca="false">((AU35/(VLOOKUP(AW$8,WESTCHANGEGRID,AS35)-AT35))*(AQ35-AR35))+AR35</f>
        <v>#N/A</v>
      </c>
      <c r="AQ35" s="38" t="n">
        <f aca="false">VLOOKUP(A35,WESTCHANGEGRID,AS35)</f>
        <v>0</v>
      </c>
      <c r="AR35" s="38" t="n">
        <f aca="false">VLOOKUP(A35,WESTCHANGEGRID,AS35-1)</f>
        <v>0</v>
      </c>
      <c r="AS35" s="74" t="n">
        <f aca="false">HLOOKUP(AO35,WESTCHANGEGRID,2)+IF(AO35&gt;AT35,1,IF(AO35&lt;AT35,-1,0))</f>
        <v>6</v>
      </c>
      <c r="AT35" s="74" t="n">
        <f aca="false">HLOOKUP(AO35,WESTCHANGEGRID,1)</f>
        <v>-0.05</v>
      </c>
      <c r="AU35" s="74" t="n">
        <f aca="false">(AO35-AT35)</f>
        <v>0.0788333333333331</v>
      </c>
      <c r="AV35" s="74"/>
      <c r="AW35" s="75" t="n">
        <f aca="false">A35</f>
        <v>37469</v>
      </c>
      <c r="AX35" s="38" t="n">
        <f aca="false">VLOOKUP($A35,WESTHEDGE,11,FALSE())</f>
        <v>0</v>
      </c>
      <c r="AY35" s="38" t="n">
        <f aca="false">VLOOKUP($A35,WESTHEDGE,12,FALSE())</f>
        <v>0</v>
      </c>
      <c r="AZ35" s="38" t="n">
        <f aca="false">VLOOKUP($A35,WESTHEDGE,13,FALSE())</f>
        <v>0</v>
      </c>
      <c r="BA35" s="38" t="n">
        <f aca="false">VLOOKUP($A35,WESTHEDGE,14,FALSE())</f>
        <v>0</v>
      </c>
      <c r="BB35" s="38" t="n">
        <f aca="false">VLOOKUP($A35,WESTHEDGE,15,FALSE())</f>
        <v>0</v>
      </c>
      <c r="BC35" s="38" t="n">
        <f aca="false">VLOOKUP($A35,WESTHEDGE,16,FALSE())</f>
        <v>0</v>
      </c>
      <c r="BD35" s="38" t="n">
        <f aca="false">VLOOKUP($A35,WESTHEDGE,17,FALSE())</f>
        <v>0</v>
      </c>
      <c r="BE35" s="38" t="n">
        <f aca="false">VLOOKUP($A35,WESTHEDGE,18,FALSE())</f>
        <v>0</v>
      </c>
      <c r="BF35" s="5" t="e">
        <f aca="false">BF34+1</f>
        <v>#REF!</v>
      </c>
      <c r="BH35" s="70" t="n">
        <f aca="false">VLOOKUP($A35,OPTIONRISK,9,FALSE())</f>
        <v>3349.959647</v>
      </c>
      <c r="BI35" s="70" t="n">
        <f aca="false">VLOOKUP($A35,OPTIONRISK,10,FALSE())</f>
        <v>14.1187600273785</v>
      </c>
      <c r="BJ35" s="71" t="n">
        <f aca="false">AVERAGE(VLOOKUP($A35,HEDGE,14,FALSE())*-1,VLOOKUP($A35,HEDGE,15,FALSE()))/5</f>
        <v>0.073021317</v>
      </c>
    </row>
    <row r="36" customFormat="false" ht="12.75" hidden="false" customHeight="false" outlineLevel="0" collapsed="false">
      <c r="A36" s="10" t="n">
        <v>37500</v>
      </c>
      <c r="B36" s="38" t="e">
        <f aca="false">G36+L36+M36+N36</f>
        <v>#N/A</v>
      </c>
      <c r="C36" s="71" t="n">
        <f aca="false">H36+BJ36</f>
        <v>0.063240555</v>
      </c>
      <c r="D36" s="70" t="n">
        <f aca="false">I36+BH36</f>
        <v>2911.397396</v>
      </c>
      <c r="E36" s="70" t="n">
        <f aca="false">J36+BI36</f>
        <v>20.4163605749487</v>
      </c>
      <c r="G36" s="38" t="n">
        <f aca="false">DSUM(OPTTRADES,G$9,$A555:$A556)</f>
        <v>0</v>
      </c>
      <c r="H36" s="73" t="n">
        <f aca="false">DSUM(OPTTRADES,H$9,$A555:$A556)</f>
        <v>0</v>
      </c>
      <c r="I36" s="38" t="n">
        <f aca="false">DSUM(OPTTRADES,I$9,$A555:$A556)</f>
        <v>0</v>
      </c>
      <c r="J36" s="38" t="n">
        <f aca="false">DSUM(OPTTRADES,J$9,$A555:$A556)</f>
        <v>0</v>
      </c>
      <c r="K36" s="38"/>
      <c r="L36" s="38" t="n">
        <f aca="false">'HEDGE QUANTITIES'!B31</f>
        <v>4.8587856</v>
      </c>
      <c r="M36" s="38" t="n">
        <f aca="false">'BASIS POSITION'!B37</f>
        <v>0</v>
      </c>
      <c r="N36" s="38" t="e">
        <f aca="false">V36+AP36</f>
        <v>#N/A</v>
      </c>
      <c r="O36" s="5" t="n">
        <f aca="false">VLOOKUP(A36,PARAMS,6,FALSE())</f>
        <v>3.133</v>
      </c>
      <c r="Q36" s="74" t="n">
        <f aca="false">DDE("TWINDDE","RSFRecord","NGc28 LAST")</f>
        <v>0</v>
      </c>
      <c r="R36" s="5" t="n">
        <f aca="false">VLOOKUP(A36,PARAMS,2,FALSE())</f>
        <v>3.16183333333333</v>
      </c>
      <c r="S36" s="74" t="n">
        <f aca="false">IF(SETTLE="SETTLE",O36+P36,IF(SETTLE="options",R36,IF(Q36&gt;0,Q36,O36+P36)))</f>
        <v>3.16183333333333</v>
      </c>
      <c r="T36" s="74" t="n">
        <f aca="false">S36-O36</f>
        <v>0.028833333333333</v>
      </c>
      <c r="V36" s="38" t="e">
        <f aca="false">((AA36/(VLOOKUP($AC$8,CHANGEGRID,Y36)-Z36))*(W36-X36))+X36</f>
        <v>#N/A</v>
      </c>
      <c r="W36" s="38" t="n">
        <f aca="false">VLOOKUP($A36,CHANGEGRID,$Y36)</f>
        <v>0.31765444</v>
      </c>
      <c r="X36" s="38" t="n">
        <f aca="false">VLOOKUP($A36,CHANGEGRID,$Y36-1)</f>
        <v>-0.31475111</v>
      </c>
      <c r="Y36" s="74" t="n">
        <f aca="false">HLOOKUP($T36,CHANGEGRID,2)+IF($T36&gt;$Z36,1,IF($T36&lt;$Z36,-1,0))</f>
        <v>6</v>
      </c>
      <c r="Z36" s="74" t="n">
        <f aca="false">HLOOKUP($T36,CHANGEGRID,1)</f>
        <v>-0.05</v>
      </c>
      <c r="AA36" s="74" t="n">
        <f aca="false">(T36-Z36)</f>
        <v>0.0788333333333331</v>
      </c>
      <c r="AB36" s="74"/>
      <c r="AC36" s="75" t="n">
        <f aca="false">A36</f>
        <v>37500</v>
      </c>
      <c r="AD36" s="38" t="n">
        <f aca="false">VLOOKUP($A36,EASTHEDGE,11,FALSE())</f>
        <v>-1.82826004</v>
      </c>
      <c r="AE36" s="38" t="n">
        <f aca="false">VLOOKUP($A36,EASTHEDGE,12,FALSE())</f>
        <v>-1.23645454</v>
      </c>
      <c r="AF36" s="38" t="n">
        <f aca="false">VLOOKUP($A36,EASTHEDGE,13,FALSE())</f>
        <v>-0.62607238</v>
      </c>
      <c r="AG36" s="38" t="n">
        <f aca="false">VLOOKUP($A36,EASTHEDGE,14,FALSE())</f>
        <v>-0.31475111</v>
      </c>
      <c r="AH36" s="38" t="n">
        <f aca="false">VLOOKUP($A36,EASTHEDGE,15,FALSE())</f>
        <v>0.31765444</v>
      </c>
      <c r="AI36" s="38" t="n">
        <f aca="false">VLOOKUP($A36,EASTHEDGE,16,FALSE())</f>
        <v>0.63767031</v>
      </c>
      <c r="AJ36" s="38" t="n">
        <f aca="false">VLOOKUP($A36,EASTHEDGE,17,FALSE())</f>
        <v>1.2825939</v>
      </c>
      <c r="AK36" s="38" t="n">
        <f aca="false">VLOOKUP($A36,EASTHEDGE,18,FALSE())</f>
        <v>1.9301916</v>
      </c>
      <c r="AL36" s="5" t="e">
        <f aca="false">AL35+1</f>
        <v>#REF!</v>
      </c>
      <c r="AO36" s="5" t="n">
        <f aca="false">T36+I$6</f>
        <v>0.028833333333333</v>
      </c>
      <c r="AP36" s="38" t="e">
        <f aca="false">((AU36/(VLOOKUP(AW$8,WESTCHANGEGRID,AS36)-AT36))*(AQ36-AR36))+AR36</f>
        <v>#N/A</v>
      </c>
      <c r="AQ36" s="38" t="n">
        <f aca="false">VLOOKUP(A36,WESTCHANGEGRID,AS36)</f>
        <v>0</v>
      </c>
      <c r="AR36" s="38" t="n">
        <f aca="false">VLOOKUP(A36,WESTCHANGEGRID,AS36-1)</f>
        <v>0</v>
      </c>
      <c r="AS36" s="74" t="n">
        <f aca="false">HLOOKUP(AO36,WESTCHANGEGRID,2)+IF(AO36&gt;AT36,1,IF(AO36&lt;AT36,-1,0))</f>
        <v>6</v>
      </c>
      <c r="AT36" s="74" t="n">
        <f aca="false">HLOOKUP(AO36,WESTCHANGEGRID,1)</f>
        <v>-0.05</v>
      </c>
      <c r="AU36" s="74" t="n">
        <f aca="false">(AO36-AT36)</f>
        <v>0.0788333333333331</v>
      </c>
      <c r="AV36" s="74"/>
      <c r="AW36" s="75" t="n">
        <f aca="false">A36</f>
        <v>37500</v>
      </c>
      <c r="AX36" s="38" t="n">
        <f aca="false">VLOOKUP($A36,WESTHEDGE,11,FALSE())</f>
        <v>0</v>
      </c>
      <c r="AY36" s="38" t="n">
        <f aca="false">VLOOKUP($A36,WESTHEDGE,12,FALSE())</f>
        <v>0</v>
      </c>
      <c r="AZ36" s="38" t="n">
        <f aca="false">VLOOKUP($A36,WESTHEDGE,13,FALSE())</f>
        <v>0</v>
      </c>
      <c r="BA36" s="38" t="n">
        <f aca="false">VLOOKUP($A36,WESTHEDGE,14,FALSE())</f>
        <v>0</v>
      </c>
      <c r="BB36" s="38" t="n">
        <f aca="false">VLOOKUP($A36,WESTHEDGE,15,FALSE())</f>
        <v>0</v>
      </c>
      <c r="BC36" s="38" t="n">
        <f aca="false">VLOOKUP($A36,WESTHEDGE,16,FALSE())</f>
        <v>0</v>
      </c>
      <c r="BD36" s="38" t="n">
        <f aca="false">VLOOKUP($A36,WESTHEDGE,17,FALSE())</f>
        <v>0</v>
      </c>
      <c r="BE36" s="38" t="n">
        <f aca="false">VLOOKUP($A36,WESTHEDGE,18,FALSE())</f>
        <v>0</v>
      </c>
      <c r="BF36" s="5" t="e">
        <f aca="false">BF35+1</f>
        <v>#REF!</v>
      </c>
      <c r="BH36" s="70" t="n">
        <f aca="false">VLOOKUP($A36,OPTIONRISK,9,FALSE())</f>
        <v>2911.397396</v>
      </c>
      <c r="BI36" s="70" t="n">
        <f aca="false">VLOOKUP($A36,OPTIONRISK,10,FALSE())</f>
        <v>20.4163605749487</v>
      </c>
      <c r="BJ36" s="71" t="n">
        <f aca="false">AVERAGE(VLOOKUP($A36,HEDGE,14,FALSE())*-1,VLOOKUP($A36,HEDGE,15,FALSE()))/5</f>
        <v>0.063240555</v>
      </c>
    </row>
    <row r="37" customFormat="false" ht="12.75" hidden="false" customHeight="false" outlineLevel="0" collapsed="false">
      <c r="A37" s="10" t="n">
        <v>37530</v>
      </c>
      <c r="B37" s="38" t="e">
        <f aca="false">G37+L37+M37+N37</f>
        <v>#N/A</v>
      </c>
      <c r="C37" s="71" t="n">
        <f aca="false">H37+BJ37</f>
        <v>0.062888935</v>
      </c>
      <c r="D37" s="70" t="n">
        <f aca="false">I37+BH37</f>
        <v>3094.704933</v>
      </c>
      <c r="E37" s="70" t="n">
        <f aca="false">J37+BI37</f>
        <v>21.1493273100616</v>
      </c>
      <c r="G37" s="38" t="n">
        <f aca="false">DSUM(OPTTRADES,G$9,$A557:$A558)</f>
        <v>0</v>
      </c>
      <c r="H37" s="73" t="n">
        <f aca="false">DSUM(OPTTRADES,H$9,$A557:$A558)</f>
        <v>0</v>
      </c>
      <c r="I37" s="38" t="n">
        <f aca="false">DSUM(OPTTRADES,I$9,$A557:$A558)</f>
        <v>0</v>
      </c>
      <c r="J37" s="38" t="n">
        <f aca="false">DSUM(OPTTRADES,J$9,$A557:$A558)</f>
        <v>0</v>
      </c>
      <c r="K37" s="38"/>
      <c r="L37" s="38" t="n">
        <f aca="false">'HEDGE QUANTITIES'!B32</f>
        <v>5.84280114</v>
      </c>
      <c r="M37" s="38" t="n">
        <f aca="false">'BASIS POSITION'!B38</f>
        <v>0</v>
      </c>
      <c r="N37" s="38" t="e">
        <f aca="false">V37+AP37</f>
        <v>#N/A</v>
      </c>
      <c r="O37" s="5" t="n">
        <f aca="false">VLOOKUP(A37,PARAMS,6,FALSE())</f>
        <v>3.151</v>
      </c>
      <c r="Q37" s="74" t="n">
        <f aca="false">DDE("TWINDDE","RSFRecord","NGc29 LAST")</f>
        <v>0</v>
      </c>
      <c r="R37" s="5" t="n">
        <f aca="false">VLOOKUP(A37,PARAMS,2,FALSE())</f>
        <v>3.17983333333333</v>
      </c>
      <c r="S37" s="74" t="n">
        <f aca="false">IF(SETTLE="SETTLE",O37+P37,IF(SETTLE="options",R37,IF(Q37&gt;0,Q37,O37+P37)))</f>
        <v>3.17983333333333</v>
      </c>
      <c r="T37" s="74" t="n">
        <f aca="false">S37-O37</f>
        <v>0.028833333333333</v>
      </c>
      <c r="V37" s="38" t="e">
        <f aca="false">((AA37/(VLOOKUP($AC$8,CHANGEGRID,Y37)-Z37))*(W37-X37))+X37</f>
        <v>#N/A</v>
      </c>
      <c r="W37" s="38" t="n">
        <f aca="false">VLOOKUP($A37,CHANGEGRID,$Y37)</f>
        <v>0.31579184</v>
      </c>
      <c r="X37" s="38" t="n">
        <f aca="false">VLOOKUP($A37,CHANGEGRID,$Y37-1)</f>
        <v>-0.31309751</v>
      </c>
      <c r="Y37" s="74" t="n">
        <f aca="false">HLOOKUP($T37,CHANGEGRID,2)+IF($T37&gt;$Z37,1,IF($T37&lt;$Z37,-1,0))</f>
        <v>6</v>
      </c>
      <c r="Z37" s="74" t="n">
        <f aca="false">HLOOKUP($T37,CHANGEGRID,1)</f>
        <v>-0.05</v>
      </c>
      <c r="AA37" s="74" t="n">
        <f aca="false">(T37-Z37)</f>
        <v>0.0788333333333331</v>
      </c>
      <c r="AB37" s="74"/>
      <c r="AC37" s="75" t="n">
        <f aca="false">A37</f>
        <v>37530</v>
      </c>
      <c r="AD37" s="38" t="n">
        <f aca="false">VLOOKUP($A37,EASTHEDGE,11,FALSE())</f>
        <v>-1.82159008</v>
      </c>
      <c r="AE37" s="38" t="n">
        <f aca="false">VLOOKUP($A37,EASTHEDGE,12,FALSE())</f>
        <v>-1.2312413</v>
      </c>
      <c r="AF37" s="38" t="n">
        <f aca="false">VLOOKUP($A37,EASTHEDGE,13,FALSE())</f>
        <v>-0.62299073</v>
      </c>
      <c r="AG37" s="38" t="n">
        <f aca="false">VLOOKUP($A37,EASTHEDGE,14,FALSE())</f>
        <v>-0.31309751</v>
      </c>
      <c r="AH37" s="38" t="n">
        <f aca="false">VLOOKUP($A37,EASTHEDGE,15,FALSE())</f>
        <v>0.31579184</v>
      </c>
      <c r="AI37" s="38" t="n">
        <f aca="false">VLOOKUP($A37,EASTHEDGE,16,FALSE())</f>
        <v>0.63375592</v>
      </c>
      <c r="AJ37" s="38" t="n">
        <f aca="false">VLOOKUP($A37,EASTHEDGE,17,FALSE())</f>
        <v>1.27409947</v>
      </c>
      <c r="AK37" s="38" t="n">
        <f aca="false">VLOOKUP($A37,EASTHEDGE,18,FALSE())</f>
        <v>1.91635443</v>
      </c>
      <c r="AL37" s="5" t="e">
        <f aca="false">AL36+1</f>
        <v>#REF!</v>
      </c>
      <c r="AO37" s="5" t="n">
        <f aca="false">T37+I$6</f>
        <v>0.028833333333333</v>
      </c>
      <c r="AP37" s="38" t="e">
        <f aca="false">((AU37/(VLOOKUP(AW$8,WESTCHANGEGRID,AS37)-AT37))*(AQ37-AR37))+AR37</f>
        <v>#N/A</v>
      </c>
      <c r="AQ37" s="38" t="n">
        <f aca="false">VLOOKUP(A37,WESTCHANGEGRID,AS37)</f>
        <v>0</v>
      </c>
      <c r="AR37" s="38" t="n">
        <f aca="false">VLOOKUP(A37,WESTCHANGEGRID,AS37-1)</f>
        <v>0</v>
      </c>
      <c r="AS37" s="74" t="n">
        <f aca="false">HLOOKUP(AO37,WESTCHANGEGRID,2)+IF(AO37&gt;AT37,1,IF(AO37&lt;AT37,-1,0))</f>
        <v>6</v>
      </c>
      <c r="AT37" s="74" t="n">
        <f aca="false">HLOOKUP(AO37,WESTCHANGEGRID,1)</f>
        <v>-0.05</v>
      </c>
      <c r="AU37" s="74" t="n">
        <f aca="false">(AO37-AT37)</f>
        <v>0.0788333333333331</v>
      </c>
      <c r="AV37" s="74"/>
      <c r="AW37" s="75" t="n">
        <f aca="false">A37</f>
        <v>37530</v>
      </c>
      <c r="AX37" s="38" t="n">
        <f aca="false">VLOOKUP($A37,WESTHEDGE,11,FALSE())</f>
        <v>0</v>
      </c>
      <c r="AY37" s="38" t="n">
        <f aca="false">VLOOKUP($A37,WESTHEDGE,12,FALSE())</f>
        <v>0</v>
      </c>
      <c r="AZ37" s="38" t="n">
        <f aca="false">VLOOKUP($A37,WESTHEDGE,13,FALSE())</f>
        <v>0</v>
      </c>
      <c r="BA37" s="38" t="n">
        <f aca="false">VLOOKUP($A37,WESTHEDGE,14,FALSE())</f>
        <v>0</v>
      </c>
      <c r="BB37" s="38" t="n">
        <f aca="false">VLOOKUP($A37,WESTHEDGE,15,FALSE())</f>
        <v>0</v>
      </c>
      <c r="BC37" s="38" t="n">
        <f aca="false">VLOOKUP($A37,WESTHEDGE,16,FALSE())</f>
        <v>0</v>
      </c>
      <c r="BD37" s="38" t="n">
        <f aca="false">VLOOKUP($A37,WESTHEDGE,17,FALSE())</f>
        <v>0</v>
      </c>
      <c r="BE37" s="38" t="n">
        <f aca="false">VLOOKUP($A37,WESTHEDGE,18,FALSE())</f>
        <v>0</v>
      </c>
      <c r="BF37" s="5" t="e">
        <f aca="false">BF36+1</f>
        <v>#REF!</v>
      </c>
      <c r="BH37" s="70" t="n">
        <f aca="false">VLOOKUP($A37,OPTIONRISK,9,FALSE())</f>
        <v>3094.704933</v>
      </c>
      <c r="BI37" s="70" t="n">
        <f aca="false">VLOOKUP($A37,OPTIONRISK,10,FALSE())</f>
        <v>21.1493273100616</v>
      </c>
      <c r="BJ37" s="71" t="n">
        <f aca="false">AVERAGE(VLOOKUP($A37,HEDGE,14,FALSE())*-1,VLOOKUP($A37,HEDGE,15,FALSE()))/5</f>
        <v>0.062888935</v>
      </c>
    </row>
    <row r="38" customFormat="false" ht="12.75" hidden="false" customHeight="false" outlineLevel="0" collapsed="false">
      <c r="A38" s="10" t="n">
        <v>37561</v>
      </c>
      <c r="B38" s="38" t="e">
        <f aca="false">G38+L38+M38+N38</f>
        <v>#N/A</v>
      </c>
      <c r="C38" s="71" t="n">
        <f aca="false">H38+BJ38</f>
        <v>0.108937139</v>
      </c>
      <c r="D38" s="70" t="n">
        <f aca="false">I38+BH38</f>
        <v>7208.671438</v>
      </c>
      <c r="E38" s="70" t="n">
        <f aca="false">J38+BI38</f>
        <v>-38.5049503080082</v>
      </c>
      <c r="G38" s="38" t="n">
        <f aca="false">DSUM(OPTTRADES,G$9,$A559:$A560)</f>
        <v>0</v>
      </c>
      <c r="H38" s="73" t="n">
        <f aca="false">DSUM(OPTTRADES,H$9,$A559:$A560)</f>
        <v>0</v>
      </c>
      <c r="I38" s="38" t="n">
        <f aca="false">DSUM(OPTTRADES,I$9,$A559:$A560)</f>
        <v>0</v>
      </c>
      <c r="J38" s="38" t="n">
        <f aca="false">DSUM(OPTTRADES,J$9,$A559:$A560)</f>
        <v>0</v>
      </c>
      <c r="K38" s="38"/>
      <c r="L38" s="38" t="n">
        <f aca="false">'HEDGE QUANTITIES'!B33</f>
        <v>11.3762746</v>
      </c>
      <c r="M38" s="38" t="n">
        <f aca="false">'BASIS POSITION'!B39</f>
        <v>0</v>
      </c>
      <c r="N38" s="38" t="e">
        <f aca="false">V38+AP38</f>
        <v>#N/A</v>
      </c>
      <c r="O38" s="5" t="n">
        <f aca="false">VLOOKUP(A38,PARAMS,6,FALSE())</f>
        <v>3.251</v>
      </c>
      <c r="Q38" s="74" t="n">
        <f aca="false">DDE("TWINDDE","RSFRecord","NGc30 LAST")</f>
        <v>0</v>
      </c>
      <c r="R38" s="5" t="n">
        <f aca="false">VLOOKUP(A38,PARAMS,2,FALSE())</f>
        <v>3.27983333333333</v>
      </c>
      <c r="S38" s="74" t="n">
        <f aca="false">IF(SETTLE="SETTLE",O38+P38,IF(SETTLE="options",R38,IF(Q38&gt;0,Q38,O38+P38)))</f>
        <v>3.27983333333333</v>
      </c>
      <c r="T38" s="74" t="n">
        <f aca="false">S38-O38</f>
        <v>0.028833333333333</v>
      </c>
      <c r="V38" s="38" t="e">
        <f aca="false">((AA38/(VLOOKUP($AC$8,CHANGEGRID,Y38)-Z38))*(W38-X38))+X38</f>
        <v>#N/A</v>
      </c>
      <c r="W38" s="38" t="n">
        <f aca="false">VLOOKUP($A38,CHANGEGRID,$Y38)</f>
        <v>0.53737393</v>
      </c>
      <c r="X38" s="38" t="n">
        <f aca="false">VLOOKUP($A38,CHANGEGRID,$Y38-1)</f>
        <v>-0.55199746</v>
      </c>
      <c r="Y38" s="74" t="n">
        <f aca="false">HLOOKUP($T38,CHANGEGRID,2)+IF($T38&gt;$Z38,1,IF($T38&lt;$Z38,-1,0))</f>
        <v>6</v>
      </c>
      <c r="Z38" s="74" t="n">
        <f aca="false">HLOOKUP($T38,CHANGEGRID,1)</f>
        <v>-0.05</v>
      </c>
      <c r="AA38" s="74" t="n">
        <f aca="false">(T38-Z38)</f>
        <v>0.0788333333333331</v>
      </c>
      <c r="AB38" s="74"/>
      <c r="AC38" s="75" t="n">
        <f aca="false">A38</f>
        <v>37561</v>
      </c>
      <c r="AD38" s="38" t="n">
        <f aca="false">VLOOKUP($A38,EASTHEDGE,11,FALSE())</f>
        <v>-3.54785471</v>
      </c>
      <c r="AE38" s="38" t="n">
        <f aca="false">VLOOKUP($A38,EASTHEDGE,12,FALSE())</f>
        <v>-2.30028726</v>
      </c>
      <c r="AF38" s="38" t="n">
        <f aca="false">VLOOKUP($A38,EASTHEDGE,13,FALSE())</f>
        <v>-1.1190594</v>
      </c>
      <c r="AG38" s="38" t="n">
        <f aca="false">VLOOKUP($A38,EASTHEDGE,14,FALSE())</f>
        <v>-0.55199746</v>
      </c>
      <c r="AH38" s="38" t="n">
        <f aca="false">VLOOKUP($A38,EASTHEDGE,15,FALSE())</f>
        <v>0.53737393</v>
      </c>
      <c r="AI38" s="38" t="n">
        <f aca="false">VLOOKUP($A38,EASTHEDGE,16,FALSE())</f>
        <v>1.06052481</v>
      </c>
      <c r="AJ38" s="38" t="n">
        <f aca="false">VLOOKUP($A38,EASTHEDGE,17,FALSE())</f>
        <v>2.06489189</v>
      </c>
      <c r="AK38" s="38" t="n">
        <f aca="false">VLOOKUP($A38,EASTHEDGE,18,FALSE())</f>
        <v>3.01555099</v>
      </c>
      <c r="AL38" s="5" t="e">
        <f aca="false">AL37+1</f>
        <v>#REF!</v>
      </c>
      <c r="AO38" s="5" t="n">
        <f aca="false">T38+I$6</f>
        <v>0.028833333333333</v>
      </c>
      <c r="AP38" s="38" t="e">
        <f aca="false">((AU38/(VLOOKUP(AW$8,WESTCHANGEGRID,AS38)-AT38))*(AQ38-AR38))+AR38</f>
        <v>#N/A</v>
      </c>
      <c r="AQ38" s="38" t="n">
        <f aca="false">VLOOKUP(A38,WESTCHANGEGRID,AS38)</f>
        <v>0</v>
      </c>
      <c r="AR38" s="38" t="n">
        <f aca="false">VLOOKUP(A38,WESTCHANGEGRID,AS38-1)</f>
        <v>0</v>
      </c>
      <c r="AS38" s="74" t="n">
        <f aca="false">HLOOKUP(AO38,WESTCHANGEGRID,2)+IF(AO38&gt;AT38,1,IF(AO38&lt;AT38,-1,0))</f>
        <v>6</v>
      </c>
      <c r="AT38" s="74" t="n">
        <f aca="false">HLOOKUP(AO38,WESTCHANGEGRID,1)</f>
        <v>-0.05</v>
      </c>
      <c r="AU38" s="74" t="n">
        <f aca="false">(AO38-AT38)</f>
        <v>0.0788333333333331</v>
      </c>
      <c r="AV38" s="74"/>
      <c r="AW38" s="75" t="n">
        <f aca="false">A38</f>
        <v>37561</v>
      </c>
      <c r="AX38" s="38" t="n">
        <f aca="false">VLOOKUP($A38,WESTHEDGE,11,FALSE())</f>
        <v>0</v>
      </c>
      <c r="AY38" s="38" t="n">
        <f aca="false">VLOOKUP($A38,WESTHEDGE,12,FALSE())</f>
        <v>0</v>
      </c>
      <c r="AZ38" s="38" t="n">
        <f aca="false">VLOOKUP($A38,WESTHEDGE,13,FALSE())</f>
        <v>0</v>
      </c>
      <c r="BA38" s="38" t="n">
        <f aca="false">VLOOKUP($A38,WESTHEDGE,14,FALSE())</f>
        <v>0</v>
      </c>
      <c r="BB38" s="38" t="n">
        <f aca="false">VLOOKUP($A38,WESTHEDGE,15,FALSE())</f>
        <v>0</v>
      </c>
      <c r="BC38" s="38" t="n">
        <f aca="false">VLOOKUP($A38,WESTHEDGE,16,FALSE())</f>
        <v>0</v>
      </c>
      <c r="BD38" s="38" t="n">
        <f aca="false">VLOOKUP($A38,WESTHEDGE,17,FALSE())</f>
        <v>0</v>
      </c>
      <c r="BE38" s="38" t="n">
        <f aca="false">VLOOKUP($A38,WESTHEDGE,18,FALSE())</f>
        <v>0</v>
      </c>
      <c r="BF38" s="5" t="e">
        <f aca="false">BF37+1</f>
        <v>#REF!</v>
      </c>
      <c r="BH38" s="70" t="n">
        <f aca="false">VLOOKUP($A38,OPTIONRISK,9,FALSE())</f>
        <v>7208.671438</v>
      </c>
      <c r="BI38" s="70" t="n">
        <f aca="false">VLOOKUP($A38,OPTIONRISK,10,FALSE())</f>
        <v>-38.5049503080082</v>
      </c>
      <c r="BJ38" s="71" t="n">
        <f aca="false">AVERAGE(VLOOKUP($A38,HEDGE,14,FALSE())*-1,VLOOKUP($A38,HEDGE,15,FALSE()))/5</f>
        <v>0.108937139</v>
      </c>
    </row>
    <row r="39" customFormat="false" ht="12.75" hidden="false" customHeight="false" outlineLevel="0" collapsed="false">
      <c r="A39" s="10" t="n">
        <v>37591</v>
      </c>
      <c r="B39" s="38" t="e">
        <f aca="false">G39+L39+M39+N39</f>
        <v>#N/A</v>
      </c>
      <c r="C39" s="71" t="n">
        <f aca="false">H39+BJ39</f>
        <v>-0.30717422</v>
      </c>
      <c r="D39" s="70" t="n">
        <f aca="false">I39+BH39</f>
        <v>-23818.751992</v>
      </c>
      <c r="E39" s="70" t="n">
        <f aca="false">J39+BI39</f>
        <v>240.768379739904</v>
      </c>
      <c r="G39" s="38" t="n">
        <f aca="false">DSUM(OPTTRADES,G$9,$A561:$A562)</f>
        <v>0</v>
      </c>
      <c r="H39" s="73" t="n">
        <f aca="false">DSUM(OPTTRADES,H$9,$A561:$A562)</f>
        <v>0</v>
      </c>
      <c r="I39" s="38" t="n">
        <f aca="false">DSUM(OPTTRADES,I$9,$A561:$A562)</f>
        <v>0</v>
      </c>
      <c r="J39" s="38" t="n">
        <f aca="false">DSUM(OPTTRADES,J$9,$A561:$A562)</f>
        <v>0</v>
      </c>
      <c r="K39" s="38"/>
      <c r="L39" s="38" t="n">
        <f aca="false">'HEDGE QUANTITIES'!B34</f>
        <v>-20.57521489</v>
      </c>
      <c r="M39" s="38" t="n">
        <f aca="false">'BASIS POSITION'!B40</f>
        <v>0</v>
      </c>
      <c r="N39" s="38" t="e">
        <f aca="false">V39+AP39</f>
        <v>#N/A</v>
      </c>
      <c r="O39" s="5" t="n">
        <f aca="false">VLOOKUP(A39,PARAMS,6,FALSE())</f>
        <v>3.351</v>
      </c>
      <c r="Q39" s="74" t="n">
        <f aca="false">DDE("TWINDDE","RSFRecord","NGc31 LAST")</f>
        <v>3.27</v>
      </c>
      <c r="R39" s="5" t="n">
        <f aca="false">VLOOKUP(A39,PARAMS,2,FALSE())</f>
        <v>3.37983333333333</v>
      </c>
      <c r="S39" s="74" t="n">
        <f aca="false">IF(SETTLE="SETTLE",O39+P39,IF(SETTLE="options",R39,IF(Q39&gt;0,Q39,O39+P39)))</f>
        <v>3.37983333333333</v>
      </c>
      <c r="T39" s="74" t="n">
        <f aca="false">S39-O39</f>
        <v>0.028833333333333</v>
      </c>
      <c r="V39" s="38" t="e">
        <f aca="false">((AA39/(VLOOKUP($AC$8,CHANGEGRID,Y39)-Z39))*(W39-X39))+X39</f>
        <v>#N/A</v>
      </c>
      <c r="W39" s="38" t="n">
        <f aca="false">VLOOKUP($A39,CHANGEGRID,$Y39)</f>
        <v>-1.51053436</v>
      </c>
      <c r="X39" s="38" t="n">
        <f aca="false">VLOOKUP($A39,CHANGEGRID,$Y39-1)</f>
        <v>1.56120784</v>
      </c>
      <c r="Y39" s="74" t="n">
        <f aca="false">HLOOKUP($T39,CHANGEGRID,2)+IF($T39&gt;$Z39,1,IF($T39&lt;$Z39,-1,0))</f>
        <v>6</v>
      </c>
      <c r="Z39" s="74" t="n">
        <f aca="false">HLOOKUP($T39,CHANGEGRID,1)</f>
        <v>-0.05</v>
      </c>
      <c r="AA39" s="74" t="n">
        <f aca="false">(T39-Z39)</f>
        <v>0.0788333333333331</v>
      </c>
      <c r="AB39" s="74"/>
      <c r="AC39" s="75" t="n">
        <f aca="false">A39</f>
        <v>37591</v>
      </c>
      <c r="AD39" s="38" t="n">
        <f aca="false">VLOOKUP($A39,EASTHEDGE,11,FALSE())</f>
        <v>10.1302816</v>
      </c>
      <c r="AE39" s="38" t="n">
        <f aca="false">VLOOKUP($A39,EASTHEDGE,12,FALSE())</f>
        <v>6.55118393</v>
      </c>
      <c r="AF39" s="38" t="n">
        <f aca="false">VLOOKUP($A39,EASTHEDGE,13,FALSE())</f>
        <v>3.17349745</v>
      </c>
      <c r="AG39" s="38" t="n">
        <f aca="false">VLOOKUP($A39,EASTHEDGE,14,FALSE())</f>
        <v>1.56120784</v>
      </c>
      <c r="AH39" s="38" t="n">
        <f aca="false">VLOOKUP($A39,EASTHEDGE,15,FALSE())</f>
        <v>-1.51053436</v>
      </c>
      <c r="AI39" s="38" t="n">
        <f aca="false">VLOOKUP($A39,EASTHEDGE,16,FALSE())</f>
        <v>-2.97073471</v>
      </c>
      <c r="AJ39" s="38" t="n">
        <f aca="false">VLOOKUP($A39,EASTHEDGE,17,FALSE())</f>
        <v>-5.74217759</v>
      </c>
      <c r="AK39" s="38" t="n">
        <f aca="false">VLOOKUP($A39,EASTHEDGE,18,FALSE())</f>
        <v>-8.31968076</v>
      </c>
      <c r="AL39" s="5" t="e">
        <f aca="false">AL38+1</f>
        <v>#REF!</v>
      </c>
      <c r="AO39" s="5" t="n">
        <f aca="false">T39+I$6</f>
        <v>0.028833333333333</v>
      </c>
      <c r="AP39" s="38" t="e">
        <f aca="false">((AU39/(VLOOKUP(AW$8,WESTCHANGEGRID,AS39)-AT39))*(AQ39-AR39))+AR39</f>
        <v>#N/A</v>
      </c>
      <c r="AQ39" s="38" t="n">
        <f aca="false">VLOOKUP(A39,WESTCHANGEGRID,AS39)</f>
        <v>0</v>
      </c>
      <c r="AR39" s="38" t="n">
        <f aca="false">VLOOKUP(A39,WESTCHANGEGRID,AS39-1)</f>
        <v>0</v>
      </c>
      <c r="AS39" s="74" t="n">
        <f aca="false">HLOOKUP(AO39,WESTCHANGEGRID,2)+IF(AO39&gt;AT39,1,IF(AO39&lt;AT39,-1,0))</f>
        <v>6</v>
      </c>
      <c r="AT39" s="74" t="n">
        <f aca="false">HLOOKUP(AO39,WESTCHANGEGRID,1)</f>
        <v>-0.05</v>
      </c>
      <c r="AU39" s="74" t="n">
        <f aca="false">(AO39-AT39)</f>
        <v>0.0788333333333331</v>
      </c>
      <c r="AV39" s="74"/>
      <c r="AW39" s="75" t="n">
        <f aca="false">A39</f>
        <v>37591</v>
      </c>
      <c r="AX39" s="38" t="n">
        <f aca="false">VLOOKUP($A39,WESTHEDGE,11,FALSE())</f>
        <v>0</v>
      </c>
      <c r="AY39" s="38" t="n">
        <f aca="false">VLOOKUP($A39,WESTHEDGE,12,FALSE())</f>
        <v>0</v>
      </c>
      <c r="AZ39" s="38" t="n">
        <f aca="false">VLOOKUP($A39,WESTHEDGE,13,FALSE())</f>
        <v>0</v>
      </c>
      <c r="BA39" s="38" t="n">
        <f aca="false">VLOOKUP($A39,WESTHEDGE,14,FALSE())</f>
        <v>0</v>
      </c>
      <c r="BB39" s="38" t="n">
        <f aca="false">VLOOKUP($A39,WESTHEDGE,15,FALSE())</f>
        <v>0</v>
      </c>
      <c r="BC39" s="38" t="n">
        <f aca="false">VLOOKUP($A39,WESTHEDGE,16,FALSE())</f>
        <v>0</v>
      </c>
      <c r="BD39" s="38" t="n">
        <f aca="false">VLOOKUP($A39,WESTHEDGE,17,FALSE())</f>
        <v>0</v>
      </c>
      <c r="BE39" s="38" t="n">
        <f aca="false">VLOOKUP($A39,WESTHEDGE,18,FALSE())</f>
        <v>0</v>
      </c>
      <c r="BF39" s="5" t="e">
        <f aca="false">BF38+1</f>
        <v>#REF!</v>
      </c>
      <c r="BH39" s="70" t="n">
        <f aca="false">VLOOKUP($A39,OPTIONRISK,9,FALSE())</f>
        <v>-23818.751992</v>
      </c>
      <c r="BI39" s="70" t="n">
        <f aca="false">VLOOKUP($A39,OPTIONRISK,10,FALSE())</f>
        <v>240.768379739904</v>
      </c>
      <c r="BJ39" s="71" t="n">
        <f aca="false">AVERAGE(VLOOKUP($A39,HEDGE,14,FALSE())*-1,VLOOKUP($A39,HEDGE,15,FALSE()))/5</f>
        <v>-0.30717422</v>
      </c>
    </row>
    <row r="40" customFormat="false" ht="12.75" hidden="false" customHeight="false" outlineLevel="0" collapsed="false">
      <c r="A40" s="10" t="n">
        <v>37622</v>
      </c>
      <c r="B40" s="38" t="e">
        <f aca="false">G40+L40+M40+N40</f>
        <v>#N/A</v>
      </c>
      <c r="C40" s="71" t="n">
        <f aca="false">H40+BJ40</f>
        <v>-0.006055778</v>
      </c>
      <c r="D40" s="70" t="n">
        <f aca="false">I40+BH40</f>
        <v>-936.58192</v>
      </c>
      <c r="E40" s="70" t="n">
        <f aca="false">J40+BI40</f>
        <v>13.3910965092403</v>
      </c>
      <c r="G40" s="38" t="n">
        <f aca="false">DSUM(OPTTRADES,G$9,$A563:$A564)</f>
        <v>0</v>
      </c>
      <c r="H40" s="73" t="n">
        <f aca="false">DSUM(OPTTRADES,H$9,$A563:$A564)</f>
        <v>0</v>
      </c>
      <c r="I40" s="38" t="n">
        <f aca="false">DSUM(OPTTRADES,I$9,$A563:$A564)</f>
        <v>0</v>
      </c>
      <c r="J40" s="38" t="n">
        <f aca="false">DSUM(OPTTRADES,J$9,$A563:$A564)</f>
        <v>0</v>
      </c>
      <c r="K40" s="38"/>
      <c r="L40" s="38" t="n">
        <f aca="false">'HEDGE QUANTITIES'!B35</f>
        <v>-0.68776975</v>
      </c>
      <c r="M40" s="38" t="n">
        <f aca="false">'BASIS POSITION'!B41</f>
        <v>0</v>
      </c>
      <c r="N40" s="38" t="e">
        <f aca="false">V40+AP40</f>
        <v>#N/A</v>
      </c>
      <c r="O40" s="5" t="n">
        <f aca="false">VLOOKUP(A40,PARAMS,6,FALSE())</f>
        <v>3.366</v>
      </c>
      <c r="Q40" s="74" t="n">
        <f aca="false">DDE("TWINDDE","RSFRecord","NGc32 LAST")</f>
        <v>0</v>
      </c>
      <c r="R40" s="5" t="n">
        <f aca="false">VLOOKUP(A40,PARAMS,2,FALSE())</f>
        <v>3.60716666666667</v>
      </c>
      <c r="S40" s="74" t="n">
        <f aca="false">IF(SETTLE="SETTLE",O40+P40,IF(SETTLE="options",R40,IF(Q40&gt;0,Q40,O40+P40)))</f>
        <v>3.60716666666667</v>
      </c>
      <c r="T40" s="74" t="n">
        <f aca="false">S40-O40</f>
        <v>0.241166666666667</v>
      </c>
      <c r="V40" s="38" t="e">
        <f aca="false">((AA40/(VLOOKUP($AC$8,CHANGEGRID,Y40)-Z40))*(W40-X40))+X40</f>
        <v>#N/A</v>
      </c>
      <c r="W40" s="38" t="n">
        <f aca="false">VLOOKUP($A40,CHANGEGRID,$Y40)</f>
        <v>-0.29970959</v>
      </c>
      <c r="X40" s="38" t="n">
        <f aca="false">VLOOKUP($A40,CHANGEGRID,$Y40-1)</f>
        <v>-0.17732724</v>
      </c>
      <c r="Y40" s="74" t="n">
        <f aca="false">HLOOKUP($T40,CHANGEGRID,2)+IF($T40&gt;$Z40,1,IF($T40&lt;$Z40,-1,0))</f>
        <v>9</v>
      </c>
      <c r="Z40" s="74" t="n">
        <f aca="false">HLOOKUP($T40,CHANGEGRID,1)</f>
        <v>0.2</v>
      </c>
      <c r="AA40" s="74" t="n">
        <f aca="false">(T40-Z40)</f>
        <v>0.0411666666666665</v>
      </c>
      <c r="AB40" s="74"/>
      <c r="AC40" s="75" t="n">
        <f aca="false">A40</f>
        <v>37622</v>
      </c>
      <c r="AD40" s="38" t="n">
        <f aca="false">VLOOKUP($A40,EASTHEDGE,11,FALSE())</f>
        <v>0.00664792</v>
      </c>
      <c r="AE40" s="38" t="n">
        <f aca="false">VLOOKUP($A40,EASTHEDGE,12,FALSE())</f>
        <v>0.04869245</v>
      </c>
      <c r="AF40" s="38" t="n">
        <f aca="false">VLOOKUP($A40,EASTHEDGE,13,FALSE())</f>
        <v>0.04379095</v>
      </c>
      <c r="AG40" s="38" t="n">
        <f aca="false">VLOOKUP($A40,EASTHEDGE,14,FALSE())</f>
        <v>0.02629684</v>
      </c>
      <c r="AH40" s="38" t="n">
        <f aca="false">VLOOKUP($A40,EASTHEDGE,15,FALSE())</f>
        <v>-0.03426094</v>
      </c>
      <c r="AI40" s="38" t="n">
        <f aca="false">VLOOKUP($A40,EASTHEDGE,16,FALSE())</f>
        <v>-0.07570774</v>
      </c>
      <c r="AJ40" s="38" t="n">
        <f aca="false">VLOOKUP($A40,EASTHEDGE,17,FALSE())</f>
        <v>-0.17732724</v>
      </c>
      <c r="AK40" s="38" t="n">
        <f aca="false">VLOOKUP($A40,EASTHEDGE,18,FALSE())</f>
        <v>-0.29970959</v>
      </c>
      <c r="AL40" s="5" t="e">
        <f aca="false">AL39+1</f>
        <v>#REF!</v>
      </c>
      <c r="AO40" s="5" t="n">
        <f aca="false">T40+I$6</f>
        <v>0.241166666666667</v>
      </c>
      <c r="AP40" s="38" t="e">
        <f aca="false">((AU40/(VLOOKUP(AW$8,WESTCHANGEGRID,AS40)-AT40))*(AQ40-AR40))+AR40</f>
        <v>#N/A</v>
      </c>
      <c r="AQ40" s="38" t="n">
        <f aca="false">VLOOKUP(A40,WESTCHANGEGRID,AS40)</f>
        <v>0</v>
      </c>
      <c r="AR40" s="38" t="n">
        <f aca="false">VLOOKUP(A40,WESTCHANGEGRID,AS40-1)</f>
        <v>0</v>
      </c>
      <c r="AS40" s="74" t="n">
        <f aca="false">HLOOKUP(AO40,WESTCHANGEGRID,2)+IF(AO40&gt;AT40,1,IF(AO40&lt;AT40,-1,0))</f>
        <v>9</v>
      </c>
      <c r="AT40" s="74" t="n">
        <f aca="false">HLOOKUP(AO40,WESTCHANGEGRID,1)</f>
        <v>0.2</v>
      </c>
      <c r="AU40" s="74" t="n">
        <f aca="false">(AO40-AT40)</f>
        <v>0.0411666666666665</v>
      </c>
      <c r="AV40" s="74"/>
      <c r="AW40" s="75" t="n">
        <f aca="false">A40</f>
        <v>37622</v>
      </c>
      <c r="AX40" s="38" t="n">
        <f aca="false">VLOOKUP($A40,WESTHEDGE,11,FALSE())</f>
        <v>0</v>
      </c>
      <c r="AY40" s="38" t="n">
        <f aca="false">VLOOKUP($A40,WESTHEDGE,12,FALSE())</f>
        <v>0</v>
      </c>
      <c r="AZ40" s="38" t="n">
        <f aca="false">VLOOKUP($A40,WESTHEDGE,13,FALSE())</f>
        <v>0</v>
      </c>
      <c r="BA40" s="38" t="n">
        <f aca="false">VLOOKUP($A40,WESTHEDGE,14,FALSE())</f>
        <v>0</v>
      </c>
      <c r="BB40" s="38" t="n">
        <f aca="false">VLOOKUP($A40,WESTHEDGE,15,FALSE())</f>
        <v>0</v>
      </c>
      <c r="BC40" s="38" t="n">
        <f aca="false">VLOOKUP($A40,WESTHEDGE,16,FALSE())</f>
        <v>0</v>
      </c>
      <c r="BD40" s="38" t="n">
        <f aca="false">VLOOKUP($A40,WESTHEDGE,17,FALSE())</f>
        <v>0</v>
      </c>
      <c r="BE40" s="38" t="n">
        <f aca="false">VLOOKUP($A40,WESTHEDGE,18,FALSE())</f>
        <v>0</v>
      </c>
      <c r="BF40" s="5" t="e">
        <f aca="false">BF39+1</f>
        <v>#REF!</v>
      </c>
      <c r="BH40" s="70" t="n">
        <f aca="false">VLOOKUP($A40,OPTIONRISK,9,FALSE())</f>
        <v>-936.58192</v>
      </c>
      <c r="BI40" s="70" t="n">
        <f aca="false">VLOOKUP($A40,OPTIONRISK,10,FALSE())</f>
        <v>13.3910965092403</v>
      </c>
      <c r="BJ40" s="71" t="n">
        <f aca="false">AVERAGE(VLOOKUP($A40,HEDGE,14,FALSE())*-1,VLOOKUP($A40,HEDGE,15,FALSE()))/5</f>
        <v>-0.006055778</v>
      </c>
    </row>
    <row r="41" customFormat="false" ht="12.75" hidden="false" customHeight="false" outlineLevel="0" collapsed="false">
      <c r="A41" s="10" t="n">
        <v>37653</v>
      </c>
      <c r="B41" s="38" t="e">
        <f aca="false">G41+L41+M41+N41</f>
        <v>#N/A</v>
      </c>
      <c r="C41" s="71" t="n">
        <f aca="false">H41+BJ41</f>
        <v>-0.003293664</v>
      </c>
      <c r="D41" s="70" t="n">
        <f aca="false">I41+BH41</f>
        <v>-646.782043</v>
      </c>
      <c r="E41" s="70" t="n">
        <f aca="false">J41+BI41</f>
        <v>7.44063682409309</v>
      </c>
      <c r="G41" s="38" t="n">
        <f aca="false">DSUM(OPTTRADES,G$9,$A565:$A566)</f>
        <v>0</v>
      </c>
      <c r="H41" s="73" t="n">
        <f aca="false">DSUM(OPTTRADES,H$9,$A565:$A566)</f>
        <v>0</v>
      </c>
      <c r="I41" s="38" t="n">
        <f aca="false">DSUM(OPTTRADES,I$9,$A565:$A566)</f>
        <v>0</v>
      </c>
      <c r="J41" s="38" t="n">
        <f aca="false">DSUM(OPTTRADES,J$9,$A565:$A566)</f>
        <v>0</v>
      </c>
      <c r="K41" s="38"/>
      <c r="L41" s="38" t="n">
        <f aca="false">'HEDGE QUANTITIES'!B36</f>
        <v>-2.08161653</v>
      </c>
      <c r="M41" s="38" t="n">
        <f aca="false">'BASIS POSITION'!B42</f>
        <v>0</v>
      </c>
      <c r="N41" s="38" t="e">
        <f aca="false">V41+AP41</f>
        <v>#N/A</v>
      </c>
      <c r="O41" s="5" t="n">
        <f aca="false">VLOOKUP(A41,PARAMS,6,FALSE())</f>
        <v>3.236</v>
      </c>
      <c r="Q41" s="74" t="n">
        <f aca="false">DDE("TWINDDE","RSFRecord","NGc33 LAST")</f>
        <v>0</v>
      </c>
      <c r="R41" s="5" t="n">
        <f aca="false">VLOOKUP(A41,PARAMS,2,FALSE())</f>
        <v>3.47716666666667</v>
      </c>
      <c r="S41" s="74" t="n">
        <f aca="false">IF(SETTLE="SETTLE",O41+P41,IF(SETTLE="options",R41,IF(Q41&gt;0,Q41,O41+P41)))</f>
        <v>3.47716666666667</v>
      </c>
      <c r="T41" s="74" t="n">
        <f aca="false">S41-O41</f>
        <v>0.241166666666667</v>
      </c>
      <c r="V41" s="38" t="e">
        <f aca="false">((AA41/(VLOOKUP($AC$8,CHANGEGRID,Y41)-Z41))*(W41-X41))+X41</f>
        <v>#N/A</v>
      </c>
      <c r="W41" s="38" t="n">
        <f aca="false">VLOOKUP($A41,CHANGEGRID,$Y41)</f>
        <v>-0.23252057</v>
      </c>
      <c r="X41" s="38" t="n">
        <f aca="false">VLOOKUP($A41,CHANGEGRID,$Y41-1)</f>
        <v>-0.12945626</v>
      </c>
      <c r="Y41" s="74" t="n">
        <f aca="false">HLOOKUP($T41,CHANGEGRID,2)+IF($T41&gt;$Z41,1,IF($T41&lt;$Z41,-1,0))</f>
        <v>9</v>
      </c>
      <c r="Z41" s="74" t="n">
        <f aca="false">HLOOKUP($T41,CHANGEGRID,1)</f>
        <v>0.2</v>
      </c>
      <c r="AA41" s="74" t="n">
        <f aca="false">(T41-Z41)</f>
        <v>0.0411666666666665</v>
      </c>
      <c r="AB41" s="74"/>
      <c r="AC41" s="75" t="n">
        <f aca="false">A41</f>
        <v>37653</v>
      </c>
      <c r="AD41" s="38" t="n">
        <f aca="false">VLOOKUP($A41,EASTHEDGE,11,FALSE())</f>
        <v>-0.09799707</v>
      </c>
      <c r="AE41" s="38" t="n">
        <f aca="false">VLOOKUP($A41,EASTHEDGE,12,FALSE())</f>
        <v>-0.01566375</v>
      </c>
      <c r="AF41" s="38" t="n">
        <f aca="false">VLOOKUP($A41,EASTHEDGE,13,FALSE())</f>
        <v>0.01403444</v>
      </c>
      <c r="AG41" s="38" t="n">
        <f aca="false">VLOOKUP($A41,EASTHEDGE,14,FALSE())</f>
        <v>0.01197499</v>
      </c>
      <c r="AH41" s="38" t="n">
        <f aca="false">VLOOKUP($A41,EASTHEDGE,15,FALSE())</f>
        <v>-0.02096165</v>
      </c>
      <c r="AI41" s="38" t="n">
        <f aca="false">VLOOKUP($A41,EASTHEDGE,16,FALSE())</f>
        <v>-0.0500479</v>
      </c>
      <c r="AJ41" s="38" t="n">
        <f aca="false">VLOOKUP($A41,EASTHEDGE,17,FALSE())</f>
        <v>-0.12945626</v>
      </c>
      <c r="AK41" s="38" t="n">
        <f aca="false">VLOOKUP($A41,EASTHEDGE,18,FALSE())</f>
        <v>-0.23252057</v>
      </c>
      <c r="AL41" s="5" t="e">
        <f aca="false">AL40+1</f>
        <v>#REF!</v>
      </c>
      <c r="AO41" s="5" t="n">
        <f aca="false">T41+I$6</f>
        <v>0.241166666666667</v>
      </c>
      <c r="AP41" s="38" t="e">
        <f aca="false">((AU41/(VLOOKUP(AW$8,WESTCHANGEGRID,AS41)-AT41))*(AQ41-AR41))+AR41</f>
        <v>#N/A</v>
      </c>
      <c r="AQ41" s="38" t="n">
        <f aca="false">VLOOKUP(A41,WESTCHANGEGRID,AS41)</f>
        <v>0</v>
      </c>
      <c r="AR41" s="38" t="n">
        <f aca="false">VLOOKUP(A41,WESTCHANGEGRID,AS41-1)</f>
        <v>0</v>
      </c>
      <c r="AS41" s="74" t="n">
        <f aca="false">HLOOKUP(AO41,WESTCHANGEGRID,2)+IF(AO41&gt;AT41,1,IF(AO41&lt;AT41,-1,0))</f>
        <v>9</v>
      </c>
      <c r="AT41" s="74" t="n">
        <f aca="false">HLOOKUP(AO41,WESTCHANGEGRID,1)</f>
        <v>0.2</v>
      </c>
      <c r="AU41" s="74" t="n">
        <f aca="false">(AO41-AT41)</f>
        <v>0.0411666666666665</v>
      </c>
      <c r="AV41" s="74"/>
      <c r="AW41" s="75" t="n">
        <f aca="false">A41</f>
        <v>37653</v>
      </c>
      <c r="AX41" s="38" t="n">
        <f aca="false">VLOOKUP($A41,WESTHEDGE,11,FALSE())</f>
        <v>0</v>
      </c>
      <c r="AY41" s="38" t="n">
        <f aca="false">VLOOKUP($A41,WESTHEDGE,12,FALSE())</f>
        <v>0</v>
      </c>
      <c r="AZ41" s="38" t="n">
        <f aca="false">VLOOKUP($A41,WESTHEDGE,13,FALSE())</f>
        <v>0</v>
      </c>
      <c r="BA41" s="38" t="n">
        <f aca="false">VLOOKUP($A41,WESTHEDGE,14,FALSE())</f>
        <v>0</v>
      </c>
      <c r="BB41" s="38" t="n">
        <f aca="false">VLOOKUP($A41,WESTHEDGE,15,FALSE())</f>
        <v>0</v>
      </c>
      <c r="BC41" s="38" t="n">
        <f aca="false">VLOOKUP($A41,WESTHEDGE,16,FALSE())</f>
        <v>0</v>
      </c>
      <c r="BD41" s="38" t="n">
        <f aca="false">VLOOKUP($A41,WESTHEDGE,17,FALSE())</f>
        <v>0</v>
      </c>
      <c r="BE41" s="38" t="n">
        <f aca="false">VLOOKUP($A41,WESTHEDGE,18,FALSE())</f>
        <v>0</v>
      </c>
      <c r="BF41" s="5" t="e">
        <f aca="false">BF40+1</f>
        <v>#REF!</v>
      </c>
      <c r="BH41" s="70" t="n">
        <f aca="false">VLOOKUP($A41,OPTIONRISK,9,FALSE())</f>
        <v>-646.782043</v>
      </c>
      <c r="BI41" s="70" t="n">
        <f aca="false">VLOOKUP($A41,OPTIONRISK,10,FALSE())</f>
        <v>7.44063682409309</v>
      </c>
      <c r="BJ41" s="71" t="n">
        <f aca="false">AVERAGE(VLOOKUP($A41,HEDGE,14,FALSE())*-1,VLOOKUP($A41,HEDGE,15,FALSE()))/5</f>
        <v>-0.003293664</v>
      </c>
    </row>
    <row r="42" customFormat="false" ht="12.75" hidden="false" customHeight="false" outlineLevel="0" collapsed="false">
      <c r="A42" s="10" t="n">
        <v>37681</v>
      </c>
      <c r="B42" s="38" t="e">
        <f aca="false">G42+L42+M42+N42</f>
        <v>#N/A</v>
      </c>
      <c r="C42" s="71" t="n">
        <f aca="false">H42+BJ42</f>
        <v>-0.415158233</v>
      </c>
      <c r="D42" s="70" t="n">
        <f aca="false">I42+BH42</f>
        <v>-29335.307947</v>
      </c>
      <c r="E42" s="70" t="n">
        <f aca="false">J42+BI42</f>
        <v>212.39406844627</v>
      </c>
      <c r="G42" s="38" t="n">
        <f aca="false">DSUM(OPTTRADES,G$9,$A567:$A568)</f>
        <v>0</v>
      </c>
      <c r="H42" s="73" t="n">
        <f aca="false">DSUM(OPTTRADES,H$9,$A567:$A568)</f>
        <v>0</v>
      </c>
      <c r="I42" s="38" t="n">
        <f aca="false">DSUM(OPTTRADES,I$9,$A567:$A568)</f>
        <v>0</v>
      </c>
      <c r="J42" s="38" t="n">
        <f aca="false">DSUM(OPTTRADES,J$9,$A567:$A568)</f>
        <v>0</v>
      </c>
      <c r="K42" s="38"/>
      <c r="L42" s="38" t="n">
        <f aca="false">'HEDGE QUANTITIES'!B37</f>
        <v>-31.86620755</v>
      </c>
      <c r="M42" s="38" t="n">
        <f aca="false">'BASIS POSITION'!B43</f>
        <v>0</v>
      </c>
      <c r="N42" s="38" t="e">
        <f aca="false">V42+AP42</f>
        <v>#N/A</v>
      </c>
      <c r="O42" s="5" t="n">
        <f aca="false">VLOOKUP(A42,PARAMS,6,FALSE())</f>
        <v>3.093</v>
      </c>
      <c r="Q42" s="74" t="n">
        <f aca="false">DDE("TWINDDE","RSFRecord","NGc34 LAST")</f>
        <v>0</v>
      </c>
      <c r="R42" s="5" t="n">
        <f aca="false">VLOOKUP(A42,PARAMS,2,FALSE())</f>
        <v>3.33416666666667</v>
      </c>
      <c r="S42" s="74" t="n">
        <f aca="false">IF(SETTLE="SETTLE",O42+P42,IF(SETTLE="options",R42,IF(Q42&gt;0,Q42,O42+P42)))</f>
        <v>3.33416666666667</v>
      </c>
      <c r="T42" s="74" t="n">
        <f aca="false">S42-O42</f>
        <v>0.241166666666667</v>
      </c>
      <c r="V42" s="38" t="e">
        <f aca="false">((AA42/(VLOOKUP($AC$8,CHANGEGRID,Y42)-Z42))*(W42-X42))+X42</f>
        <v>#N/A</v>
      </c>
      <c r="W42" s="38" t="n">
        <f aca="false">VLOOKUP($A42,CHANGEGRID,$Y42)</f>
        <v>-11.37324794</v>
      </c>
      <c r="X42" s="38" t="n">
        <f aca="false">VLOOKUP($A42,CHANGEGRID,$Y42-1)</f>
        <v>-7.82182979</v>
      </c>
      <c r="Y42" s="74" t="n">
        <f aca="false">HLOOKUP($T42,CHANGEGRID,2)+IF($T42&gt;$Z42,1,IF($T42&lt;$Z42,-1,0))</f>
        <v>9</v>
      </c>
      <c r="Z42" s="74" t="n">
        <f aca="false">HLOOKUP($T42,CHANGEGRID,1)</f>
        <v>0.2</v>
      </c>
      <c r="AA42" s="74" t="n">
        <f aca="false">(T42-Z42)</f>
        <v>0.0411666666666665</v>
      </c>
      <c r="AB42" s="74"/>
      <c r="AC42" s="75" t="n">
        <f aca="false">A42</f>
        <v>37681</v>
      </c>
      <c r="AD42" s="38" t="n">
        <f aca="false">VLOOKUP($A42,EASTHEDGE,11,FALSE())</f>
        <v>13.50008872</v>
      </c>
      <c r="AE42" s="38" t="n">
        <f aca="false">VLOOKUP($A42,EASTHEDGE,12,FALSE())</f>
        <v>8.77483953</v>
      </c>
      <c r="AF42" s="38" t="n">
        <f aca="false">VLOOKUP($A42,EASTHEDGE,13,FALSE())</f>
        <v>4.27080882</v>
      </c>
      <c r="AG42" s="38" t="n">
        <f aca="false">VLOOKUP($A42,EASTHEDGE,14,FALSE())</f>
        <v>2.10574959</v>
      </c>
      <c r="AH42" s="38" t="n">
        <f aca="false">VLOOKUP($A42,EASTHEDGE,15,FALSE())</f>
        <v>-2.04583274</v>
      </c>
      <c r="AI42" s="38" t="n">
        <f aca="false">VLOOKUP($A42,EASTHEDGE,16,FALSE())</f>
        <v>-4.03142392</v>
      </c>
      <c r="AJ42" s="38" t="n">
        <f aca="false">VLOOKUP($A42,EASTHEDGE,17,FALSE())</f>
        <v>-7.82182979</v>
      </c>
      <c r="AK42" s="38" t="n">
        <f aca="false">VLOOKUP($A42,EASTHEDGE,18,FALSE())</f>
        <v>-11.37324794</v>
      </c>
      <c r="AL42" s="5" t="e">
        <f aca="false">AL41+1</f>
        <v>#REF!</v>
      </c>
      <c r="AO42" s="5" t="n">
        <f aca="false">T42+I$6</f>
        <v>0.241166666666667</v>
      </c>
      <c r="AP42" s="38" t="e">
        <f aca="false">((AU42/(VLOOKUP(AW$8,WESTCHANGEGRID,AS42)-AT42))*(AQ42-AR42))+AR42</f>
        <v>#N/A</v>
      </c>
      <c r="AQ42" s="38" t="n">
        <f aca="false">VLOOKUP(A42,WESTCHANGEGRID,AS42)</f>
        <v>0</v>
      </c>
      <c r="AR42" s="38" t="n">
        <f aca="false">VLOOKUP(A42,WESTCHANGEGRID,AS42-1)</f>
        <v>0</v>
      </c>
      <c r="AS42" s="74" t="n">
        <f aca="false">HLOOKUP(AO42,WESTCHANGEGRID,2)+IF(AO42&gt;AT42,1,IF(AO42&lt;AT42,-1,0))</f>
        <v>9</v>
      </c>
      <c r="AT42" s="74" t="n">
        <f aca="false">HLOOKUP(AO42,WESTCHANGEGRID,1)</f>
        <v>0.2</v>
      </c>
      <c r="AU42" s="74" t="n">
        <f aca="false">(AO42-AT42)</f>
        <v>0.0411666666666665</v>
      </c>
      <c r="AV42" s="74"/>
      <c r="AW42" s="75" t="n">
        <f aca="false">A42</f>
        <v>37681</v>
      </c>
      <c r="AX42" s="38" t="n">
        <f aca="false">VLOOKUP($A42,WESTHEDGE,11,FALSE())</f>
        <v>0</v>
      </c>
      <c r="AY42" s="38" t="n">
        <f aca="false">VLOOKUP($A42,WESTHEDGE,12,FALSE())</f>
        <v>0</v>
      </c>
      <c r="AZ42" s="38" t="n">
        <f aca="false">VLOOKUP($A42,WESTHEDGE,13,FALSE())</f>
        <v>0</v>
      </c>
      <c r="BA42" s="38" t="n">
        <f aca="false">VLOOKUP($A42,WESTHEDGE,14,FALSE())</f>
        <v>0</v>
      </c>
      <c r="BB42" s="38" t="n">
        <f aca="false">VLOOKUP($A42,WESTHEDGE,15,FALSE())</f>
        <v>0</v>
      </c>
      <c r="BC42" s="38" t="n">
        <f aca="false">VLOOKUP($A42,WESTHEDGE,16,FALSE())</f>
        <v>0</v>
      </c>
      <c r="BD42" s="38" t="n">
        <f aca="false">VLOOKUP($A42,WESTHEDGE,17,FALSE())</f>
        <v>0</v>
      </c>
      <c r="BE42" s="38" t="n">
        <f aca="false">VLOOKUP($A42,WESTHEDGE,18,FALSE())</f>
        <v>0</v>
      </c>
      <c r="BF42" s="5" t="e">
        <f aca="false">BF41+1</f>
        <v>#REF!</v>
      </c>
      <c r="BH42" s="70" t="n">
        <f aca="false">VLOOKUP($A42,OPTIONRISK,9,FALSE())</f>
        <v>-29335.307947</v>
      </c>
      <c r="BI42" s="70" t="n">
        <f aca="false">VLOOKUP($A42,OPTIONRISK,10,FALSE())</f>
        <v>212.39406844627</v>
      </c>
      <c r="BJ42" s="71" t="n">
        <f aca="false">AVERAGE(VLOOKUP($A42,HEDGE,14,FALSE())*-1,VLOOKUP($A42,HEDGE,15,FALSE()))/5</f>
        <v>-0.415158233</v>
      </c>
    </row>
    <row r="43" customFormat="false" ht="12.75" hidden="false" customHeight="false" outlineLevel="0" collapsed="false">
      <c r="A43" s="10" t="n">
        <v>37712</v>
      </c>
      <c r="B43" s="38" t="e">
        <f aca="false">G43+L43+M43+N43</f>
        <v>#N/A</v>
      </c>
      <c r="C43" s="71" t="n">
        <f aca="false">H43+BJ43</f>
        <v>0.008949583</v>
      </c>
      <c r="D43" s="70" t="n">
        <f aca="false">I43+BH43</f>
        <v>136.733781</v>
      </c>
      <c r="E43" s="70" t="n">
        <f aca="false">J43+BI43</f>
        <v>-4.86027405886379</v>
      </c>
      <c r="G43" s="38" t="n">
        <f aca="false">DSUM(OPTTRADES,G$9,$A569:$A570)</f>
        <v>0</v>
      </c>
      <c r="H43" s="73" t="n">
        <f aca="false">DSUM(OPTTRADES,H$9,$A569:$A570)</f>
        <v>0</v>
      </c>
      <c r="I43" s="38" t="n">
        <f aca="false">DSUM(OPTTRADES,I$9,$A569:$A570)</f>
        <v>0</v>
      </c>
      <c r="J43" s="38" t="n">
        <f aca="false">DSUM(OPTTRADES,J$9,$A569:$A570)</f>
        <v>0</v>
      </c>
      <c r="K43" s="38"/>
      <c r="L43" s="38" t="n">
        <f aca="false">'HEDGE QUANTITIES'!B38</f>
        <v>-0.54440486</v>
      </c>
      <c r="M43" s="38" t="n">
        <f aca="false">'BASIS POSITION'!B44</f>
        <v>0</v>
      </c>
      <c r="N43" s="38" t="e">
        <f aca="false">V43+AP43</f>
        <v>#N/A</v>
      </c>
      <c r="O43" s="5" t="n">
        <f aca="false">VLOOKUP(A43,PARAMS,6,FALSE())</f>
        <v>2.948</v>
      </c>
      <c r="Q43" s="74" t="n">
        <f aca="false">DDE("TWINDDE","RSFRecord","NGc35 LAST")</f>
        <v>0</v>
      </c>
      <c r="R43" s="5" t="n">
        <f aca="false">VLOOKUP(A43,PARAMS,2,FALSE())</f>
        <v>3.18916666666667</v>
      </c>
      <c r="S43" s="74" t="n">
        <f aca="false">IF(SETTLE="SETTLE",O43+P43,IF(SETTLE="options",R43,IF(Q43&gt;0,Q43,O43+P43)))</f>
        <v>3.18916666666667</v>
      </c>
      <c r="T43" s="74" t="n">
        <f aca="false">S43-O43</f>
        <v>0.241166666666667</v>
      </c>
      <c r="V43" s="38" t="e">
        <f aca="false">((AA43/(VLOOKUP($AC$8,CHANGEGRID,Y43)-Z43))*(W43-X43))+X43</f>
        <v>#N/A</v>
      </c>
      <c r="W43" s="38" t="n">
        <f aca="false">VLOOKUP($A43,CHANGEGRID,$Y43)</f>
        <v>0.03196039</v>
      </c>
      <c r="X43" s="38" t="n">
        <f aca="false">VLOOKUP($A43,CHANGEGRID,$Y43-1)</f>
        <v>0.06566665</v>
      </c>
      <c r="Y43" s="74" t="n">
        <f aca="false">HLOOKUP($T43,CHANGEGRID,2)+IF($T43&gt;$Z43,1,IF($T43&lt;$Z43,-1,0))</f>
        <v>9</v>
      </c>
      <c r="Z43" s="74" t="n">
        <f aca="false">HLOOKUP($T43,CHANGEGRID,1)</f>
        <v>0.2</v>
      </c>
      <c r="AA43" s="74" t="n">
        <f aca="false">(T43-Z43)</f>
        <v>0.0411666666666665</v>
      </c>
      <c r="AB43" s="74"/>
      <c r="AC43" s="75" t="n">
        <f aca="false">A43</f>
        <v>37712</v>
      </c>
      <c r="AD43" s="38" t="n">
        <f aca="false">VLOOKUP($A43,EASTHEDGE,11,FALSE())</f>
        <v>-0.63279506</v>
      </c>
      <c r="AE43" s="38" t="n">
        <f aca="false">VLOOKUP($A43,EASTHEDGE,12,FALSE())</f>
        <v>-0.32855644</v>
      </c>
      <c r="AF43" s="38" t="n">
        <f aca="false">VLOOKUP($A43,EASTHEDGE,13,FALSE())</f>
        <v>-0.12382284</v>
      </c>
      <c r="AG43" s="38" t="n">
        <f aca="false">VLOOKUP($A43,EASTHEDGE,14,FALSE())</f>
        <v>-0.05285312</v>
      </c>
      <c r="AH43" s="38" t="n">
        <f aca="false">VLOOKUP($A43,EASTHEDGE,15,FALSE())</f>
        <v>0.03664271</v>
      </c>
      <c r="AI43" s="38" t="n">
        <f aca="false">VLOOKUP($A43,EASTHEDGE,16,FALSE())</f>
        <v>0.05882749</v>
      </c>
      <c r="AJ43" s="38" t="n">
        <f aca="false">VLOOKUP($A43,EASTHEDGE,17,FALSE())</f>
        <v>0.06566665</v>
      </c>
      <c r="AK43" s="38" t="n">
        <f aca="false">VLOOKUP($A43,EASTHEDGE,18,FALSE())</f>
        <v>0.03196039</v>
      </c>
      <c r="AL43" s="5" t="e">
        <f aca="false">AL42+1</f>
        <v>#REF!</v>
      </c>
      <c r="AO43" s="5" t="n">
        <f aca="false">T43+I$6</f>
        <v>0.241166666666667</v>
      </c>
      <c r="AP43" s="38" t="e">
        <f aca="false">((AU43/(VLOOKUP(AW$8,WESTCHANGEGRID,AS43)-AT43))*(AQ43-AR43))+AR43</f>
        <v>#N/A</v>
      </c>
      <c r="AQ43" s="38" t="n">
        <f aca="false">VLOOKUP(A43,WESTCHANGEGRID,AS43)</f>
        <v>0</v>
      </c>
      <c r="AR43" s="38" t="n">
        <f aca="false">VLOOKUP(A43,WESTCHANGEGRID,AS43-1)</f>
        <v>0</v>
      </c>
      <c r="AS43" s="74" t="n">
        <f aca="false">HLOOKUP(AO43,WESTCHANGEGRID,2)+IF(AO43&gt;AT43,1,IF(AO43&lt;AT43,-1,0))</f>
        <v>9</v>
      </c>
      <c r="AT43" s="74" t="n">
        <f aca="false">HLOOKUP(AO43,WESTCHANGEGRID,1)</f>
        <v>0.2</v>
      </c>
      <c r="AU43" s="74" t="n">
        <f aca="false">(AO43-AT43)</f>
        <v>0.0411666666666665</v>
      </c>
      <c r="AV43" s="74"/>
      <c r="AW43" s="75" t="n">
        <f aca="false">A43</f>
        <v>37712</v>
      </c>
      <c r="AX43" s="38" t="n">
        <f aca="false">VLOOKUP($A43,WESTHEDGE,11,FALSE())</f>
        <v>0</v>
      </c>
      <c r="AY43" s="38" t="n">
        <f aca="false">VLOOKUP($A43,WESTHEDGE,12,FALSE())</f>
        <v>0</v>
      </c>
      <c r="AZ43" s="38" t="n">
        <f aca="false">VLOOKUP($A43,WESTHEDGE,13,FALSE())</f>
        <v>0</v>
      </c>
      <c r="BA43" s="38" t="n">
        <f aca="false">VLOOKUP($A43,WESTHEDGE,14,FALSE())</f>
        <v>0</v>
      </c>
      <c r="BB43" s="38" t="n">
        <f aca="false">VLOOKUP($A43,WESTHEDGE,15,FALSE())</f>
        <v>0</v>
      </c>
      <c r="BC43" s="38" t="n">
        <f aca="false">VLOOKUP($A43,WESTHEDGE,16,FALSE())</f>
        <v>0</v>
      </c>
      <c r="BD43" s="38" t="n">
        <f aca="false">VLOOKUP($A43,WESTHEDGE,17,FALSE())</f>
        <v>0</v>
      </c>
      <c r="BE43" s="38" t="n">
        <f aca="false">VLOOKUP($A43,WESTHEDGE,18,FALSE())</f>
        <v>0</v>
      </c>
      <c r="BF43" s="5" t="e">
        <f aca="false">BF42+1</f>
        <v>#REF!</v>
      </c>
      <c r="BH43" s="70" t="n">
        <f aca="false">VLOOKUP($A43,OPTIONRISK,9,FALSE())</f>
        <v>136.733781</v>
      </c>
      <c r="BI43" s="70" t="n">
        <f aca="false">VLOOKUP($A43,OPTIONRISK,10,FALSE())</f>
        <v>-4.86027405886379</v>
      </c>
      <c r="BJ43" s="71" t="n">
        <f aca="false">AVERAGE(VLOOKUP($A43,HEDGE,14,FALSE())*-1,VLOOKUP($A43,HEDGE,15,FALSE()))/5</f>
        <v>0.008949583</v>
      </c>
    </row>
    <row r="44" customFormat="false" ht="12.75" hidden="false" customHeight="false" outlineLevel="0" collapsed="false">
      <c r="A44" s="10" t="n">
        <v>37742</v>
      </c>
      <c r="B44" s="38" t="n">
        <f aca="false">G44+L44+M44+N44</f>
        <v>-0.55484171</v>
      </c>
      <c r="C44" s="71" t="n">
        <f aca="false">H44+BJ44</f>
        <v>0</v>
      </c>
      <c r="D44" s="70" t="n">
        <f aca="false">I44+BH44</f>
        <v>0</v>
      </c>
      <c r="E44" s="70" t="n">
        <f aca="false">J44+BI44</f>
        <v>0</v>
      </c>
      <c r="G44" s="38" t="n">
        <f aca="false">DSUM(OPTTRADES,G$9,$A571:$A572)</f>
        <v>0</v>
      </c>
      <c r="H44" s="73" t="n">
        <f aca="false">DSUM(OPTTRADES,H$9,$A571:$A572)</f>
        <v>0</v>
      </c>
      <c r="I44" s="38" t="n">
        <f aca="false">DSUM(OPTTRADES,I$9,$A571:$A572)</f>
        <v>0</v>
      </c>
      <c r="J44" s="38" t="n">
        <f aca="false">DSUM(OPTTRADES,J$9,$A571:$A572)</f>
        <v>0</v>
      </c>
      <c r="K44" s="38"/>
      <c r="L44" s="38" t="n">
        <f aca="false">'HEDGE QUANTITIES'!B39</f>
        <v>-0.55484171</v>
      </c>
      <c r="M44" s="38" t="n">
        <f aca="false">'BASIS POSITION'!B45</f>
        <v>0</v>
      </c>
      <c r="N44" s="38" t="n">
        <f aca="false">V44+AP44</f>
        <v>0</v>
      </c>
      <c r="Q44" s="74"/>
      <c r="S44" s="74"/>
      <c r="T44" s="74"/>
      <c r="V44" s="76"/>
      <c r="W44" s="38"/>
      <c r="X44" s="38"/>
      <c r="Y44" s="74"/>
      <c r="Z44" s="74"/>
      <c r="AA44" s="74"/>
      <c r="AB44" s="74"/>
      <c r="AC44" s="75"/>
      <c r="AP44" s="76"/>
      <c r="AQ44" s="38"/>
      <c r="AR44" s="38"/>
      <c r="AS44" s="74"/>
      <c r="AT44" s="74"/>
      <c r="AU44" s="74"/>
      <c r="AV44" s="74"/>
      <c r="AW44" s="75"/>
      <c r="BH44" s="70"/>
      <c r="BI44" s="70"/>
      <c r="BJ44" s="71"/>
    </row>
    <row r="45" customFormat="false" ht="12.75" hidden="false" customHeight="false" outlineLevel="0" collapsed="false">
      <c r="A45" s="10" t="n">
        <v>37773</v>
      </c>
      <c r="B45" s="38" t="n">
        <f aca="false">G45+L45+M45+N45</f>
        <v>0</v>
      </c>
      <c r="C45" s="71" t="n">
        <f aca="false">H45+BJ45</f>
        <v>0</v>
      </c>
      <c r="D45" s="70" t="n">
        <f aca="false">I45+BH45</f>
        <v>0</v>
      </c>
      <c r="E45" s="70" t="n">
        <f aca="false">J45+BI45</f>
        <v>0</v>
      </c>
      <c r="G45" s="38" t="n">
        <f aca="false">DSUM(OPTTRADES,G$9,$A573:$A574)</f>
        <v>0</v>
      </c>
      <c r="H45" s="73" t="n">
        <f aca="false">DSUM(OPTTRADES,H$9,$A573:$A574)</f>
        <v>0</v>
      </c>
      <c r="I45" s="38" t="n">
        <f aca="false">DSUM(OPTTRADES,I$9,$A573:$A574)</f>
        <v>0</v>
      </c>
      <c r="J45" s="38" t="n">
        <f aca="false">DSUM(OPTTRADES,J$9,$A573:$A574)</f>
        <v>0</v>
      </c>
      <c r="K45" s="38"/>
      <c r="L45" s="38"/>
      <c r="M45" s="38" t="n">
        <f aca="false">'BASIS POSITION'!B46</f>
        <v>0</v>
      </c>
      <c r="N45" s="38" t="n">
        <f aca="false">V45+AP45</f>
        <v>0</v>
      </c>
      <c r="S45" s="74"/>
      <c r="T45" s="74"/>
      <c r="V45" s="76"/>
      <c r="W45" s="38"/>
      <c r="X45" s="38"/>
      <c r="Y45" s="74"/>
      <c r="Z45" s="74"/>
      <c r="AA45" s="74"/>
      <c r="AB45" s="74"/>
      <c r="AC45" s="75"/>
      <c r="AP45" s="76"/>
      <c r="AQ45" s="38"/>
      <c r="AR45" s="38"/>
      <c r="AS45" s="74"/>
      <c r="AT45" s="74"/>
      <c r="AU45" s="74"/>
      <c r="AV45" s="74"/>
      <c r="AW45" s="75"/>
      <c r="BH45" s="70"/>
      <c r="BI45" s="70"/>
      <c r="BJ45" s="71"/>
    </row>
    <row r="46" customFormat="false" ht="12.75" hidden="false" customHeight="false" outlineLevel="0" collapsed="false">
      <c r="A46" s="10" t="n">
        <v>37803</v>
      </c>
      <c r="B46" s="38" t="n">
        <f aca="false">G46+L46+M46+N46</f>
        <v>0</v>
      </c>
      <c r="C46" s="71" t="n">
        <f aca="false">H46+BJ46</f>
        <v>0</v>
      </c>
      <c r="D46" s="70" t="n">
        <f aca="false">I46+BH46</f>
        <v>0</v>
      </c>
      <c r="E46" s="70" t="n">
        <f aca="false">J46+BI46</f>
        <v>0</v>
      </c>
      <c r="G46" s="38" t="n">
        <f aca="false">DSUM(OPTTRADES,G$9,$A575:$A576)</f>
        <v>0</v>
      </c>
      <c r="H46" s="73" t="n">
        <f aca="false">DSUM(OPTTRADES,H$9,$A575:$A576)</f>
        <v>0</v>
      </c>
      <c r="I46" s="38" t="n">
        <f aca="false">DSUM(OPTTRADES,I$9,$A575:$A576)</f>
        <v>0</v>
      </c>
      <c r="J46" s="38" t="n">
        <f aca="false">DSUM(OPTTRADES,J$9,$A575:$A576)</f>
        <v>0</v>
      </c>
      <c r="K46" s="38"/>
      <c r="M46" s="38" t="n">
        <f aca="false">'BASIS POSITION'!B47</f>
        <v>0</v>
      </c>
      <c r="N46" s="38" t="n">
        <f aca="false">V46+AP46</f>
        <v>0</v>
      </c>
    </row>
    <row r="47" customFormat="false" ht="12.75" hidden="false" customHeight="false" outlineLevel="0" collapsed="false">
      <c r="A47" s="10" t="n">
        <v>37834</v>
      </c>
      <c r="B47" s="38" t="n">
        <f aca="false">G47+L47+M47+N47</f>
        <v>0</v>
      </c>
      <c r="C47" s="71" t="n">
        <f aca="false">H47+BJ47</f>
        <v>0</v>
      </c>
      <c r="D47" s="70" t="n">
        <f aca="false">I47+BH47</f>
        <v>0</v>
      </c>
      <c r="E47" s="70" t="n">
        <f aca="false">J47+BI47</f>
        <v>0</v>
      </c>
      <c r="G47" s="38" t="n">
        <f aca="false">DSUM(OPTTRADES,G$9,$A579:$A580)</f>
        <v>0</v>
      </c>
      <c r="H47" s="73" t="n">
        <f aca="false">DSUM(OPTTRADES,H$9,$A579:$A580)</f>
        <v>0</v>
      </c>
      <c r="I47" s="38" t="n">
        <f aca="false">DSUM(OPTTRADES,I$9,$A579:$A580)</f>
        <v>0</v>
      </c>
      <c r="J47" s="38" t="n">
        <f aca="false">DSUM(OPTTRADES,J$9,$A579:$A580)</f>
        <v>0</v>
      </c>
      <c r="K47" s="38"/>
      <c r="M47" s="38" t="n">
        <f aca="false">'BASIS POSITION'!B48</f>
        <v>0</v>
      </c>
      <c r="N47" s="38" t="n">
        <f aca="false">V47+AP47</f>
        <v>0</v>
      </c>
    </row>
    <row r="48" customFormat="false" ht="12.75" hidden="false" customHeight="false" outlineLevel="0" collapsed="false">
      <c r="A48" s="10" t="n">
        <v>37865</v>
      </c>
      <c r="B48" s="38" t="n">
        <f aca="false">G48+L48+M48+N48</f>
        <v>0</v>
      </c>
      <c r="C48" s="71" t="n">
        <f aca="false">H48+BJ48</f>
        <v>0</v>
      </c>
      <c r="D48" s="70" t="n">
        <f aca="false">I48+BH48</f>
        <v>0</v>
      </c>
      <c r="E48" s="70" t="n">
        <f aca="false">J48+BI48</f>
        <v>0</v>
      </c>
      <c r="G48" s="38" t="n">
        <f aca="false">DSUM(OPTTRADES,G$9,$A581:$A582)</f>
        <v>0</v>
      </c>
      <c r="H48" s="73" t="n">
        <f aca="false">DSUM(OPTTRADES,H$9,$A581:$A582)</f>
        <v>0</v>
      </c>
      <c r="I48" s="38" t="n">
        <f aca="false">DSUM(OPTTRADES,I$9,$A581:$A582)</f>
        <v>0</v>
      </c>
      <c r="J48" s="38" t="n">
        <f aca="false">DSUM(OPTTRADES,J$9,$A581:$A582)</f>
        <v>0</v>
      </c>
      <c r="K48" s="38"/>
      <c r="M48" s="38" t="n">
        <f aca="false">'BASIS POSITION'!B49</f>
        <v>0</v>
      </c>
      <c r="N48" s="38" t="n">
        <f aca="false">V48+AP48</f>
        <v>0</v>
      </c>
    </row>
    <row r="49" customFormat="false" ht="12.75" hidden="false" customHeight="false" outlineLevel="0" collapsed="false">
      <c r="A49" s="10" t="n">
        <v>37895</v>
      </c>
      <c r="B49" s="38" t="n">
        <f aca="false">G49+L49+M49+N49</f>
        <v>0</v>
      </c>
      <c r="C49" s="71" t="n">
        <f aca="false">H49+BJ49</f>
        <v>0</v>
      </c>
      <c r="D49" s="70" t="n">
        <f aca="false">I49+BH49</f>
        <v>0</v>
      </c>
      <c r="E49" s="70" t="n">
        <f aca="false">J49+BI49</f>
        <v>0</v>
      </c>
      <c r="G49" s="38" t="n">
        <f aca="false">DSUM(OPTTRADES,G$9,$A583:$A584)</f>
        <v>0</v>
      </c>
      <c r="H49" s="73" t="n">
        <f aca="false">DSUM(OPTTRADES,H$9,$A583:$A584)</f>
        <v>0</v>
      </c>
      <c r="I49" s="38" t="n">
        <f aca="false">DSUM(OPTTRADES,I$9,$A583:$A584)</f>
        <v>0</v>
      </c>
      <c r="J49" s="38" t="n">
        <f aca="false">DSUM(OPTTRADES,J$9,$A583:$A584)</f>
        <v>0</v>
      </c>
      <c r="K49" s="38"/>
      <c r="M49" s="38" t="n">
        <f aca="false">'BASIS POSITION'!B50</f>
        <v>0</v>
      </c>
      <c r="N49" s="38" t="n">
        <f aca="false">V49+AP49</f>
        <v>0</v>
      </c>
    </row>
    <row r="50" customFormat="false" ht="12.75" hidden="false" customHeight="false" outlineLevel="0" collapsed="false">
      <c r="A50" s="10" t="n">
        <v>37926</v>
      </c>
      <c r="B50" s="38" t="n">
        <f aca="false">G50+L50+M50+N50</f>
        <v>0</v>
      </c>
      <c r="C50" s="71" t="n">
        <f aca="false">H50+BJ50</f>
        <v>0</v>
      </c>
      <c r="D50" s="70" t="n">
        <f aca="false">I50+BH50</f>
        <v>0</v>
      </c>
      <c r="E50" s="70" t="n">
        <f aca="false">J50+BI50</f>
        <v>0</v>
      </c>
      <c r="G50" s="38" t="n">
        <f aca="false">DSUM(OPTTRADES,G$9,$A585:$A586)</f>
        <v>0</v>
      </c>
      <c r="H50" s="73" t="n">
        <f aca="false">DSUM(OPTTRADES,H$9,$A585:$A586)</f>
        <v>0</v>
      </c>
      <c r="I50" s="38" t="n">
        <f aca="false">DSUM(OPTTRADES,I$9,$A585:$A586)</f>
        <v>0</v>
      </c>
      <c r="J50" s="38" t="n">
        <f aca="false">DSUM(OPTTRADES,J$9,$A585:$A586)</f>
        <v>0</v>
      </c>
      <c r="K50" s="38"/>
      <c r="M50" s="38" t="n">
        <f aca="false">'BASIS POSITION'!B51</f>
        <v>0</v>
      </c>
      <c r="N50" s="38" t="n">
        <f aca="false">V50+AP50</f>
        <v>0</v>
      </c>
    </row>
    <row r="51" customFormat="false" ht="12.75" hidden="false" customHeight="false" outlineLevel="0" collapsed="false">
      <c r="A51" s="10" t="n">
        <v>37956</v>
      </c>
      <c r="B51" s="38" t="n">
        <f aca="false">G51+L51+M51+N51</f>
        <v>0</v>
      </c>
      <c r="C51" s="71" t="n">
        <f aca="false">H51+BJ51</f>
        <v>0</v>
      </c>
      <c r="D51" s="70" t="n">
        <f aca="false">I51+BH51</f>
        <v>0</v>
      </c>
      <c r="E51" s="70" t="n">
        <f aca="false">J51+BI51</f>
        <v>0</v>
      </c>
      <c r="G51" s="38" t="n">
        <f aca="false">DSUM(OPTTRADES,G$9,$A587:$A588)</f>
        <v>0</v>
      </c>
      <c r="H51" s="73" t="n">
        <f aca="false">DSUM(OPTTRADES,H$9,$A587:$A588)</f>
        <v>0</v>
      </c>
      <c r="I51" s="38" t="n">
        <f aca="false">DSUM(OPTTRADES,I$9,$A587:$A588)</f>
        <v>0</v>
      </c>
      <c r="J51" s="38" t="n">
        <f aca="false">DSUM(OPTTRADES,J$9,$A587:$A588)</f>
        <v>0</v>
      </c>
      <c r="K51" s="38"/>
      <c r="M51" s="38" t="n">
        <f aca="false">'BASIS POSITION'!B52</f>
        <v>0</v>
      </c>
      <c r="N51" s="38" t="n">
        <f aca="false">V51+AP51</f>
        <v>0</v>
      </c>
    </row>
    <row r="52" customFormat="false" ht="12.75" hidden="false" customHeight="false" outlineLevel="0" collapsed="false">
      <c r="A52" s="10" t="n">
        <v>37987</v>
      </c>
      <c r="B52" s="38" t="n">
        <f aca="false">G52+L52+M52+N52</f>
        <v>0</v>
      </c>
      <c r="C52" s="71" t="n">
        <f aca="false">H52+BJ52</f>
        <v>0</v>
      </c>
      <c r="D52" s="70" t="n">
        <f aca="false">I52+BH52</f>
        <v>0</v>
      </c>
      <c r="E52" s="70" t="n">
        <f aca="false">J52+BI52</f>
        <v>0</v>
      </c>
      <c r="G52" s="38" t="n">
        <f aca="false">DSUM(OPTTRADES,G$9,$A589:$A590)</f>
        <v>0</v>
      </c>
      <c r="H52" s="73" t="n">
        <f aca="false">DSUM(OPTTRADES,H$9,$A589:$A590)</f>
        <v>0</v>
      </c>
      <c r="I52" s="38" t="n">
        <f aca="false">DSUM(OPTTRADES,I$9,$A589:$A590)</f>
        <v>0</v>
      </c>
      <c r="J52" s="38" t="n">
        <f aca="false">DSUM(OPTTRADES,J$9,$A589:$A590)</f>
        <v>0</v>
      </c>
      <c r="K52" s="38"/>
      <c r="M52" s="38" t="n">
        <f aca="false">'BASIS POSITION'!B53</f>
        <v>0</v>
      </c>
      <c r="N52" s="38" t="n">
        <f aca="false">V52+AP52</f>
        <v>0</v>
      </c>
    </row>
    <row r="53" customFormat="false" ht="12.75" hidden="false" customHeight="false" outlineLevel="0" collapsed="false">
      <c r="A53" s="10" t="n">
        <v>38018</v>
      </c>
      <c r="B53" s="38" t="n">
        <f aca="false">G53+L53+M53+N53</f>
        <v>0</v>
      </c>
      <c r="C53" s="71" t="n">
        <f aca="false">H53+BJ53</f>
        <v>0</v>
      </c>
      <c r="D53" s="70" t="n">
        <f aca="false">I53+BH53</f>
        <v>0</v>
      </c>
      <c r="E53" s="70" t="n">
        <f aca="false">J53+BI53</f>
        <v>0</v>
      </c>
      <c r="G53" s="38" t="n">
        <f aca="false">DSUM(OPTTRADES,G$9,$A591:$A592)</f>
        <v>0</v>
      </c>
      <c r="H53" s="73" t="n">
        <f aca="false">DSUM(OPTTRADES,H$9,$A591:$A592)</f>
        <v>0</v>
      </c>
      <c r="I53" s="38" t="n">
        <f aca="false">DSUM(OPTTRADES,I$9,$A591:$A592)</f>
        <v>0</v>
      </c>
      <c r="J53" s="38" t="n">
        <f aca="false">DSUM(OPTTRADES,J$9,$A591:$A592)</f>
        <v>0</v>
      </c>
      <c r="K53" s="38"/>
      <c r="M53" s="38" t="n">
        <f aca="false">'BASIS POSITION'!B54</f>
        <v>0</v>
      </c>
      <c r="N53" s="38" t="n">
        <f aca="false">V53+AP53</f>
        <v>0</v>
      </c>
    </row>
    <row r="54" customFormat="false" ht="12.75" hidden="false" customHeight="false" outlineLevel="0" collapsed="false">
      <c r="A54" s="10" t="n">
        <v>38047</v>
      </c>
      <c r="B54" s="38" t="n">
        <f aca="false">G54+L54+M54+N54</f>
        <v>0</v>
      </c>
      <c r="C54" s="71" t="n">
        <f aca="false">H54+BJ54</f>
        <v>0</v>
      </c>
      <c r="D54" s="70" t="n">
        <f aca="false">I54+BH54</f>
        <v>0</v>
      </c>
      <c r="E54" s="70" t="n">
        <f aca="false">J54+BI54</f>
        <v>0</v>
      </c>
      <c r="G54" s="38" t="n">
        <f aca="false">DSUM(OPTTRADES,G$9,$A593:$A594)</f>
        <v>0</v>
      </c>
      <c r="H54" s="73" t="n">
        <f aca="false">DSUM(OPTTRADES,H$9,$A593:$A594)</f>
        <v>0</v>
      </c>
      <c r="I54" s="38" t="n">
        <f aca="false">DSUM(OPTTRADES,I$9,$A593:$A594)</f>
        <v>0</v>
      </c>
      <c r="J54" s="38" t="n">
        <f aca="false">DSUM(OPTTRADES,J$9,$A593:$A594)</f>
        <v>0</v>
      </c>
      <c r="K54" s="38"/>
      <c r="M54" s="38" t="n">
        <f aca="false">'BASIS POSITION'!B55</f>
        <v>0</v>
      </c>
      <c r="N54" s="38" t="n">
        <f aca="false">V54+AP54</f>
        <v>0</v>
      </c>
    </row>
    <row r="55" customFormat="false" ht="12.75" hidden="false" customHeight="false" outlineLevel="0" collapsed="false">
      <c r="A55" s="10" t="n">
        <v>38078</v>
      </c>
      <c r="B55" s="38" t="n">
        <f aca="false">G55+L55+M55+N55</f>
        <v>0</v>
      </c>
      <c r="C55" s="71" t="n">
        <f aca="false">H55+BJ55</f>
        <v>0</v>
      </c>
      <c r="D55" s="70" t="n">
        <f aca="false">I55+BH55</f>
        <v>0</v>
      </c>
      <c r="E55" s="70" t="n">
        <f aca="false">J55+BI55</f>
        <v>0</v>
      </c>
      <c r="G55" s="38" t="n">
        <f aca="false">DSUM(OPTTRADES,G$9,$A595:$A596)</f>
        <v>0</v>
      </c>
      <c r="H55" s="73" t="n">
        <f aca="false">DSUM(OPTTRADES,H$9,$A595:$A596)</f>
        <v>0</v>
      </c>
      <c r="I55" s="38" t="n">
        <f aca="false">DSUM(OPTTRADES,I$9,$A595:$A596)</f>
        <v>0</v>
      </c>
      <c r="J55" s="38" t="n">
        <f aca="false">DSUM(OPTTRADES,J$9,$A595:$A596)</f>
        <v>0</v>
      </c>
      <c r="K55" s="38"/>
      <c r="M55" s="38" t="n">
        <f aca="false">'BASIS POSITION'!B56</f>
        <v>0</v>
      </c>
      <c r="N55" s="38" t="n">
        <f aca="false">V55+AP55</f>
        <v>0</v>
      </c>
    </row>
    <row r="56" customFormat="false" ht="12.75" hidden="false" customHeight="false" outlineLevel="0" collapsed="false">
      <c r="A56" s="10" t="n">
        <v>38108</v>
      </c>
      <c r="B56" s="38" t="n">
        <f aca="false">G56+L56+M56+N56</f>
        <v>0</v>
      </c>
      <c r="C56" s="71" t="n">
        <f aca="false">H56+BJ56</f>
        <v>0</v>
      </c>
      <c r="D56" s="70" t="n">
        <f aca="false">I56+BH56</f>
        <v>0</v>
      </c>
      <c r="E56" s="70" t="n">
        <f aca="false">J56+BI56</f>
        <v>0</v>
      </c>
      <c r="G56" s="38" t="n">
        <f aca="false">DSUM(OPTTRADES,G$9,$A597:$A598)</f>
        <v>0</v>
      </c>
      <c r="H56" s="73" t="n">
        <f aca="false">DSUM(OPTTRADES,H$9,$A597:$A598)</f>
        <v>0</v>
      </c>
      <c r="I56" s="38" t="n">
        <f aca="false">DSUM(OPTTRADES,I$9,$A597:$A598)</f>
        <v>0</v>
      </c>
      <c r="J56" s="38" t="n">
        <f aca="false">DSUM(OPTTRADES,J$9,$A597:$A598)</f>
        <v>0</v>
      </c>
      <c r="K56" s="38"/>
      <c r="M56" s="38" t="n">
        <f aca="false">'BASIS POSITION'!B57</f>
        <v>0</v>
      </c>
      <c r="N56" s="38" t="n">
        <f aca="false">V56+AP56</f>
        <v>0</v>
      </c>
    </row>
    <row r="57" customFormat="false" ht="12.75" hidden="false" customHeight="false" outlineLevel="0" collapsed="false">
      <c r="A57" s="10" t="n">
        <v>38139</v>
      </c>
      <c r="B57" s="38" t="n">
        <f aca="false">G57+L57+M57+N57</f>
        <v>0</v>
      </c>
      <c r="C57" s="71" t="n">
        <f aca="false">H57+BJ57</f>
        <v>0</v>
      </c>
      <c r="D57" s="70" t="n">
        <f aca="false">I57+BH57</f>
        <v>0</v>
      </c>
      <c r="E57" s="70" t="n">
        <f aca="false">J57+BI57</f>
        <v>0</v>
      </c>
      <c r="G57" s="38" t="n">
        <f aca="false">DSUM(OPTTRADES,G$9,$A599:$A600)</f>
        <v>0</v>
      </c>
      <c r="H57" s="73" t="n">
        <f aca="false">DSUM(OPTTRADES,H$9,$A599:$A600)</f>
        <v>0</v>
      </c>
      <c r="I57" s="38" t="n">
        <f aca="false">DSUM(OPTTRADES,I$9,$A599:$A600)</f>
        <v>0</v>
      </c>
      <c r="J57" s="38" t="n">
        <f aca="false">DSUM(OPTTRADES,J$9,$A599:$A600)</f>
        <v>0</v>
      </c>
      <c r="K57" s="38"/>
      <c r="M57" s="38" t="n">
        <f aca="false">'BASIS POSITION'!B58</f>
        <v>0</v>
      </c>
      <c r="N57" s="38" t="n">
        <f aca="false">V57+AP57</f>
        <v>0</v>
      </c>
    </row>
    <row r="58" customFormat="false" ht="12.75" hidden="false" customHeight="false" outlineLevel="0" collapsed="false">
      <c r="A58" s="10" t="n">
        <v>38169</v>
      </c>
      <c r="B58" s="38" t="n">
        <f aca="false">G58+L58+M58+N58</f>
        <v>0</v>
      </c>
      <c r="C58" s="71" t="n">
        <f aca="false">H58+BJ58</f>
        <v>0</v>
      </c>
      <c r="D58" s="70" t="n">
        <f aca="false">I58+BH58</f>
        <v>0</v>
      </c>
      <c r="E58" s="70" t="n">
        <f aca="false">J58+BI58</f>
        <v>0</v>
      </c>
      <c r="G58" s="38" t="n">
        <f aca="false">DSUM(OPTTRADES,G$9,$A601:$A602)</f>
        <v>0</v>
      </c>
      <c r="H58" s="73" t="n">
        <f aca="false">DSUM(OPTTRADES,H$9,$A601:$A602)</f>
        <v>0</v>
      </c>
      <c r="I58" s="38" t="n">
        <f aca="false">DSUM(OPTTRADES,I$9,$A601:$A602)</f>
        <v>0</v>
      </c>
      <c r="J58" s="38" t="n">
        <f aca="false">DSUM(OPTTRADES,J$9,$A601:$A602)</f>
        <v>0</v>
      </c>
      <c r="K58" s="38"/>
      <c r="M58" s="38" t="n">
        <f aca="false">'BASIS POSITION'!B59</f>
        <v>0</v>
      </c>
      <c r="N58" s="38" t="n">
        <f aca="false">V58+AP58</f>
        <v>0</v>
      </c>
    </row>
    <row r="59" customFormat="false" ht="12.75" hidden="false" customHeight="false" outlineLevel="0" collapsed="false">
      <c r="A59" s="10" t="n">
        <v>38200</v>
      </c>
      <c r="B59" s="38" t="n">
        <f aca="false">G59+L59+M59+N59</f>
        <v>0</v>
      </c>
      <c r="C59" s="71" t="n">
        <f aca="false">H59+BJ59</f>
        <v>0</v>
      </c>
      <c r="D59" s="70" t="n">
        <f aca="false">I59+BH59</f>
        <v>0</v>
      </c>
      <c r="E59" s="70" t="n">
        <f aca="false">J59+BI59</f>
        <v>0</v>
      </c>
      <c r="G59" s="38" t="n">
        <f aca="false">DSUM(OPTTRADES,G$9,$A603:$A604)</f>
        <v>0</v>
      </c>
      <c r="H59" s="73" t="n">
        <f aca="false">DSUM(OPTTRADES,H$9,$A603:$A604)</f>
        <v>0</v>
      </c>
      <c r="I59" s="38" t="n">
        <f aca="false">DSUM(OPTTRADES,I$9,$A603:$A604)</f>
        <v>0</v>
      </c>
      <c r="J59" s="38" t="n">
        <f aca="false">DSUM(OPTTRADES,J$9,$A603:$A604)</f>
        <v>0</v>
      </c>
      <c r="K59" s="38"/>
      <c r="M59" s="38" t="n">
        <f aca="false">'BASIS POSITION'!B60</f>
        <v>0</v>
      </c>
      <c r="N59" s="38" t="n">
        <f aca="false">V59+AP59</f>
        <v>0</v>
      </c>
    </row>
    <row r="60" customFormat="false" ht="12.75" hidden="false" customHeight="false" outlineLevel="0" collapsed="false">
      <c r="A60" s="10" t="n">
        <v>38231</v>
      </c>
      <c r="B60" s="38" t="n">
        <f aca="false">G60+L60+M60+N60</f>
        <v>0</v>
      </c>
      <c r="C60" s="71" t="n">
        <f aca="false">H60+BJ60</f>
        <v>0</v>
      </c>
      <c r="D60" s="70" t="n">
        <f aca="false">I60+BH60</f>
        <v>0</v>
      </c>
      <c r="E60" s="70" t="n">
        <f aca="false">J60+BI60</f>
        <v>0</v>
      </c>
      <c r="G60" s="38" t="n">
        <f aca="false">DSUM(OPTTRADES,G$9,$A605:$A606)</f>
        <v>0</v>
      </c>
      <c r="H60" s="73" t="n">
        <f aca="false">DSUM(OPTTRADES,H$9,$A605:$A606)</f>
        <v>0</v>
      </c>
      <c r="I60" s="38" t="n">
        <f aca="false">DSUM(OPTTRADES,I$9,$A605:$A606)</f>
        <v>0</v>
      </c>
      <c r="J60" s="38" t="n">
        <f aca="false">DSUM(OPTTRADES,J$9,$A605:$A606)</f>
        <v>0</v>
      </c>
      <c r="K60" s="38"/>
      <c r="M60" s="38" t="n">
        <f aca="false">'BASIS POSITION'!B61</f>
        <v>0</v>
      </c>
      <c r="N60" s="38" t="n">
        <f aca="false">V60+AP60</f>
        <v>0</v>
      </c>
    </row>
    <row r="61" customFormat="false" ht="12.75" hidden="false" customHeight="false" outlineLevel="0" collapsed="false">
      <c r="A61" s="10" t="n">
        <v>38261</v>
      </c>
      <c r="B61" s="38" t="n">
        <f aca="false">G61+L61+M61+N61</f>
        <v>0</v>
      </c>
      <c r="C61" s="71" t="n">
        <f aca="false">H61+BJ61</f>
        <v>0</v>
      </c>
      <c r="D61" s="70" t="n">
        <f aca="false">I61+BH61</f>
        <v>0</v>
      </c>
      <c r="E61" s="70" t="n">
        <f aca="false">J61+BI61</f>
        <v>0</v>
      </c>
      <c r="G61" s="38" t="n">
        <f aca="false">DSUM(OPTTRADES,G$9,$A607:$A608)</f>
        <v>0</v>
      </c>
      <c r="H61" s="73" t="n">
        <f aca="false">DSUM(OPTTRADES,H$9,$A607:$A608)</f>
        <v>0</v>
      </c>
      <c r="I61" s="38" t="n">
        <f aca="false">DSUM(OPTTRADES,I$9,$A607:$A608)</f>
        <v>0</v>
      </c>
      <c r="J61" s="38" t="n">
        <f aca="false">DSUM(OPTTRADES,J$9,$A607:$A608)</f>
        <v>0</v>
      </c>
      <c r="K61" s="38"/>
      <c r="M61" s="38" t="n">
        <f aca="false">'BASIS POSITION'!B62</f>
        <v>0</v>
      </c>
      <c r="N61" s="38" t="n">
        <f aca="false">V61+AP61</f>
        <v>0</v>
      </c>
    </row>
    <row r="62" customFormat="false" ht="12.75" hidden="false" customHeight="false" outlineLevel="0" collapsed="false">
      <c r="A62" s="10" t="n">
        <v>38292</v>
      </c>
      <c r="B62" s="38" t="n">
        <f aca="false">G62+L62+M62+N62</f>
        <v>0</v>
      </c>
      <c r="C62" s="71" t="n">
        <f aca="false">H62+BJ62</f>
        <v>0</v>
      </c>
      <c r="D62" s="70" t="n">
        <f aca="false">I62+BH62</f>
        <v>0</v>
      </c>
      <c r="E62" s="70" t="n">
        <f aca="false">J62+BI62</f>
        <v>0</v>
      </c>
      <c r="G62" s="38" t="n">
        <f aca="false">DSUM(OPTTRADES,G$9,$A609:$A610)</f>
        <v>0</v>
      </c>
      <c r="H62" s="73" t="n">
        <f aca="false">DSUM(OPTTRADES,H$9,$A609:$A610)</f>
        <v>0</v>
      </c>
      <c r="I62" s="38" t="n">
        <f aca="false">DSUM(OPTTRADES,I$9,$A609:$A610)</f>
        <v>0</v>
      </c>
      <c r="J62" s="38" t="n">
        <f aca="false">DSUM(OPTTRADES,J$9,$A609:$A610)</f>
        <v>0</v>
      </c>
      <c r="K62" s="38"/>
      <c r="M62" s="38" t="n">
        <f aca="false">'BASIS POSITION'!B63</f>
        <v>0</v>
      </c>
      <c r="N62" s="38" t="n">
        <f aca="false">V62+AP62</f>
        <v>0</v>
      </c>
    </row>
    <row r="63" customFormat="false" ht="12.75" hidden="false" customHeight="false" outlineLevel="0" collapsed="false">
      <c r="A63" s="10" t="n">
        <v>38322</v>
      </c>
      <c r="B63" s="38" t="n">
        <f aca="false">G63+L63+M63+N63</f>
        <v>0</v>
      </c>
      <c r="C63" s="71" t="n">
        <f aca="false">H63+BJ63</f>
        <v>0</v>
      </c>
      <c r="D63" s="70" t="n">
        <f aca="false">I63+BH63</f>
        <v>0</v>
      </c>
      <c r="E63" s="70" t="n">
        <f aca="false">J63+BI63</f>
        <v>0</v>
      </c>
      <c r="G63" s="38" t="n">
        <f aca="false">DSUM(OPTTRADES,G$9,$A611:$A612)</f>
        <v>0</v>
      </c>
      <c r="H63" s="73" t="n">
        <f aca="false">DSUM(OPTTRADES,H$9,$A611:$A612)</f>
        <v>0</v>
      </c>
      <c r="I63" s="38" t="n">
        <f aca="false">DSUM(OPTTRADES,I$9,$A611:$A612)</f>
        <v>0</v>
      </c>
      <c r="J63" s="38" t="n">
        <f aca="false">DSUM(OPTTRADES,J$9,$A611:$A612)</f>
        <v>0</v>
      </c>
      <c r="K63" s="38"/>
      <c r="M63" s="38" t="n">
        <f aca="false">'BASIS POSITION'!B64</f>
        <v>0</v>
      </c>
      <c r="N63" s="38" t="n">
        <f aca="false">V63+AP63</f>
        <v>0</v>
      </c>
    </row>
    <row r="64" customFormat="false" ht="12.75" hidden="false" customHeight="false" outlineLevel="0" collapsed="false">
      <c r="A64" s="10" t="n">
        <v>38353</v>
      </c>
      <c r="B64" s="38" t="n">
        <f aca="false">G64+L64+M64+N64</f>
        <v>0</v>
      </c>
      <c r="C64" s="71" t="n">
        <f aca="false">H64+BJ64</f>
        <v>0</v>
      </c>
      <c r="D64" s="70" t="n">
        <f aca="false">I64+BH64</f>
        <v>0</v>
      </c>
      <c r="E64" s="70" t="n">
        <f aca="false">J64+BI64</f>
        <v>0</v>
      </c>
      <c r="G64" s="38" t="n">
        <f aca="false">DSUM(OPTTRADES,G$9,$A613:$A614)</f>
        <v>0</v>
      </c>
      <c r="H64" s="73" t="n">
        <f aca="false">DSUM(OPTTRADES,H$9,$A613:$A614)</f>
        <v>0</v>
      </c>
      <c r="I64" s="38" t="n">
        <f aca="false">DSUM(OPTTRADES,I$9,$A613:$A614)</f>
        <v>0</v>
      </c>
      <c r="J64" s="38" t="n">
        <f aca="false">DSUM(OPTTRADES,J$9,$A613:$A614)</f>
        <v>0</v>
      </c>
      <c r="K64" s="38"/>
      <c r="M64" s="38" t="n">
        <f aca="false">'BASIS POSITION'!B65</f>
        <v>0</v>
      </c>
      <c r="N64" s="38" t="n">
        <f aca="false">V64+AP64</f>
        <v>0</v>
      </c>
    </row>
    <row r="65" customFormat="false" ht="12.75" hidden="false" customHeight="false" outlineLevel="0" collapsed="false">
      <c r="A65" s="10" t="n">
        <v>38384</v>
      </c>
      <c r="B65" s="38" t="n">
        <f aca="false">G65+L65+M65+N65</f>
        <v>0</v>
      </c>
      <c r="C65" s="71" t="n">
        <f aca="false">H65+BJ65</f>
        <v>0</v>
      </c>
      <c r="D65" s="70" t="n">
        <f aca="false">I65+BH65</f>
        <v>0</v>
      </c>
      <c r="E65" s="70" t="n">
        <f aca="false">J65+BI65</f>
        <v>0</v>
      </c>
      <c r="G65" s="38" t="n">
        <f aca="false">DSUM(OPTTRADES,G$9,$A615:$A616)</f>
        <v>0</v>
      </c>
      <c r="H65" s="73" t="n">
        <f aca="false">DSUM(OPTTRADES,H$9,$A615:$A616)</f>
        <v>0</v>
      </c>
      <c r="I65" s="38" t="n">
        <f aca="false">DSUM(OPTTRADES,I$9,$A615:$A616)</f>
        <v>0</v>
      </c>
      <c r="J65" s="38" t="n">
        <f aca="false">DSUM(OPTTRADES,J$9,$A615:$A616)</f>
        <v>0</v>
      </c>
      <c r="K65" s="38"/>
      <c r="M65" s="38" t="n">
        <f aca="false">'BASIS POSITION'!B66</f>
        <v>0</v>
      </c>
      <c r="N65" s="38" t="n">
        <f aca="false">V65+AP65</f>
        <v>0</v>
      </c>
    </row>
    <row r="66" customFormat="false" ht="12.75" hidden="false" customHeight="false" outlineLevel="0" collapsed="false">
      <c r="A66" s="10" t="n">
        <v>38412</v>
      </c>
      <c r="B66" s="38" t="n">
        <f aca="false">G66+L66+M66+N66</f>
        <v>0</v>
      </c>
      <c r="C66" s="71" t="n">
        <f aca="false">H66+BJ66</f>
        <v>0</v>
      </c>
      <c r="D66" s="70" t="n">
        <f aca="false">I66+BH66</f>
        <v>0</v>
      </c>
      <c r="E66" s="70" t="n">
        <f aca="false">J66+BI66</f>
        <v>0</v>
      </c>
      <c r="G66" s="38" t="n">
        <f aca="false">DSUM(OPTTRADES,G$9,$A617:$A618)</f>
        <v>0</v>
      </c>
      <c r="H66" s="73" t="n">
        <f aca="false">DSUM(OPTTRADES,H$9,$A617:$A618)</f>
        <v>0</v>
      </c>
      <c r="I66" s="38" t="n">
        <f aca="false">DSUM(OPTTRADES,I$9,$A617:$A618)</f>
        <v>0</v>
      </c>
      <c r="J66" s="38" t="n">
        <f aca="false">DSUM(OPTTRADES,J$9,$A617:$A618)</f>
        <v>0</v>
      </c>
      <c r="K66" s="38"/>
      <c r="M66" s="38" t="n">
        <f aca="false">'BASIS POSITION'!B67</f>
        <v>0</v>
      </c>
      <c r="N66" s="38" t="n">
        <f aca="false">V66+AP66</f>
        <v>0</v>
      </c>
    </row>
    <row r="67" customFormat="false" ht="12.75" hidden="false" customHeight="false" outlineLevel="0" collapsed="false">
      <c r="A67" s="10" t="n">
        <v>38443</v>
      </c>
      <c r="B67" s="38" t="n">
        <f aca="false">G67+L67+M67+N67</f>
        <v>0</v>
      </c>
      <c r="C67" s="71" t="n">
        <f aca="false">H67+BJ67</f>
        <v>0</v>
      </c>
      <c r="D67" s="70" t="n">
        <f aca="false">I67+BH67</f>
        <v>0</v>
      </c>
      <c r="E67" s="70" t="n">
        <f aca="false">J67+BI67</f>
        <v>0</v>
      </c>
      <c r="G67" s="38" t="n">
        <f aca="false">DSUM(OPTTRADES,G$9,$A619:$A620)</f>
        <v>0</v>
      </c>
      <c r="H67" s="73" t="n">
        <f aca="false">DSUM(OPTTRADES,H$9,$A619:$A620)</f>
        <v>0</v>
      </c>
      <c r="I67" s="38" t="n">
        <f aca="false">DSUM(OPTTRADES,I$9,$A619:$A620)</f>
        <v>0</v>
      </c>
      <c r="J67" s="38" t="n">
        <f aca="false">DSUM(OPTTRADES,J$9,$A619:$A620)</f>
        <v>0</v>
      </c>
      <c r="K67" s="38"/>
      <c r="M67" s="38" t="n">
        <f aca="false">'BASIS POSITION'!B68</f>
        <v>0</v>
      </c>
      <c r="N67" s="38" t="n">
        <f aca="false">V67+AP67</f>
        <v>0</v>
      </c>
    </row>
    <row r="68" customFormat="false" ht="12.75" hidden="false" customHeight="false" outlineLevel="0" collapsed="false">
      <c r="A68" s="10" t="n">
        <v>38443</v>
      </c>
      <c r="B68" s="38" t="n">
        <f aca="false">G68+L68+M68+N68</f>
        <v>0</v>
      </c>
      <c r="C68" s="71" t="n">
        <f aca="false">H68+BJ68</f>
        <v>0</v>
      </c>
      <c r="D68" s="70" t="n">
        <f aca="false">I68+BH68</f>
        <v>0</v>
      </c>
      <c r="E68" s="70" t="n">
        <f aca="false">J68+BI68</f>
        <v>0</v>
      </c>
      <c r="G68" s="38"/>
      <c r="H68" s="38"/>
      <c r="I68" s="38"/>
      <c r="J68" s="38"/>
      <c r="K68" s="38"/>
      <c r="M68" s="38" t="n">
        <f aca="false">'BASIS POSITION'!B69</f>
        <v>0</v>
      </c>
      <c r="N68" s="38" t="n">
        <f aca="false">V68+AP68</f>
        <v>0</v>
      </c>
    </row>
    <row r="69" customFormat="false" ht="12.75" hidden="false" customHeight="false" outlineLevel="0" collapsed="false">
      <c r="B69" s="38"/>
      <c r="C69" s="71"/>
      <c r="D69" s="70"/>
      <c r="E69" s="70"/>
      <c r="G69" s="38"/>
      <c r="H69" s="38"/>
      <c r="I69" s="38"/>
      <c r="J69" s="38"/>
      <c r="K69" s="38"/>
      <c r="N69" s="38" t="n">
        <f aca="false">V69+AP69</f>
        <v>0</v>
      </c>
    </row>
    <row r="70" customFormat="false" ht="12.75" hidden="false" customHeight="false" outlineLevel="0" collapsed="false">
      <c r="B70" s="38"/>
      <c r="C70" s="71"/>
      <c r="D70" s="70"/>
      <c r="E70" s="70"/>
      <c r="G70" s="38"/>
      <c r="H70" s="38"/>
      <c r="I70" s="38"/>
      <c r="J70" s="38"/>
      <c r="K70" s="38"/>
      <c r="N70" s="38" t="n">
        <f aca="false">V70+AP70</f>
        <v>0</v>
      </c>
    </row>
    <row r="71" customFormat="false" ht="12.75" hidden="false" customHeight="false" outlineLevel="0" collapsed="false">
      <c r="B71" s="38"/>
      <c r="C71" s="71"/>
      <c r="D71" s="70"/>
      <c r="E71" s="70"/>
      <c r="G71" s="38"/>
      <c r="H71" s="38"/>
      <c r="I71" s="38"/>
      <c r="J71" s="38"/>
      <c r="K71" s="38"/>
      <c r="N71" s="38" t="n">
        <f aca="false">V71+AP71</f>
        <v>0</v>
      </c>
    </row>
    <row r="72" customFormat="false" ht="12.75" hidden="false" customHeight="false" outlineLevel="0" collapsed="false">
      <c r="B72" s="38"/>
      <c r="C72" s="71"/>
      <c r="D72" s="70"/>
      <c r="E72" s="70"/>
      <c r="G72" s="38"/>
      <c r="H72" s="38"/>
      <c r="I72" s="38"/>
      <c r="J72" s="38"/>
      <c r="K72" s="38"/>
      <c r="N72" s="38" t="n">
        <f aca="false">V72+AP72</f>
        <v>0</v>
      </c>
    </row>
    <row r="73" customFormat="false" ht="12.75" hidden="false" customHeight="false" outlineLevel="0" collapsed="false">
      <c r="B73" s="38"/>
      <c r="C73" s="71"/>
      <c r="D73" s="70"/>
      <c r="E73" s="70"/>
      <c r="G73" s="38"/>
      <c r="H73" s="38"/>
      <c r="I73" s="38"/>
      <c r="J73" s="38"/>
      <c r="K73" s="38"/>
      <c r="N73" s="38" t="n">
        <f aca="false">V73+AP73</f>
        <v>0</v>
      </c>
    </row>
    <row r="74" customFormat="false" ht="12.75" hidden="false" customHeight="false" outlineLevel="0" collapsed="false">
      <c r="B74" s="38"/>
      <c r="C74" s="71"/>
      <c r="D74" s="70"/>
      <c r="E74" s="70"/>
      <c r="G74" s="38"/>
      <c r="H74" s="38"/>
      <c r="I74" s="38"/>
      <c r="J74" s="38"/>
      <c r="K74" s="38"/>
      <c r="N74" s="38" t="n">
        <f aca="false">V74+AP74</f>
        <v>0</v>
      </c>
    </row>
    <row r="75" customFormat="false" ht="12.75" hidden="false" customHeight="false" outlineLevel="0" collapsed="false">
      <c r="B75" s="38"/>
      <c r="C75" s="71"/>
      <c r="D75" s="70"/>
      <c r="E75" s="70"/>
      <c r="G75" s="38"/>
      <c r="H75" s="38"/>
      <c r="I75" s="38"/>
      <c r="J75" s="38"/>
      <c r="K75" s="38"/>
      <c r="N75" s="38" t="n">
        <f aca="false">V75+AP75</f>
        <v>0</v>
      </c>
    </row>
    <row r="76" customFormat="false" ht="12.75" hidden="false" customHeight="false" outlineLevel="0" collapsed="false">
      <c r="B76" s="38"/>
      <c r="C76" s="71"/>
      <c r="D76" s="70"/>
      <c r="E76" s="70"/>
      <c r="G76" s="38"/>
      <c r="H76" s="38"/>
      <c r="I76" s="38"/>
      <c r="J76" s="38"/>
      <c r="K76" s="38"/>
      <c r="N76" s="38" t="n">
        <f aca="false">V76+AP76</f>
        <v>0</v>
      </c>
    </row>
    <row r="77" customFormat="false" ht="12.75" hidden="false" customHeight="false" outlineLevel="0" collapsed="false">
      <c r="B77" s="38"/>
      <c r="C77" s="71"/>
      <c r="D77" s="70"/>
      <c r="E77" s="70"/>
      <c r="G77" s="38"/>
      <c r="H77" s="38"/>
      <c r="I77" s="38"/>
      <c r="J77" s="38"/>
      <c r="K77" s="38"/>
      <c r="N77" s="38" t="n">
        <f aca="false">V77+AP77</f>
        <v>0</v>
      </c>
    </row>
    <row r="78" customFormat="false" ht="12.75" hidden="false" customHeight="false" outlineLevel="0" collapsed="false">
      <c r="B78" s="38"/>
      <c r="C78" s="71"/>
      <c r="D78" s="70"/>
      <c r="E78" s="70"/>
      <c r="G78" s="38"/>
      <c r="H78" s="38"/>
      <c r="I78" s="38"/>
      <c r="J78" s="38"/>
      <c r="K78" s="38"/>
      <c r="N78" s="38" t="n">
        <f aca="false">V78+AP78</f>
        <v>0</v>
      </c>
    </row>
    <row r="79" customFormat="false" ht="12.75" hidden="false" customHeight="false" outlineLevel="0" collapsed="false">
      <c r="B79" s="38"/>
      <c r="C79" s="71"/>
      <c r="D79" s="70"/>
      <c r="E79" s="70"/>
      <c r="G79" s="38"/>
      <c r="H79" s="38"/>
      <c r="I79" s="38"/>
      <c r="J79" s="38"/>
      <c r="K79" s="38"/>
      <c r="N79" s="38" t="n">
        <f aca="false">V79+AP79</f>
        <v>0</v>
      </c>
    </row>
    <row r="80" customFormat="false" ht="12.75" hidden="false" customHeight="false" outlineLevel="0" collapsed="false">
      <c r="B80" s="38"/>
      <c r="C80" s="71"/>
      <c r="D80" s="70"/>
      <c r="E80" s="70"/>
      <c r="G80" s="38"/>
      <c r="H80" s="38"/>
      <c r="I80" s="38"/>
      <c r="J80" s="38"/>
      <c r="K80" s="38"/>
      <c r="N80" s="38" t="n">
        <f aca="false">V80+AP80</f>
        <v>0</v>
      </c>
    </row>
    <row r="81" customFormat="false" ht="12.75" hidden="false" customHeight="false" outlineLevel="0" collapsed="false">
      <c r="B81" s="38"/>
      <c r="C81" s="71"/>
      <c r="D81" s="70"/>
      <c r="E81" s="70"/>
      <c r="G81" s="38"/>
      <c r="H81" s="38"/>
      <c r="I81" s="38"/>
      <c r="J81" s="38"/>
      <c r="K81" s="38"/>
      <c r="N81" s="38" t="n">
        <f aca="false">V81+AP81</f>
        <v>0</v>
      </c>
    </row>
    <row r="82" customFormat="false" ht="12.75" hidden="false" customHeight="false" outlineLevel="0" collapsed="false">
      <c r="B82" s="38"/>
      <c r="C82" s="71"/>
      <c r="D82" s="70"/>
      <c r="E82" s="70"/>
      <c r="G82" s="38"/>
      <c r="H82" s="38"/>
      <c r="I82" s="38"/>
      <c r="J82" s="38"/>
      <c r="K82" s="38"/>
      <c r="N82" s="38" t="n">
        <f aca="false">V82+AP82</f>
        <v>0</v>
      </c>
    </row>
    <row r="83" customFormat="false" ht="12.75" hidden="false" customHeight="false" outlineLevel="0" collapsed="false">
      <c r="B83" s="38"/>
      <c r="C83" s="71"/>
      <c r="D83" s="70"/>
      <c r="E83" s="70"/>
      <c r="G83" s="38"/>
      <c r="H83" s="38"/>
      <c r="I83" s="38"/>
      <c r="J83" s="38"/>
      <c r="K83" s="38"/>
      <c r="N83" s="38" t="n">
        <f aca="false">V83+AP83</f>
        <v>0</v>
      </c>
    </row>
    <row r="84" customFormat="false" ht="12.75" hidden="false" customHeight="false" outlineLevel="0" collapsed="false">
      <c r="B84" s="38"/>
      <c r="C84" s="71"/>
      <c r="D84" s="70"/>
      <c r="E84" s="70"/>
      <c r="G84" s="38"/>
      <c r="H84" s="38"/>
      <c r="I84" s="38"/>
      <c r="J84" s="38"/>
      <c r="K84" s="38"/>
      <c r="N84" s="38" t="n">
        <f aca="false">V84+AP84</f>
        <v>0</v>
      </c>
    </row>
    <row r="85" customFormat="false" ht="12.75" hidden="false" customHeight="false" outlineLevel="0" collapsed="false">
      <c r="B85" s="38"/>
      <c r="C85" s="71"/>
      <c r="D85" s="70"/>
      <c r="E85" s="70"/>
      <c r="G85" s="38"/>
      <c r="H85" s="38"/>
      <c r="I85" s="38"/>
      <c r="J85" s="38"/>
      <c r="K85" s="38"/>
      <c r="N85" s="38" t="n">
        <f aca="false">V85+AP85</f>
        <v>0</v>
      </c>
    </row>
    <row r="86" customFormat="false" ht="12.75" hidden="false" customHeight="false" outlineLevel="0" collapsed="false">
      <c r="B86" s="38"/>
      <c r="C86" s="71"/>
      <c r="D86" s="70"/>
      <c r="E86" s="70"/>
      <c r="G86" s="38"/>
      <c r="H86" s="38"/>
      <c r="I86" s="38"/>
      <c r="J86" s="38"/>
      <c r="K86" s="38"/>
      <c r="N86" s="38" t="n">
        <f aca="false">V86+AP86</f>
        <v>0</v>
      </c>
    </row>
    <row r="87" customFormat="false" ht="12.75" hidden="false" customHeight="false" outlineLevel="0" collapsed="false">
      <c r="B87" s="38"/>
      <c r="C87" s="71"/>
      <c r="D87" s="70"/>
      <c r="E87" s="70"/>
      <c r="G87" s="38"/>
      <c r="H87" s="38"/>
      <c r="I87" s="38"/>
      <c r="J87" s="38"/>
      <c r="K87" s="38"/>
      <c r="N87" s="38" t="n">
        <f aca="false">V87+AP87</f>
        <v>0</v>
      </c>
    </row>
    <row r="88" customFormat="false" ht="12.75" hidden="false" customHeight="false" outlineLevel="0" collapsed="false">
      <c r="B88" s="38"/>
      <c r="C88" s="71"/>
      <c r="D88" s="70"/>
      <c r="E88" s="70"/>
      <c r="G88" s="38"/>
      <c r="H88" s="38"/>
      <c r="I88" s="38"/>
      <c r="J88" s="38"/>
      <c r="K88" s="38"/>
      <c r="N88" s="38" t="n">
        <f aca="false">V88+AP88</f>
        <v>0</v>
      </c>
    </row>
    <row r="89" customFormat="false" ht="12.75" hidden="false" customHeight="false" outlineLevel="0" collapsed="false">
      <c r="B89" s="38"/>
      <c r="C89" s="71"/>
      <c r="D89" s="70"/>
      <c r="E89" s="70"/>
      <c r="G89" s="38"/>
      <c r="H89" s="38"/>
      <c r="I89" s="38"/>
      <c r="J89" s="38"/>
      <c r="K89" s="38"/>
      <c r="N89" s="38" t="n">
        <f aca="false">V89+AP89</f>
        <v>0</v>
      </c>
    </row>
    <row r="90" customFormat="false" ht="12.75" hidden="false" customHeight="false" outlineLevel="0" collapsed="false">
      <c r="B90" s="38"/>
      <c r="C90" s="71"/>
      <c r="D90" s="70"/>
      <c r="E90" s="70"/>
      <c r="G90" s="38"/>
      <c r="H90" s="38"/>
      <c r="I90" s="38"/>
      <c r="J90" s="38"/>
      <c r="K90" s="38"/>
      <c r="N90" s="38" t="n">
        <f aca="false">V90+AP90</f>
        <v>0</v>
      </c>
    </row>
    <row r="91" customFormat="false" ht="12.75" hidden="false" customHeight="false" outlineLevel="0" collapsed="false">
      <c r="B91" s="38"/>
      <c r="C91" s="71"/>
      <c r="D91" s="70"/>
      <c r="E91" s="70"/>
      <c r="G91" s="38"/>
      <c r="H91" s="38"/>
      <c r="I91" s="38"/>
      <c r="J91" s="38"/>
      <c r="K91" s="38"/>
      <c r="N91" s="38" t="n">
        <f aca="false">V91+AP91</f>
        <v>0</v>
      </c>
    </row>
    <row r="92" customFormat="false" ht="12.75" hidden="false" customHeight="false" outlineLevel="0" collapsed="false">
      <c r="B92" s="38"/>
      <c r="C92" s="71"/>
      <c r="D92" s="70"/>
      <c r="E92" s="70"/>
      <c r="G92" s="38"/>
      <c r="H92" s="38"/>
      <c r="I92" s="38"/>
      <c r="J92" s="38"/>
      <c r="K92" s="38"/>
      <c r="N92" s="38" t="n">
        <f aca="false">V92+AP92</f>
        <v>0</v>
      </c>
    </row>
    <row r="93" customFormat="false" ht="12.75" hidden="false" customHeight="false" outlineLevel="0" collapsed="false">
      <c r="B93" s="38"/>
      <c r="C93" s="71"/>
      <c r="D93" s="70"/>
      <c r="E93" s="70"/>
      <c r="G93" s="38"/>
      <c r="H93" s="38"/>
      <c r="I93" s="38"/>
      <c r="J93" s="38"/>
      <c r="K93" s="38"/>
      <c r="N93" s="38" t="n">
        <f aca="false">V93+AP93</f>
        <v>0</v>
      </c>
    </row>
    <row r="94" customFormat="false" ht="12.75" hidden="false" customHeight="false" outlineLevel="0" collapsed="false">
      <c r="B94" s="38"/>
      <c r="C94" s="71"/>
      <c r="D94" s="70"/>
      <c r="E94" s="70"/>
      <c r="G94" s="38"/>
      <c r="H94" s="38"/>
      <c r="I94" s="38"/>
      <c r="J94" s="38"/>
      <c r="K94" s="38"/>
      <c r="N94" s="38" t="n">
        <f aca="false">V94+AP94</f>
        <v>0</v>
      </c>
    </row>
    <row r="95" customFormat="false" ht="12.75" hidden="false" customHeight="false" outlineLevel="0" collapsed="false">
      <c r="B95" s="38"/>
      <c r="C95" s="71"/>
      <c r="D95" s="70"/>
      <c r="E95" s="70"/>
      <c r="G95" s="38"/>
      <c r="H95" s="38"/>
      <c r="I95" s="38"/>
      <c r="J95" s="38"/>
      <c r="K95" s="38"/>
      <c r="N95" s="38" t="n">
        <f aca="false">V95+AP95</f>
        <v>0</v>
      </c>
    </row>
    <row r="96" customFormat="false" ht="12.75" hidden="false" customHeight="false" outlineLevel="0" collapsed="false">
      <c r="B96" s="38"/>
      <c r="C96" s="71"/>
      <c r="D96" s="70"/>
      <c r="E96" s="70"/>
      <c r="G96" s="38"/>
      <c r="H96" s="38"/>
      <c r="I96" s="38"/>
      <c r="J96" s="38"/>
      <c r="K96" s="38"/>
      <c r="N96" s="38" t="n">
        <f aca="false">V96+AP96</f>
        <v>0</v>
      </c>
    </row>
    <row r="97" customFormat="false" ht="12.75" hidden="false" customHeight="false" outlineLevel="0" collapsed="false">
      <c r="B97" s="38"/>
      <c r="C97" s="71"/>
      <c r="D97" s="70"/>
      <c r="E97" s="70"/>
      <c r="G97" s="38"/>
      <c r="H97" s="38"/>
      <c r="I97" s="38"/>
      <c r="J97" s="38"/>
      <c r="K97" s="38"/>
      <c r="N97" s="38" t="n">
        <f aca="false">V97+AP97</f>
        <v>0</v>
      </c>
    </row>
    <row r="98" customFormat="false" ht="12.75" hidden="false" customHeight="false" outlineLevel="0" collapsed="false">
      <c r="B98" s="38"/>
      <c r="C98" s="71"/>
      <c r="D98" s="70"/>
      <c r="E98" s="70"/>
      <c r="G98" s="38"/>
      <c r="H98" s="38"/>
      <c r="I98" s="38"/>
      <c r="J98" s="38"/>
      <c r="K98" s="38"/>
      <c r="N98" s="38" t="n">
        <f aca="false">V98+AP98</f>
        <v>0</v>
      </c>
    </row>
    <row r="99" customFormat="false" ht="12.75" hidden="false" customHeight="false" outlineLevel="0" collapsed="false">
      <c r="B99" s="38"/>
      <c r="C99" s="71"/>
      <c r="D99" s="70"/>
      <c r="E99" s="70"/>
      <c r="G99" s="38"/>
      <c r="H99" s="38"/>
      <c r="I99" s="38"/>
      <c r="J99" s="38"/>
      <c r="K99" s="38"/>
      <c r="N99" s="38" t="n">
        <f aca="false">V99+AP99</f>
        <v>0</v>
      </c>
    </row>
    <row r="100" customFormat="false" ht="12.75" hidden="false" customHeight="false" outlineLevel="0" collapsed="false">
      <c r="B100" s="38"/>
      <c r="C100" s="71"/>
      <c r="D100" s="70"/>
      <c r="E100" s="70"/>
      <c r="G100" s="38"/>
      <c r="H100" s="38"/>
      <c r="I100" s="38"/>
      <c r="J100" s="38"/>
      <c r="K100" s="38"/>
      <c r="N100" s="38" t="n">
        <f aca="false">V100+AP100</f>
        <v>0</v>
      </c>
    </row>
    <row r="101" customFormat="false" ht="12.75" hidden="false" customHeight="false" outlineLevel="0" collapsed="false">
      <c r="G101" s="38"/>
      <c r="H101" s="38"/>
      <c r="I101" s="38"/>
      <c r="J101" s="38"/>
      <c r="K101" s="38"/>
      <c r="N101" s="38" t="n">
        <f aca="false">V101+AP101</f>
        <v>0</v>
      </c>
    </row>
    <row r="102" customFormat="false" ht="12.75" hidden="false" customHeight="false" outlineLevel="0" collapsed="false">
      <c r="G102" s="38"/>
      <c r="H102" s="38"/>
      <c r="I102" s="38"/>
      <c r="J102" s="38"/>
      <c r="K102" s="38"/>
      <c r="N102" s="38" t="n">
        <f aca="false">V102+AP102</f>
        <v>0</v>
      </c>
    </row>
    <row r="103" customFormat="false" ht="12.75" hidden="false" customHeight="false" outlineLevel="0" collapsed="false">
      <c r="G103" s="38"/>
      <c r="H103" s="38"/>
      <c r="I103" s="38"/>
      <c r="J103" s="38"/>
      <c r="K103" s="38"/>
      <c r="N103" s="38" t="n">
        <f aca="false">V103+AP103</f>
        <v>0</v>
      </c>
    </row>
    <row r="104" customFormat="false" ht="12.75" hidden="false" customHeight="false" outlineLevel="0" collapsed="false">
      <c r="G104" s="38"/>
      <c r="H104" s="38"/>
      <c r="I104" s="38"/>
      <c r="J104" s="38"/>
      <c r="K104" s="38"/>
      <c r="N104" s="38" t="n">
        <f aca="false">V104+AP104</f>
        <v>0</v>
      </c>
    </row>
    <row r="105" customFormat="false" ht="12.75" hidden="false" customHeight="false" outlineLevel="0" collapsed="false">
      <c r="G105" s="38"/>
      <c r="H105" s="38"/>
      <c r="I105" s="38"/>
      <c r="J105" s="38"/>
      <c r="K105" s="38"/>
      <c r="N105" s="38" t="n">
        <f aca="false">V105+AP105</f>
        <v>0</v>
      </c>
    </row>
    <row r="106" customFormat="false" ht="12.75" hidden="false" customHeight="false" outlineLevel="0" collapsed="false">
      <c r="G106" s="38"/>
      <c r="H106" s="38"/>
      <c r="I106" s="38"/>
      <c r="J106" s="38"/>
      <c r="K106" s="38"/>
    </row>
    <row r="107" customFormat="false" ht="12.75" hidden="false" customHeight="false" outlineLevel="0" collapsed="false">
      <c r="G107" s="38"/>
      <c r="H107" s="38"/>
      <c r="I107" s="38"/>
      <c r="J107" s="38"/>
      <c r="K107" s="38"/>
    </row>
    <row r="108" customFormat="false" ht="12.75" hidden="false" customHeight="false" outlineLevel="0" collapsed="false">
      <c r="G108" s="38"/>
      <c r="H108" s="38"/>
      <c r="I108" s="38"/>
      <c r="J108" s="38"/>
      <c r="K108" s="38"/>
    </row>
    <row r="109" customFormat="false" ht="12.75" hidden="false" customHeight="false" outlineLevel="0" collapsed="false">
      <c r="G109" s="38"/>
      <c r="H109" s="38"/>
      <c r="I109" s="38"/>
      <c r="J109" s="38"/>
      <c r="K109" s="38"/>
    </row>
    <row r="110" customFormat="false" ht="12.75" hidden="false" customHeight="false" outlineLevel="0" collapsed="false">
      <c r="G110" s="38"/>
      <c r="H110" s="38"/>
      <c r="I110" s="38"/>
      <c r="J110" s="38"/>
      <c r="K110" s="38"/>
    </row>
    <row r="111" customFormat="false" ht="12.75" hidden="false" customHeight="false" outlineLevel="0" collapsed="false">
      <c r="G111" s="38"/>
      <c r="H111" s="38"/>
      <c r="I111" s="38"/>
      <c r="J111" s="38"/>
      <c r="K111" s="38"/>
    </row>
    <row r="112" customFormat="false" ht="12.75" hidden="false" customHeight="false" outlineLevel="0" collapsed="false">
      <c r="G112" s="38"/>
      <c r="H112" s="38"/>
      <c r="I112" s="38"/>
      <c r="J112" s="38"/>
      <c r="K112" s="38"/>
    </row>
    <row r="113" customFormat="false" ht="12.75" hidden="false" customHeight="false" outlineLevel="0" collapsed="false">
      <c r="G113" s="38"/>
      <c r="H113" s="38"/>
      <c r="I113" s="38"/>
      <c r="J113" s="38"/>
      <c r="K113" s="38"/>
    </row>
    <row r="114" customFormat="false" ht="12.75" hidden="false" customHeight="false" outlineLevel="0" collapsed="false">
      <c r="G114" s="38"/>
      <c r="H114" s="38"/>
      <c r="I114" s="38"/>
      <c r="J114" s="38"/>
      <c r="K114" s="38"/>
    </row>
    <row r="115" customFormat="false" ht="12.75" hidden="false" customHeight="false" outlineLevel="0" collapsed="false">
      <c r="G115" s="38"/>
      <c r="H115" s="38"/>
      <c r="I115" s="38"/>
      <c r="J115" s="38"/>
      <c r="K115" s="38"/>
    </row>
    <row r="116" customFormat="false" ht="12.75" hidden="false" customHeight="false" outlineLevel="0" collapsed="false">
      <c r="G116" s="38"/>
      <c r="H116" s="38"/>
      <c r="I116" s="38"/>
      <c r="J116" s="38"/>
      <c r="K116" s="38"/>
    </row>
    <row r="117" customFormat="false" ht="12.75" hidden="false" customHeight="false" outlineLevel="0" collapsed="false">
      <c r="G117" s="38"/>
      <c r="H117" s="38"/>
      <c r="I117" s="38"/>
      <c r="J117" s="38"/>
      <c r="K117" s="38"/>
    </row>
    <row r="118" customFormat="false" ht="12.75" hidden="false" customHeight="false" outlineLevel="0" collapsed="false">
      <c r="G118" s="38"/>
      <c r="H118" s="38"/>
      <c r="I118" s="38"/>
      <c r="J118" s="38"/>
      <c r="K118" s="38"/>
    </row>
    <row r="119" customFormat="false" ht="12.75" hidden="false" customHeight="false" outlineLevel="0" collapsed="false">
      <c r="G119" s="38"/>
      <c r="H119" s="38"/>
      <c r="I119" s="38"/>
      <c r="J119" s="38"/>
      <c r="K119" s="38"/>
    </row>
    <row r="120" customFormat="false" ht="12.75" hidden="false" customHeight="false" outlineLevel="0" collapsed="false">
      <c r="G120" s="38"/>
      <c r="H120" s="38"/>
      <c r="I120" s="38"/>
      <c r="J120" s="38"/>
      <c r="K120" s="38"/>
    </row>
    <row r="121" customFormat="false" ht="12.75" hidden="false" customHeight="false" outlineLevel="0" collapsed="false">
      <c r="G121" s="38"/>
      <c r="H121" s="38"/>
      <c r="I121" s="38"/>
      <c r="J121" s="38"/>
      <c r="K121" s="38"/>
    </row>
    <row r="122" customFormat="false" ht="12.75" hidden="false" customHeight="false" outlineLevel="0" collapsed="false">
      <c r="G122" s="38"/>
      <c r="H122" s="38"/>
      <c r="I122" s="38"/>
      <c r="J122" s="38"/>
      <c r="K122" s="38"/>
    </row>
    <row r="123" customFormat="false" ht="12.75" hidden="false" customHeight="false" outlineLevel="0" collapsed="false">
      <c r="G123" s="38"/>
      <c r="H123" s="38"/>
      <c r="I123" s="38"/>
      <c r="J123" s="38"/>
      <c r="K123" s="38"/>
    </row>
    <row r="124" customFormat="false" ht="12.75" hidden="false" customHeight="false" outlineLevel="0" collapsed="false">
      <c r="G124" s="38"/>
      <c r="H124" s="38"/>
      <c r="I124" s="38"/>
      <c r="J124" s="38"/>
      <c r="K124" s="38"/>
    </row>
    <row r="125" customFormat="false" ht="12.75" hidden="false" customHeight="false" outlineLevel="0" collapsed="false">
      <c r="G125" s="38"/>
      <c r="H125" s="38"/>
      <c r="I125" s="38"/>
      <c r="J125" s="38"/>
      <c r="K125" s="38"/>
    </row>
    <row r="126" customFormat="false" ht="12.75" hidden="false" customHeight="false" outlineLevel="0" collapsed="false">
      <c r="G126" s="38"/>
      <c r="H126" s="38"/>
      <c r="I126" s="38"/>
      <c r="J126" s="38"/>
      <c r="K126" s="38"/>
    </row>
    <row r="127" customFormat="false" ht="12.75" hidden="false" customHeight="false" outlineLevel="0" collapsed="false">
      <c r="G127" s="38"/>
      <c r="H127" s="38"/>
      <c r="I127" s="38"/>
      <c r="J127" s="38"/>
      <c r="K127" s="38"/>
    </row>
    <row r="128" customFormat="false" ht="12.75" hidden="false" customHeight="false" outlineLevel="0" collapsed="false">
      <c r="G128" s="38"/>
      <c r="H128" s="38"/>
      <c r="I128" s="38"/>
      <c r="J128" s="38"/>
      <c r="K128" s="38"/>
    </row>
    <row r="129" customFormat="false" ht="12.75" hidden="false" customHeight="false" outlineLevel="0" collapsed="false">
      <c r="G129" s="38"/>
      <c r="H129" s="38"/>
      <c r="I129" s="38"/>
      <c r="J129" s="38"/>
      <c r="K129" s="38"/>
    </row>
    <row r="130" customFormat="false" ht="12.75" hidden="false" customHeight="false" outlineLevel="0" collapsed="false">
      <c r="G130" s="38"/>
      <c r="H130" s="38"/>
      <c r="I130" s="38"/>
      <c r="J130" s="38"/>
      <c r="K130" s="38"/>
    </row>
    <row r="131" customFormat="false" ht="12.75" hidden="false" customHeight="false" outlineLevel="0" collapsed="false">
      <c r="G131" s="38"/>
      <c r="H131" s="38"/>
      <c r="I131" s="38"/>
      <c r="J131" s="38"/>
      <c r="K131" s="38"/>
    </row>
    <row r="132" customFormat="false" ht="12.75" hidden="false" customHeight="false" outlineLevel="0" collapsed="false">
      <c r="G132" s="38"/>
      <c r="H132" s="38"/>
      <c r="I132" s="38"/>
      <c r="J132" s="38"/>
      <c r="K132" s="38"/>
    </row>
    <row r="133" customFormat="false" ht="12.75" hidden="false" customHeight="false" outlineLevel="0" collapsed="false">
      <c r="G133" s="38"/>
      <c r="H133" s="38"/>
      <c r="I133" s="38"/>
      <c r="J133" s="38"/>
      <c r="K133" s="38"/>
    </row>
    <row r="134" customFormat="false" ht="12.75" hidden="false" customHeight="false" outlineLevel="0" collapsed="false">
      <c r="G134" s="38"/>
      <c r="H134" s="38"/>
      <c r="I134" s="38"/>
      <c r="J134" s="38"/>
      <c r="K134" s="38"/>
    </row>
    <row r="135" customFormat="false" ht="12.75" hidden="false" customHeight="false" outlineLevel="0" collapsed="false">
      <c r="G135" s="38"/>
      <c r="H135" s="38"/>
      <c r="I135" s="38"/>
      <c r="J135" s="38"/>
      <c r="K135" s="38"/>
    </row>
    <row r="136" customFormat="false" ht="12.75" hidden="false" customHeight="false" outlineLevel="0" collapsed="false">
      <c r="G136" s="38"/>
      <c r="H136" s="38"/>
      <c r="I136" s="38"/>
      <c r="J136" s="38"/>
      <c r="K136" s="38"/>
    </row>
    <row r="137" customFormat="false" ht="12.75" hidden="false" customHeight="false" outlineLevel="0" collapsed="false">
      <c r="G137" s="38"/>
      <c r="H137" s="38"/>
      <c r="I137" s="38"/>
      <c r="J137" s="38"/>
      <c r="K137" s="38"/>
    </row>
    <row r="138" customFormat="false" ht="12.75" hidden="false" customHeight="false" outlineLevel="0" collapsed="false">
      <c r="G138" s="38"/>
      <c r="H138" s="38"/>
      <c r="I138" s="38"/>
      <c r="J138" s="38"/>
      <c r="K138" s="38"/>
    </row>
    <row r="139" customFormat="false" ht="12.75" hidden="false" customHeight="false" outlineLevel="0" collapsed="false">
      <c r="G139" s="38"/>
      <c r="H139" s="38"/>
      <c r="I139" s="38"/>
      <c r="J139" s="38"/>
      <c r="K139" s="38"/>
    </row>
    <row r="140" customFormat="false" ht="12.75" hidden="false" customHeight="false" outlineLevel="0" collapsed="false">
      <c r="G140" s="38"/>
      <c r="H140" s="38"/>
      <c r="I140" s="38"/>
      <c r="J140" s="38"/>
      <c r="K140" s="38"/>
    </row>
    <row r="141" customFormat="false" ht="12.75" hidden="false" customHeight="false" outlineLevel="0" collapsed="false">
      <c r="G141" s="38"/>
      <c r="H141" s="38"/>
      <c r="I141" s="38"/>
      <c r="J141" s="38"/>
      <c r="K141" s="38"/>
    </row>
    <row r="142" customFormat="false" ht="12.75" hidden="false" customHeight="false" outlineLevel="0" collapsed="false">
      <c r="G142" s="38"/>
      <c r="H142" s="38"/>
      <c r="I142" s="38"/>
      <c r="J142" s="38"/>
      <c r="K142" s="38"/>
    </row>
    <row r="143" customFormat="false" ht="12.75" hidden="false" customHeight="false" outlineLevel="0" collapsed="false">
      <c r="G143" s="38"/>
      <c r="H143" s="38"/>
      <c r="I143" s="38"/>
      <c r="J143" s="38"/>
      <c r="K143" s="38"/>
    </row>
    <row r="144" customFormat="false" ht="12.75" hidden="false" customHeight="false" outlineLevel="0" collapsed="false">
      <c r="G144" s="38"/>
      <c r="H144" s="38"/>
      <c r="I144" s="38"/>
      <c r="J144" s="38"/>
      <c r="K144" s="38"/>
    </row>
    <row r="145" customFormat="false" ht="12.75" hidden="false" customHeight="false" outlineLevel="0" collapsed="false">
      <c r="G145" s="38"/>
      <c r="H145" s="38"/>
      <c r="I145" s="38"/>
      <c r="J145" s="38"/>
      <c r="K145" s="38"/>
    </row>
    <row r="146" customFormat="false" ht="12.75" hidden="false" customHeight="false" outlineLevel="0" collapsed="false">
      <c r="G146" s="38"/>
      <c r="H146" s="38"/>
      <c r="I146" s="38"/>
      <c r="J146" s="38"/>
      <c r="K146" s="38"/>
    </row>
    <row r="147" customFormat="false" ht="12.75" hidden="false" customHeight="false" outlineLevel="0" collapsed="false">
      <c r="G147" s="38"/>
      <c r="H147" s="38"/>
      <c r="I147" s="38"/>
      <c r="J147" s="38"/>
      <c r="K147" s="38"/>
    </row>
    <row r="148" customFormat="false" ht="12.75" hidden="false" customHeight="false" outlineLevel="0" collapsed="false">
      <c r="G148" s="38"/>
      <c r="H148" s="38"/>
      <c r="I148" s="38"/>
      <c r="J148" s="38"/>
      <c r="K148" s="38"/>
    </row>
    <row r="149" customFormat="false" ht="12.75" hidden="false" customHeight="false" outlineLevel="0" collapsed="false">
      <c r="G149" s="38"/>
      <c r="H149" s="38"/>
      <c r="I149" s="38"/>
      <c r="J149" s="38"/>
      <c r="K149" s="38"/>
    </row>
    <row r="150" customFormat="false" ht="12.75" hidden="false" customHeight="false" outlineLevel="0" collapsed="false">
      <c r="G150" s="38"/>
      <c r="H150" s="38"/>
      <c r="I150" s="38"/>
      <c r="J150" s="38"/>
      <c r="K150" s="38"/>
    </row>
    <row r="151" customFormat="false" ht="12.75" hidden="false" customHeight="false" outlineLevel="0" collapsed="false">
      <c r="G151" s="38"/>
      <c r="H151" s="38"/>
      <c r="I151" s="38"/>
      <c r="J151" s="38"/>
      <c r="K151" s="38"/>
    </row>
    <row r="152" customFormat="false" ht="12.75" hidden="false" customHeight="false" outlineLevel="0" collapsed="false">
      <c r="G152" s="38"/>
      <c r="H152" s="38"/>
      <c r="I152" s="38"/>
      <c r="J152" s="38"/>
      <c r="K152" s="38"/>
    </row>
    <row r="153" customFormat="false" ht="12.75" hidden="false" customHeight="false" outlineLevel="0" collapsed="false">
      <c r="G153" s="38"/>
      <c r="H153" s="38"/>
      <c r="I153" s="38"/>
      <c r="J153" s="38"/>
      <c r="K153" s="38"/>
    </row>
    <row r="154" customFormat="false" ht="12.75" hidden="false" customHeight="false" outlineLevel="0" collapsed="false">
      <c r="G154" s="38"/>
      <c r="H154" s="38"/>
      <c r="I154" s="38"/>
      <c r="J154" s="38"/>
      <c r="K154" s="38"/>
    </row>
    <row r="155" customFormat="false" ht="12.75" hidden="false" customHeight="false" outlineLevel="0" collapsed="false">
      <c r="G155" s="38"/>
      <c r="H155" s="38"/>
      <c r="I155" s="38"/>
      <c r="J155" s="38"/>
      <c r="K155" s="38"/>
    </row>
    <row r="156" customFormat="false" ht="12.75" hidden="false" customHeight="false" outlineLevel="0" collapsed="false">
      <c r="G156" s="38"/>
      <c r="H156" s="38"/>
      <c r="I156" s="38"/>
      <c r="J156" s="38"/>
      <c r="K156" s="38"/>
    </row>
    <row r="157" customFormat="false" ht="12.75" hidden="false" customHeight="false" outlineLevel="0" collapsed="false">
      <c r="G157" s="38"/>
      <c r="H157" s="38"/>
      <c r="I157" s="38"/>
      <c r="J157" s="38"/>
      <c r="K157" s="38"/>
    </row>
    <row r="158" customFormat="false" ht="12.75" hidden="false" customHeight="false" outlineLevel="0" collapsed="false">
      <c r="G158" s="38"/>
      <c r="H158" s="38"/>
      <c r="I158" s="38"/>
      <c r="J158" s="38"/>
      <c r="K158" s="38"/>
    </row>
    <row r="159" customFormat="false" ht="12.75" hidden="false" customHeight="false" outlineLevel="0" collapsed="false">
      <c r="G159" s="38"/>
      <c r="H159" s="38"/>
      <c r="I159" s="38"/>
      <c r="J159" s="38"/>
      <c r="K159" s="38"/>
    </row>
    <row r="160" customFormat="false" ht="12.75" hidden="false" customHeight="false" outlineLevel="0" collapsed="false">
      <c r="G160" s="38"/>
      <c r="H160" s="38"/>
      <c r="I160" s="38"/>
      <c r="J160" s="38"/>
      <c r="K160" s="38"/>
    </row>
    <row r="161" customFormat="false" ht="12.75" hidden="false" customHeight="false" outlineLevel="0" collapsed="false">
      <c r="G161" s="38"/>
      <c r="H161" s="38"/>
      <c r="I161" s="38"/>
      <c r="J161" s="38"/>
      <c r="K161" s="38"/>
    </row>
    <row r="162" customFormat="false" ht="12.75" hidden="false" customHeight="false" outlineLevel="0" collapsed="false">
      <c r="G162" s="38"/>
      <c r="H162" s="38"/>
      <c r="I162" s="38"/>
      <c r="J162" s="38"/>
      <c r="K162" s="38"/>
    </row>
    <row r="163" customFormat="false" ht="12.75" hidden="false" customHeight="false" outlineLevel="0" collapsed="false">
      <c r="G163" s="38"/>
      <c r="H163" s="38"/>
      <c r="I163" s="38"/>
      <c r="J163" s="38"/>
      <c r="K163" s="38"/>
    </row>
    <row r="164" customFormat="false" ht="12.75" hidden="false" customHeight="false" outlineLevel="0" collapsed="false">
      <c r="G164" s="38"/>
      <c r="H164" s="38"/>
      <c r="I164" s="38"/>
      <c r="J164" s="38"/>
      <c r="K164" s="38"/>
    </row>
    <row r="165" customFormat="false" ht="12.75" hidden="false" customHeight="false" outlineLevel="0" collapsed="false">
      <c r="G165" s="38"/>
      <c r="H165" s="38"/>
      <c r="I165" s="38"/>
      <c r="J165" s="38"/>
      <c r="K165" s="38"/>
    </row>
    <row r="166" customFormat="false" ht="12.75" hidden="false" customHeight="false" outlineLevel="0" collapsed="false">
      <c r="G166" s="38"/>
      <c r="H166" s="38"/>
      <c r="I166" s="38"/>
      <c r="J166" s="38"/>
      <c r="K166" s="38"/>
    </row>
    <row r="167" customFormat="false" ht="12.75" hidden="false" customHeight="false" outlineLevel="0" collapsed="false">
      <c r="G167" s="38"/>
      <c r="H167" s="38"/>
      <c r="I167" s="38"/>
      <c r="J167" s="38"/>
      <c r="K167" s="38"/>
    </row>
    <row r="168" customFormat="false" ht="12.75" hidden="false" customHeight="false" outlineLevel="0" collapsed="false">
      <c r="G168" s="38"/>
      <c r="H168" s="38"/>
      <c r="I168" s="38"/>
      <c r="J168" s="38"/>
      <c r="K168" s="38"/>
    </row>
    <row r="169" customFormat="false" ht="12.75" hidden="false" customHeight="false" outlineLevel="0" collapsed="false">
      <c r="G169" s="38"/>
      <c r="H169" s="38"/>
      <c r="I169" s="38"/>
      <c r="J169" s="38"/>
      <c r="K169" s="38"/>
    </row>
    <row r="170" customFormat="false" ht="12.75" hidden="false" customHeight="false" outlineLevel="0" collapsed="false">
      <c r="G170" s="38"/>
      <c r="H170" s="38"/>
      <c r="I170" s="38"/>
      <c r="J170" s="38"/>
      <c r="K170" s="38"/>
    </row>
    <row r="171" customFormat="false" ht="12.75" hidden="false" customHeight="false" outlineLevel="0" collapsed="false">
      <c r="G171" s="38"/>
      <c r="H171" s="38"/>
      <c r="I171" s="38"/>
      <c r="J171" s="38"/>
      <c r="K171" s="38"/>
    </row>
    <row r="172" customFormat="false" ht="12.75" hidden="false" customHeight="false" outlineLevel="0" collapsed="false">
      <c r="G172" s="38"/>
      <c r="H172" s="38"/>
      <c r="I172" s="38"/>
      <c r="J172" s="38"/>
      <c r="K172" s="38"/>
    </row>
    <row r="173" customFormat="false" ht="12.75" hidden="false" customHeight="false" outlineLevel="0" collapsed="false">
      <c r="G173" s="38"/>
      <c r="H173" s="38"/>
      <c r="I173" s="38"/>
      <c r="J173" s="38"/>
      <c r="K173" s="38"/>
    </row>
    <row r="174" customFormat="false" ht="12.75" hidden="false" customHeight="false" outlineLevel="0" collapsed="false">
      <c r="G174" s="38"/>
      <c r="H174" s="38"/>
      <c r="I174" s="38"/>
      <c r="J174" s="38"/>
      <c r="K174" s="38"/>
    </row>
    <row r="175" customFormat="false" ht="12.75" hidden="false" customHeight="false" outlineLevel="0" collapsed="false">
      <c r="G175" s="38"/>
      <c r="H175" s="38"/>
      <c r="I175" s="38"/>
      <c r="J175" s="38"/>
      <c r="K175" s="38"/>
    </row>
    <row r="176" customFormat="false" ht="12.75" hidden="false" customHeight="false" outlineLevel="0" collapsed="false">
      <c r="G176" s="38"/>
      <c r="H176" s="38"/>
      <c r="I176" s="38"/>
      <c r="J176" s="38"/>
      <c r="K176" s="38"/>
    </row>
    <row r="177" customFormat="false" ht="12.75" hidden="false" customHeight="false" outlineLevel="0" collapsed="false">
      <c r="G177" s="38"/>
      <c r="H177" s="38"/>
      <c r="I177" s="38"/>
      <c r="J177" s="38"/>
      <c r="K177" s="38"/>
    </row>
    <row r="178" customFormat="false" ht="12.75" hidden="false" customHeight="false" outlineLevel="0" collapsed="false">
      <c r="G178" s="38"/>
      <c r="H178" s="38"/>
      <c r="I178" s="38"/>
      <c r="J178" s="38"/>
      <c r="K178" s="38"/>
    </row>
    <row r="179" customFormat="false" ht="12.75" hidden="false" customHeight="false" outlineLevel="0" collapsed="false">
      <c r="G179" s="38"/>
      <c r="H179" s="38"/>
      <c r="I179" s="38"/>
      <c r="J179" s="38"/>
      <c r="K179" s="38"/>
    </row>
    <row r="180" customFormat="false" ht="12.75" hidden="false" customHeight="false" outlineLevel="0" collapsed="false">
      <c r="G180" s="38"/>
      <c r="H180" s="38"/>
      <c r="I180" s="38"/>
      <c r="J180" s="38"/>
      <c r="K180" s="38"/>
    </row>
    <row r="181" customFormat="false" ht="12.75" hidden="false" customHeight="false" outlineLevel="0" collapsed="false">
      <c r="G181" s="38"/>
      <c r="H181" s="38"/>
      <c r="I181" s="38"/>
      <c r="J181" s="38"/>
      <c r="K181" s="38"/>
    </row>
    <row r="182" customFormat="false" ht="12.75" hidden="false" customHeight="false" outlineLevel="0" collapsed="false">
      <c r="G182" s="38"/>
      <c r="H182" s="38"/>
      <c r="I182" s="38"/>
      <c r="J182" s="38"/>
      <c r="K182" s="38"/>
    </row>
    <row r="183" customFormat="false" ht="12.75" hidden="false" customHeight="false" outlineLevel="0" collapsed="false">
      <c r="G183" s="38"/>
      <c r="H183" s="38"/>
      <c r="I183" s="38"/>
      <c r="J183" s="38"/>
      <c r="K183" s="38"/>
    </row>
    <row r="184" customFormat="false" ht="12.75" hidden="false" customHeight="false" outlineLevel="0" collapsed="false">
      <c r="G184" s="38"/>
      <c r="H184" s="38"/>
      <c r="I184" s="38"/>
      <c r="J184" s="38"/>
      <c r="K184" s="38"/>
    </row>
    <row r="185" customFormat="false" ht="12.75" hidden="false" customHeight="false" outlineLevel="0" collapsed="false">
      <c r="G185" s="38"/>
      <c r="H185" s="38"/>
      <c r="I185" s="38"/>
      <c r="J185" s="38"/>
      <c r="K185" s="38"/>
    </row>
    <row r="186" customFormat="false" ht="12.75" hidden="false" customHeight="false" outlineLevel="0" collapsed="false">
      <c r="G186" s="38"/>
      <c r="H186" s="38"/>
      <c r="I186" s="38"/>
      <c r="J186" s="38"/>
      <c r="K186" s="38"/>
    </row>
    <row r="187" customFormat="false" ht="12.75" hidden="false" customHeight="false" outlineLevel="0" collapsed="false">
      <c r="G187" s="38"/>
      <c r="H187" s="38"/>
      <c r="I187" s="38"/>
      <c r="J187" s="38"/>
      <c r="K187" s="38"/>
    </row>
    <row r="188" customFormat="false" ht="12.75" hidden="false" customHeight="false" outlineLevel="0" collapsed="false">
      <c r="G188" s="38"/>
      <c r="H188" s="38"/>
      <c r="I188" s="38"/>
      <c r="J188" s="38"/>
      <c r="K188" s="38"/>
    </row>
    <row r="189" customFormat="false" ht="12.75" hidden="false" customHeight="false" outlineLevel="0" collapsed="false">
      <c r="G189" s="38"/>
      <c r="H189" s="38"/>
      <c r="I189" s="38"/>
      <c r="J189" s="38"/>
      <c r="K189" s="38"/>
    </row>
    <row r="190" customFormat="false" ht="12.75" hidden="false" customHeight="false" outlineLevel="0" collapsed="false">
      <c r="G190" s="38"/>
      <c r="H190" s="38"/>
      <c r="I190" s="38"/>
      <c r="J190" s="38"/>
      <c r="K190" s="38"/>
    </row>
    <row r="191" customFormat="false" ht="12.75" hidden="false" customHeight="false" outlineLevel="0" collapsed="false">
      <c r="G191" s="38"/>
      <c r="H191" s="38"/>
      <c r="I191" s="38"/>
      <c r="J191" s="38"/>
      <c r="K191" s="38"/>
    </row>
    <row r="192" customFormat="false" ht="12.75" hidden="false" customHeight="false" outlineLevel="0" collapsed="false">
      <c r="G192" s="38"/>
      <c r="H192" s="38"/>
      <c r="I192" s="38"/>
      <c r="J192" s="38"/>
      <c r="K192" s="38"/>
    </row>
    <row r="193" customFormat="false" ht="12.75" hidden="false" customHeight="false" outlineLevel="0" collapsed="false">
      <c r="G193" s="38"/>
      <c r="H193" s="38"/>
      <c r="I193" s="38"/>
      <c r="J193" s="38"/>
      <c r="K193" s="38"/>
    </row>
    <row r="194" customFormat="false" ht="12.75" hidden="false" customHeight="false" outlineLevel="0" collapsed="false">
      <c r="G194" s="38"/>
      <c r="H194" s="38"/>
      <c r="I194" s="38"/>
      <c r="J194" s="38"/>
      <c r="K194" s="38"/>
    </row>
    <row r="195" customFormat="false" ht="12.75" hidden="false" customHeight="false" outlineLevel="0" collapsed="false">
      <c r="G195" s="38"/>
      <c r="H195" s="38"/>
      <c r="I195" s="38"/>
      <c r="J195" s="38"/>
      <c r="K195" s="38"/>
    </row>
    <row r="196" customFormat="false" ht="12.75" hidden="false" customHeight="false" outlineLevel="0" collapsed="false">
      <c r="G196" s="38"/>
      <c r="H196" s="38"/>
      <c r="I196" s="38"/>
      <c r="J196" s="38"/>
      <c r="K196" s="38"/>
    </row>
    <row r="197" customFormat="false" ht="12.75" hidden="false" customHeight="false" outlineLevel="0" collapsed="false">
      <c r="G197" s="38"/>
      <c r="H197" s="38"/>
      <c r="I197" s="38"/>
      <c r="J197" s="38"/>
      <c r="K197" s="38"/>
    </row>
    <row r="198" customFormat="false" ht="12.75" hidden="false" customHeight="false" outlineLevel="0" collapsed="false">
      <c r="G198" s="38"/>
      <c r="H198" s="38"/>
      <c r="I198" s="38"/>
      <c r="J198" s="38"/>
      <c r="K198" s="38"/>
    </row>
    <row r="199" customFormat="false" ht="12.75" hidden="false" customHeight="false" outlineLevel="0" collapsed="false">
      <c r="G199" s="38"/>
      <c r="H199" s="38"/>
      <c r="I199" s="38"/>
      <c r="J199" s="38"/>
      <c r="K199" s="38"/>
    </row>
    <row r="200" customFormat="false" ht="12.75" hidden="false" customHeight="false" outlineLevel="0" collapsed="false">
      <c r="G200" s="38"/>
      <c r="H200" s="38"/>
      <c r="I200" s="38"/>
      <c r="J200" s="38"/>
      <c r="K200" s="38"/>
    </row>
    <row r="201" customFormat="false" ht="12.75" hidden="false" customHeight="false" outlineLevel="0" collapsed="false">
      <c r="G201" s="38"/>
      <c r="H201" s="38"/>
      <c r="I201" s="38"/>
      <c r="J201" s="38"/>
      <c r="K201" s="38"/>
    </row>
    <row r="202" customFormat="false" ht="12.75" hidden="false" customHeight="false" outlineLevel="0" collapsed="false">
      <c r="G202" s="38"/>
      <c r="H202" s="38"/>
      <c r="I202" s="38"/>
      <c r="J202" s="38"/>
      <c r="K202" s="38"/>
    </row>
    <row r="203" customFormat="false" ht="12.75" hidden="false" customHeight="false" outlineLevel="0" collapsed="false">
      <c r="G203" s="38"/>
      <c r="H203" s="38"/>
      <c r="I203" s="38"/>
      <c r="J203" s="38"/>
      <c r="K203" s="38"/>
    </row>
    <row r="204" customFormat="false" ht="12.75" hidden="false" customHeight="false" outlineLevel="0" collapsed="false">
      <c r="G204" s="38"/>
      <c r="H204" s="38"/>
      <c r="I204" s="38"/>
      <c r="J204" s="38"/>
      <c r="K204" s="38"/>
    </row>
    <row r="205" customFormat="false" ht="12.75" hidden="false" customHeight="false" outlineLevel="0" collapsed="false">
      <c r="G205" s="38"/>
      <c r="H205" s="38"/>
      <c r="I205" s="38"/>
      <c r="J205" s="38"/>
      <c r="K205" s="38"/>
    </row>
    <row r="206" customFormat="false" ht="12.75" hidden="false" customHeight="false" outlineLevel="0" collapsed="false">
      <c r="G206" s="38"/>
      <c r="H206" s="38"/>
      <c r="I206" s="38"/>
      <c r="J206" s="38"/>
      <c r="K206" s="38"/>
    </row>
    <row r="207" customFormat="false" ht="12.75" hidden="false" customHeight="false" outlineLevel="0" collapsed="false">
      <c r="G207" s="38"/>
      <c r="H207" s="38"/>
      <c r="I207" s="38"/>
      <c r="J207" s="38"/>
      <c r="K207" s="38"/>
    </row>
    <row r="208" customFormat="false" ht="12.75" hidden="false" customHeight="false" outlineLevel="0" collapsed="false">
      <c r="G208" s="38"/>
      <c r="H208" s="38"/>
      <c r="I208" s="38"/>
      <c r="J208" s="38"/>
      <c r="K208" s="38"/>
    </row>
    <row r="209" customFormat="false" ht="12.75" hidden="false" customHeight="false" outlineLevel="0" collapsed="false">
      <c r="G209" s="38"/>
      <c r="H209" s="38"/>
      <c r="I209" s="38"/>
      <c r="J209" s="38"/>
      <c r="K209" s="38"/>
    </row>
    <row r="210" customFormat="false" ht="12.75" hidden="false" customHeight="false" outlineLevel="0" collapsed="false">
      <c r="G210" s="38"/>
      <c r="H210" s="38"/>
      <c r="I210" s="38"/>
      <c r="J210" s="38"/>
      <c r="K210" s="38"/>
    </row>
    <row r="211" customFormat="false" ht="12.75" hidden="false" customHeight="false" outlineLevel="0" collapsed="false">
      <c r="G211" s="38"/>
      <c r="H211" s="38"/>
      <c r="I211" s="38"/>
      <c r="J211" s="38"/>
      <c r="K211" s="38"/>
    </row>
    <row r="212" customFormat="false" ht="12.75" hidden="false" customHeight="false" outlineLevel="0" collapsed="false">
      <c r="G212" s="38"/>
      <c r="H212" s="38"/>
      <c r="I212" s="38"/>
      <c r="J212" s="38"/>
      <c r="K212" s="38"/>
    </row>
    <row r="213" customFormat="false" ht="12.75" hidden="false" customHeight="false" outlineLevel="0" collapsed="false">
      <c r="G213" s="38"/>
      <c r="H213" s="38"/>
      <c r="I213" s="38"/>
      <c r="J213" s="38"/>
      <c r="K213" s="38"/>
    </row>
    <row r="214" customFormat="false" ht="12.75" hidden="false" customHeight="false" outlineLevel="0" collapsed="false">
      <c r="G214" s="38"/>
      <c r="H214" s="38"/>
      <c r="I214" s="38"/>
      <c r="J214" s="38"/>
      <c r="K214" s="38"/>
    </row>
    <row r="215" customFormat="false" ht="12.75" hidden="false" customHeight="false" outlineLevel="0" collapsed="false">
      <c r="G215" s="38"/>
      <c r="H215" s="38"/>
      <c r="I215" s="38"/>
      <c r="J215" s="38"/>
      <c r="K215" s="38"/>
    </row>
    <row r="216" customFormat="false" ht="12.75" hidden="false" customHeight="false" outlineLevel="0" collapsed="false">
      <c r="G216" s="38"/>
      <c r="H216" s="38"/>
      <c r="I216" s="38"/>
      <c r="J216" s="38"/>
      <c r="K216" s="38"/>
    </row>
    <row r="217" customFormat="false" ht="12.75" hidden="false" customHeight="false" outlineLevel="0" collapsed="false">
      <c r="G217" s="38"/>
      <c r="H217" s="38"/>
      <c r="I217" s="38"/>
      <c r="J217" s="38"/>
      <c r="K217" s="38"/>
    </row>
    <row r="218" customFormat="false" ht="12.75" hidden="false" customHeight="false" outlineLevel="0" collapsed="false">
      <c r="G218" s="38"/>
      <c r="H218" s="38"/>
      <c r="I218" s="38"/>
      <c r="J218" s="38"/>
      <c r="K218" s="38"/>
    </row>
    <row r="219" customFormat="false" ht="12.75" hidden="false" customHeight="false" outlineLevel="0" collapsed="false">
      <c r="G219" s="38"/>
      <c r="H219" s="38"/>
      <c r="I219" s="38"/>
      <c r="J219" s="38"/>
      <c r="K219" s="38"/>
    </row>
    <row r="220" customFormat="false" ht="12.75" hidden="false" customHeight="false" outlineLevel="0" collapsed="false">
      <c r="G220" s="38"/>
      <c r="H220" s="38"/>
      <c r="I220" s="38"/>
      <c r="J220" s="38"/>
      <c r="K220" s="38"/>
    </row>
    <row r="221" customFormat="false" ht="12.75" hidden="false" customHeight="false" outlineLevel="0" collapsed="false">
      <c r="K221" s="38"/>
    </row>
    <row r="222" customFormat="false" ht="12.75" hidden="false" customHeight="false" outlineLevel="0" collapsed="false">
      <c r="K222" s="38"/>
    </row>
    <row r="223" customFormat="false" ht="12.75" hidden="false" customHeight="false" outlineLevel="0" collapsed="false">
      <c r="K223" s="38"/>
    </row>
    <row r="224" customFormat="false" ht="12.75" hidden="false" customHeight="false" outlineLevel="0" collapsed="false">
      <c r="K224" s="38"/>
    </row>
    <row r="225" customFormat="false" ht="12.75" hidden="false" customHeight="false" outlineLevel="0" collapsed="false">
      <c r="K225" s="38"/>
    </row>
    <row r="226" customFormat="false" ht="12.75" hidden="false" customHeight="false" outlineLevel="0" collapsed="false">
      <c r="K226" s="38"/>
    </row>
    <row r="227" customFormat="false" ht="12.75" hidden="false" customHeight="false" outlineLevel="0" collapsed="false">
      <c r="K227" s="38"/>
    </row>
    <row r="228" customFormat="false" ht="12.75" hidden="false" customHeight="false" outlineLevel="0" collapsed="false">
      <c r="K228" s="38"/>
    </row>
    <row r="229" customFormat="false" ht="12.75" hidden="false" customHeight="false" outlineLevel="0" collapsed="false">
      <c r="K229" s="38"/>
    </row>
    <row r="230" customFormat="false" ht="12.75" hidden="false" customHeight="false" outlineLevel="0" collapsed="false">
      <c r="K230" s="38"/>
    </row>
    <row r="231" customFormat="false" ht="12.75" hidden="false" customHeight="false" outlineLevel="0" collapsed="false">
      <c r="K231" s="38"/>
    </row>
    <row r="232" customFormat="false" ht="12.75" hidden="false" customHeight="false" outlineLevel="0" collapsed="false">
      <c r="K232" s="38"/>
    </row>
    <row r="233" customFormat="false" ht="12.75" hidden="false" customHeight="false" outlineLevel="0" collapsed="false">
      <c r="K233" s="38"/>
    </row>
    <row r="234" customFormat="false" ht="12.75" hidden="false" customHeight="false" outlineLevel="0" collapsed="false">
      <c r="K234" s="38"/>
    </row>
    <row r="235" customFormat="false" ht="12.75" hidden="false" customHeight="false" outlineLevel="0" collapsed="false">
      <c r="K235" s="38"/>
    </row>
    <row r="236" customFormat="false" ht="12.75" hidden="false" customHeight="false" outlineLevel="0" collapsed="false">
      <c r="K236" s="38"/>
    </row>
    <row r="237" customFormat="false" ht="12.75" hidden="false" customHeight="false" outlineLevel="0" collapsed="false">
      <c r="K237" s="38"/>
    </row>
    <row r="238" customFormat="false" ht="12.75" hidden="false" customHeight="false" outlineLevel="0" collapsed="false">
      <c r="K238" s="38"/>
    </row>
    <row r="239" customFormat="false" ht="12.75" hidden="false" customHeight="false" outlineLevel="0" collapsed="false">
      <c r="K239" s="38"/>
    </row>
    <row r="240" customFormat="false" ht="12.75" hidden="false" customHeight="false" outlineLevel="0" collapsed="false">
      <c r="K240" s="38"/>
    </row>
    <row r="241" customFormat="false" ht="12.75" hidden="false" customHeight="false" outlineLevel="0" collapsed="false">
      <c r="K241" s="38"/>
    </row>
    <row r="242" customFormat="false" ht="12.75" hidden="false" customHeight="false" outlineLevel="0" collapsed="false">
      <c r="K242" s="38"/>
    </row>
    <row r="243" customFormat="false" ht="12.75" hidden="false" customHeight="false" outlineLevel="0" collapsed="false">
      <c r="K243" s="38"/>
    </row>
    <row r="244" customFormat="false" ht="12.75" hidden="false" customHeight="false" outlineLevel="0" collapsed="false">
      <c r="K244" s="38"/>
    </row>
    <row r="245" customFormat="false" ht="12.75" hidden="false" customHeight="false" outlineLevel="0" collapsed="false">
      <c r="K245" s="38"/>
    </row>
    <row r="246" customFormat="false" ht="12.75" hidden="false" customHeight="false" outlineLevel="0" collapsed="false">
      <c r="K246" s="38"/>
    </row>
    <row r="247" customFormat="false" ht="12.75" hidden="false" customHeight="false" outlineLevel="0" collapsed="false">
      <c r="K247" s="38"/>
    </row>
    <row r="248" customFormat="false" ht="12.75" hidden="false" customHeight="false" outlineLevel="0" collapsed="false">
      <c r="K248" s="38"/>
    </row>
    <row r="249" customFormat="false" ht="12.75" hidden="false" customHeight="false" outlineLevel="0" collapsed="false">
      <c r="K249" s="38"/>
    </row>
    <row r="250" customFormat="false" ht="12.75" hidden="false" customHeight="false" outlineLevel="0" collapsed="false">
      <c r="K250" s="38"/>
    </row>
    <row r="251" customFormat="false" ht="12.75" hidden="false" customHeight="false" outlineLevel="0" collapsed="false">
      <c r="K251" s="38"/>
    </row>
    <row r="252" customFormat="false" ht="12.75" hidden="false" customHeight="false" outlineLevel="0" collapsed="false">
      <c r="K252" s="38"/>
    </row>
    <row r="253" customFormat="false" ht="12.75" hidden="false" customHeight="false" outlineLevel="0" collapsed="false">
      <c r="K253" s="38"/>
    </row>
    <row r="254" customFormat="false" ht="12.75" hidden="false" customHeight="false" outlineLevel="0" collapsed="false">
      <c r="K254" s="38"/>
    </row>
    <row r="255" customFormat="false" ht="12.75" hidden="false" customHeight="false" outlineLevel="0" collapsed="false">
      <c r="K255" s="38"/>
    </row>
    <row r="256" customFormat="false" ht="12.75" hidden="false" customHeight="false" outlineLevel="0" collapsed="false">
      <c r="K256" s="38"/>
    </row>
    <row r="257" customFormat="false" ht="12.75" hidden="false" customHeight="false" outlineLevel="0" collapsed="false">
      <c r="K257" s="38"/>
    </row>
    <row r="258" customFormat="false" ht="12.75" hidden="false" customHeight="false" outlineLevel="0" collapsed="false">
      <c r="K258" s="38"/>
    </row>
    <row r="259" customFormat="false" ht="12.75" hidden="false" customHeight="false" outlineLevel="0" collapsed="false">
      <c r="K259" s="38"/>
    </row>
    <row r="260" customFormat="false" ht="12.75" hidden="false" customHeight="false" outlineLevel="0" collapsed="false">
      <c r="K260" s="38"/>
    </row>
    <row r="261" customFormat="false" ht="12.75" hidden="false" customHeight="false" outlineLevel="0" collapsed="false">
      <c r="K261" s="38"/>
    </row>
    <row r="262" customFormat="false" ht="12.75" hidden="false" customHeight="false" outlineLevel="0" collapsed="false">
      <c r="K262" s="38"/>
    </row>
    <row r="263" customFormat="false" ht="12.75" hidden="false" customHeight="false" outlineLevel="0" collapsed="false">
      <c r="K263" s="38"/>
    </row>
    <row r="264" customFormat="false" ht="12.75" hidden="false" customHeight="false" outlineLevel="0" collapsed="false">
      <c r="K264" s="38"/>
    </row>
    <row r="265" customFormat="false" ht="12.75" hidden="false" customHeight="false" outlineLevel="0" collapsed="false">
      <c r="K265" s="38"/>
    </row>
    <row r="266" customFormat="false" ht="12.75" hidden="false" customHeight="false" outlineLevel="0" collapsed="false">
      <c r="K266" s="38"/>
    </row>
    <row r="267" customFormat="false" ht="12.75" hidden="false" customHeight="false" outlineLevel="0" collapsed="false">
      <c r="K267" s="38"/>
    </row>
    <row r="268" customFormat="false" ht="12.75" hidden="false" customHeight="false" outlineLevel="0" collapsed="false">
      <c r="K268" s="38"/>
    </row>
    <row r="269" customFormat="false" ht="12.75" hidden="false" customHeight="false" outlineLevel="0" collapsed="false">
      <c r="K269" s="38"/>
    </row>
    <row r="270" customFormat="false" ht="12.75" hidden="false" customHeight="false" outlineLevel="0" collapsed="false">
      <c r="K270" s="38"/>
    </row>
    <row r="271" customFormat="false" ht="12.75" hidden="false" customHeight="false" outlineLevel="0" collapsed="false">
      <c r="K271" s="38"/>
    </row>
    <row r="272" customFormat="false" ht="12.75" hidden="false" customHeight="false" outlineLevel="0" collapsed="false">
      <c r="K272" s="38"/>
    </row>
    <row r="273" customFormat="false" ht="12.75" hidden="false" customHeight="false" outlineLevel="0" collapsed="false">
      <c r="K273" s="38"/>
    </row>
    <row r="274" customFormat="false" ht="12.75" hidden="false" customHeight="false" outlineLevel="0" collapsed="false">
      <c r="K274" s="38"/>
    </row>
    <row r="275" customFormat="false" ht="12.75" hidden="false" customHeight="false" outlineLevel="0" collapsed="false">
      <c r="K275" s="38"/>
    </row>
    <row r="276" customFormat="false" ht="12.75" hidden="false" customHeight="false" outlineLevel="0" collapsed="false">
      <c r="K276" s="38"/>
    </row>
    <row r="277" customFormat="false" ht="12.75" hidden="false" customHeight="false" outlineLevel="0" collapsed="false">
      <c r="K277" s="38"/>
    </row>
    <row r="278" customFormat="false" ht="12.75" hidden="false" customHeight="false" outlineLevel="0" collapsed="false">
      <c r="K278" s="38"/>
    </row>
    <row r="279" customFormat="false" ht="12.75" hidden="false" customHeight="false" outlineLevel="0" collapsed="false">
      <c r="K279" s="38"/>
    </row>
    <row r="280" customFormat="false" ht="12.75" hidden="false" customHeight="false" outlineLevel="0" collapsed="false">
      <c r="K280" s="38"/>
    </row>
    <row r="281" customFormat="false" ht="12.75" hidden="false" customHeight="false" outlineLevel="0" collapsed="false">
      <c r="K281" s="38"/>
    </row>
    <row r="282" customFormat="false" ht="12.75" hidden="false" customHeight="false" outlineLevel="0" collapsed="false">
      <c r="K282" s="38"/>
    </row>
    <row r="283" customFormat="false" ht="12.75" hidden="false" customHeight="false" outlineLevel="0" collapsed="false">
      <c r="K283" s="38"/>
    </row>
    <row r="284" customFormat="false" ht="12.75" hidden="false" customHeight="false" outlineLevel="0" collapsed="false">
      <c r="K284" s="38"/>
    </row>
    <row r="285" customFormat="false" ht="12.75" hidden="false" customHeight="false" outlineLevel="0" collapsed="false">
      <c r="K285" s="38"/>
    </row>
    <row r="286" customFormat="false" ht="12.75" hidden="false" customHeight="false" outlineLevel="0" collapsed="false">
      <c r="K286" s="38"/>
    </row>
    <row r="287" customFormat="false" ht="12.75" hidden="false" customHeight="false" outlineLevel="0" collapsed="false">
      <c r="K287" s="38"/>
    </row>
    <row r="288" customFormat="false" ht="12.75" hidden="false" customHeight="false" outlineLevel="0" collapsed="false">
      <c r="K288" s="38"/>
    </row>
    <row r="289" customFormat="false" ht="12.75" hidden="false" customHeight="false" outlineLevel="0" collapsed="false">
      <c r="K289" s="38"/>
    </row>
    <row r="290" customFormat="false" ht="12.75" hidden="false" customHeight="false" outlineLevel="0" collapsed="false">
      <c r="K290" s="38"/>
    </row>
    <row r="291" customFormat="false" ht="12.75" hidden="false" customHeight="false" outlineLevel="0" collapsed="false">
      <c r="K291" s="38"/>
    </row>
    <row r="292" customFormat="false" ht="12.75" hidden="false" customHeight="false" outlineLevel="0" collapsed="false">
      <c r="K292" s="38"/>
    </row>
    <row r="293" customFormat="false" ht="12.75" hidden="false" customHeight="false" outlineLevel="0" collapsed="false">
      <c r="K293" s="38"/>
    </row>
    <row r="294" customFormat="false" ht="12.75" hidden="false" customHeight="false" outlineLevel="0" collapsed="false">
      <c r="K294" s="38"/>
    </row>
    <row r="295" customFormat="false" ht="12.75" hidden="false" customHeight="false" outlineLevel="0" collapsed="false">
      <c r="K295" s="38"/>
    </row>
    <row r="296" customFormat="false" ht="12.75" hidden="false" customHeight="false" outlineLevel="0" collapsed="false">
      <c r="K296" s="38"/>
    </row>
    <row r="297" customFormat="false" ht="12.75" hidden="false" customHeight="false" outlineLevel="0" collapsed="false">
      <c r="K297" s="38"/>
    </row>
    <row r="298" customFormat="false" ht="12.75" hidden="false" customHeight="false" outlineLevel="0" collapsed="false">
      <c r="K298" s="38"/>
    </row>
    <row r="299" customFormat="false" ht="12.75" hidden="false" customHeight="false" outlineLevel="0" collapsed="false">
      <c r="K299" s="38"/>
    </row>
    <row r="300" customFormat="false" ht="12.75" hidden="false" customHeight="false" outlineLevel="0" collapsed="false">
      <c r="K300" s="38"/>
    </row>
    <row r="301" customFormat="false" ht="12.75" hidden="false" customHeight="false" outlineLevel="0" collapsed="false">
      <c r="K301" s="38"/>
    </row>
    <row r="302" customFormat="false" ht="12.75" hidden="false" customHeight="false" outlineLevel="0" collapsed="false">
      <c r="K302" s="38"/>
    </row>
    <row r="303" customFormat="false" ht="12.75" hidden="false" customHeight="false" outlineLevel="0" collapsed="false">
      <c r="K303" s="38"/>
    </row>
    <row r="304" customFormat="false" ht="12.75" hidden="false" customHeight="false" outlineLevel="0" collapsed="false">
      <c r="K304" s="38"/>
    </row>
    <row r="305" customFormat="false" ht="12.75" hidden="false" customHeight="false" outlineLevel="0" collapsed="false">
      <c r="K305" s="38"/>
    </row>
    <row r="306" customFormat="false" ht="12.75" hidden="false" customHeight="false" outlineLevel="0" collapsed="false">
      <c r="K306" s="38"/>
    </row>
    <row r="307" customFormat="false" ht="12.75" hidden="false" customHeight="false" outlineLevel="0" collapsed="false">
      <c r="K307" s="38"/>
    </row>
    <row r="308" customFormat="false" ht="12.75" hidden="false" customHeight="false" outlineLevel="0" collapsed="false">
      <c r="K308" s="38"/>
    </row>
    <row r="309" customFormat="false" ht="12.75" hidden="false" customHeight="false" outlineLevel="0" collapsed="false">
      <c r="K309" s="38"/>
    </row>
    <row r="310" customFormat="false" ht="12.75" hidden="false" customHeight="false" outlineLevel="0" collapsed="false">
      <c r="K310" s="38"/>
    </row>
    <row r="311" customFormat="false" ht="12.75" hidden="false" customHeight="false" outlineLevel="0" collapsed="false">
      <c r="K311" s="38"/>
    </row>
    <row r="312" customFormat="false" ht="12.75" hidden="false" customHeight="false" outlineLevel="0" collapsed="false">
      <c r="K312" s="38"/>
    </row>
    <row r="313" customFormat="false" ht="12.75" hidden="false" customHeight="false" outlineLevel="0" collapsed="false">
      <c r="K313" s="38"/>
    </row>
    <row r="314" customFormat="false" ht="12.75" hidden="false" customHeight="false" outlineLevel="0" collapsed="false">
      <c r="K314" s="38"/>
    </row>
    <row r="315" customFormat="false" ht="12.75" hidden="false" customHeight="false" outlineLevel="0" collapsed="false">
      <c r="K315" s="38"/>
    </row>
    <row r="499" customFormat="false" ht="12.75" hidden="false" customHeight="false" outlineLevel="0" collapsed="false">
      <c r="A499" s="10" t="s">
        <v>8</v>
      </c>
    </row>
    <row r="500" customFormat="false" ht="12.75" hidden="false" customHeight="false" outlineLevel="0" collapsed="false">
      <c r="A500" s="10" t="n">
        <v>36678</v>
      </c>
    </row>
    <row r="501" customFormat="false" ht="12.75" hidden="false" customHeight="false" outlineLevel="0" collapsed="false">
      <c r="A501" s="10" t="s">
        <v>8</v>
      </c>
    </row>
    <row r="502" customFormat="false" ht="12.75" hidden="false" customHeight="false" outlineLevel="0" collapsed="false">
      <c r="A502" s="10" t="n">
        <v>36708</v>
      </c>
    </row>
    <row r="503" customFormat="false" ht="12.75" hidden="false" customHeight="false" outlineLevel="0" collapsed="false">
      <c r="A503" s="10" t="s">
        <v>8</v>
      </c>
    </row>
    <row r="504" customFormat="false" ht="12.75" hidden="false" customHeight="false" outlineLevel="0" collapsed="false">
      <c r="A504" s="10" t="n">
        <v>36739</v>
      </c>
    </row>
    <row r="505" customFormat="false" ht="12.75" hidden="false" customHeight="false" outlineLevel="0" collapsed="false">
      <c r="A505" s="10" t="s">
        <v>8</v>
      </c>
    </row>
    <row r="506" customFormat="false" ht="12.75" hidden="false" customHeight="false" outlineLevel="0" collapsed="false">
      <c r="A506" s="10" t="n">
        <v>36770</v>
      </c>
    </row>
    <row r="507" customFormat="false" ht="12.75" hidden="false" customHeight="false" outlineLevel="0" collapsed="false">
      <c r="A507" s="10" t="s">
        <v>8</v>
      </c>
    </row>
    <row r="508" customFormat="false" ht="12.75" hidden="false" customHeight="false" outlineLevel="0" collapsed="false">
      <c r="A508" s="10" t="n">
        <v>36800</v>
      </c>
    </row>
    <row r="509" customFormat="false" ht="12.75" hidden="false" customHeight="false" outlineLevel="0" collapsed="false">
      <c r="A509" s="10" t="s">
        <v>8</v>
      </c>
    </row>
    <row r="510" customFormat="false" ht="12.75" hidden="false" customHeight="false" outlineLevel="0" collapsed="false">
      <c r="A510" s="10" t="n">
        <v>36831</v>
      </c>
    </row>
    <row r="511" customFormat="false" ht="12.75" hidden="false" customHeight="false" outlineLevel="0" collapsed="false">
      <c r="A511" s="10" t="s">
        <v>8</v>
      </c>
    </row>
    <row r="512" customFormat="false" ht="12.75" hidden="false" customHeight="false" outlineLevel="0" collapsed="false">
      <c r="A512" s="10" t="n">
        <v>36861</v>
      </c>
    </row>
    <row r="513" customFormat="false" ht="12.75" hidden="false" customHeight="false" outlineLevel="0" collapsed="false">
      <c r="A513" s="10" t="s">
        <v>8</v>
      </c>
    </row>
    <row r="514" customFormat="false" ht="12.75" hidden="false" customHeight="false" outlineLevel="0" collapsed="false">
      <c r="A514" s="10" t="n">
        <v>36892</v>
      </c>
    </row>
    <row r="515" customFormat="false" ht="12.75" hidden="false" customHeight="false" outlineLevel="0" collapsed="false">
      <c r="A515" s="10" t="s">
        <v>8</v>
      </c>
    </row>
    <row r="516" customFormat="false" ht="12.75" hidden="false" customHeight="false" outlineLevel="0" collapsed="false">
      <c r="A516" s="10" t="n">
        <v>36923</v>
      </c>
    </row>
    <row r="517" customFormat="false" ht="12.75" hidden="false" customHeight="false" outlineLevel="0" collapsed="false">
      <c r="A517" s="10" t="s">
        <v>8</v>
      </c>
    </row>
    <row r="518" customFormat="false" ht="12.75" hidden="false" customHeight="false" outlineLevel="0" collapsed="false">
      <c r="A518" s="10" t="n">
        <v>36951</v>
      </c>
    </row>
    <row r="519" customFormat="false" ht="12.75" hidden="false" customHeight="false" outlineLevel="0" collapsed="false">
      <c r="A519" s="10" t="s">
        <v>8</v>
      </c>
    </row>
    <row r="520" customFormat="false" ht="12.75" hidden="false" customHeight="false" outlineLevel="0" collapsed="false">
      <c r="A520" s="10" t="n">
        <v>36982</v>
      </c>
    </row>
    <row r="521" customFormat="false" ht="12.75" hidden="false" customHeight="false" outlineLevel="0" collapsed="false">
      <c r="A521" s="10" t="s">
        <v>8</v>
      </c>
    </row>
    <row r="522" customFormat="false" ht="12.75" hidden="false" customHeight="false" outlineLevel="0" collapsed="false">
      <c r="A522" s="10" t="n">
        <v>37012</v>
      </c>
    </row>
    <row r="523" customFormat="false" ht="12.75" hidden="false" customHeight="false" outlineLevel="0" collapsed="false">
      <c r="A523" s="10" t="s">
        <v>8</v>
      </c>
    </row>
    <row r="524" customFormat="false" ht="12.75" hidden="false" customHeight="false" outlineLevel="0" collapsed="false">
      <c r="A524" s="10" t="n">
        <v>37043</v>
      </c>
    </row>
    <row r="525" customFormat="false" ht="12.75" hidden="false" customHeight="false" outlineLevel="0" collapsed="false">
      <c r="A525" s="10" t="s">
        <v>8</v>
      </c>
    </row>
    <row r="526" customFormat="false" ht="12.75" hidden="false" customHeight="false" outlineLevel="0" collapsed="false">
      <c r="A526" s="10" t="n">
        <v>37073</v>
      </c>
    </row>
    <row r="527" customFormat="false" ht="12.75" hidden="false" customHeight="false" outlineLevel="0" collapsed="false">
      <c r="A527" s="10" t="s">
        <v>8</v>
      </c>
    </row>
    <row r="528" customFormat="false" ht="12.75" hidden="false" customHeight="false" outlineLevel="0" collapsed="false">
      <c r="A528" s="10" t="n">
        <v>37104</v>
      </c>
    </row>
    <row r="529" customFormat="false" ht="12.75" hidden="false" customHeight="false" outlineLevel="0" collapsed="false">
      <c r="A529" s="10" t="s">
        <v>8</v>
      </c>
    </row>
    <row r="530" customFormat="false" ht="12.75" hidden="false" customHeight="false" outlineLevel="0" collapsed="false">
      <c r="A530" s="10" t="n">
        <v>37135</v>
      </c>
    </row>
    <row r="531" customFormat="false" ht="12.75" hidden="false" customHeight="false" outlineLevel="0" collapsed="false">
      <c r="A531" s="10" t="s">
        <v>8</v>
      </c>
    </row>
    <row r="532" customFormat="false" ht="12.75" hidden="false" customHeight="false" outlineLevel="0" collapsed="false">
      <c r="A532" s="10" t="n">
        <v>37165</v>
      </c>
    </row>
    <row r="533" customFormat="false" ht="12.75" hidden="false" customHeight="false" outlineLevel="0" collapsed="false">
      <c r="A533" s="10" t="s">
        <v>8</v>
      </c>
    </row>
    <row r="534" customFormat="false" ht="12.75" hidden="false" customHeight="false" outlineLevel="0" collapsed="false">
      <c r="A534" s="10" t="n">
        <v>37196</v>
      </c>
    </row>
    <row r="535" customFormat="false" ht="12.75" hidden="false" customHeight="false" outlineLevel="0" collapsed="false">
      <c r="A535" s="10" t="s">
        <v>8</v>
      </c>
    </row>
    <row r="536" customFormat="false" ht="12.75" hidden="false" customHeight="false" outlineLevel="0" collapsed="false">
      <c r="A536" s="10" t="n">
        <v>37226</v>
      </c>
    </row>
    <row r="537" customFormat="false" ht="12.75" hidden="false" customHeight="false" outlineLevel="0" collapsed="false">
      <c r="A537" s="10" t="s">
        <v>8</v>
      </c>
    </row>
    <row r="538" customFormat="false" ht="12.75" hidden="false" customHeight="false" outlineLevel="0" collapsed="false">
      <c r="A538" s="10" t="n">
        <v>37257</v>
      </c>
    </row>
    <row r="539" customFormat="false" ht="12.75" hidden="false" customHeight="false" outlineLevel="0" collapsed="false">
      <c r="A539" s="10" t="s">
        <v>8</v>
      </c>
    </row>
    <row r="540" customFormat="false" ht="12.75" hidden="false" customHeight="false" outlineLevel="0" collapsed="false">
      <c r="A540" s="10" t="n">
        <v>37288</v>
      </c>
    </row>
    <row r="541" customFormat="false" ht="12.75" hidden="false" customHeight="false" outlineLevel="0" collapsed="false">
      <c r="A541" s="10" t="s">
        <v>8</v>
      </c>
    </row>
    <row r="542" customFormat="false" ht="12.75" hidden="false" customHeight="false" outlineLevel="0" collapsed="false">
      <c r="A542" s="10" t="n">
        <v>37316</v>
      </c>
    </row>
    <row r="543" customFormat="false" ht="12.75" hidden="false" customHeight="false" outlineLevel="0" collapsed="false">
      <c r="A543" s="10" t="s">
        <v>8</v>
      </c>
    </row>
    <row r="544" customFormat="false" ht="12.75" hidden="false" customHeight="false" outlineLevel="0" collapsed="false">
      <c r="A544" s="10" t="n">
        <v>37347</v>
      </c>
    </row>
    <row r="545" customFormat="false" ht="12.75" hidden="false" customHeight="false" outlineLevel="0" collapsed="false">
      <c r="A545" s="10" t="s">
        <v>8</v>
      </c>
    </row>
    <row r="546" customFormat="false" ht="12.75" hidden="false" customHeight="false" outlineLevel="0" collapsed="false">
      <c r="A546" s="10" t="n">
        <v>37377</v>
      </c>
    </row>
    <row r="547" customFormat="false" ht="12.75" hidden="false" customHeight="false" outlineLevel="0" collapsed="false">
      <c r="A547" s="10" t="s">
        <v>8</v>
      </c>
    </row>
    <row r="548" customFormat="false" ht="12.75" hidden="false" customHeight="false" outlineLevel="0" collapsed="false">
      <c r="A548" s="10" t="n">
        <v>37408</v>
      </c>
    </row>
    <row r="549" customFormat="false" ht="12.75" hidden="false" customHeight="false" outlineLevel="0" collapsed="false">
      <c r="A549" s="10" t="s">
        <v>8</v>
      </c>
    </row>
    <row r="550" customFormat="false" ht="12.75" hidden="false" customHeight="false" outlineLevel="0" collapsed="false">
      <c r="A550" s="10" t="n">
        <v>37438</v>
      </c>
    </row>
    <row r="551" customFormat="false" ht="12.75" hidden="false" customHeight="false" outlineLevel="0" collapsed="false">
      <c r="A551" s="10" t="s">
        <v>8</v>
      </c>
    </row>
    <row r="552" customFormat="false" ht="12.75" hidden="false" customHeight="false" outlineLevel="0" collapsed="false">
      <c r="A552" s="10" t="n">
        <v>37469</v>
      </c>
    </row>
    <row r="553" customFormat="false" ht="12.75" hidden="false" customHeight="false" outlineLevel="0" collapsed="false">
      <c r="A553" s="10" t="s">
        <v>8</v>
      </c>
    </row>
    <row r="554" customFormat="false" ht="12.75" hidden="false" customHeight="false" outlineLevel="0" collapsed="false">
      <c r="A554" s="10" t="n">
        <v>37500</v>
      </c>
    </row>
    <row r="555" customFormat="false" ht="12.75" hidden="false" customHeight="false" outlineLevel="0" collapsed="false">
      <c r="A555" s="10" t="s">
        <v>8</v>
      </c>
    </row>
    <row r="556" customFormat="false" ht="12.75" hidden="false" customHeight="false" outlineLevel="0" collapsed="false">
      <c r="A556" s="10" t="n">
        <v>37530</v>
      </c>
    </row>
    <row r="557" customFormat="false" ht="12.75" hidden="false" customHeight="false" outlineLevel="0" collapsed="false">
      <c r="A557" s="10" t="s">
        <v>8</v>
      </c>
    </row>
    <row r="558" customFormat="false" ht="12.75" hidden="false" customHeight="false" outlineLevel="0" collapsed="false">
      <c r="A558" s="10" t="n">
        <v>37561</v>
      </c>
    </row>
    <row r="559" customFormat="false" ht="12.75" hidden="false" customHeight="false" outlineLevel="0" collapsed="false">
      <c r="A559" s="10" t="s">
        <v>8</v>
      </c>
    </row>
    <row r="560" customFormat="false" ht="12.75" hidden="false" customHeight="false" outlineLevel="0" collapsed="false">
      <c r="A560" s="10" t="n">
        <v>37591</v>
      </c>
    </row>
    <row r="561" customFormat="false" ht="12.75" hidden="false" customHeight="false" outlineLevel="0" collapsed="false">
      <c r="A561" s="10" t="s">
        <v>8</v>
      </c>
    </row>
    <row r="562" customFormat="false" ht="12.75" hidden="false" customHeight="false" outlineLevel="0" collapsed="false">
      <c r="A562" s="10" t="n">
        <v>37622</v>
      </c>
    </row>
    <row r="563" customFormat="false" ht="12.75" hidden="false" customHeight="false" outlineLevel="0" collapsed="false">
      <c r="A563" s="10" t="s">
        <v>8</v>
      </c>
    </row>
    <row r="564" customFormat="false" ht="12.75" hidden="false" customHeight="false" outlineLevel="0" collapsed="false">
      <c r="A564" s="10" t="n">
        <v>37653</v>
      </c>
    </row>
    <row r="565" customFormat="false" ht="12.75" hidden="false" customHeight="false" outlineLevel="0" collapsed="false">
      <c r="A565" s="10" t="s">
        <v>8</v>
      </c>
    </row>
    <row r="566" customFormat="false" ht="12.75" hidden="false" customHeight="false" outlineLevel="0" collapsed="false">
      <c r="A566" s="10" t="n">
        <v>37681</v>
      </c>
    </row>
    <row r="567" customFormat="false" ht="12.75" hidden="false" customHeight="false" outlineLevel="0" collapsed="false">
      <c r="A567" s="10" t="s">
        <v>8</v>
      </c>
    </row>
    <row r="568" customFormat="false" ht="12.75" hidden="false" customHeight="false" outlineLevel="0" collapsed="false">
      <c r="A568" s="10" t="n">
        <v>37712</v>
      </c>
    </row>
    <row r="569" customFormat="false" ht="12.75" hidden="false" customHeight="false" outlineLevel="0" collapsed="false">
      <c r="A569" s="10" t="s">
        <v>8</v>
      </c>
    </row>
    <row r="570" customFormat="false" ht="12.75" hidden="false" customHeight="false" outlineLevel="0" collapsed="false">
      <c r="A570" s="10" t="n">
        <v>37742</v>
      </c>
    </row>
    <row r="571" customFormat="false" ht="12.75" hidden="false" customHeight="false" outlineLevel="0" collapsed="false">
      <c r="A571" s="10" t="s">
        <v>8</v>
      </c>
    </row>
    <row r="572" customFormat="false" ht="12.75" hidden="false" customHeight="false" outlineLevel="0" collapsed="false">
      <c r="A572" s="10" t="n">
        <v>37773</v>
      </c>
    </row>
    <row r="573" customFormat="false" ht="12.75" hidden="false" customHeight="false" outlineLevel="0" collapsed="false">
      <c r="A573" s="10" t="s">
        <v>8</v>
      </c>
    </row>
    <row r="574" customFormat="false" ht="12.75" hidden="false" customHeight="false" outlineLevel="0" collapsed="false">
      <c r="A574" s="10" t="n">
        <v>37803</v>
      </c>
    </row>
    <row r="575" customFormat="false" ht="12.75" hidden="false" customHeight="false" outlineLevel="0" collapsed="false">
      <c r="A575" s="10" t="s">
        <v>8</v>
      </c>
    </row>
    <row r="576" customFormat="false" ht="12.75" hidden="false" customHeight="false" outlineLevel="0" collapsed="false">
      <c r="A576" s="10" t="n">
        <v>37834</v>
      </c>
    </row>
    <row r="577" customFormat="false" ht="12.75" hidden="false" customHeight="false" outlineLevel="0" collapsed="false">
      <c r="A577" s="10" t="s">
        <v>8</v>
      </c>
    </row>
    <row r="578" customFormat="false" ht="12.75" hidden="false" customHeight="false" outlineLevel="0" collapsed="false">
      <c r="A578" s="10" t="n">
        <v>37865</v>
      </c>
    </row>
    <row r="579" customFormat="false" ht="12.75" hidden="false" customHeight="false" outlineLevel="0" collapsed="false">
      <c r="A579" s="10" t="s">
        <v>8</v>
      </c>
    </row>
    <row r="580" customFormat="false" ht="12.75" hidden="false" customHeight="false" outlineLevel="0" collapsed="false">
      <c r="A580" s="10" t="n">
        <v>37895</v>
      </c>
    </row>
    <row r="581" customFormat="false" ht="12.75" hidden="false" customHeight="false" outlineLevel="0" collapsed="false">
      <c r="A581" s="10" t="s">
        <v>8</v>
      </c>
    </row>
    <row r="582" customFormat="false" ht="12.75" hidden="false" customHeight="false" outlineLevel="0" collapsed="false">
      <c r="A582" s="10" t="n">
        <v>37926</v>
      </c>
    </row>
    <row r="583" customFormat="false" ht="12.75" hidden="false" customHeight="false" outlineLevel="0" collapsed="false">
      <c r="A583" s="10" t="s">
        <v>8</v>
      </c>
    </row>
    <row r="584" customFormat="false" ht="12.75" hidden="false" customHeight="false" outlineLevel="0" collapsed="false">
      <c r="A584" s="10" t="n">
        <v>37956</v>
      </c>
    </row>
    <row r="585" customFormat="false" ht="12.75" hidden="false" customHeight="false" outlineLevel="0" collapsed="false">
      <c r="A585" s="10" t="s">
        <v>8</v>
      </c>
    </row>
    <row r="586" customFormat="false" ht="12.75" hidden="false" customHeight="false" outlineLevel="0" collapsed="false">
      <c r="A586" s="10" t="n">
        <v>37987</v>
      </c>
    </row>
    <row r="587" customFormat="false" ht="12.75" hidden="false" customHeight="false" outlineLevel="0" collapsed="false">
      <c r="A587" s="10" t="s">
        <v>8</v>
      </c>
    </row>
    <row r="588" customFormat="false" ht="12.75" hidden="false" customHeight="false" outlineLevel="0" collapsed="false">
      <c r="A588" s="10" t="n">
        <v>38018</v>
      </c>
    </row>
    <row r="589" customFormat="false" ht="12.75" hidden="false" customHeight="false" outlineLevel="0" collapsed="false">
      <c r="A589" s="10" t="s">
        <v>8</v>
      </c>
    </row>
    <row r="590" customFormat="false" ht="12.75" hidden="false" customHeight="false" outlineLevel="0" collapsed="false">
      <c r="A590" s="10" t="n">
        <v>38047</v>
      </c>
    </row>
    <row r="591" customFormat="false" ht="12.75" hidden="false" customHeight="false" outlineLevel="0" collapsed="false">
      <c r="A591" s="10" t="s">
        <v>8</v>
      </c>
    </row>
    <row r="592" customFormat="false" ht="12.75" hidden="false" customHeight="false" outlineLevel="0" collapsed="false">
      <c r="A592" s="10" t="n">
        <v>38078</v>
      </c>
    </row>
    <row r="593" customFormat="false" ht="12.75" hidden="false" customHeight="false" outlineLevel="0" collapsed="false">
      <c r="A593" s="10" t="s">
        <v>8</v>
      </c>
    </row>
    <row r="594" customFormat="false" ht="12.75" hidden="false" customHeight="false" outlineLevel="0" collapsed="false">
      <c r="A594" s="10" t="n">
        <v>38108</v>
      </c>
    </row>
    <row r="595" customFormat="false" ht="12.75" hidden="false" customHeight="false" outlineLevel="0" collapsed="false">
      <c r="A595" s="10" t="s">
        <v>8</v>
      </c>
    </row>
    <row r="596" customFormat="false" ht="12.75" hidden="false" customHeight="false" outlineLevel="0" collapsed="false">
      <c r="A596" s="10" t="n">
        <v>38139</v>
      </c>
    </row>
    <row r="597" customFormat="false" ht="12.75" hidden="false" customHeight="false" outlineLevel="0" collapsed="false">
      <c r="A597" s="10" t="s">
        <v>8</v>
      </c>
    </row>
    <row r="598" customFormat="false" ht="12.75" hidden="false" customHeight="false" outlineLevel="0" collapsed="false">
      <c r="A598" s="10" t="n">
        <v>38169</v>
      </c>
    </row>
    <row r="599" customFormat="false" ht="12.75" hidden="false" customHeight="false" outlineLevel="0" collapsed="false">
      <c r="A599" s="10" t="s">
        <v>8</v>
      </c>
    </row>
    <row r="600" customFormat="false" ht="12.75" hidden="false" customHeight="false" outlineLevel="0" collapsed="false">
      <c r="A600" s="10" t="n">
        <v>38200</v>
      </c>
    </row>
    <row r="601" customFormat="false" ht="12.75" hidden="false" customHeight="false" outlineLevel="0" collapsed="false">
      <c r="A601" s="10" t="s">
        <v>8</v>
      </c>
    </row>
    <row r="602" customFormat="false" ht="12.75" hidden="false" customHeight="false" outlineLevel="0" collapsed="false">
      <c r="A602" s="10" t="n">
        <v>38231</v>
      </c>
    </row>
    <row r="603" customFormat="false" ht="12.75" hidden="false" customHeight="false" outlineLevel="0" collapsed="false">
      <c r="A603" s="10" t="s">
        <v>8</v>
      </c>
    </row>
    <row r="604" customFormat="false" ht="12.75" hidden="false" customHeight="false" outlineLevel="0" collapsed="false">
      <c r="A604" s="10" t="n">
        <v>38261</v>
      </c>
    </row>
    <row r="605" customFormat="false" ht="12.75" hidden="false" customHeight="false" outlineLevel="0" collapsed="false">
      <c r="A605" s="10" t="s">
        <v>8</v>
      </c>
    </row>
    <row r="606" customFormat="false" ht="12.75" hidden="false" customHeight="false" outlineLevel="0" collapsed="false">
      <c r="A606" s="10" t="n">
        <v>38292</v>
      </c>
    </row>
    <row r="607" customFormat="false" ht="12.75" hidden="false" customHeight="false" outlineLevel="0" collapsed="false">
      <c r="A607" s="10" t="s">
        <v>8</v>
      </c>
    </row>
    <row r="608" customFormat="false" ht="12.75" hidden="false" customHeight="false" outlineLevel="0" collapsed="false">
      <c r="A608" s="10" t="n">
        <v>38322</v>
      </c>
    </row>
    <row r="609" customFormat="false" ht="12.75" hidden="false" customHeight="false" outlineLevel="0" collapsed="false">
      <c r="A609" s="10" t="s">
        <v>8</v>
      </c>
    </row>
    <row r="610" customFormat="false" ht="12.75" hidden="false" customHeight="false" outlineLevel="0" collapsed="false">
      <c r="A610" s="10" t="n">
        <v>38353</v>
      </c>
    </row>
    <row r="611" customFormat="false" ht="12.75" hidden="false" customHeight="false" outlineLevel="0" collapsed="false">
      <c r="A611" s="10" t="s">
        <v>8</v>
      </c>
    </row>
    <row r="612" customFormat="false" ht="12.75" hidden="false" customHeight="false" outlineLevel="0" collapsed="false">
      <c r="A612" s="10" t="n">
        <v>38384</v>
      </c>
    </row>
    <row r="613" customFormat="false" ht="12.75" hidden="false" customHeight="false" outlineLevel="0" collapsed="false">
      <c r="A613" s="10" t="s">
        <v>8</v>
      </c>
    </row>
    <row r="614" customFormat="false" ht="12.75" hidden="false" customHeight="false" outlineLevel="0" collapsed="false">
      <c r="A614" s="10" t="n">
        <v>38412</v>
      </c>
    </row>
    <row r="615" customFormat="false" ht="12.75" hidden="false" customHeight="false" outlineLevel="0" collapsed="false">
      <c r="A615" s="10" t="s">
        <v>8</v>
      </c>
    </row>
    <row r="616" customFormat="false" ht="12.75" hidden="false" customHeight="false" outlineLevel="0" collapsed="false">
      <c r="A616" s="10" t="n">
        <v>38443</v>
      </c>
    </row>
    <row r="617" customFormat="false" ht="12.75" hidden="false" customHeight="false" outlineLevel="0" collapsed="false">
      <c r="A617" s="10" t="s">
        <v>8</v>
      </c>
    </row>
    <row r="618" customFormat="false" ht="12.75" hidden="false" customHeight="false" outlineLevel="0" collapsed="false">
      <c r="A618" s="10" t="n">
        <v>38473</v>
      </c>
    </row>
    <row r="619" customFormat="false" ht="12.75" hidden="false" customHeight="false" outlineLevel="0" collapsed="false">
      <c r="A619" s="10" t="s">
        <v>8</v>
      </c>
    </row>
    <row r="620" customFormat="false" ht="12.75" hidden="false" customHeight="false" outlineLevel="0" collapsed="false">
      <c r="A620" s="10" t="n">
        <v>38504</v>
      </c>
    </row>
    <row r="621" customFormat="false" ht="12.75" hidden="false" customHeight="false" outlineLevel="0" collapsed="false">
      <c r="A621" s="10" t="s">
        <v>8</v>
      </c>
    </row>
    <row r="622" customFormat="false" ht="12.75" hidden="false" customHeight="false" outlineLevel="0" collapsed="false">
      <c r="A622" s="10" t="n">
        <v>38534</v>
      </c>
    </row>
    <row r="623" customFormat="false" ht="12.75" hidden="false" customHeight="false" outlineLevel="0" collapsed="false">
      <c r="A623" s="10" t="s">
        <v>8</v>
      </c>
    </row>
    <row r="624" customFormat="false" ht="12.75" hidden="false" customHeight="false" outlineLevel="0" collapsed="false">
      <c r="A624" s="10" t="n">
        <v>38565</v>
      </c>
    </row>
    <row r="625" customFormat="false" ht="12.75" hidden="false" customHeight="false" outlineLevel="0" collapsed="false">
      <c r="A625" s="10" t="s">
        <v>8</v>
      </c>
    </row>
    <row r="626" customFormat="false" ht="12.75" hidden="false" customHeight="false" outlineLevel="0" collapsed="false">
      <c r="A626" s="10" t="n">
        <v>38596</v>
      </c>
    </row>
    <row r="627" customFormat="false" ht="12.75" hidden="false" customHeight="false" outlineLevel="0" collapsed="false">
      <c r="A627" s="10" t="s">
        <v>8</v>
      </c>
    </row>
    <row r="628" customFormat="false" ht="12.75" hidden="false" customHeight="false" outlineLevel="0" collapsed="false">
      <c r="A628" s="10" t="n">
        <v>38626</v>
      </c>
    </row>
    <row r="629" customFormat="false" ht="12.75" hidden="false" customHeight="false" outlineLevel="0" collapsed="false">
      <c r="A629" s="10" t="s">
        <v>8</v>
      </c>
    </row>
    <row r="630" customFormat="false" ht="12.75" hidden="false" customHeight="false" outlineLevel="0" collapsed="false">
      <c r="A630" s="10" t="n">
        <v>38657</v>
      </c>
    </row>
    <row r="631" customFormat="false" ht="12.75" hidden="false" customHeight="false" outlineLevel="0" collapsed="false">
      <c r="A631" s="10" t="s">
        <v>8</v>
      </c>
    </row>
    <row r="632" customFormat="false" ht="12.75" hidden="false" customHeight="false" outlineLevel="0" collapsed="false">
      <c r="A632" s="10" t="n">
        <v>38687</v>
      </c>
    </row>
    <row r="633" customFormat="false" ht="12.75" hidden="false" customHeight="false" outlineLevel="0" collapsed="false">
      <c r="A633" s="10" t="s">
        <v>8</v>
      </c>
    </row>
    <row r="634" customFormat="false" ht="12.75" hidden="false" customHeight="false" outlineLevel="0" collapsed="false">
      <c r="A634" s="10" t="n">
        <v>38718</v>
      </c>
    </row>
    <row r="635" customFormat="false" ht="12.75" hidden="false" customHeight="false" outlineLevel="0" collapsed="false">
      <c r="A635" s="10" t="s">
        <v>8</v>
      </c>
    </row>
    <row r="636" customFormat="false" ht="12.75" hidden="false" customHeight="false" outlineLevel="0" collapsed="false">
      <c r="A636" s="10" t="n">
        <v>38749</v>
      </c>
    </row>
    <row r="637" customFormat="false" ht="12.75" hidden="false" customHeight="false" outlineLevel="0" collapsed="false">
      <c r="A637" s="10" t="s">
        <v>8</v>
      </c>
    </row>
    <row r="638" customFormat="false" ht="12.75" hidden="false" customHeight="false" outlineLevel="0" collapsed="false">
      <c r="A638" s="10" t="n">
        <v>38777</v>
      </c>
    </row>
    <row r="639" customFormat="false" ht="12.75" hidden="false" customHeight="false" outlineLevel="0" collapsed="false">
      <c r="A639" s="10" t="s">
        <v>8</v>
      </c>
    </row>
    <row r="640" customFormat="false" ht="12.75" hidden="false" customHeight="false" outlineLevel="0" collapsed="false">
      <c r="A640" s="10" t="n">
        <v>38808</v>
      </c>
    </row>
    <row r="641" customFormat="false" ht="12.75" hidden="false" customHeight="false" outlineLevel="0" collapsed="false">
      <c r="A641" s="10" t="s">
        <v>8</v>
      </c>
    </row>
    <row r="642" customFormat="false" ht="12.75" hidden="false" customHeight="false" outlineLevel="0" collapsed="false">
      <c r="A642" s="10" t="n">
        <v>38838</v>
      </c>
    </row>
    <row r="643" customFormat="false" ht="12.75" hidden="false" customHeight="false" outlineLevel="0" collapsed="false">
      <c r="A643" s="10" t="s">
        <v>8</v>
      </c>
    </row>
    <row r="644" customFormat="false" ht="12.75" hidden="false" customHeight="false" outlineLevel="0" collapsed="false">
      <c r="A644" s="10" t="n">
        <v>38869</v>
      </c>
    </row>
    <row r="645" customFormat="false" ht="12.75" hidden="false" customHeight="false" outlineLevel="0" collapsed="false">
      <c r="A645" s="10" t="s">
        <v>8</v>
      </c>
    </row>
    <row r="646" customFormat="false" ht="12.75" hidden="false" customHeight="false" outlineLevel="0" collapsed="false">
      <c r="A646" s="10" t="n">
        <v>38899</v>
      </c>
    </row>
    <row r="647" customFormat="false" ht="12.75" hidden="false" customHeight="false" outlineLevel="0" collapsed="false">
      <c r="A647" s="10" t="s">
        <v>8</v>
      </c>
    </row>
    <row r="648" customFormat="false" ht="12.75" hidden="false" customHeight="false" outlineLevel="0" collapsed="false">
      <c r="A648" s="10" t="n">
        <v>38930</v>
      </c>
    </row>
    <row r="649" customFormat="false" ht="12.75" hidden="false" customHeight="false" outlineLevel="0" collapsed="false">
      <c r="A649" s="10" t="s">
        <v>8</v>
      </c>
    </row>
    <row r="650" customFormat="false" ht="12.75" hidden="false" customHeight="false" outlineLevel="0" collapsed="false">
      <c r="A650" s="10" t="n">
        <v>38961</v>
      </c>
    </row>
    <row r="651" customFormat="false" ht="12.75" hidden="false" customHeight="false" outlineLevel="0" collapsed="false">
      <c r="A651" s="10" t="s">
        <v>8</v>
      </c>
    </row>
    <row r="652" customFormat="false" ht="12.75" hidden="false" customHeight="false" outlineLevel="0" collapsed="false">
      <c r="A652" s="10" t="n">
        <v>38991</v>
      </c>
    </row>
    <row r="653" customFormat="false" ht="12.75" hidden="false" customHeight="false" outlineLevel="0" collapsed="false">
      <c r="A653" s="10" t="s">
        <v>8</v>
      </c>
    </row>
    <row r="654" customFormat="false" ht="12.75" hidden="false" customHeight="false" outlineLevel="0" collapsed="false">
      <c r="A654" s="10" t="n">
        <v>39022</v>
      </c>
    </row>
    <row r="655" customFormat="false" ht="12.75" hidden="false" customHeight="false" outlineLevel="0" collapsed="false">
      <c r="A655" s="10" t="s">
        <v>8</v>
      </c>
    </row>
    <row r="656" customFormat="false" ht="12.75" hidden="false" customHeight="false" outlineLevel="0" collapsed="false">
      <c r="A656" s="10" t="n">
        <v>39052</v>
      </c>
    </row>
    <row r="657" customFormat="false" ht="12.75" hidden="false" customHeight="false" outlineLevel="0" collapsed="false">
      <c r="A657" s="10" t="s">
        <v>8</v>
      </c>
    </row>
    <row r="658" customFormat="false" ht="12.75" hidden="false" customHeight="false" outlineLevel="0" collapsed="false">
      <c r="A658" s="10" t="n">
        <v>39083</v>
      </c>
    </row>
    <row r="659" customFormat="false" ht="12.75" hidden="false" customHeight="false" outlineLevel="0" collapsed="false">
      <c r="A659" s="10" t="s">
        <v>8</v>
      </c>
    </row>
    <row r="660" customFormat="false" ht="12.75" hidden="false" customHeight="false" outlineLevel="0" collapsed="false">
      <c r="A660" s="10" t="n">
        <v>39114</v>
      </c>
    </row>
    <row r="661" customFormat="false" ht="12.75" hidden="false" customHeight="false" outlineLevel="0" collapsed="false">
      <c r="A661" s="10" t="s">
        <v>8</v>
      </c>
    </row>
    <row r="662" customFormat="false" ht="12.75" hidden="false" customHeight="false" outlineLevel="0" collapsed="false">
      <c r="A662" s="10" t="n">
        <v>39142</v>
      </c>
    </row>
    <row r="663" customFormat="false" ht="12.75" hidden="false" customHeight="false" outlineLevel="0" collapsed="false">
      <c r="A663" s="10" t="s">
        <v>8</v>
      </c>
    </row>
    <row r="664" customFormat="false" ht="12.75" hidden="false" customHeight="false" outlineLevel="0" collapsed="false">
      <c r="A664" s="10" t="n">
        <v>39173</v>
      </c>
    </row>
    <row r="665" customFormat="false" ht="12.75" hidden="false" customHeight="false" outlineLevel="0" collapsed="false">
      <c r="A665" s="10" t="s">
        <v>8</v>
      </c>
    </row>
    <row r="666" customFormat="false" ht="12.75" hidden="false" customHeight="false" outlineLevel="0" collapsed="false">
      <c r="A666" s="10" t="n">
        <v>39203</v>
      </c>
    </row>
    <row r="667" customFormat="false" ht="12.75" hidden="false" customHeight="false" outlineLevel="0" collapsed="false">
      <c r="A667" s="10" t="s">
        <v>8</v>
      </c>
    </row>
    <row r="668" customFormat="false" ht="12.75" hidden="false" customHeight="false" outlineLevel="0" collapsed="false">
      <c r="A668" s="10" t="n">
        <v>39234</v>
      </c>
    </row>
    <row r="669" customFormat="false" ht="12.75" hidden="false" customHeight="false" outlineLevel="0" collapsed="false">
      <c r="A669" s="10" t="s">
        <v>8</v>
      </c>
    </row>
    <row r="670" customFormat="false" ht="12.75" hidden="false" customHeight="false" outlineLevel="0" collapsed="false">
      <c r="A670" s="10" t="n">
        <v>39264</v>
      </c>
    </row>
    <row r="671" customFormat="false" ht="12.75" hidden="false" customHeight="false" outlineLevel="0" collapsed="false">
      <c r="A671" s="10" t="s">
        <v>8</v>
      </c>
    </row>
    <row r="672" customFormat="false" ht="12.75" hidden="false" customHeight="false" outlineLevel="0" collapsed="false">
      <c r="A672" s="10" t="n">
        <v>39295</v>
      </c>
    </row>
    <row r="673" customFormat="false" ht="12.75" hidden="false" customHeight="false" outlineLevel="0" collapsed="false">
      <c r="A673" s="10" t="s">
        <v>8</v>
      </c>
    </row>
    <row r="674" customFormat="false" ht="12.75" hidden="false" customHeight="false" outlineLevel="0" collapsed="false">
      <c r="A674" s="10" t="n">
        <v>39326</v>
      </c>
    </row>
    <row r="675" customFormat="false" ht="12.75" hidden="false" customHeight="false" outlineLevel="0" collapsed="false">
      <c r="A675" s="10" t="s">
        <v>8</v>
      </c>
    </row>
    <row r="676" customFormat="false" ht="12.75" hidden="false" customHeight="false" outlineLevel="0" collapsed="false">
      <c r="A676" s="10" t="n">
        <v>39356</v>
      </c>
    </row>
    <row r="677" customFormat="false" ht="12.75" hidden="false" customHeight="false" outlineLevel="0" collapsed="false">
      <c r="A677" s="10" t="s">
        <v>8</v>
      </c>
    </row>
    <row r="678" customFormat="false" ht="12.75" hidden="false" customHeight="false" outlineLevel="0" collapsed="false">
      <c r="A678" s="10" t="n">
        <v>39387</v>
      </c>
    </row>
    <row r="679" customFormat="false" ht="12.75" hidden="false" customHeight="false" outlineLevel="0" collapsed="false">
      <c r="A679" s="10" t="s">
        <v>8</v>
      </c>
    </row>
    <row r="680" customFormat="false" ht="12.75" hidden="false" customHeight="false" outlineLevel="0" collapsed="false">
      <c r="A680" s="10" t="n">
        <v>39417</v>
      </c>
    </row>
    <row r="681" customFormat="false" ht="12.75" hidden="false" customHeight="false" outlineLevel="0" collapsed="false">
      <c r="A681" s="10" t="s">
        <v>8</v>
      </c>
    </row>
    <row r="682" customFormat="false" ht="12.75" hidden="false" customHeight="false" outlineLevel="0" collapsed="false">
      <c r="A682" s="10" t="n">
        <v>39417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1998-01-07T15:49:46Z</dcterms:created>
  <dc:creator>Martin Cuilla</dc:creator>
  <dc:description/>
  <dc:language>en-US</dc:language>
  <cp:lastModifiedBy>Larry May</cp:lastModifiedBy>
  <cp:lastPrinted>2000-01-14T19:17:40Z</cp:lastPrinted>
  <dcterms:modified xsi:type="dcterms:W3CDTF">2000-04-02T19:22:08Z</dcterms:modified>
  <cp:revision>0</cp:revision>
  <dc:subject/>
  <dc:title/>
</cp:coreProperties>
</file>