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okups" sheetId="1" state="visible" r:id="rId3"/>
    <sheet name="Monthly Option Markets" sheetId="2" state="visible" r:id="rId4"/>
    <sheet name="Daily Option Markets" sheetId="3" state="visible" r:id="rId5"/>
    <sheet name="Monthly Strip Options" sheetId="4" state="visible" r:id="rId6"/>
    <sheet name="Daily Strip Options" sheetId="5" state="visible" r:id="rId7"/>
  </sheets>
  <externalReferences>
    <externalReference r:id="rId8"/>
    <externalReference r:id="rId9"/>
  </externalReferences>
  <definedNames>
    <definedName function="false" hidden="false" localSheetId="1" name="_xlnm.Print_Area" vbProcedure="false">'Monthly Option Markets'!$A$2:$T$44</definedName>
    <definedName function="false" hidden="false" localSheetId="3" name="_xlnm.Print_Area" vbProcedure="false">'Monthly Strip Options'!$C$13:$C$33</definedName>
    <definedName function="false" hidden="false" name="Calendar" vbProcedure="false">#REF!+#REF!</definedName>
    <definedName function="false" hidden="false" name="DailyVol" vbProcedure="false">#REF!</definedName>
    <definedName function="false" hidden="false" name="Gasesc" vbProcedure="false">[1]Inputs!$F$23</definedName>
    <definedName function="false" hidden="false" name="OffPeakPrices" vbProcedure="false">#REF!</definedName>
    <definedName function="false" hidden="false" name="OffPeakShaping" vbProcedure="false">#REF!</definedName>
    <definedName function="false" hidden="false" name="OffPeakYears" vbProcedure="false">#REF!</definedName>
    <definedName function="false" hidden="false" name="PCurve" vbProcedure="false">#REF!</definedName>
    <definedName function="false" hidden="false" name="PeakCalvol" vbProcedure="false">#REF!</definedName>
    <definedName function="false" hidden="false" name="PeakPrices" vbProcedure="false">#REF!</definedName>
    <definedName function="false" hidden="false" name="PeakShaping" vbProcedure="false">#REF!</definedName>
    <definedName function="false" hidden="false" name="PeakVolatility" vbProcedure="false">#REF!</definedName>
    <definedName function="false" hidden="false" name="PeakYears" vbProcedure="false">#REF!</definedName>
    <definedName function="false" hidden="false" name="PriceShape" vbProcedure="false">#REF!</definedName>
    <definedName function="false" hidden="false" name="Regions" vbProcedure="false">#REF!</definedName>
    <definedName function="false" hidden="false" name="RegionsDaily" vbProcedure="false">#REF!</definedName>
    <definedName function="false" hidden="false" name="ServerRegion" vbProcedure="false">#REF!</definedName>
    <definedName function="false" hidden="false" name="VolShape" vbProcedure="false">#REF!</definedName>
    <definedName function="false" hidden="false" name="Volume" vbProcedure="false">#REF!</definedName>
    <definedName function="false" hidden="false" name="yearonyear" vbProcedure="false">#REF!</definedName>
    <definedName function="false" hidden="false" name="yearonyearregions" vbProcedure="false">#REF!</definedName>
    <definedName function="false" hidden="false" name="yearonyearregionsoffer" vbProcedure="false">#REF!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Must type yes for strip prices to work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0</xdr:row>
                <xdr:rowOff>2</xdr:rowOff>
              </xdr:from>
              <xdr:to>
                <xdr:col>9</xdr:col>
                <xdr:colOff>17</xdr:colOff>
                <xdr:row>1</xdr:row>
                <xdr:rowOff>31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Must type yes for strip prices to work.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0</xdr:row>
                <xdr:rowOff>2</xdr:rowOff>
              </xdr:from>
              <xdr:to>
                <xdr:col>9</xdr:col>
                <xdr:colOff>17</xdr:colOff>
                <xdr:row>1</xdr:row>
                <xdr:rowOff>29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<sst xmlns="http://schemas.openxmlformats.org/spreadsheetml/2006/main" count="174" uniqueCount="71">
  <si>
    <t xml:space="preserve">Date</t>
  </si>
  <si>
    <t xml:space="preserve">Monthly</t>
  </si>
  <si>
    <t xml:space="preserve">Peak</t>
  </si>
  <si>
    <t xml:space="preserve">Interest</t>
  </si>
  <si>
    <t xml:space="preserve">Daily</t>
  </si>
  <si>
    <t xml:space="preserve">Expiration</t>
  </si>
  <si>
    <t xml:space="preserve">Days</t>
  </si>
  <si>
    <t xml:space="preserve">Rates</t>
  </si>
  <si>
    <t xml:space="preserve">Do you want in the money prices?</t>
  </si>
  <si>
    <t xml:space="preserve">yes</t>
  </si>
  <si>
    <t xml:space="preserve">Cinergy Monthlies</t>
  </si>
  <si>
    <t xml:space="preserve">Vol</t>
  </si>
  <si>
    <t xml:space="preserve">Bid</t>
  </si>
  <si>
    <t xml:space="preserve">Offer</t>
  </si>
  <si>
    <t xml:space="preserve">Bid C</t>
  </si>
  <si>
    <t xml:space="preserve">Bid/Offer</t>
  </si>
  <si>
    <t xml:space="preserve">Skew</t>
  </si>
  <si>
    <t xml:space="preserve">Bid Vol</t>
  </si>
  <si>
    <t xml:space="preserve">Offer Vol</t>
  </si>
  <si>
    <t xml:space="preserve">Month</t>
  </si>
  <si>
    <t xml:space="preserve">Price</t>
  </si>
  <si>
    <t xml:space="preserve">Strike</t>
  </si>
  <si>
    <t xml:space="preserve">C-Price</t>
  </si>
  <si>
    <t xml:space="preserve">C-Delta</t>
  </si>
  <si>
    <t xml:space="preserve">P-Price</t>
  </si>
  <si>
    <t xml:space="preserve">P-Delta</t>
  </si>
  <si>
    <t xml:space="preserve">Gamma</t>
  </si>
  <si>
    <t xml:space="preserve">VEGA</t>
  </si>
  <si>
    <t xml:space="preserve">Theta</t>
  </si>
  <si>
    <t xml:space="preserve">Expiry</t>
  </si>
  <si>
    <t xml:space="preserve">Call</t>
  </si>
  <si>
    <t xml:space="preserve">Put</t>
  </si>
  <si>
    <t xml:space="preserve">Rate</t>
  </si>
  <si>
    <t xml:space="preserve">NYMEX</t>
  </si>
  <si>
    <t xml:space="preserve">HR</t>
  </si>
  <si>
    <t xml:space="preserve">Dec</t>
  </si>
  <si>
    <t xml:space="preserve">BID</t>
  </si>
  <si>
    <t xml:space="preserve">ASK</t>
  </si>
  <si>
    <t xml:space="preserve">Fg02</t>
  </si>
  <si>
    <t xml:space="preserve">HJ</t>
  </si>
  <si>
    <t xml:space="preserve">May/Jun</t>
  </si>
  <si>
    <t xml:space="preserve">NQ02</t>
  </si>
  <si>
    <t xml:space="preserve">nq3</t>
  </si>
  <si>
    <t xml:space="preserve">Sep/q4</t>
  </si>
  <si>
    <t xml:space="preserve">fg3</t>
  </si>
  <si>
    <t xml:space="preserve">GAS</t>
  </si>
  <si>
    <t xml:space="preserve">Crude</t>
  </si>
  <si>
    <t xml:space="preserve">Heat</t>
  </si>
  <si>
    <t xml:space="preserve">Cinergy Dailies</t>
  </si>
  <si>
    <t xml:space="preserve">June</t>
  </si>
  <si>
    <t xml:space="preserve">July/August</t>
  </si>
  <si>
    <t xml:space="preserve"> </t>
  </si>
  <si>
    <t xml:space="preserve">Sept</t>
  </si>
  <si>
    <t xml:space="preserve">October</t>
  </si>
  <si>
    <t xml:space="preserve">Q4</t>
  </si>
  <si>
    <t xml:space="preserve">Jan/Feb 02</t>
  </si>
  <si>
    <t xml:space="preserve">Mar 02</t>
  </si>
  <si>
    <t xml:space="preserve">Apr 02</t>
  </si>
  <si>
    <t xml:space="preserve">May 02</t>
  </si>
  <si>
    <t xml:space="preserve">June 02</t>
  </si>
  <si>
    <t xml:space="preserve">July/Aug 02</t>
  </si>
  <si>
    <t xml:space="preserve">Monthly Strip Options</t>
  </si>
  <si>
    <t xml:space="preserve">Today</t>
  </si>
  <si>
    <t xml:space="preserve">Term:</t>
  </si>
  <si>
    <t xml:space="preserve">Months</t>
  </si>
  <si>
    <t xml:space="preserve">Start Date:</t>
  </si>
  <si>
    <t xml:space="preserve">End Date:</t>
  </si>
  <si>
    <t xml:space="preserve">Call Price</t>
  </si>
  <si>
    <t xml:space="preserve">Put Price</t>
  </si>
  <si>
    <t xml:space="preserve">Peak Days</t>
  </si>
  <si>
    <t xml:space="preserve">Daily Strip Options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</si>
</sst>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mm/dd/yy"/>
    <numFmt numFmtId="166" formatCode="[$-409]m/d/yyyy"/>
    <numFmt numFmtId="167" formatCode="[$-409]mmm\-yy"/>
    <numFmt numFmtId="168" formatCode="0%"/>
    <numFmt numFmtId="169" formatCode="0.00%"/>
    <numFmt numFmtId="170" formatCode="0.0%"/>
    <numFmt numFmtId="171" formatCode="_(\$* #,##0.00_);_(\$* \(#,##0.00\);_(\$* \-??_);_(@_)"/>
    <numFmt numFmtId="172" formatCode="\$#,##0.00"/>
    <numFmt numFmtId="173" formatCode="\$#,##0.00_);&quot;($&quot;#,##0.00\)"/>
    <numFmt numFmtId="174" formatCode="\$#,##0.00_);[RED]&quot;($&quot;#,##0.00\)"/>
    <numFmt numFmtId="175" formatCode="_(* #,##0.00_);_(* \(#,##0.00\);_(* \-??_);_(@_)"/>
    <numFmt numFmtId="176" formatCode="[$-409]#,##0.00_);\(#,##0.00\)"/>
    <numFmt numFmtId="177" formatCode="_(* #,##0.0000_);_(* \(#,##0.0000\);_(* \-??_);_(@_)"/>
    <numFmt numFmtId="178" formatCode="0"/>
    <numFmt numFmtId="179" formatCode="[$-409]#,##0_);[RED]\(#,##0\)"/>
    <numFmt numFmtId="180" formatCode="\$#,##0.0000_);[RED]&quot;($&quot;#,##0.0000\)"/>
    <numFmt numFmtId="181" formatCode="[$-409]d\-mmm"/>
    <numFmt numFmtId="182" formatCode="\$#,##0.000_);[RED]&quot;($&quot;#,##0.000\)"/>
    <numFmt numFmtId="183" formatCode="mmmm\ d&quot;, &quot;yyyy"/>
    <numFmt numFmtId="184" formatCode="_(* #,##0_);_(* \(#,##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sz val="16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b val="true"/>
      <sz val="10"/>
      <color rgb="FF00008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sz val="10"/>
      <color rgb="FFFF6600"/>
      <name val="Arial"/>
      <family val="2"/>
    </font>
    <font>
      <sz val="18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2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3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2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3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2" borderId="1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3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3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2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2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1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0" fillId="2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0" fillId="2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4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4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4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Forwards%20and%20Options/Simple%20Cycle%20Model%20-%20JH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inergy%20EOL%20Tick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Power Curves"/>
      <sheetName val="Gas Curves"/>
      <sheetName val="Calculations"/>
      <sheetName val="Pricing Inputs"/>
      <sheetName val="Output"/>
      <sheetName val="WI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OL LINKS"/>
    </sheetNames>
    <sheetDataSet>
      <sheetData sheetId="0">
        <row r="4">
          <cell r="B4">
            <v>80.25</v>
          </cell>
          <cell r="C4">
            <v>80.75</v>
          </cell>
        </row>
        <row r="5">
          <cell r="B5">
            <v>72</v>
          </cell>
          <cell r="C5">
            <v>72.5</v>
          </cell>
        </row>
        <row r="15">
          <cell r="B15">
            <v>3.81</v>
          </cell>
          <cell r="C15">
            <v>3.815</v>
          </cell>
        </row>
        <row r="16">
          <cell r="B16">
            <v>3.8975</v>
          </cell>
          <cell r="C16">
            <v>3.905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2" width="10.28"/>
    <col collapsed="false" customWidth="true" hidden="false" outlineLevel="0" max="4" min="4" style="1" width="8.14"/>
    <col collapsed="false" customWidth="false" hidden="false" outlineLevel="0" max="5" min="5" style="1" width="9.14"/>
    <col collapsed="false" customWidth="true" hidden="false" outlineLevel="0" max="6" min="6" style="1" width="3.99"/>
    <col collapsed="false" customWidth="true" hidden="false" outlineLevel="0" max="7" min="7" style="1" width="10.28"/>
    <col collapsed="false" customWidth="true" hidden="false" outlineLevel="0" max="8" min="8" style="1" width="3.7"/>
    <col collapsed="false" customWidth="false" hidden="false" outlineLevel="0" max="10" min="9" style="1" width="9.14"/>
    <col collapsed="false" customWidth="true" hidden="false" outlineLevel="0" max="11" min="11" style="1" width="16.84"/>
    <col collapsed="false" customWidth="false" hidden="false" outlineLevel="0" max="257" min="12" style="1" width="9.14"/>
  </cols>
  <sheetData>
    <row r="1" customFormat="false" ht="13.5" hidden="false" customHeight="false" outlineLevel="0" collapsed="false"/>
    <row r="2" customFormat="false" ht="21" hidden="false" customHeight="false" outlineLevel="0" collapsed="false">
      <c r="C2" s="1"/>
      <c r="J2" s="3" t="s">
        <v>0</v>
      </c>
      <c r="K2" s="4" t="n">
        <f aca="true">TODAY()</f>
        <v>45926</v>
      </c>
    </row>
    <row r="3" customFormat="false" ht="13.5" hidden="false" customHeight="false" outlineLevel="0" collapsed="false"/>
    <row r="4" customFormat="false" ht="12.75" hidden="false" customHeight="false" outlineLevel="0" collapsed="false">
      <c r="C4" s="5" t="s">
        <v>1</v>
      </c>
      <c r="D4" s="6" t="s">
        <v>2</v>
      </c>
      <c r="E4" s="6" t="s">
        <v>3</v>
      </c>
      <c r="F4" s="6"/>
      <c r="G4" s="6" t="s">
        <v>4</v>
      </c>
      <c r="H4" s="7"/>
    </row>
    <row r="5" customFormat="false" ht="13.5" hidden="false" customHeight="false" outlineLevel="0" collapsed="false">
      <c r="C5" s="8" t="s">
        <v>5</v>
      </c>
      <c r="D5" s="9" t="s">
        <v>6</v>
      </c>
      <c r="E5" s="9" t="s">
        <v>7</v>
      </c>
      <c r="F5" s="9"/>
      <c r="G5" s="9" t="s">
        <v>5</v>
      </c>
      <c r="H5" s="10"/>
    </row>
    <row r="6" customFormat="false" ht="12.75" hidden="false" customHeight="false" outlineLevel="0" collapsed="false">
      <c r="B6" s="11" t="n">
        <v>37012</v>
      </c>
      <c r="C6" s="12" t="n">
        <v>37008</v>
      </c>
      <c r="D6" s="13" t="n">
        <v>22</v>
      </c>
      <c r="E6" s="14" t="n">
        <v>0.03</v>
      </c>
      <c r="F6" s="15"/>
      <c r="G6" s="16" t="n">
        <v>37026</v>
      </c>
      <c r="H6" s="17"/>
    </row>
    <row r="7" customFormat="false" ht="12.75" hidden="false" customHeight="false" outlineLevel="0" collapsed="false">
      <c r="B7" s="11" t="n">
        <v>37043</v>
      </c>
      <c r="C7" s="12" t="n">
        <v>37041</v>
      </c>
      <c r="D7" s="13" t="n">
        <v>21</v>
      </c>
      <c r="E7" s="14" t="n">
        <v>0.035</v>
      </c>
      <c r="F7" s="15"/>
      <c r="G7" s="16" t="n">
        <v>37057</v>
      </c>
      <c r="H7" s="17"/>
    </row>
    <row r="8" customFormat="false" ht="12.75" hidden="false" customHeight="false" outlineLevel="0" collapsed="false">
      <c r="B8" s="11" t="n">
        <v>37073</v>
      </c>
      <c r="C8" s="12" t="n">
        <v>37070</v>
      </c>
      <c r="D8" s="13" t="n">
        <v>21</v>
      </c>
      <c r="E8" s="14" t="n">
        <v>0.035</v>
      </c>
      <c r="F8" s="15"/>
      <c r="G8" s="16" t="n">
        <v>37089</v>
      </c>
      <c r="H8" s="17"/>
    </row>
    <row r="9" customFormat="false" ht="12.75" hidden="false" customHeight="false" outlineLevel="0" collapsed="false">
      <c r="B9" s="11" t="n">
        <v>37104</v>
      </c>
      <c r="C9" s="12" t="n">
        <v>37102</v>
      </c>
      <c r="D9" s="13" t="n">
        <v>23</v>
      </c>
      <c r="E9" s="14" t="n">
        <v>0.035</v>
      </c>
      <c r="F9" s="15"/>
      <c r="G9" s="16" t="n">
        <v>37119</v>
      </c>
      <c r="H9" s="17"/>
    </row>
    <row r="10" customFormat="false" ht="12.75" hidden="false" customHeight="false" outlineLevel="0" collapsed="false">
      <c r="B10" s="11" t="n">
        <v>37135</v>
      </c>
      <c r="C10" s="12" t="n">
        <v>37133</v>
      </c>
      <c r="D10" s="13" t="n">
        <v>19</v>
      </c>
      <c r="E10" s="14" t="n">
        <v>0.035</v>
      </c>
      <c r="F10" s="15"/>
      <c r="G10" s="16" t="n">
        <v>37151</v>
      </c>
      <c r="H10" s="17"/>
    </row>
    <row r="11" customFormat="false" ht="12.75" hidden="false" customHeight="false" outlineLevel="0" collapsed="false">
      <c r="B11" s="11" t="n">
        <v>37165</v>
      </c>
      <c r="C11" s="12" t="n">
        <v>37161</v>
      </c>
      <c r="D11" s="13" t="n">
        <v>23</v>
      </c>
      <c r="E11" s="14" t="n">
        <v>0.035</v>
      </c>
      <c r="F11" s="15"/>
      <c r="G11" s="16" t="n">
        <v>37180</v>
      </c>
      <c r="H11" s="17"/>
    </row>
    <row r="12" customFormat="false" ht="12.75" hidden="false" customHeight="false" outlineLevel="0" collapsed="false">
      <c r="B12" s="11" t="n">
        <v>37196</v>
      </c>
      <c r="C12" s="12" t="n">
        <v>37194</v>
      </c>
      <c r="D12" s="13" t="n">
        <v>21</v>
      </c>
      <c r="E12" s="14" t="n">
        <v>0.035</v>
      </c>
      <c r="F12" s="15"/>
      <c r="G12" s="16" t="n">
        <v>37210</v>
      </c>
      <c r="H12" s="17"/>
    </row>
    <row r="13" customFormat="false" ht="12.75" hidden="false" customHeight="false" outlineLevel="0" collapsed="false">
      <c r="B13" s="11" t="n">
        <v>37226</v>
      </c>
      <c r="C13" s="12" t="n">
        <v>37224</v>
      </c>
      <c r="D13" s="13" t="n">
        <v>20</v>
      </c>
      <c r="E13" s="14" t="n">
        <v>0.035</v>
      </c>
      <c r="F13" s="15"/>
      <c r="G13" s="16" t="n">
        <v>37240</v>
      </c>
      <c r="H13" s="17"/>
    </row>
    <row r="14" customFormat="false" ht="12.75" hidden="false" customHeight="false" outlineLevel="0" collapsed="false">
      <c r="B14" s="11" t="n">
        <v>37257</v>
      </c>
      <c r="C14" s="12" t="n">
        <v>37253</v>
      </c>
      <c r="D14" s="13" t="n">
        <v>22</v>
      </c>
      <c r="E14" s="14" t="n">
        <v>0.035</v>
      </c>
      <c r="F14" s="15"/>
      <c r="G14" s="16" t="n">
        <v>37272</v>
      </c>
      <c r="H14" s="17"/>
    </row>
    <row r="15" customFormat="false" ht="12.75" hidden="false" customHeight="false" outlineLevel="0" collapsed="false">
      <c r="B15" s="11" t="n">
        <v>37288</v>
      </c>
      <c r="C15" s="12" t="n">
        <v>37286</v>
      </c>
      <c r="D15" s="13" t="n">
        <v>20</v>
      </c>
      <c r="E15" s="14" t="n">
        <v>0.035</v>
      </c>
      <c r="F15" s="15"/>
      <c r="G15" s="16" t="n">
        <v>37302</v>
      </c>
      <c r="H15" s="17"/>
    </row>
    <row r="16" customFormat="false" ht="12.75" hidden="false" customHeight="false" outlineLevel="0" collapsed="false">
      <c r="B16" s="11" t="n">
        <v>37316</v>
      </c>
      <c r="C16" s="12" t="n">
        <v>37314</v>
      </c>
      <c r="D16" s="13" t="n">
        <v>21</v>
      </c>
      <c r="E16" s="14" t="n">
        <v>0.035</v>
      </c>
      <c r="F16" s="15"/>
      <c r="G16" s="16" t="n">
        <v>37330</v>
      </c>
      <c r="H16" s="17"/>
    </row>
    <row r="17" customFormat="false" ht="12.75" hidden="false" customHeight="false" outlineLevel="0" collapsed="false">
      <c r="B17" s="11" t="n">
        <v>37347</v>
      </c>
      <c r="C17" s="12" t="n">
        <v>37343</v>
      </c>
      <c r="D17" s="13" t="n">
        <v>22</v>
      </c>
      <c r="E17" s="14" t="n">
        <v>0.035</v>
      </c>
      <c r="F17" s="15"/>
      <c r="G17" s="16" t="n">
        <v>37361</v>
      </c>
      <c r="H17" s="17"/>
    </row>
    <row r="18" customFormat="false" ht="12.75" hidden="false" customHeight="false" outlineLevel="0" collapsed="false">
      <c r="B18" s="11" t="n">
        <v>37377</v>
      </c>
      <c r="C18" s="12" t="n">
        <v>37375</v>
      </c>
      <c r="D18" s="13" t="n">
        <v>22</v>
      </c>
      <c r="E18" s="14" t="n">
        <v>0.035</v>
      </c>
      <c r="F18" s="15"/>
      <c r="G18" s="16" t="n">
        <v>37391</v>
      </c>
      <c r="H18" s="17"/>
    </row>
    <row r="19" customFormat="false" ht="12.75" hidden="false" customHeight="false" outlineLevel="0" collapsed="false">
      <c r="B19" s="11" t="n">
        <v>37408</v>
      </c>
      <c r="C19" s="12" t="n">
        <f aca="false">B19-2</f>
        <v>37406</v>
      </c>
      <c r="D19" s="13" t="n">
        <v>20</v>
      </c>
      <c r="E19" s="14" t="n">
        <v>0.035</v>
      </c>
      <c r="F19" s="15"/>
      <c r="G19" s="16" t="n">
        <v>37422</v>
      </c>
      <c r="H19" s="17"/>
    </row>
    <row r="20" customFormat="false" ht="12.75" hidden="false" customHeight="false" outlineLevel="0" collapsed="false">
      <c r="B20" s="11" t="n">
        <v>37438</v>
      </c>
      <c r="C20" s="12" t="n">
        <f aca="false">B20-2</f>
        <v>37436</v>
      </c>
      <c r="D20" s="13" t="n">
        <v>22</v>
      </c>
      <c r="E20" s="14" t="n">
        <v>0.035</v>
      </c>
      <c r="F20" s="15"/>
      <c r="G20" s="16" t="n">
        <v>37453</v>
      </c>
      <c r="H20" s="17"/>
    </row>
    <row r="21" customFormat="false" ht="12.75" hidden="false" customHeight="false" outlineLevel="0" collapsed="false">
      <c r="B21" s="11" t="n">
        <v>37469</v>
      </c>
      <c r="C21" s="12" t="n">
        <f aca="false">B21-2</f>
        <v>37467</v>
      </c>
      <c r="D21" s="13" t="n">
        <v>22</v>
      </c>
      <c r="E21" s="14" t="n">
        <v>0.035</v>
      </c>
      <c r="F21" s="15"/>
      <c r="G21" s="16" t="n">
        <v>37483</v>
      </c>
      <c r="H21" s="17"/>
    </row>
    <row r="22" customFormat="false" ht="12.75" hidden="false" customHeight="false" outlineLevel="0" collapsed="false">
      <c r="B22" s="11" t="n">
        <v>37500</v>
      </c>
      <c r="C22" s="12" t="n">
        <f aca="false">B22-2</f>
        <v>37498</v>
      </c>
      <c r="D22" s="13" t="n">
        <v>20</v>
      </c>
      <c r="E22" s="14" t="n">
        <v>0.035</v>
      </c>
      <c r="F22" s="15"/>
      <c r="G22" s="16" t="n">
        <v>37514</v>
      </c>
      <c r="H22" s="17"/>
    </row>
    <row r="23" customFormat="false" ht="12.75" hidden="false" customHeight="false" outlineLevel="0" collapsed="false">
      <c r="B23" s="11" t="n">
        <v>37530</v>
      </c>
      <c r="C23" s="12" t="n">
        <f aca="false">B23-2</f>
        <v>37528</v>
      </c>
      <c r="D23" s="13" t="n">
        <v>23</v>
      </c>
      <c r="E23" s="14" t="n">
        <v>0.035</v>
      </c>
      <c r="F23" s="15"/>
      <c r="G23" s="16" t="n">
        <v>37544</v>
      </c>
      <c r="H23" s="17"/>
    </row>
    <row r="24" customFormat="false" ht="12.75" hidden="false" customHeight="false" outlineLevel="0" collapsed="false">
      <c r="B24" s="11" t="n">
        <v>37561</v>
      </c>
      <c r="C24" s="12" t="n">
        <f aca="false">B24-2</f>
        <v>37559</v>
      </c>
      <c r="D24" s="13" t="n">
        <v>20</v>
      </c>
      <c r="E24" s="14" t="n">
        <v>0.035</v>
      </c>
      <c r="F24" s="15"/>
      <c r="G24" s="16" t="n">
        <v>37575</v>
      </c>
      <c r="H24" s="17"/>
    </row>
    <row r="25" customFormat="false" ht="12.75" hidden="false" customHeight="false" outlineLevel="0" collapsed="false">
      <c r="B25" s="11" t="n">
        <v>37591</v>
      </c>
      <c r="C25" s="12" t="n">
        <f aca="false">B25-2</f>
        <v>37589</v>
      </c>
      <c r="D25" s="13" t="n">
        <v>21</v>
      </c>
      <c r="E25" s="14" t="n">
        <v>0.035</v>
      </c>
      <c r="F25" s="15"/>
      <c r="G25" s="16" t="n">
        <v>37605</v>
      </c>
      <c r="H25" s="17"/>
    </row>
    <row r="26" customFormat="false" ht="12.75" hidden="false" customHeight="false" outlineLevel="0" collapsed="false">
      <c r="B26" s="11" t="n">
        <v>37622</v>
      </c>
      <c r="C26" s="12" t="n">
        <f aca="false">B26-2</f>
        <v>37620</v>
      </c>
      <c r="D26" s="13" t="n">
        <v>22</v>
      </c>
      <c r="E26" s="14" t="n">
        <v>0.035</v>
      </c>
      <c r="F26" s="15"/>
      <c r="G26" s="16" t="n">
        <v>37636</v>
      </c>
      <c r="H26" s="17"/>
    </row>
    <row r="27" customFormat="false" ht="12.75" hidden="false" customHeight="false" outlineLevel="0" collapsed="false">
      <c r="B27" s="11" t="n">
        <v>37653</v>
      </c>
      <c r="C27" s="12" t="n">
        <f aca="false">B27-2</f>
        <v>37651</v>
      </c>
      <c r="D27" s="13" t="n">
        <v>20</v>
      </c>
      <c r="E27" s="14" t="n">
        <v>0.035</v>
      </c>
      <c r="F27" s="15"/>
      <c r="G27" s="16" t="n">
        <v>37667</v>
      </c>
      <c r="H27" s="17"/>
    </row>
    <row r="28" customFormat="false" ht="12.75" hidden="false" customHeight="false" outlineLevel="0" collapsed="false">
      <c r="B28" s="11" t="n">
        <v>37681</v>
      </c>
      <c r="C28" s="12" t="n">
        <f aca="false">B28-2</f>
        <v>37679</v>
      </c>
      <c r="D28" s="13" t="n">
        <v>21</v>
      </c>
      <c r="E28" s="14" t="n">
        <v>0.035</v>
      </c>
      <c r="F28" s="15"/>
      <c r="G28" s="16" t="n">
        <v>37695</v>
      </c>
      <c r="H28" s="17"/>
    </row>
    <row r="29" customFormat="false" ht="12.75" hidden="false" customHeight="false" outlineLevel="0" collapsed="false">
      <c r="B29" s="11" t="n">
        <v>37712</v>
      </c>
      <c r="C29" s="12" t="n">
        <f aca="false">B29-2</f>
        <v>37710</v>
      </c>
      <c r="D29" s="13" t="n">
        <v>22</v>
      </c>
      <c r="E29" s="14" t="n">
        <v>0.035</v>
      </c>
      <c r="F29" s="15"/>
      <c r="G29" s="16" t="n">
        <v>37726</v>
      </c>
      <c r="H29" s="17"/>
    </row>
    <row r="30" customFormat="false" ht="12.75" hidden="false" customHeight="false" outlineLevel="0" collapsed="false">
      <c r="B30" s="11" t="n">
        <v>37742</v>
      </c>
      <c r="C30" s="12" t="n">
        <f aca="false">B30-2</f>
        <v>37740</v>
      </c>
      <c r="D30" s="13" t="n">
        <v>21</v>
      </c>
      <c r="E30" s="14" t="n">
        <v>0.035</v>
      </c>
      <c r="F30" s="15"/>
      <c r="G30" s="16" t="n">
        <v>37756</v>
      </c>
      <c r="H30" s="17"/>
    </row>
    <row r="31" customFormat="false" ht="12.75" hidden="false" customHeight="false" outlineLevel="0" collapsed="false">
      <c r="B31" s="11" t="n">
        <v>37773</v>
      </c>
      <c r="C31" s="12" t="n">
        <f aca="false">B31-2</f>
        <v>37771</v>
      </c>
      <c r="D31" s="13" t="n">
        <v>21</v>
      </c>
      <c r="E31" s="14" t="n">
        <v>0.035</v>
      </c>
      <c r="F31" s="15"/>
      <c r="G31" s="16" t="n">
        <v>37787</v>
      </c>
      <c r="H31" s="17"/>
    </row>
    <row r="32" customFormat="false" ht="12.75" hidden="false" customHeight="false" outlineLevel="0" collapsed="false">
      <c r="B32" s="11" t="n">
        <v>37803</v>
      </c>
      <c r="C32" s="12" t="n">
        <f aca="false">B32-2</f>
        <v>37801</v>
      </c>
      <c r="D32" s="13" t="n">
        <v>22</v>
      </c>
      <c r="E32" s="14" t="n">
        <v>0.035</v>
      </c>
      <c r="F32" s="15"/>
      <c r="G32" s="16" t="n">
        <v>37817</v>
      </c>
      <c r="H32" s="17"/>
    </row>
    <row r="33" customFormat="false" ht="12.75" hidden="false" customHeight="false" outlineLevel="0" collapsed="false">
      <c r="B33" s="11" t="n">
        <v>37834</v>
      </c>
      <c r="C33" s="12" t="n">
        <f aca="false">B33-2</f>
        <v>37832</v>
      </c>
      <c r="D33" s="13" t="n">
        <v>21</v>
      </c>
      <c r="E33" s="14" t="n">
        <v>0.035</v>
      </c>
      <c r="F33" s="15"/>
      <c r="G33" s="16" t="n">
        <v>37848</v>
      </c>
      <c r="H33" s="17"/>
    </row>
    <row r="34" customFormat="false" ht="12.75" hidden="false" customHeight="false" outlineLevel="0" collapsed="false">
      <c r="B34" s="11" t="n">
        <v>37865</v>
      </c>
      <c r="C34" s="12" t="n">
        <f aca="false">B34-2</f>
        <v>37863</v>
      </c>
      <c r="D34" s="13" t="n">
        <v>21</v>
      </c>
      <c r="E34" s="14" t="n">
        <v>0.035</v>
      </c>
      <c r="F34" s="15"/>
      <c r="G34" s="16" t="n">
        <v>37879</v>
      </c>
      <c r="H34" s="17"/>
    </row>
    <row r="35" customFormat="false" ht="12.75" hidden="false" customHeight="false" outlineLevel="0" collapsed="false">
      <c r="B35" s="11" t="n">
        <v>37895</v>
      </c>
      <c r="C35" s="12" t="n">
        <f aca="false">B35-2</f>
        <v>37893</v>
      </c>
      <c r="D35" s="13" t="n">
        <v>23</v>
      </c>
      <c r="E35" s="14" t="n">
        <v>0.035</v>
      </c>
      <c r="F35" s="15"/>
      <c r="G35" s="16" t="n">
        <v>37909</v>
      </c>
      <c r="H35" s="17"/>
    </row>
    <row r="36" customFormat="false" ht="12.75" hidden="false" customHeight="false" outlineLevel="0" collapsed="false">
      <c r="B36" s="11" t="n">
        <v>37926</v>
      </c>
      <c r="C36" s="12" t="n">
        <f aca="false">B36-2</f>
        <v>37924</v>
      </c>
      <c r="D36" s="13" t="n">
        <v>19</v>
      </c>
      <c r="E36" s="14" t="n">
        <v>0.035</v>
      </c>
      <c r="F36" s="15"/>
      <c r="G36" s="16" t="n">
        <v>37940</v>
      </c>
      <c r="H36" s="17"/>
    </row>
    <row r="37" customFormat="false" ht="12.75" hidden="false" customHeight="false" outlineLevel="0" collapsed="false">
      <c r="B37" s="11" t="n">
        <v>37956</v>
      </c>
      <c r="C37" s="12" t="n">
        <f aca="false">B37-2</f>
        <v>37954</v>
      </c>
      <c r="D37" s="13" t="n">
        <v>22</v>
      </c>
      <c r="E37" s="14" t="n">
        <v>0.0375</v>
      </c>
      <c r="F37" s="15"/>
      <c r="G37" s="16" t="n">
        <v>37970</v>
      </c>
      <c r="H37" s="17"/>
    </row>
    <row r="38" customFormat="false" ht="12.75" hidden="false" customHeight="false" outlineLevel="0" collapsed="false">
      <c r="B38" s="11" t="n">
        <v>37987</v>
      </c>
      <c r="C38" s="12" t="n">
        <f aca="false">B38-2</f>
        <v>37985</v>
      </c>
      <c r="D38" s="13" t="n">
        <v>21</v>
      </c>
      <c r="E38" s="14" t="n">
        <v>0.0375</v>
      </c>
      <c r="F38" s="15"/>
      <c r="G38" s="16" t="n">
        <v>38001</v>
      </c>
      <c r="H38" s="17"/>
    </row>
    <row r="39" customFormat="false" ht="12.75" hidden="false" customHeight="false" outlineLevel="0" collapsed="false">
      <c r="B39" s="11" t="n">
        <v>38018</v>
      </c>
      <c r="C39" s="12" t="n">
        <f aca="false">B39-2</f>
        <v>38016</v>
      </c>
      <c r="D39" s="13" t="n">
        <v>20</v>
      </c>
      <c r="E39" s="14" t="n">
        <v>0.0375</v>
      </c>
      <c r="F39" s="15"/>
      <c r="G39" s="16" t="n">
        <v>38032</v>
      </c>
      <c r="H39" s="17"/>
    </row>
    <row r="40" customFormat="false" ht="12.75" hidden="false" customHeight="false" outlineLevel="0" collapsed="false">
      <c r="B40" s="11" t="n">
        <v>38047</v>
      </c>
      <c r="C40" s="12" t="n">
        <f aca="false">B40-2</f>
        <v>38045</v>
      </c>
      <c r="D40" s="13" t="n">
        <v>23</v>
      </c>
      <c r="E40" s="14" t="n">
        <v>0.0375</v>
      </c>
      <c r="F40" s="15"/>
      <c r="G40" s="16" t="n">
        <v>38061</v>
      </c>
      <c r="H40" s="17"/>
    </row>
    <row r="41" customFormat="false" ht="12.75" hidden="false" customHeight="false" outlineLevel="0" collapsed="false">
      <c r="B41" s="11" t="n">
        <v>38078</v>
      </c>
      <c r="C41" s="12" t="n">
        <f aca="false">B41-2</f>
        <v>38076</v>
      </c>
      <c r="D41" s="13" t="n">
        <v>22</v>
      </c>
      <c r="E41" s="14" t="n">
        <v>0.0375</v>
      </c>
      <c r="F41" s="15"/>
      <c r="G41" s="16" t="n">
        <v>38092</v>
      </c>
      <c r="H41" s="17"/>
    </row>
    <row r="42" customFormat="false" ht="12.75" hidden="false" customHeight="false" outlineLevel="0" collapsed="false">
      <c r="B42" s="11" t="n">
        <v>38108</v>
      </c>
      <c r="C42" s="12" t="n">
        <f aca="false">B42-2</f>
        <v>38106</v>
      </c>
      <c r="D42" s="13" t="n">
        <v>20</v>
      </c>
      <c r="E42" s="14" t="n">
        <v>0.0375</v>
      </c>
      <c r="F42" s="15"/>
      <c r="G42" s="16" t="n">
        <v>38122</v>
      </c>
      <c r="H42" s="17"/>
    </row>
    <row r="43" customFormat="false" ht="12.75" hidden="false" customHeight="false" outlineLevel="0" collapsed="false">
      <c r="B43" s="11" t="n">
        <v>38139</v>
      </c>
      <c r="C43" s="12" t="n">
        <f aca="false">B43-2</f>
        <v>38137</v>
      </c>
      <c r="D43" s="13" t="n">
        <v>22</v>
      </c>
      <c r="E43" s="14" t="n">
        <v>0.0375</v>
      </c>
      <c r="F43" s="15"/>
      <c r="G43" s="16" t="n">
        <v>38153</v>
      </c>
      <c r="H43" s="17"/>
    </row>
    <row r="44" customFormat="false" ht="12.75" hidden="false" customHeight="false" outlineLevel="0" collapsed="false">
      <c r="B44" s="11" t="n">
        <v>38169</v>
      </c>
      <c r="C44" s="12" t="n">
        <f aca="false">B44-2</f>
        <v>38167</v>
      </c>
      <c r="D44" s="13" t="n">
        <v>21</v>
      </c>
      <c r="E44" s="14" t="n">
        <v>0.0375</v>
      </c>
      <c r="F44" s="15"/>
      <c r="G44" s="16" t="n">
        <v>38183</v>
      </c>
      <c r="H44" s="17"/>
    </row>
    <row r="45" customFormat="false" ht="12.75" hidden="false" customHeight="false" outlineLevel="0" collapsed="false">
      <c r="B45" s="11" t="n">
        <v>38200</v>
      </c>
      <c r="C45" s="12" t="n">
        <f aca="false">B45-2</f>
        <v>38198</v>
      </c>
      <c r="D45" s="13" t="n">
        <v>22</v>
      </c>
      <c r="E45" s="14" t="n">
        <v>0.0375</v>
      </c>
      <c r="F45" s="15"/>
      <c r="G45" s="16" t="n">
        <v>38214</v>
      </c>
      <c r="H45" s="17"/>
    </row>
    <row r="46" customFormat="false" ht="12.75" hidden="false" customHeight="false" outlineLevel="0" collapsed="false">
      <c r="B46" s="11" t="n">
        <v>38231</v>
      </c>
      <c r="C46" s="12" t="n">
        <f aca="false">B46-2</f>
        <v>38229</v>
      </c>
      <c r="D46" s="13" t="n">
        <v>21</v>
      </c>
      <c r="E46" s="14" t="n">
        <v>0.0375</v>
      </c>
      <c r="F46" s="15"/>
      <c r="G46" s="16" t="n">
        <v>38245</v>
      </c>
      <c r="H46" s="17"/>
    </row>
    <row r="47" customFormat="false" ht="12.75" hidden="false" customHeight="false" outlineLevel="0" collapsed="false">
      <c r="B47" s="11" t="n">
        <v>38261</v>
      </c>
      <c r="C47" s="12" t="n">
        <f aca="false">B47-2</f>
        <v>38259</v>
      </c>
      <c r="D47" s="13" t="n">
        <v>21</v>
      </c>
      <c r="E47" s="14" t="n">
        <v>0.0375</v>
      </c>
      <c r="F47" s="15"/>
      <c r="G47" s="16" t="n">
        <v>38275</v>
      </c>
      <c r="H47" s="17"/>
    </row>
    <row r="48" customFormat="false" ht="12.75" hidden="false" customHeight="false" outlineLevel="0" collapsed="false">
      <c r="B48" s="11" t="n">
        <v>38292</v>
      </c>
      <c r="C48" s="12" t="n">
        <f aca="false">B48-2</f>
        <v>38290</v>
      </c>
      <c r="D48" s="13" t="n">
        <v>21</v>
      </c>
      <c r="E48" s="14" t="n">
        <v>0.0375</v>
      </c>
      <c r="F48" s="15"/>
      <c r="G48" s="16" t="n">
        <v>38306</v>
      </c>
      <c r="H48" s="17"/>
    </row>
    <row r="49" customFormat="false" ht="12.75" hidden="false" customHeight="false" outlineLevel="0" collapsed="false">
      <c r="B49" s="11" t="n">
        <v>38322</v>
      </c>
      <c r="C49" s="12" t="n">
        <f aca="false">B49-2</f>
        <v>38320</v>
      </c>
      <c r="D49" s="13" t="n">
        <v>23</v>
      </c>
      <c r="E49" s="14" t="n">
        <v>0.0375</v>
      </c>
      <c r="F49" s="15"/>
      <c r="G49" s="16" t="n">
        <v>38336</v>
      </c>
      <c r="H49" s="17"/>
    </row>
    <row r="50" customFormat="false" ht="12.75" hidden="false" customHeight="false" outlineLevel="0" collapsed="false">
      <c r="B50" s="11" t="n">
        <v>38353</v>
      </c>
      <c r="C50" s="12" t="n">
        <f aca="false">B50-2</f>
        <v>38351</v>
      </c>
      <c r="D50" s="13" t="n">
        <v>21</v>
      </c>
      <c r="E50" s="14" t="n">
        <v>0.04</v>
      </c>
      <c r="F50" s="15"/>
      <c r="G50" s="16" t="n">
        <v>38367</v>
      </c>
      <c r="H50" s="17"/>
    </row>
    <row r="51" customFormat="false" ht="12.75" hidden="false" customHeight="false" outlineLevel="0" collapsed="false">
      <c r="B51" s="11" t="n">
        <v>38384</v>
      </c>
      <c r="C51" s="12" t="n">
        <f aca="false">B51-2</f>
        <v>38382</v>
      </c>
      <c r="D51" s="13" t="n">
        <v>20</v>
      </c>
      <c r="E51" s="14" t="n">
        <v>0.04</v>
      </c>
      <c r="F51" s="15"/>
      <c r="G51" s="16" t="n">
        <v>38398</v>
      </c>
      <c r="H51" s="17"/>
    </row>
    <row r="52" customFormat="false" ht="12.75" hidden="false" customHeight="false" outlineLevel="0" collapsed="false">
      <c r="B52" s="11" t="n">
        <v>38412</v>
      </c>
      <c r="C52" s="12" t="n">
        <f aca="false">B52-2</f>
        <v>38410</v>
      </c>
      <c r="D52" s="13" t="n">
        <v>23</v>
      </c>
      <c r="E52" s="14" t="n">
        <v>0.04</v>
      </c>
      <c r="F52" s="15"/>
      <c r="G52" s="16" t="n">
        <v>38426</v>
      </c>
      <c r="H52" s="17"/>
    </row>
    <row r="53" customFormat="false" ht="12.75" hidden="false" customHeight="false" outlineLevel="0" collapsed="false">
      <c r="B53" s="11" t="n">
        <v>38443</v>
      </c>
      <c r="C53" s="12" t="n">
        <f aca="false">B53-2</f>
        <v>38441</v>
      </c>
      <c r="D53" s="13" t="n">
        <v>21</v>
      </c>
      <c r="E53" s="14" t="n">
        <v>0.04</v>
      </c>
      <c r="F53" s="15"/>
      <c r="G53" s="16" t="n">
        <v>38457</v>
      </c>
      <c r="H53" s="17"/>
    </row>
    <row r="54" customFormat="false" ht="12.75" hidden="false" customHeight="false" outlineLevel="0" collapsed="false">
      <c r="B54" s="11" t="n">
        <v>38473</v>
      </c>
      <c r="C54" s="12" t="n">
        <f aca="false">B54-2</f>
        <v>38471</v>
      </c>
      <c r="D54" s="13" t="n">
        <v>21</v>
      </c>
      <c r="E54" s="14" t="n">
        <v>0.04</v>
      </c>
      <c r="F54" s="15"/>
      <c r="G54" s="16" t="n">
        <v>38487</v>
      </c>
      <c r="H54" s="17"/>
    </row>
    <row r="55" customFormat="false" ht="12.75" hidden="false" customHeight="false" outlineLevel="0" collapsed="false">
      <c r="B55" s="11" t="n">
        <v>38504</v>
      </c>
      <c r="C55" s="12" t="n">
        <f aca="false">B55-2</f>
        <v>38502</v>
      </c>
      <c r="D55" s="13" t="n">
        <v>22</v>
      </c>
      <c r="E55" s="14" t="n">
        <v>0.04</v>
      </c>
      <c r="F55" s="15"/>
      <c r="G55" s="16" t="n">
        <v>38518</v>
      </c>
      <c r="H55" s="17"/>
    </row>
    <row r="56" customFormat="false" ht="12.75" hidden="false" customHeight="false" outlineLevel="0" collapsed="false">
      <c r="B56" s="11" t="n">
        <v>38534</v>
      </c>
      <c r="C56" s="12" t="n">
        <f aca="false">B56-2</f>
        <v>38532</v>
      </c>
      <c r="D56" s="13" t="n">
        <v>20</v>
      </c>
      <c r="E56" s="14" t="n">
        <v>0.04</v>
      </c>
      <c r="F56" s="15"/>
      <c r="G56" s="16" t="n">
        <v>38548</v>
      </c>
      <c r="H56" s="17"/>
    </row>
    <row r="57" customFormat="false" ht="12.75" hidden="false" customHeight="false" outlineLevel="0" collapsed="false">
      <c r="B57" s="11" t="n">
        <v>38565</v>
      </c>
      <c r="C57" s="12" t="n">
        <f aca="false">B57-2</f>
        <v>38563</v>
      </c>
      <c r="D57" s="13" t="n">
        <v>23</v>
      </c>
      <c r="E57" s="14" t="n">
        <v>0.04</v>
      </c>
      <c r="F57" s="15"/>
      <c r="G57" s="16" t="n">
        <v>38579</v>
      </c>
      <c r="H57" s="17"/>
    </row>
    <row r="58" customFormat="false" ht="12.75" hidden="false" customHeight="false" outlineLevel="0" collapsed="false">
      <c r="B58" s="11" t="n">
        <v>38596</v>
      </c>
      <c r="C58" s="12" t="n">
        <f aca="false">B58-2</f>
        <v>38594</v>
      </c>
      <c r="D58" s="13" t="n">
        <v>21</v>
      </c>
      <c r="E58" s="14" t="n">
        <v>0.04</v>
      </c>
      <c r="F58" s="15"/>
      <c r="G58" s="16" t="n">
        <v>38610</v>
      </c>
      <c r="H58" s="17"/>
    </row>
    <row r="59" customFormat="false" ht="12.75" hidden="false" customHeight="false" outlineLevel="0" collapsed="false">
      <c r="B59" s="11" t="n">
        <v>38626</v>
      </c>
      <c r="C59" s="12" t="n">
        <f aca="false">B59-2</f>
        <v>38624</v>
      </c>
      <c r="D59" s="13" t="n">
        <v>21</v>
      </c>
      <c r="E59" s="14" t="n">
        <v>0.04</v>
      </c>
      <c r="F59" s="15"/>
      <c r="G59" s="16" t="n">
        <v>38640</v>
      </c>
      <c r="H59" s="17"/>
    </row>
    <row r="60" customFormat="false" ht="12.75" hidden="false" customHeight="false" outlineLevel="0" collapsed="false">
      <c r="B60" s="11" t="n">
        <v>38657</v>
      </c>
      <c r="C60" s="12" t="n">
        <f aca="false">B60-2</f>
        <v>38655</v>
      </c>
      <c r="D60" s="13" t="n">
        <v>21</v>
      </c>
      <c r="E60" s="14" t="n">
        <v>0.04</v>
      </c>
      <c r="F60" s="15"/>
      <c r="G60" s="16" t="n">
        <v>38671</v>
      </c>
      <c r="H60" s="17"/>
    </row>
    <row r="61" customFormat="false" ht="12.75" hidden="false" customHeight="false" outlineLevel="0" collapsed="false">
      <c r="B61" s="11" t="n">
        <v>38687</v>
      </c>
      <c r="C61" s="12" t="n">
        <f aca="false">B61-2</f>
        <v>38685</v>
      </c>
      <c r="D61" s="13" t="n">
        <v>21</v>
      </c>
      <c r="E61" s="14" t="n">
        <v>0.04</v>
      </c>
      <c r="F61" s="15"/>
      <c r="G61" s="16" t="n">
        <v>38701</v>
      </c>
      <c r="H61" s="17"/>
    </row>
    <row r="62" customFormat="false" ht="12.75" hidden="false" customHeight="false" outlineLevel="0" collapsed="false">
      <c r="B62" s="11" t="n">
        <v>38718</v>
      </c>
      <c r="C62" s="12" t="n">
        <f aca="false">B62-2</f>
        <v>38716</v>
      </c>
      <c r="D62" s="13" t="n">
        <v>21</v>
      </c>
      <c r="E62" s="14" t="n">
        <v>0.0425</v>
      </c>
      <c r="F62" s="15"/>
      <c r="G62" s="16" t="n">
        <v>38732</v>
      </c>
      <c r="H62" s="17"/>
    </row>
    <row r="63" customFormat="false" ht="12.75" hidden="false" customHeight="false" outlineLevel="0" collapsed="false">
      <c r="B63" s="11" t="n">
        <v>38749</v>
      </c>
      <c r="C63" s="12" t="n">
        <f aca="false">B63-2</f>
        <v>38747</v>
      </c>
      <c r="D63" s="13" t="n">
        <v>20</v>
      </c>
      <c r="E63" s="14" t="n">
        <v>0.0425</v>
      </c>
      <c r="F63" s="15"/>
      <c r="G63" s="16" t="n">
        <v>38763</v>
      </c>
      <c r="H63" s="17"/>
    </row>
    <row r="64" customFormat="false" ht="12.75" hidden="false" customHeight="false" outlineLevel="0" collapsed="false">
      <c r="B64" s="11" t="n">
        <v>38777</v>
      </c>
      <c r="C64" s="12" t="n">
        <f aca="false">B64-2</f>
        <v>38775</v>
      </c>
      <c r="D64" s="13" t="n">
        <v>23</v>
      </c>
      <c r="E64" s="14" t="n">
        <v>0.0425</v>
      </c>
      <c r="F64" s="15"/>
      <c r="G64" s="16" t="n">
        <v>38791</v>
      </c>
      <c r="H64" s="17"/>
    </row>
    <row r="65" customFormat="false" ht="12.75" hidden="false" customHeight="false" outlineLevel="0" collapsed="false">
      <c r="B65" s="11" t="n">
        <v>38808</v>
      </c>
      <c r="C65" s="12" t="n">
        <f aca="false">B65-2</f>
        <v>38806</v>
      </c>
      <c r="D65" s="13" t="n">
        <v>20</v>
      </c>
      <c r="E65" s="14" t="n">
        <v>0.0425</v>
      </c>
      <c r="F65" s="15"/>
      <c r="G65" s="16" t="n">
        <v>38822</v>
      </c>
      <c r="H65" s="17"/>
    </row>
    <row r="66" customFormat="false" ht="12.75" hidden="false" customHeight="false" outlineLevel="0" collapsed="false">
      <c r="B66" s="11" t="n">
        <v>38838</v>
      </c>
      <c r="C66" s="12" t="n">
        <f aca="false">B66-2</f>
        <v>38836</v>
      </c>
      <c r="D66" s="13" t="n">
        <v>22</v>
      </c>
      <c r="E66" s="14" t="n">
        <v>0.0425</v>
      </c>
      <c r="F66" s="15"/>
      <c r="G66" s="16" t="n">
        <v>38852</v>
      </c>
      <c r="H66" s="17"/>
    </row>
    <row r="67" customFormat="false" ht="12.75" hidden="false" customHeight="false" outlineLevel="0" collapsed="false">
      <c r="B67" s="11" t="n">
        <v>38869</v>
      </c>
      <c r="C67" s="12" t="n">
        <f aca="false">B67-2</f>
        <v>38867</v>
      </c>
      <c r="D67" s="13" t="n">
        <v>22</v>
      </c>
      <c r="E67" s="14" t="n">
        <v>0.0425</v>
      </c>
      <c r="F67" s="15"/>
      <c r="G67" s="16" t="n">
        <v>38883</v>
      </c>
      <c r="H67" s="17"/>
    </row>
    <row r="68" customFormat="false" ht="12.75" hidden="false" customHeight="false" outlineLevel="0" collapsed="false">
      <c r="B68" s="11" t="n">
        <v>38899</v>
      </c>
      <c r="C68" s="12" t="n">
        <f aca="false">B68-2</f>
        <v>38897</v>
      </c>
      <c r="D68" s="13" t="n">
        <v>20</v>
      </c>
      <c r="E68" s="14" t="n">
        <v>0.0425</v>
      </c>
      <c r="F68" s="15"/>
      <c r="G68" s="16" t="n">
        <v>38913</v>
      </c>
      <c r="H68" s="17"/>
    </row>
    <row r="69" customFormat="false" ht="12.75" hidden="false" customHeight="false" outlineLevel="0" collapsed="false">
      <c r="B69" s="11" t="n">
        <v>38930</v>
      </c>
      <c r="C69" s="12" t="n">
        <f aca="false">B69-2</f>
        <v>38928</v>
      </c>
      <c r="D69" s="13" t="n">
        <v>23</v>
      </c>
      <c r="E69" s="14" t="n">
        <v>0.0425</v>
      </c>
      <c r="F69" s="15"/>
      <c r="G69" s="16" t="n">
        <v>38944</v>
      </c>
      <c r="H69" s="17"/>
    </row>
    <row r="70" customFormat="false" ht="12.75" hidden="false" customHeight="false" outlineLevel="0" collapsed="false">
      <c r="B70" s="11" t="n">
        <v>38961</v>
      </c>
      <c r="C70" s="12" t="n">
        <f aca="false">B70-2</f>
        <v>38959</v>
      </c>
      <c r="D70" s="13" t="n">
        <v>20</v>
      </c>
      <c r="E70" s="14" t="n">
        <v>0.0425</v>
      </c>
      <c r="F70" s="15"/>
      <c r="G70" s="16" t="n">
        <v>38975</v>
      </c>
      <c r="H70" s="17"/>
    </row>
    <row r="71" customFormat="false" ht="12.75" hidden="false" customHeight="false" outlineLevel="0" collapsed="false">
      <c r="B71" s="11" t="n">
        <v>38991</v>
      </c>
      <c r="C71" s="12" t="n">
        <f aca="false">B71-2</f>
        <v>38989</v>
      </c>
      <c r="D71" s="13" t="n">
        <v>22</v>
      </c>
      <c r="E71" s="14" t="n">
        <v>0.0425</v>
      </c>
      <c r="F71" s="15"/>
      <c r="G71" s="16" t="n">
        <v>39005</v>
      </c>
      <c r="H71" s="17"/>
    </row>
    <row r="72" customFormat="false" ht="12.75" hidden="false" customHeight="false" outlineLevel="0" collapsed="false">
      <c r="B72" s="11" t="n">
        <v>39022</v>
      </c>
      <c r="C72" s="12" t="n">
        <f aca="false">B72-2</f>
        <v>39020</v>
      </c>
      <c r="D72" s="13" t="n">
        <v>21</v>
      </c>
      <c r="E72" s="14" t="n">
        <v>0.0425</v>
      </c>
      <c r="F72" s="15"/>
      <c r="G72" s="16" t="n">
        <v>39036</v>
      </c>
      <c r="H72" s="17"/>
    </row>
    <row r="73" customFormat="false" ht="12.75" hidden="false" customHeight="false" outlineLevel="0" collapsed="false">
      <c r="B73" s="11" t="n">
        <v>39052</v>
      </c>
      <c r="C73" s="12" t="n">
        <f aca="false">B73-2</f>
        <v>39050</v>
      </c>
      <c r="D73" s="13" t="n">
        <v>20</v>
      </c>
      <c r="E73" s="14" t="n">
        <v>0.0425</v>
      </c>
      <c r="F73" s="15"/>
      <c r="G73" s="16" t="n">
        <v>39066</v>
      </c>
      <c r="H73" s="17"/>
    </row>
    <row r="74" customFormat="false" ht="12.75" hidden="false" customHeight="false" outlineLevel="0" collapsed="false">
      <c r="B74" s="11" t="n">
        <v>39083</v>
      </c>
      <c r="C74" s="12" t="n">
        <f aca="false">B74-2</f>
        <v>39081</v>
      </c>
      <c r="D74" s="13" t="n">
        <v>22</v>
      </c>
      <c r="E74" s="14" t="n">
        <v>0.0425</v>
      </c>
      <c r="F74" s="15"/>
      <c r="G74" s="16" t="n">
        <v>39097</v>
      </c>
      <c r="H74" s="17"/>
    </row>
    <row r="75" customFormat="false" ht="12.75" hidden="false" customHeight="false" outlineLevel="0" collapsed="false">
      <c r="B75" s="11" t="n">
        <v>39114</v>
      </c>
      <c r="C75" s="12" t="n">
        <f aca="false">B75-2</f>
        <v>39112</v>
      </c>
      <c r="D75" s="13" t="n">
        <v>20</v>
      </c>
      <c r="E75" s="14" t="n">
        <v>0.0425</v>
      </c>
      <c r="F75" s="15"/>
      <c r="G75" s="16" t="n">
        <v>39128</v>
      </c>
      <c r="H75" s="17"/>
    </row>
    <row r="76" customFormat="false" ht="12.75" hidden="false" customHeight="false" outlineLevel="0" collapsed="false">
      <c r="B76" s="11" t="n">
        <v>39142</v>
      </c>
      <c r="C76" s="12" t="n">
        <f aca="false">B76-2</f>
        <v>39140</v>
      </c>
      <c r="D76" s="13" t="n">
        <v>22</v>
      </c>
      <c r="E76" s="14" t="n">
        <v>0.0425</v>
      </c>
      <c r="F76" s="15"/>
      <c r="G76" s="16" t="n">
        <v>39156</v>
      </c>
      <c r="H76" s="17"/>
    </row>
    <row r="77" customFormat="false" ht="12.75" hidden="false" customHeight="false" outlineLevel="0" collapsed="false">
      <c r="B77" s="11" t="n">
        <v>39173</v>
      </c>
      <c r="C77" s="12" t="n">
        <f aca="false">B77-2</f>
        <v>39171</v>
      </c>
      <c r="D77" s="13" t="n">
        <v>21</v>
      </c>
      <c r="E77" s="14" t="n">
        <v>0.0425</v>
      </c>
      <c r="F77" s="15"/>
      <c r="G77" s="16" t="n">
        <v>39187</v>
      </c>
      <c r="H77" s="17"/>
    </row>
    <row r="78" customFormat="false" ht="12.75" hidden="false" customHeight="false" outlineLevel="0" collapsed="false">
      <c r="B78" s="11" t="n">
        <v>39203</v>
      </c>
      <c r="C78" s="12" t="n">
        <f aca="false">B78-2</f>
        <v>39201</v>
      </c>
      <c r="D78" s="13" t="n">
        <v>22</v>
      </c>
      <c r="E78" s="14" t="n">
        <v>0.0425</v>
      </c>
      <c r="F78" s="15"/>
      <c r="G78" s="16" t="n">
        <v>39217</v>
      </c>
      <c r="H78" s="17"/>
    </row>
    <row r="79" customFormat="false" ht="12.75" hidden="false" customHeight="false" outlineLevel="0" collapsed="false">
      <c r="B79" s="11" t="n">
        <v>39234</v>
      </c>
      <c r="C79" s="12" t="n">
        <f aca="false">B79-2</f>
        <v>39232</v>
      </c>
      <c r="D79" s="13" t="n">
        <v>21</v>
      </c>
      <c r="E79" s="14" t="n">
        <v>0.0425</v>
      </c>
      <c r="F79" s="15"/>
      <c r="G79" s="16" t="n">
        <v>39248</v>
      </c>
      <c r="H79" s="17"/>
    </row>
    <row r="80" customFormat="false" ht="12.75" hidden="false" customHeight="false" outlineLevel="0" collapsed="false">
      <c r="B80" s="11" t="n">
        <v>39264</v>
      </c>
      <c r="C80" s="12" t="n">
        <f aca="false">B80-2</f>
        <v>39262</v>
      </c>
      <c r="D80" s="13" t="n">
        <v>21</v>
      </c>
      <c r="E80" s="14" t="n">
        <v>0.0425</v>
      </c>
      <c r="F80" s="15"/>
      <c r="G80" s="16" t="n">
        <v>39278</v>
      </c>
      <c r="H80" s="17"/>
    </row>
    <row r="81" customFormat="false" ht="12.75" hidden="false" customHeight="false" outlineLevel="0" collapsed="false">
      <c r="B81" s="11" t="n">
        <v>39295</v>
      </c>
      <c r="C81" s="12" t="n">
        <f aca="false">B81-2</f>
        <v>39293</v>
      </c>
      <c r="D81" s="13" t="n">
        <v>23</v>
      </c>
      <c r="E81" s="14" t="n">
        <v>0.0425</v>
      </c>
      <c r="F81" s="15"/>
      <c r="G81" s="16" t="n">
        <v>39309</v>
      </c>
      <c r="H81" s="17"/>
    </row>
    <row r="82" customFormat="false" ht="12.75" hidden="false" customHeight="false" outlineLevel="0" collapsed="false">
      <c r="B82" s="11" t="n">
        <v>39326</v>
      </c>
      <c r="C82" s="12" t="n">
        <f aca="false">B82-2</f>
        <v>39324</v>
      </c>
      <c r="D82" s="13" t="n">
        <v>19</v>
      </c>
      <c r="E82" s="14" t="n">
        <v>0.0425</v>
      </c>
      <c r="F82" s="15"/>
      <c r="G82" s="16" t="n">
        <v>39340</v>
      </c>
      <c r="H82" s="17"/>
    </row>
    <row r="83" customFormat="false" ht="12.75" hidden="false" customHeight="false" outlineLevel="0" collapsed="false">
      <c r="B83" s="11" t="n">
        <v>39356</v>
      </c>
      <c r="C83" s="12" t="n">
        <f aca="false">B83-2</f>
        <v>39354</v>
      </c>
      <c r="D83" s="13" t="n">
        <v>23</v>
      </c>
      <c r="E83" s="14" t="n">
        <v>0.0425</v>
      </c>
      <c r="F83" s="15"/>
      <c r="G83" s="16" t="n">
        <v>39370</v>
      </c>
      <c r="H83" s="17"/>
    </row>
    <row r="84" customFormat="false" ht="12.75" hidden="false" customHeight="false" outlineLevel="0" collapsed="false">
      <c r="B84" s="11" t="n">
        <v>39387</v>
      </c>
      <c r="C84" s="12" t="n">
        <f aca="false">B84-2</f>
        <v>39385</v>
      </c>
      <c r="D84" s="13" t="n">
        <v>21</v>
      </c>
      <c r="E84" s="14" t="n">
        <v>0.0425</v>
      </c>
      <c r="F84" s="15"/>
      <c r="G84" s="16" t="n">
        <v>39401</v>
      </c>
      <c r="H84" s="17"/>
    </row>
    <row r="85" customFormat="false" ht="12.75" hidden="false" customHeight="false" outlineLevel="0" collapsed="false">
      <c r="B85" s="11" t="n">
        <v>39417</v>
      </c>
      <c r="C85" s="12" t="n">
        <f aca="false">B85-2</f>
        <v>39415</v>
      </c>
      <c r="D85" s="13" t="n">
        <v>20</v>
      </c>
      <c r="E85" s="14" t="n">
        <v>0.0425</v>
      </c>
      <c r="F85" s="15"/>
      <c r="G85" s="16" t="n">
        <v>39431</v>
      </c>
      <c r="H85" s="17"/>
    </row>
    <row r="86" customFormat="false" ht="12.75" hidden="false" customHeight="false" outlineLevel="0" collapsed="false">
      <c r="B86" s="11" t="n">
        <v>39448</v>
      </c>
      <c r="C86" s="12" t="n">
        <f aca="false">B86-2</f>
        <v>39446</v>
      </c>
      <c r="D86" s="13" t="n">
        <v>22</v>
      </c>
      <c r="E86" s="14" t="n">
        <v>0.045</v>
      </c>
      <c r="F86" s="15"/>
      <c r="G86" s="16" t="n">
        <v>39462</v>
      </c>
      <c r="H86" s="17"/>
    </row>
    <row r="87" customFormat="false" ht="12.75" hidden="false" customHeight="false" outlineLevel="0" collapsed="false">
      <c r="B87" s="11" t="n">
        <v>39479</v>
      </c>
      <c r="C87" s="12" t="n">
        <f aca="false">B87-2</f>
        <v>39477</v>
      </c>
      <c r="D87" s="13" t="n">
        <v>21</v>
      </c>
      <c r="E87" s="14" t="n">
        <v>0.045</v>
      </c>
      <c r="F87" s="15"/>
      <c r="G87" s="16" t="n">
        <v>39493</v>
      </c>
      <c r="H87" s="17"/>
    </row>
    <row r="88" customFormat="false" ht="12.75" hidden="false" customHeight="false" outlineLevel="0" collapsed="false">
      <c r="B88" s="11" t="n">
        <v>39508</v>
      </c>
      <c r="C88" s="12" t="n">
        <f aca="false">B88-2</f>
        <v>39506</v>
      </c>
      <c r="D88" s="13" t="n">
        <v>21</v>
      </c>
      <c r="E88" s="14" t="n">
        <v>0.045</v>
      </c>
      <c r="F88" s="15"/>
      <c r="G88" s="16" t="n">
        <v>39522</v>
      </c>
      <c r="H88" s="17"/>
    </row>
    <row r="89" customFormat="false" ht="12.75" hidden="false" customHeight="false" outlineLevel="0" collapsed="false">
      <c r="B89" s="11" t="n">
        <v>39539</v>
      </c>
      <c r="C89" s="12" t="n">
        <f aca="false">B89-2</f>
        <v>39537</v>
      </c>
      <c r="D89" s="13" t="n">
        <v>22</v>
      </c>
      <c r="E89" s="14" t="n">
        <v>0.045</v>
      </c>
      <c r="F89" s="15"/>
      <c r="G89" s="16" t="n">
        <v>39553</v>
      </c>
      <c r="H89" s="17"/>
    </row>
    <row r="90" customFormat="false" ht="12.75" hidden="false" customHeight="false" outlineLevel="0" collapsed="false">
      <c r="B90" s="11" t="n">
        <v>39569</v>
      </c>
      <c r="C90" s="12" t="n">
        <f aca="false">B90-2</f>
        <v>39567</v>
      </c>
      <c r="D90" s="13" t="n">
        <v>21</v>
      </c>
      <c r="E90" s="14" t="n">
        <v>0.045</v>
      </c>
      <c r="F90" s="15"/>
      <c r="G90" s="16" t="n">
        <v>39583</v>
      </c>
      <c r="H90" s="17"/>
    </row>
    <row r="91" customFormat="false" ht="12.75" hidden="false" customHeight="false" outlineLevel="0" collapsed="false">
      <c r="B91" s="11" t="n">
        <v>39600</v>
      </c>
      <c r="C91" s="12" t="n">
        <f aca="false">B91-2</f>
        <v>39598</v>
      </c>
      <c r="D91" s="13" t="n">
        <v>21</v>
      </c>
      <c r="E91" s="14" t="n">
        <v>0.045</v>
      </c>
      <c r="F91" s="15"/>
      <c r="G91" s="16" t="n">
        <v>39614</v>
      </c>
      <c r="H91" s="17"/>
    </row>
    <row r="92" customFormat="false" ht="12.75" hidden="false" customHeight="false" outlineLevel="0" collapsed="false">
      <c r="B92" s="11" t="n">
        <v>39630</v>
      </c>
      <c r="C92" s="12" t="n">
        <f aca="false">B92-2</f>
        <v>39628</v>
      </c>
      <c r="D92" s="13" t="n">
        <v>22</v>
      </c>
      <c r="E92" s="14" t="n">
        <v>0.045</v>
      </c>
      <c r="F92" s="15"/>
      <c r="G92" s="16" t="n">
        <v>39644</v>
      </c>
      <c r="H92" s="17"/>
    </row>
    <row r="93" customFormat="false" ht="12.75" hidden="false" customHeight="false" outlineLevel="0" collapsed="false">
      <c r="B93" s="11" t="n">
        <v>39661</v>
      </c>
      <c r="C93" s="12" t="n">
        <f aca="false">B93-2</f>
        <v>39659</v>
      </c>
      <c r="D93" s="13" t="n">
        <v>21</v>
      </c>
      <c r="E93" s="14" t="n">
        <v>0.045</v>
      </c>
      <c r="F93" s="15"/>
      <c r="G93" s="16" t="n">
        <v>39675</v>
      </c>
      <c r="H93" s="17"/>
    </row>
    <row r="94" customFormat="false" ht="12.75" hidden="false" customHeight="false" outlineLevel="0" collapsed="false">
      <c r="B94" s="11" t="n">
        <v>39692</v>
      </c>
      <c r="C94" s="12" t="n">
        <f aca="false">B94-2</f>
        <v>39690</v>
      </c>
      <c r="D94" s="13" t="n">
        <v>21</v>
      </c>
      <c r="E94" s="14" t="n">
        <v>0.045</v>
      </c>
      <c r="F94" s="15"/>
      <c r="G94" s="16" t="n">
        <v>39706</v>
      </c>
      <c r="H94" s="17"/>
    </row>
    <row r="95" customFormat="false" ht="12.75" hidden="false" customHeight="false" outlineLevel="0" collapsed="false">
      <c r="B95" s="11" t="n">
        <v>39722</v>
      </c>
      <c r="C95" s="12" t="n">
        <f aca="false">B95-2</f>
        <v>39720</v>
      </c>
      <c r="D95" s="13" t="n">
        <v>23</v>
      </c>
      <c r="E95" s="14" t="n">
        <v>0.045</v>
      </c>
      <c r="F95" s="15"/>
      <c r="G95" s="16" t="n">
        <v>39736</v>
      </c>
      <c r="H95" s="17"/>
    </row>
    <row r="96" customFormat="false" ht="12.75" hidden="false" customHeight="false" outlineLevel="0" collapsed="false">
      <c r="B96" s="11" t="n">
        <v>39753</v>
      </c>
      <c r="C96" s="12" t="n">
        <f aca="false">B96-2</f>
        <v>39751</v>
      </c>
      <c r="D96" s="13" t="n">
        <v>19</v>
      </c>
      <c r="E96" s="14" t="n">
        <v>0.045</v>
      </c>
      <c r="F96" s="15"/>
      <c r="G96" s="16" t="n">
        <v>39767</v>
      </c>
      <c r="H96" s="17"/>
    </row>
    <row r="97" customFormat="false" ht="12.75" hidden="false" customHeight="false" outlineLevel="0" collapsed="false">
      <c r="B97" s="11" t="n">
        <v>39783</v>
      </c>
      <c r="C97" s="12" t="n">
        <f aca="false">B97-2</f>
        <v>39781</v>
      </c>
      <c r="D97" s="13" t="n">
        <v>22</v>
      </c>
      <c r="E97" s="14" t="n">
        <v>0.045</v>
      </c>
      <c r="F97" s="15"/>
      <c r="G97" s="16" t="n">
        <v>39797</v>
      </c>
      <c r="H97" s="17"/>
    </row>
    <row r="98" customFormat="false" ht="12.75" hidden="false" customHeight="false" outlineLevel="0" collapsed="false">
      <c r="B98" s="11" t="n">
        <v>39814</v>
      </c>
      <c r="C98" s="12" t="n">
        <f aca="false">B98-2</f>
        <v>39812</v>
      </c>
      <c r="D98" s="13" t="n">
        <v>21</v>
      </c>
      <c r="E98" s="14" t="n">
        <v>0.045</v>
      </c>
      <c r="F98" s="15"/>
      <c r="G98" s="16" t="n">
        <v>39828</v>
      </c>
      <c r="H98" s="17"/>
    </row>
    <row r="99" customFormat="false" ht="12.75" hidden="false" customHeight="false" outlineLevel="0" collapsed="false">
      <c r="B99" s="11" t="n">
        <v>39845</v>
      </c>
      <c r="C99" s="12" t="n">
        <f aca="false">B99-2</f>
        <v>39843</v>
      </c>
      <c r="D99" s="13" t="n">
        <v>20</v>
      </c>
      <c r="E99" s="14" t="n">
        <v>0.045</v>
      </c>
      <c r="F99" s="15"/>
      <c r="G99" s="16" t="n">
        <v>39859</v>
      </c>
      <c r="H99" s="17"/>
    </row>
    <row r="100" customFormat="false" ht="12.75" hidden="false" customHeight="false" outlineLevel="0" collapsed="false">
      <c r="B100" s="11" t="n">
        <v>39873</v>
      </c>
      <c r="C100" s="12" t="n">
        <f aca="false">B100-2</f>
        <v>39871</v>
      </c>
      <c r="D100" s="13" t="n">
        <v>22</v>
      </c>
      <c r="E100" s="14" t="n">
        <v>0.045</v>
      </c>
      <c r="F100" s="15"/>
      <c r="G100" s="16" t="n">
        <v>39887</v>
      </c>
      <c r="H100" s="17"/>
    </row>
    <row r="101" customFormat="false" ht="12.75" hidden="false" customHeight="false" outlineLevel="0" collapsed="false">
      <c r="B101" s="11" t="n">
        <v>39904</v>
      </c>
      <c r="C101" s="12" t="n">
        <f aca="false">B101-2</f>
        <v>39902</v>
      </c>
      <c r="D101" s="13" t="n">
        <v>22</v>
      </c>
      <c r="E101" s="14" t="n">
        <v>0.045</v>
      </c>
      <c r="F101" s="15"/>
      <c r="G101" s="16" t="n">
        <v>39918</v>
      </c>
      <c r="H101" s="17"/>
    </row>
    <row r="102" customFormat="false" ht="12.75" hidden="false" customHeight="false" outlineLevel="0" collapsed="false">
      <c r="B102" s="11" t="n">
        <v>39934</v>
      </c>
      <c r="C102" s="12" t="n">
        <f aca="false">B102-2</f>
        <v>39932</v>
      </c>
      <c r="D102" s="13" t="n">
        <v>20</v>
      </c>
      <c r="E102" s="14" t="n">
        <v>0.045</v>
      </c>
      <c r="F102" s="15"/>
      <c r="G102" s="16" t="n">
        <v>39948</v>
      </c>
      <c r="H102" s="17"/>
    </row>
    <row r="103" customFormat="false" ht="12.75" hidden="false" customHeight="false" outlineLevel="0" collapsed="false">
      <c r="B103" s="11" t="n">
        <v>39965</v>
      </c>
      <c r="C103" s="12" t="n">
        <f aca="false">B103-2</f>
        <v>39963</v>
      </c>
      <c r="D103" s="13" t="n">
        <v>22</v>
      </c>
      <c r="E103" s="14" t="n">
        <v>0.045</v>
      </c>
      <c r="F103" s="15"/>
      <c r="G103" s="16" t="n">
        <v>39979</v>
      </c>
      <c r="H103" s="17"/>
    </row>
    <row r="104" customFormat="false" ht="12.75" hidden="false" customHeight="false" outlineLevel="0" collapsed="false">
      <c r="B104" s="11" t="n">
        <v>39995</v>
      </c>
      <c r="C104" s="12" t="n">
        <f aca="false">B104-2</f>
        <v>39993</v>
      </c>
      <c r="D104" s="13" t="n">
        <v>23</v>
      </c>
      <c r="E104" s="14" t="n">
        <v>0.045</v>
      </c>
      <c r="F104" s="15"/>
      <c r="G104" s="16" t="n">
        <v>40009</v>
      </c>
      <c r="H104" s="17"/>
    </row>
    <row r="105" customFormat="false" ht="12.75" hidden="false" customHeight="false" outlineLevel="0" collapsed="false">
      <c r="B105" s="11" t="n">
        <v>40026</v>
      </c>
      <c r="C105" s="12" t="n">
        <f aca="false">B105-2</f>
        <v>40024</v>
      </c>
      <c r="D105" s="13" t="n">
        <v>21</v>
      </c>
      <c r="E105" s="14" t="n">
        <v>0.045</v>
      </c>
      <c r="F105" s="15"/>
      <c r="G105" s="16" t="n">
        <v>40040</v>
      </c>
      <c r="H105" s="17"/>
    </row>
    <row r="106" customFormat="false" ht="12.75" hidden="false" customHeight="false" outlineLevel="0" collapsed="false">
      <c r="B106" s="11" t="n">
        <v>40057</v>
      </c>
      <c r="C106" s="12" t="n">
        <f aca="false">B106-2</f>
        <v>40055</v>
      </c>
      <c r="D106" s="13" t="n">
        <v>21</v>
      </c>
      <c r="E106" s="14" t="n">
        <v>0.045</v>
      </c>
      <c r="F106" s="15"/>
      <c r="G106" s="16" t="n">
        <v>40071</v>
      </c>
      <c r="H106" s="17"/>
    </row>
    <row r="107" customFormat="false" ht="12.75" hidden="false" customHeight="false" outlineLevel="0" collapsed="false">
      <c r="B107" s="11" t="n">
        <v>40087</v>
      </c>
      <c r="C107" s="12" t="n">
        <f aca="false">B107-2</f>
        <v>40085</v>
      </c>
      <c r="D107" s="13" t="n">
        <v>22</v>
      </c>
      <c r="E107" s="14" t="n">
        <v>0.045</v>
      </c>
      <c r="F107" s="15"/>
      <c r="G107" s="16" t="n">
        <v>40101</v>
      </c>
      <c r="H107" s="17"/>
    </row>
    <row r="108" customFormat="false" ht="12.75" hidden="false" customHeight="false" outlineLevel="0" collapsed="false">
      <c r="B108" s="11" t="n">
        <v>40118</v>
      </c>
      <c r="C108" s="12" t="n">
        <f aca="false">B108-2</f>
        <v>40116</v>
      </c>
      <c r="D108" s="13" t="n">
        <v>20</v>
      </c>
      <c r="E108" s="14" t="n">
        <v>0.045</v>
      </c>
      <c r="F108" s="15"/>
      <c r="G108" s="16" t="n">
        <v>40132</v>
      </c>
      <c r="H108" s="17"/>
    </row>
    <row r="109" customFormat="false" ht="12.75" hidden="false" customHeight="false" outlineLevel="0" collapsed="false">
      <c r="B109" s="11" t="n">
        <v>40148</v>
      </c>
      <c r="C109" s="12" t="n">
        <f aca="false">B109-2</f>
        <v>40146</v>
      </c>
      <c r="D109" s="13" t="n">
        <v>22</v>
      </c>
      <c r="E109" s="14" t="n">
        <v>0.045</v>
      </c>
      <c r="F109" s="15"/>
      <c r="G109" s="16" t="n">
        <v>40162</v>
      </c>
      <c r="H109" s="17"/>
    </row>
    <row r="110" customFormat="false" ht="12.75" hidden="false" customHeight="false" outlineLevel="0" collapsed="false">
      <c r="B110" s="11" t="n">
        <v>40179</v>
      </c>
      <c r="C110" s="12" t="n">
        <f aca="false">B110-2</f>
        <v>40177</v>
      </c>
      <c r="D110" s="13" t="n">
        <v>20</v>
      </c>
      <c r="E110" s="14" t="n">
        <v>0.045</v>
      </c>
      <c r="F110" s="15"/>
      <c r="G110" s="16" t="n">
        <v>40193</v>
      </c>
      <c r="H110" s="17"/>
    </row>
    <row r="111" customFormat="false" ht="12.75" hidden="false" customHeight="false" outlineLevel="0" collapsed="false">
      <c r="B111" s="11" t="n">
        <v>40210</v>
      </c>
      <c r="C111" s="12" t="n">
        <f aca="false">B111-2</f>
        <v>40208</v>
      </c>
      <c r="D111" s="13" t="n">
        <v>20</v>
      </c>
      <c r="E111" s="14" t="n">
        <v>0.045</v>
      </c>
      <c r="F111" s="15"/>
      <c r="G111" s="16" t="n">
        <v>40224</v>
      </c>
      <c r="H111" s="17"/>
    </row>
    <row r="112" customFormat="false" ht="12.75" hidden="false" customHeight="false" outlineLevel="0" collapsed="false">
      <c r="B112" s="11" t="n">
        <v>40238</v>
      </c>
      <c r="C112" s="12" t="n">
        <f aca="false">B112-2</f>
        <v>40236</v>
      </c>
      <c r="D112" s="13" t="n">
        <v>23</v>
      </c>
      <c r="E112" s="14" t="n">
        <v>0.045</v>
      </c>
      <c r="F112" s="15"/>
      <c r="G112" s="16" t="n">
        <v>40252</v>
      </c>
      <c r="H112" s="17"/>
    </row>
    <row r="113" customFormat="false" ht="12.75" hidden="false" customHeight="false" outlineLevel="0" collapsed="false">
      <c r="B113" s="11" t="n">
        <v>40269</v>
      </c>
      <c r="C113" s="12" t="n">
        <f aca="false">B113-2</f>
        <v>40267</v>
      </c>
      <c r="D113" s="13" t="n">
        <v>22</v>
      </c>
      <c r="E113" s="14" t="n">
        <v>0.045</v>
      </c>
      <c r="F113" s="15"/>
      <c r="G113" s="16" t="n">
        <v>40283</v>
      </c>
      <c r="H113" s="17"/>
    </row>
    <row r="114" customFormat="false" ht="12.75" hidden="false" customHeight="false" outlineLevel="0" collapsed="false">
      <c r="B114" s="11" t="n">
        <v>40299</v>
      </c>
      <c r="C114" s="12" t="n">
        <f aca="false">B114-2</f>
        <v>40297</v>
      </c>
      <c r="D114" s="13" t="n">
        <v>20</v>
      </c>
      <c r="E114" s="14" t="n">
        <v>0.045</v>
      </c>
      <c r="F114" s="15"/>
      <c r="G114" s="16" t="n">
        <v>40313</v>
      </c>
      <c r="H114" s="17"/>
    </row>
    <row r="115" customFormat="false" ht="12.75" hidden="false" customHeight="false" outlineLevel="0" collapsed="false">
      <c r="B115" s="11" t="n">
        <v>40330</v>
      </c>
      <c r="C115" s="12" t="n">
        <f aca="false">B115-2</f>
        <v>40328</v>
      </c>
      <c r="D115" s="13" t="n">
        <v>22</v>
      </c>
      <c r="E115" s="14" t="n">
        <v>0.045</v>
      </c>
      <c r="F115" s="15"/>
      <c r="G115" s="16" t="n">
        <v>40344</v>
      </c>
      <c r="H115" s="17"/>
    </row>
    <row r="116" customFormat="false" ht="12.75" hidden="false" customHeight="false" outlineLevel="0" collapsed="false">
      <c r="B116" s="11" t="n">
        <v>40360</v>
      </c>
      <c r="C116" s="12" t="n">
        <f aca="false">B116-2</f>
        <v>40358</v>
      </c>
      <c r="D116" s="13" t="n">
        <v>21</v>
      </c>
      <c r="E116" s="14" t="n">
        <v>0.045</v>
      </c>
      <c r="F116" s="15"/>
      <c r="G116" s="16" t="n">
        <v>40374</v>
      </c>
      <c r="H116" s="17"/>
    </row>
    <row r="117" customFormat="false" ht="12.75" hidden="false" customHeight="false" outlineLevel="0" collapsed="false">
      <c r="B117" s="11" t="n">
        <v>40391</v>
      </c>
      <c r="C117" s="12" t="n">
        <f aca="false">B117-2</f>
        <v>40389</v>
      </c>
      <c r="D117" s="13" t="n">
        <v>22</v>
      </c>
      <c r="E117" s="14" t="n">
        <v>0.045</v>
      </c>
      <c r="F117" s="15"/>
      <c r="G117" s="16" t="n">
        <v>40405</v>
      </c>
      <c r="H117" s="17"/>
    </row>
    <row r="118" customFormat="false" ht="12.75" hidden="false" customHeight="false" outlineLevel="0" collapsed="false">
      <c r="B118" s="11" t="n">
        <v>40422</v>
      </c>
      <c r="C118" s="12" t="n">
        <f aca="false">B118-2</f>
        <v>40420</v>
      </c>
      <c r="D118" s="13" t="n">
        <v>21</v>
      </c>
      <c r="E118" s="14" t="n">
        <v>0.045</v>
      </c>
      <c r="F118" s="15"/>
      <c r="G118" s="16" t="n">
        <v>40436</v>
      </c>
      <c r="H118" s="17"/>
    </row>
    <row r="119" customFormat="false" ht="12.75" hidden="false" customHeight="false" outlineLevel="0" collapsed="false">
      <c r="B119" s="11" t="n">
        <v>40452</v>
      </c>
      <c r="C119" s="12" t="n">
        <f aca="false">B119-2</f>
        <v>40450</v>
      </c>
      <c r="D119" s="13" t="n">
        <v>21</v>
      </c>
      <c r="E119" s="14" t="n">
        <v>0.045</v>
      </c>
      <c r="F119" s="15"/>
      <c r="G119" s="16" t="n">
        <v>40466</v>
      </c>
      <c r="H119" s="17"/>
    </row>
    <row r="120" customFormat="false" ht="12.75" hidden="false" customHeight="false" outlineLevel="0" collapsed="false">
      <c r="B120" s="11" t="n">
        <v>40483</v>
      </c>
      <c r="C120" s="12" t="n">
        <f aca="false">B120-2</f>
        <v>40481</v>
      </c>
      <c r="D120" s="13" t="n">
        <v>21</v>
      </c>
      <c r="E120" s="14" t="n">
        <v>0.045</v>
      </c>
      <c r="F120" s="15"/>
      <c r="G120" s="16" t="n">
        <v>40497</v>
      </c>
      <c r="H120" s="17"/>
    </row>
    <row r="121" customFormat="false" ht="12.75" hidden="false" customHeight="false" outlineLevel="0" collapsed="false">
      <c r="B121" s="11" t="n">
        <v>40513</v>
      </c>
      <c r="C121" s="12" t="n">
        <f aca="false">B121-2</f>
        <v>40511</v>
      </c>
      <c r="D121" s="13" t="n">
        <v>23</v>
      </c>
      <c r="E121" s="14" t="n">
        <v>0.045</v>
      </c>
      <c r="F121" s="15"/>
      <c r="G121" s="16" t="n">
        <v>40527</v>
      </c>
      <c r="H121" s="17"/>
    </row>
    <row r="122" customFormat="false" ht="12.75" hidden="false" customHeight="false" outlineLevel="0" collapsed="false">
      <c r="B122" s="11" t="n">
        <v>40544</v>
      </c>
      <c r="C122" s="12" t="n">
        <f aca="false">B122-2</f>
        <v>40542</v>
      </c>
      <c r="D122" s="13" t="n">
        <v>21</v>
      </c>
      <c r="E122" s="14" t="n">
        <v>0.045</v>
      </c>
      <c r="F122" s="15"/>
      <c r="G122" s="16" t="n">
        <v>40558</v>
      </c>
      <c r="H122" s="17"/>
    </row>
    <row r="123" customFormat="false" ht="12.75" hidden="false" customHeight="false" outlineLevel="0" collapsed="false">
      <c r="B123" s="11" t="n">
        <v>40575</v>
      </c>
      <c r="C123" s="12" t="n">
        <f aca="false">B123-2</f>
        <v>40573</v>
      </c>
      <c r="D123" s="13" t="n">
        <v>20</v>
      </c>
      <c r="E123" s="14" t="n">
        <v>0.045</v>
      </c>
      <c r="F123" s="15"/>
      <c r="G123" s="16" t="n">
        <v>40589</v>
      </c>
      <c r="H123" s="17"/>
    </row>
    <row r="124" customFormat="false" ht="12.75" hidden="false" customHeight="false" outlineLevel="0" collapsed="false">
      <c r="B124" s="11" t="n">
        <v>40603</v>
      </c>
      <c r="C124" s="12" t="n">
        <f aca="false">B124-2</f>
        <v>40601</v>
      </c>
      <c r="D124" s="13" t="n">
        <v>23</v>
      </c>
      <c r="E124" s="14" t="n">
        <v>0.045</v>
      </c>
      <c r="F124" s="15"/>
      <c r="G124" s="16" t="n">
        <v>40617</v>
      </c>
      <c r="H124" s="17"/>
    </row>
    <row r="125" customFormat="false" ht="12.75" hidden="false" customHeight="false" outlineLevel="0" collapsed="false">
      <c r="B125" s="11" t="n">
        <v>40634</v>
      </c>
      <c r="C125" s="12" t="n">
        <f aca="false">B125-2</f>
        <v>40632</v>
      </c>
      <c r="D125" s="13" t="n">
        <v>21</v>
      </c>
      <c r="E125" s="14" t="n">
        <v>0.045</v>
      </c>
      <c r="F125" s="15"/>
      <c r="G125" s="16" t="n">
        <v>40648</v>
      </c>
      <c r="H125" s="17"/>
    </row>
    <row r="126" customFormat="false" ht="12.75" hidden="false" customHeight="false" outlineLevel="0" collapsed="false">
      <c r="B126" s="11" t="n">
        <v>40664</v>
      </c>
      <c r="C126" s="12" t="n">
        <f aca="false">B126-2</f>
        <v>40662</v>
      </c>
      <c r="D126" s="13" t="n">
        <v>21</v>
      </c>
      <c r="E126" s="14" t="n">
        <v>0.045</v>
      </c>
      <c r="F126" s="15"/>
      <c r="G126" s="16" t="n">
        <v>40678</v>
      </c>
      <c r="H126" s="17"/>
    </row>
    <row r="127" customFormat="false" ht="12.75" hidden="false" customHeight="false" outlineLevel="0" collapsed="false">
      <c r="B127" s="11" t="n">
        <v>40695</v>
      </c>
      <c r="C127" s="12" t="n">
        <f aca="false">B127-2</f>
        <v>40693</v>
      </c>
      <c r="D127" s="13" t="n">
        <v>22</v>
      </c>
      <c r="E127" s="14" t="n">
        <v>0.045</v>
      </c>
      <c r="F127" s="15"/>
      <c r="G127" s="16" t="n">
        <v>40709</v>
      </c>
      <c r="H127" s="17"/>
    </row>
    <row r="128" customFormat="false" ht="12.75" hidden="false" customHeight="false" outlineLevel="0" collapsed="false">
      <c r="B128" s="11" t="n">
        <v>40725</v>
      </c>
      <c r="C128" s="12" t="n">
        <f aca="false">B128-2</f>
        <v>40723</v>
      </c>
      <c r="D128" s="13" t="n">
        <v>20</v>
      </c>
      <c r="E128" s="14" t="n">
        <v>0.045</v>
      </c>
      <c r="F128" s="15"/>
      <c r="G128" s="16" t="n">
        <v>40739</v>
      </c>
      <c r="H128" s="17"/>
    </row>
    <row r="129" customFormat="false" ht="12.75" hidden="false" customHeight="false" outlineLevel="0" collapsed="false">
      <c r="B129" s="11" t="n">
        <v>40756</v>
      </c>
      <c r="C129" s="12" t="n">
        <f aca="false">B129-2</f>
        <v>40754</v>
      </c>
      <c r="D129" s="13" t="n">
        <v>23</v>
      </c>
      <c r="E129" s="14" t="n">
        <v>0.045</v>
      </c>
      <c r="F129" s="15"/>
      <c r="G129" s="16" t="n">
        <v>40770</v>
      </c>
      <c r="H129" s="17"/>
    </row>
    <row r="130" customFormat="false" ht="12.75" hidden="false" customHeight="false" outlineLevel="0" collapsed="false">
      <c r="B130" s="11" t="n">
        <v>40787</v>
      </c>
      <c r="C130" s="12" t="n">
        <f aca="false">B130-2</f>
        <v>40785</v>
      </c>
      <c r="D130" s="13" t="n">
        <v>21</v>
      </c>
      <c r="E130" s="14" t="n">
        <v>0.045</v>
      </c>
      <c r="F130" s="15"/>
      <c r="G130" s="16" t="n">
        <v>40801</v>
      </c>
      <c r="H130" s="17"/>
    </row>
    <row r="131" customFormat="false" ht="12.75" hidden="false" customHeight="false" outlineLevel="0" collapsed="false">
      <c r="B131" s="11" t="n">
        <v>40817</v>
      </c>
      <c r="C131" s="12" t="n">
        <f aca="false">B131-2</f>
        <v>40815</v>
      </c>
      <c r="D131" s="13" t="n">
        <v>21</v>
      </c>
      <c r="E131" s="14" t="n">
        <v>0.045</v>
      </c>
      <c r="F131" s="15"/>
      <c r="G131" s="16" t="n">
        <v>40831</v>
      </c>
      <c r="H131" s="17"/>
    </row>
    <row r="132" customFormat="false" ht="12.75" hidden="false" customHeight="false" outlineLevel="0" collapsed="false">
      <c r="B132" s="11" t="n">
        <v>40848</v>
      </c>
      <c r="C132" s="12" t="n">
        <f aca="false">B132-2</f>
        <v>40846</v>
      </c>
      <c r="D132" s="13" t="n">
        <v>21</v>
      </c>
      <c r="E132" s="14" t="n">
        <v>0.045</v>
      </c>
      <c r="F132" s="15"/>
      <c r="G132" s="16" t="n">
        <v>40862</v>
      </c>
      <c r="H132" s="17"/>
    </row>
    <row r="133" customFormat="false" ht="12.75" hidden="false" customHeight="false" outlineLevel="0" collapsed="false">
      <c r="B133" s="11" t="n">
        <v>40878</v>
      </c>
      <c r="C133" s="12" t="n">
        <f aca="false">B133-2</f>
        <v>40876</v>
      </c>
      <c r="D133" s="13" t="n">
        <v>21</v>
      </c>
      <c r="E133" s="14" t="n">
        <v>0.045</v>
      </c>
      <c r="F133" s="15"/>
      <c r="G133" s="16" t="n">
        <v>40892</v>
      </c>
      <c r="H133" s="17"/>
    </row>
    <row r="134" customFormat="false" ht="12.75" hidden="false" customHeight="false" outlineLevel="0" collapsed="false">
      <c r="B134" s="11" t="n">
        <v>40909</v>
      </c>
      <c r="C134" s="12" t="n">
        <f aca="false">B134-2</f>
        <v>40907</v>
      </c>
      <c r="D134" s="13" t="n">
        <v>21</v>
      </c>
      <c r="E134" s="14" t="n">
        <v>0.045</v>
      </c>
      <c r="F134" s="15"/>
      <c r="G134" s="16" t="n">
        <v>40923</v>
      </c>
      <c r="H134" s="17"/>
    </row>
    <row r="135" customFormat="false" ht="12.75" hidden="false" customHeight="false" outlineLevel="0" collapsed="false">
      <c r="B135" s="11" t="n">
        <v>40940</v>
      </c>
      <c r="C135" s="12" t="n">
        <f aca="false">B135-2</f>
        <v>40938</v>
      </c>
      <c r="D135" s="13" t="n">
        <v>21</v>
      </c>
      <c r="E135" s="14" t="n">
        <v>0.045</v>
      </c>
      <c r="F135" s="15"/>
      <c r="G135" s="16" t="n">
        <v>40954</v>
      </c>
      <c r="H135" s="17"/>
    </row>
    <row r="136" customFormat="false" ht="12.75" hidden="false" customHeight="false" outlineLevel="0" collapsed="false">
      <c r="B136" s="11" t="n">
        <v>40969</v>
      </c>
      <c r="C136" s="12" t="n">
        <f aca="false">B136-2</f>
        <v>40967</v>
      </c>
      <c r="D136" s="13" t="n">
        <v>22</v>
      </c>
      <c r="E136" s="14" t="n">
        <v>0.045</v>
      </c>
      <c r="F136" s="15"/>
      <c r="G136" s="16" t="n">
        <v>40983</v>
      </c>
      <c r="H136" s="17"/>
    </row>
    <row r="137" customFormat="false" ht="12.75" hidden="false" customHeight="false" outlineLevel="0" collapsed="false">
      <c r="B137" s="11" t="n">
        <v>41000</v>
      </c>
      <c r="C137" s="12" t="n">
        <f aca="false">B137-2</f>
        <v>40998</v>
      </c>
      <c r="D137" s="13" t="n">
        <v>21</v>
      </c>
      <c r="E137" s="14" t="n">
        <v>0.045</v>
      </c>
      <c r="F137" s="15"/>
      <c r="G137" s="16" t="n">
        <v>41014</v>
      </c>
      <c r="H137" s="17"/>
    </row>
    <row r="138" customFormat="false" ht="12.75" hidden="false" customHeight="false" outlineLevel="0" collapsed="false">
      <c r="B138" s="11" t="n">
        <v>41030</v>
      </c>
      <c r="C138" s="12" t="n">
        <f aca="false">B138-2</f>
        <v>41028</v>
      </c>
      <c r="D138" s="13" t="n">
        <v>22</v>
      </c>
      <c r="E138" s="14" t="n">
        <v>0.045</v>
      </c>
      <c r="F138" s="15"/>
      <c r="G138" s="16" t="n">
        <v>41044</v>
      </c>
      <c r="H138" s="17"/>
    </row>
    <row r="139" customFormat="false" ht="12.75" hidden="false" customHeight="false" outlineLevel="0" collapsed="false">
      <c r="B139" s="11" t="n">
        <v>41061</v>
      </c>
      <c r="C139" s="12" t="n">
        <f aca="false">B139-2</f>
        <v>41059</v>
      </c>
      <c r="D139" s="13" t="n">
        <v>21</v>
      </c>
      <c r="E139" s="14" t="n">
        <v>0.045</v>
      </c>
      <c r="F139" s="15"/>
      <c r="G139" s="16" t="n">
        <v>41075</v>
      </c>
      <c r="H139" s="17"/>
    </row>
    <row r="140" customFormat="false" ht="12.75" hidden="false" customHeight="false" outlineLevel="0" collapsed="false">
      <c r="B140" s="11" t="n">
        <v>41091</v>
      </c>
      <c r="C140" s="12" t="n">
        <f aca="false">B140-2</f>
        <v>41089</v>
      </c>
      <c r="D140" s="13" t="n">
        <v>21</v>
      </c>
      <c r="E140" s="14" t="n">
        <v>0.045</v>
      </c>
      <c r="F140" s="15"/>
      <c r="G140" s="16" t="n">
        <v>41105</v>
      </c>
      <c r="H140" s="17"/>
    </row>
    <row r="141" customFormat="false" ht="12.75" hidden="false" customHeight="false" outlineLevel="0" collapsed="false">
      <c r="B141" s="11" t="n">
        <v>41122</v>
      </c>
      <c r="C141" s="12" t="n">
        <f aca="false">B141-2</f>
        <v>41120</v>
      </c>
      <c r="D141" s="13" t="n">
        <v>23</v>
      </c>
      <c r="E141" s="14" t="n">
        <v>0.045</v>
      </c>
      <c r="F141" s="15"/>
      <c r="G141" s="16" t="n">
        <v>41136</v>
      </c>
      <c r="H141" s="17"/>
    </row>
    <row r="142" customFormat="false" ht="12.75" hidden="false" customHeight="false" outlineLevel="0" collapsed="false">
      <c r="B142" s="11" t="n">
        <v>41153</v>
      </c>
      <c r="C142" s="12" t="n">
        <f aca="false">B142-2</f>
        <v>41151</v>
      </c>
      <c r="D142" s="13" t="n">
        <v>19</v>
      </c>
      <c r="E142" s="14" t="n">
        <v>0.045</v>
      </c>
      <c r="F142" s="15"/>
      <c r="G142" s="16" t="n">
        <v>41167</v>
      </c>
      <c r="H142" s="17"/>
    </row>
    <row r="143" customFormat="false" ht="12.75" hidden="false" customHeight="false" outlineLevel="0" collapsed="false">
      <c r="B143" s="11" t="n">
        <v>41183</v>
      </c>
      <c r="C143" s="12" t="n">
        <f aca="false">B143-2</f>
        <v>41181</v>
      </c>
      <c r="D143" s="13" t="n">
        <v>23</v>
      </c>
      <c r="E143" s="14" t="n">
        <v>0.045</v>
      </c>
      <c r="F143" s="15"/>
      <c r="G143" s="16" t="n">
        <v>41197</v>
      </c>
      <c r="H143" s="17"/>
    </row>
    <row r="144" customFormat="false" ht="12.75" hidden="false" customHeight="false" outlineLevel="0" collapsed="false">
      <c r="B144" s="11" t="n">
        <v>41214</v>
      </c>
      <c r="C144" s="12" t="n">
        <f aca="false">B144-2</f>
        <v>41212</v>
      </c>
      <c r="D144" s="13" t="n">
        <v>21</v>
      </c>
      <c r="E144" s="14" t="n">
        <v>0.045</v>
      </c>
      <c r="F144" s="15"/>
      <c r="G144" s="16" t="n">
        <v>41228</v>
      </c>
      <c r="H144" s="17"/>
    </row>
    <row r="145" customFormat="false" ht="12.75" hidden="false" customHeight="false" outlineLevel="0" collapsed="false">
      <c r="B145" s="11" t="n">
        <v>41244</v>
      </c>
      <c r="C145" s="12" t="n">
        <f aca="false">B145-2</f>
        <v>41242</v>
      </c>
      <c r="D145" s="13" t="n">
        <v>20</v>
      </c>
      <c r="E145" s="14" t="n">
        <v>0.045</v>
      </c>
      <c r="F145" s="15"/>
      <c r="G145" s="16" t="n">
        <v>41258</v>
      </c>
      <c r="H145" s="17"/>
    </row>
    <row r="146" customFormat="false" ht="12.75" hidden="false" customHeight="false" outlineLevel="0" collapsed="false">
      <c r="B146" s="11" t="n">
        <v>41275</v>
      </c>
      <c r="C146" s="12" t="n">
        <f aca="false">B146-2</f>
        <v>41273</v>
      </c>
      <c r="D146" s="13" t="n">
        <v>22</v>
      </c>
      <c r="E146" s="14" t="n">
        <v>0.045</v>
      </c>
      <c r="F146" s="15"/>
      <c r="G146" s="16" t="n">
        <v>41289</v>
      </c>
      <c r="H146" s="17"/>
    </row>
    <row r="147" customFormat="false" ht="12.75" hidden="false" customHeight="false" outlineLevel="0" collapsed="false">
      <c r="B147" s="11" t="n">
        <v>41306</v>
      </c>
      <c r="C147" s="12" t="n">
        <f aca="false">B147-2</f>
        <v>41304</v>
      </c>
      <c r="D147" s="13" t="n">
        <v>20</v>
      </c>
      <c r="E147" s="14" t="n">
        <v>0.045</v>
      </c>
      <c r="F147" s="15"/>
      <c r="G147" s="16" t="n">
        <v>41320</v>
      </c>
      <c r="H147" s="17"/>
    </row>
    <row r="148" customFormat="false" ht="12.75" hidden="false" customHeight="false" outlineLevel="0" collapsed="false">
      <c r="B148" s="11" t="n">
        <v>41334</v>
      </c>
      <c r="C148" s="12" t="n">
        <f aca="false">B148-2</f>
        <v>41332</v>
      </c>
      <c r="D148" s="13" t="n">
        <v>21</v>
      </c>
      <c r="E148" s="14" t="n">
        <v>0.045</v>
      </c>
      <c r="F148" s="15"/>
      <c r="G148" s="16" t="n">
        <v>41348</v>
      </c>
      <c r="H148" s="17"/>
    </row>
    <row r="149" customFormat="false" ht="12.75" hidden="false" customHeight="false" outlineLevel="0" collapsed="false">
      <c r="B149" s="11" t="n">
        <v>41365</v>
      </c>
      <c r="C149" s="12" t="n">
        <f aca="false">B149-2</f>
        <v>41363</v>
      </c>
      <c r="D149" s="13" t="n">
        <v>22</v>
      </c>
      <c r="E149" s="14" t="n">
        <v>0.045</v>
      </c>
      <c r="F149" s="15"/>
      <c r="G149" s="16" t="n">
        <v>41379</v>
      </c>
      <c r="H149" s="17"/>
    </row>
    <row r="150" customFormat="false" ht="12.75" hidden="false" customHeight="false" outlineLevel="0" collapsed="false">
      <c r="B150" s="11" t="n">
        <v>41395</v>
      </c>
      <c r="C150" s="12" t="n">
        <f aca="false">B150-2</f>
        <v>41393</v>
      </c>
      <c r="D150" s="13" t="n">
        <v>22</v>
      </c>
      <c r="E150" s="14" t="n">
        <v>0.045</v>
      </c>
      <c r="F150" s="15"/>
      <c r="G150" s="16" t="n">
        <v>41409</v>
      </c>
      <c r="H150" s="17"/>
    </row>
    <row r="151" customFormat="false" ht="12.75" hidden="false" customHeight="false" outlineLevel="0" collapsed="false">
      <c r="B151" s="11" t="n">
        <v>41426</v>
      </c>
      <c r="C151" s="12" t="n">
        <f aca="false">B151-2</f>
        <v>41424</v>
      </c>
      <c r="D151" s="13" t="n">
        <v>20</v>
      </c>
      <c r="E151" s="14" t="n">
        <v>0.045</v>
      </c>
      <c r="F151" s="15"/>
      <c r="G151" s="16" t="n">
        <v>41440</v>
      </c>
      <c r="H151" s="17"/>
    </row>
    <row r="152" customFormat="false" ht="12.75" hidden="false" customHeight="false" outlineLevel="0" collapsed="false">
      <c r="B152" s="11" t="n">
        <v>41456</v>
      </c>
      <c r="C152" s="12" t="n">
        <f aca="false">B152-2</f>
        <v>41454</v>
      </c>
      <c r="D152" s="13" t="n">
        <v>22</v>
      </c>
      <c r="E152" s="14" t="n">
        <v>0.045</v>
      </c>
      <c r="F152" s="15"/>
      <c r="G152" s="16" t="n">
        <v>41470</v>
      </c>
      <c r="H152" s="17"/>
    </row>
    <row r="153" customFormat="false" ht="12.75" hidden="false" customHeight="false" outlineLevel="0" collapsed="false">
      <c r="B153" s="11" t="n">
        <v>41487</v>
      </c>
      <c r="C153" s="12" t="n">
        <f aca="false">B153-2</f>
        <v>41485</v>
      </c>
      <c r="D153" s="13" t="n">
        <v>22</v>
      </c>
      <c r="E153" s="14" t="n">
        <v>0.045</v>
      </c>
      <c r="F153" s="15"/>
      <c r="G153" s="16" t="n">
        <v>41501</v>
      </c>
      <c r="H153" s="17"/>
    </row>
    <row r="154" customFormat="false" ht="12.75" hidden="false" customHeight="false" outlineLevel="0" collapsed="false">
      <c r="B154" s="11" t="n">
        <v>41518</v>
      </c>
      <c r="C154" s="12" t="n">
        <f aca="false">B154-2</f>
        <v>41516</v>
      </c>
      <c r="D154" s="13" t="n">
        <v>20</v>
      </c>
      <c r="E154" s="14" t="n">
        <v>0.045</v>
      </c>
      <c r="F154" s="15"/>
      <c r="G154" s="16" t="n">
        <v>41532</v>
      </c>
      <c r="H154" s="17"/>
    </row>
    <row r="155" customFormat="false" ht="12.75" hidden="false" customHeight="false" outlineLevel="0" collapsed="false">
      <c r="B155" s="11" t="n">
        <v>41548</v>
      </c>
      <c r="C155" s="12" t="n">
        <f aca="false">B155-2</f>
        <v>41546</v>
      </c>
      <c r="D155" s="13" t="n">
        <v>23</v>
      </c>
      <c r="E155" s="14" t="n">
        <v>0.045</v>
      </c>
      <c r="F155" s="15"/>
      <c r="G155" s="16" t="n">
        <v>41562</v>
      </c>
      <c r="H155" s="17"/>
    </row>
    <row r="156" customFormat="false" ht="12.75" hidden="false" customHeight="false" outlineLevel="0" collapsed="false">
      <c r="B156" s="11" t="n">
        <v>41579</v>
      </c>
      <c r="C156" s="12" t="n">
        <f aca="false">B156-2</f>
        <v>41577</v>
      </c>
      <c r="D156" s="13" t="n">
        <v>20</v>
      </c>
      <c r="E156" s="14" t="n">
        <v>0.045</v>
      </c>
      <c r="F156" s="15"/>
      <c r="G156" s="16" t="n">
        <v>41593</v>
      </c>
      <c r="H156" s="17"/>
    </row>
    <row r="157" customFormat="false" ht="12.75" hidden="false" customHeight="false" outlineLevel="0" collapsed="false">
      <c r="B157" s="11" t="n">
        <v>41609</v>
      </c>
      <c r="C157" s="12" t="n">
        <f aca="false">B157-2</f>
        <v>41607</v>
      </c>
      <c r="D157" s="13" t="n">
        <v>21</v>
      </c>
      <c r="E157" s="14" t="n">
        <v>0.045</v>
      </c>
      <c r="F157" s="15"/>
      <c r="G157" s="16" t="n">
        <v>41623</v>
      </c>
      <c r="H157" s="17"/>
    </row>
    <row r="158" customFormat="false" ht="12.75" hidden="false" customHeight="false" outlineLevel="0" collapsed="false">
      <c r="B158" s="11" t="n">
        <v>41640</v>
      </c>
      <c r="C158" s="12" t="n">
        <f aca="false">B158-2</f>
        <v>41638</v>
      </c>
      <c r="D158" s="13" t="n">
        <v>22</v>
      </c>
      <c r="E158" s="14" t="n">
        <v>0.045</v>
      </c>
      <c r="F158" s="15"/>
      <c r="G158" s="16" t="n">
        <v>41654</v>
      </c>
      <c r="H158" s="17"/>
    </row>
    <row r="159" customFormat="false" ht="12.75" hidden="false" customHeight="false" outlineLevel="0" collapsed="false">
      <c r="B159" s="11" t="n">
        <v>41671</v>
      </c>
      <c r="C159" s="12" t="n">
        <f aca="false">B159-2</f>
        <v>41669</v>
      </c>
      <c r="D159" s="13" t="n">
        <v>20</v>
      </c>
      <c r="E159" s="14" t="n">
        <v>0.045</v>
      </c>
      <c r="F159" s="15"/>
      <c r="G159" s="16" t="n">
        <v>41685</v>
      </c>
      <c r="H159" s="17"/>
    </row>
    <row r="160" customFormat="false" ht="12.75" hidden="false" customHeight="false" outlineLevel="0" collapsed="false">
      <c r="B160" s="11" t="n">
        <v>41699</v>
      </c>
      <c r="C160" s="12" t="n">
        <f aca="false">B160-2</f>
        <v>41697</v>
      </c>
      <c r="D160" s="13" t="n">
        <v>21</v>
      </c>
      <c r="E160" s="14" t="n">
        <v>0.045</v>
      </c>
      <c r="F160" s="15"/>
      <c r="G160" s="16" t="n">
        <v>41713</v>
      </c>
      <c r="H160" s="17"/>
    </row>
    <row r="161" customFormat="false" ht="12.75" hidden="false" customHeight="false" outlineLevel="0" collapsed="false">
      <c r="B161" s="11" t="n">
        <v>41730</v>
      </c>
      <c r="C161" s="12" t="n">
        <f aca="false">B161-2</f>
        <v>41728</v>
      </c>
      <c r="D161" s="13" t="n">
        <v>22</v>
      </c>
      <c r="E161" s="14" t="n">
        <v>0.045</v>
      </c>
      <c r="F161" s="15"/>
      <c r="G161" s="16" t="n">
        <v>41744</v>
      </c>
      <c r="H161" s="17"/>
    </row>
    <row r="162" customFormat="false" ht="12.75" hidden="false" customHeight="false" outlineLevel="0" collapsed="false">
      <c r="B162" s="11" t="n">
        <v>41760</v>
      </c>
      <c r="C162" s="12" t="n">
        <f aca="false">B162-2</f>
        <v>41758</v>
      </c>
      <c r="D162" s="13" t="n">
        <v>21</v>
      </c>
      <c r="E162" s="14" t="n">
        <v>0.045</v>
      </c>
      <c r="F162" s="15"/>
      <c r="G162" s="16" t="n">
        <v>41774</v>
      </c>
      <c r="H162" s="17"/>
    </row>
    <row r="163" customFormat="false" ht="12.75" hidden="false" customHeight="false" outlineLevel="0" collapsed="false">
      <c r="B163" s="11" t="n">
        <v>41791</v>
      </c>
      <c r="C163" s="12" t="n">
        <f aca="false">B163-2</f>
        <v>41789</v>
      </c>
      <c r="D163" s="13" t="n">
        <v>21</v>
      </c>
      <c r="E163" s="14" t="n">
        <v>0.045</v>
      </c>
      <c r="F163" s="15"/>
      <c r="G163" s="16" t="n">
        <v>41805</v>
      </c>
      <c r="H163" s="17"/>
    </row>
    <row r="164" customFormat="false" ht="12.75" hidden="false" customHeight="false" outlineLevel="0" collapsed="false">
      <c r="B164" s="11" t="n">
        <v>41821</v>
      </c>
      <c r="C164" s="12" t="n">
        <f aca="false">B164-2</f>
        <v>41819</v>
      </c>
      <c r="D164" s="13" t="n">
        <v>22</v>
      </c>
      <c r="E164" s="14" t="n">
        <v>0.045</v>
      </c>
      <c r="F164" s="15"/>
      <c r="G164" s="16" t="n">
        <v>41835</v>
      </c>
      <c r="H164" s="17"/>
    </row>
    <row r="165" customFormat="false" ht="12.75" hidden="false" customHeight="false" outlineLevel="0" collapsed="false">
      <c r="B165" s="11" t="n">
        <v>41852</v>
      </c>
      <c r="C165" s="12" t="n">
        <f aca="false">B165-2</f>
        <v>41850</v>
      </c>
      <c r="D165" s="13" t="n">
        <v>21</v>
      </c>
      <c r="E165" s="14" t="n">
        <v>0.045</v>
      </c>
      <c r="F165" s="15"/>
      <c r="G165" s="16" t="n">
        <v>41866</v>
      </c>
      <c r="H165" s="17"/>
    </row>
    <row r="166" customFormat="false" ht="12.75" hidden="false" customHeight="false" outlineLevel="0" collapsed="false">
      <c r="B166" s="11" t="n">
        <v>41883</v>
      </c>
      <c r="C166" s="12" t="n">
        <f aca="false">B166-2</f>
        <v>41881</v>
      </c>
      <c r="D166" s="13" t="n">
        <v>21</v>
      </c>
      <c r="E166" s="14" t="n">
        <v>0.045</v>
      </c>
      <c r="F166" s="15"/>
      <c r="G166" s="16" t="n">
        <v>41897</v>
      </c>
      <c r="H166" s="17"/>
    </row>
    <row r="167" customFormat="false" ht="12.75" hidden="false" customHeight="false" outlineLevel="0" collapsed="false">
      <c r="B167" s="11" t="n">
        <v>41913</v>
      </c>
      <c r="C167" s="12" t="n">
        <f aca="false">B167-2</f>
        <v>41911</v>
      </c>
      <c r="D167" s="13" t="n">
        <v>23</v>
      </c>
      <c r="E167" s="14" t="n">
        <v>0.045</v>
      </c>
      <c r="F167" s="15"/>
      <c r="G167" s="16" t="n">
        <v>41927</v>
      </c>
      <c r="H167" s="17"/>
    </row>
    <row r="168" customFormat="false" ht="12.75" hidden="false" customHeight="false" outlineLevel="0" collapsed="false">
      <c r="B168" s="11" t="n">
        <v>41944</v>
      </c>
      <c r="C168" s="12" t="n">
        <f aca="false">B168-2</f>
        <v>41942</v>
      </c>
      <c r="D168" s="13" t="n">
        <v>19</v>
      </c>
      <c r="E168" s="14" t="n">
        <v>0.045</v>
      </c>
      <c r="F168" s="15"/>
      <c r="G168" s="16" t="n">
        <v>41958</v>
      </c>
      <c r="H168" s="17"/>
    </row>
    <row r="169" customFormat="false" ht="12.75" hidden="false" customHeight="false" outlineLevel="0" collapsed="false">
      <c r="B169" s="11" t="n">
        <v>41974</v>
      </c>
      <c r="C169" s="12" t="n">
        <f aca="false">B169-2</f>
        <v>41972</v>
      </c>
      <c r="D169" s="13" t="n">
        <v>22</v>
      </c>
      <c r="E169" s="14" t="n">
        <v>0.045</v>
      </c>
      <c r="F169" s="15"/>
      <c r="G169" s="16" t="n">
        <v>41988</v>
      </c>
      <c r="H169" s="17"/>
    </row>
    <row r="170" customFormat="false" ht="12.75" hidden="false" customHeight="false" outlineLevel="0" collapsed="false">
      <c r="B170" s="11" t="n">
        <v>42005</v>
      </c>
      <c r="C170" s="12" t="n">
        <f aca="false">B170-2</f>
        <v>42003</v>
      </c>
      <c r="D170" s="13" t="n">
        <v>21</v>
      </c>
      <c r="E170" s="14" t="n">
        <v>0.045</v>
      </c>
      <c r="F170" s="15"/>
      <c r="G170" s="16" t="n">
        <v>42019</v>
      </c>
      <c r="H170" s="17"/>
    </row>
    <row r="171" customFormat="false" ht="12.75" hidden="false" customHeight="false" outlineLevel="0" collapsed="false">
      <c r="B171" s="11" t="n">
        <v>42036</v>
      </c>
      <c r="C171" s="12" t="n">
        <f aca="false">B171-2</f>
        <v>42034</v>
      </c>
      <c r="D171" s="13" t="n">
        <v>20</v>
      </c>
      <c r="E171" s="14" t="n">
        <v>0.045</v>
      </c>
      <c r="F171" s="15"/>
      <c r="G171" s="16" t="n">
        <v>42050</v>
      </c>
      <c r="H171" s="17"/>
    </row>
    <row r="172" customFormat="false" ht="12.75" hidden="false" customHeight="false" outlineLevel="0" collapsed="false">
      <c r="B172" s="11" t="n">
        <v>42064</v>
      </c>
      <c r="C172" s="12" t="n">
        <f aca="false">B172-2</f>
        <v>42062</v>
      </c>
      <c r="D172" s="13" t="n">
        <v>22</v>
      </c>
      <c r="E172" s="14" t="n">
        <v>0.045</v>
      </c>
      <c r="F172" s="15"/>
      <c r="G172" s="16" t="n">
        <v>42078</v>
      </c>
      <c r="H172" s="17"/>
    </row>
    <row r="173" customFormat="false" ht="12.75" hidden="false" customHeight="false" outlineLevel="0" collapsed="false">
      <c r="B173" s="11" t="n">
        <v>42095</v>
      </c>
      <c r="C173" s="12" t="n">
        <f aca="false">B173-2</f>
        <v>42093</v>
      </c>
      <c r="D173" s="13" t="n">
        <v>22</v>
      </c>
      <c r="E173" s="14" t="n">
        <v>0.045</v>
      </c>
      <c r="F173" s="15"/>
      <c r="G173" s="16" t="n">
        <v>42109</v>
      </c>
      <c r="H173" s="17"/>
    </row>
    <row r="174" customFormat="false" ht="12.75" hidden="false" customHeight="false" outlineLevel="0" collapsed="false">
      <c r="B174" s="11" t="n">
        <v>42125</v>
      </c>
      <c r="C174" s="12" t="n">
        <f aca="false">B174-2</f>
        <v>42123</v>
      </c>
      <c r="D174" s="13" t="n">
        <v>20</v>
      </c>
      <c r="E174" s="14" t="n">
        <v>0.045</v>
      </c>
      <c r="F174" s="15"/>
      <c r="G174" s="16" t="n">
        <v>42139</v>
      </c>
      <c r="H174" s="17"/>
    </row>
    <row r="175" customFormat="false" ht="12.75" hidden="false" customHeight="false" outlineLevel="0" collapsed="false">
      <c r="B175" s="11" t="n">
        <v>42156</v>
      </c>
      <c r="C175" s="12" t="n">
        <f aca="false">B175-2</f>
        <v>42154</v>
      </c>
      <c r="D175" s="13" t="n">
        <v>22</v>
      </c>
      <c r="E175" s="14" t="n">
        <v>0.045</v>
      </c>
      <c r="F175" s="15"/>
      <c r="G175" s="16" t="n">
        <v>42170</v>
      </c>
      <c r="H175" s="17"/>
    </row>
    <row r="176" customFormat="false" ht="12.75" hidden="false" customHeight="false" outlineLevel="0" collapsed="false">
      <c r="B176" s="11" t="n">
        <v>42186</v>
      </c>
      <c r="C176" s="12" t="n">
        <f aca="false">B176-2</f>
        <v>42184</v>
      </c>
      <c r="D176" s="13" t="n">
        <v>23</v>
      </c>
      <c r="E176" s="14" t="n">
        <v>0.045</v>
      </c>
      <c r="F176" s="15"/>
      <c r="G176" s="16" t="n">
        <v>42200</v>
      </c>
      <c r="H176" s="17"/>
    </row>
    <row r="177" customFormat="false" ht="12.75" hidden="false" customHeight="false" outlineLevel="0" collapsed="false">
      <c r="B177" s="11" t="n">
        <v>42217</v>
      </c>
      <c r="C177" s="12" t="n">
        <f aca="false">B177-2</f>
        <v>42215</v>
      </c>
      <c r="D177" s="13" t="n">
        <v>21</v>
      </c>
      <c r="E177" s="14" t="n">
        <v>0.045</v>
      </c>
      <c r="F177" s="15"/>
      <c r="G177" s="16" t="n">
        <v>42231</v>
      </c>
      <c r="H177" s="17"/>
    </row>
    <row r="178" customFormat="false" ht="12.75" hidden="false" customHeight="false" outlineLevel="0" collapsed="false">
      <c r="B178" s="11" t="n">
        <v>42248</v>
      </c>
      <c r="C178" s="12" t="n">
        <f aca="false">B178-2</f>
        <v>42246</v>
      </c>
      <c r="D178" s="13" t="n">
        <v>21</v>
      </c>
      <c r="E178" s="14" t="n">
        <v>0.045</v>
      </c>
      <c r="F178" s="15"/>
      <c r="G178" s="16" t="n">
        <v>42262</v>
      </c>
      <c r="H178" s="17"/>
    </row>
    <row r="179" customFormat="false" ht="12.75" hidden="false" customHeight="false" outlineLevel="0" collapsed="false">
      <c r="B179" s="11" t="n">
        <v>42278</v>
      </c>
      <c r="C179" s="12" t="n">
        <f aca="false">B179-2</f>
        <v>42276</v>
      </c>
      <c r="D179" s="13" t="n">
        <v>22</v>
      </c>
      <c r="E179" s="14" t="n">
        <v>0.045</v>
      </c>
      <c r="F179" s="15"/>
      <c r="G179" s="16" t="n">
        <v>42292</v>
      </c>
      <c r="H179" s="17"/>
    </row>
    <row r="180" customFormat="false" ht="12.75" hidden="false" customHeight="false" outlineLevel="0" collapsed="false">
      <c r="B180" s="11" t="n">
        <v>42309</v>
      </c>
      <c r="C180" s="12" t="n">
        <f aca="false">B180-2</f>
        <v>42307</v>
      </c>
      <c r="D180" s="13" t="n">
        <v>20</v>
      </c>
      <c r="E180" s="14" t="n">
        <v>0.045</v>
      </c>
      <c r="F180" s="15"/>
      <c r="G180" s="16" t="n">
        <v>42323</v>
      </c>
      <c r="H180" s="17"/>
    </row>
    <row r="181" customFormat="false" ht="12.75" hidden="false" customHeight="false" outlineLevel="0" collapsed="false">
      <c r="B181" s="11" t="n">
        <v>42339</v>
      </c>
      <c r="C181" s="12" t="n">
        <f aca="false">B181-2</f>
        <v>42337</v>
      </c>
      <c r="D181" s="13" t="n">
        <v>22</v>
      </c>
      <c r="E181" s="14" t="n">
        <v>0.045</v>
      </c>
      <c r="F181" s="15"/>
      <c r="G181" s="16" t="n">
        <v>42353</v>
      </c>
      <c r="H181" s="17"/>
    </row>
    <row r="182" customFormat="false" ht="12.75" hidden="false" customHeight="false" outlineLevel="0" collapsed="false">
      <c r="B182" s="11" t="n">
        <v>42370</v>
      </c>
      <c r="C182" s="12" t="n">
        <f aca="false">B182-2</f>
        <v>42368</v>
      </c>
      <c r="D182" s="13" t="n">
        <v>20</v>
      </c>
      <c r="E182" s="14" t="n">
        <v>0.045</v>
      </c>
      <c r="F182" s="15"/>
      <c r="G182" s="16" t="n">
        <v>42384</v>
      </c>
      <c r="H182" s="17"/>
    </row>
    <row r="183" customFormat="false" ht="12.75" hidden="false" customHeight="false" outlineLevel="0" collapsed="false">
      <c r="B183" s="11" t="n">
        <v>42401</v>
      </c>
      <c r="C183" s="12" t="n">
        <f aca="false">B183-2</f>
        <v>42399</v>
      </c>
      <c r="D183" s="13" t="n">
        <v>21</v>
      </c>
      <c r="E183" s="14" t="n">
        <v>0.045</v>
      </c>
      <c r="F183" s="15"/>
      <c r="G183" s="16" t="n">
        <v>42415</v>
      </c>
      <c r="H183" s="17"/>
    </row>
    <row r="184" customFormat="false" ht="12.75" hidden="false" customHeight="false" outlineLevel="0" collapsed="false">
      <c r="B184" s="11" t="n">
        <v>42430</v>
      </c>
      <c r="C184" s="12" t="n">
        <f aca="false">B184-2</f>
        <v>42428</v>
      </c>
      <c r="D184" s="13" t="n">
        <v>23</v>
      </c>
      <c r="E184" s="14" t="n">
        <v>0.045</v>
      </c>
      <c r="F184" s="15"/>
      <c r="G184" s="16" t="n">
        <v>42444</v>
      </c>
      <c r="H184" s="17"/>
    </row>
    <row r="185" customFormat="false" ht="12.75" hidden="false" customHeight="false" outlineLevel="0" collapsed="false">
      <c r="B185" s="11" t="n">
        <v>42461</v>
      </c>
      <c r="C185" s="12" t="n">
        <f aca="false">B185-2</f>
        <v>42459</v>
      </c>
      <c r="D185" s="13" t="n">
        <v>21</v>
      </c>
      <c r="E185" s="14" t="n">
        <v>0.045</v>
      </c>
      <c r="F185" s="15"/>
      <c r="G185" s="16" t="n">
        <v>42475</v>
      </c>
      <c r="H185" s="17"/>
    </row>
    <row r="186" customFormat="false" ht="12.75" hidden="false" customHeight="false" outlineLevel="0" collapsed="false">
      <c r="B186" s="11" t="n">
        <v>42491</v>
      </c>
      <c r="C186" s="12" t="n">
        <f aca="false">B186-2</f>
        <v>42489</v>
      </c>
      <c r="D186" s="13" t="n">
        <v>21</v>
      </c>
      <c r="E186" s="14" t="n">
        <v>0.045</v>
      </c>
      <c r="F186" s="15"/>
      <c r="G186" s="16" t="n">
        <v>42505</v>
      </c>
      <c r="H186" s="17"/>
    </row>
    <row r="187" customFormat="false" ht="12.75" hidden="false" customHeight="false" outlineLevel="0" collapsed="false">
      <c r="B187" s="11" t="n">
        <v>42522</v>
      </c>
      <c r="C187" s="12" t="n">
        <f aca="false">B187-2</f>
        <v>42520</v>
      </c>
      <c r="D187" s="13" t="n">
        <v>22</v>
      </c>
      <c r="E187" s="14" t="n">
        <v>0.045</v>
      </c>
      <c r="F187" s="15"/>
      <c r="G187" s="16" t="n">
        <v>42536</v>
      </c>
      <c r="H187" s="17"/>
    </row>
    <row r="188" customFormat="false" ht="12.75" hidden="false" customHeight="false" outlineLevel="0" collapsed="false">
      <c r="B188" s="11" t="n">
        <v>42552</v>
      </c>
      <c r="C188" s="12" t="n">
        <f aca="false">B188-2</f>
        <v>42550</v>
      </c>
      <c r="D188" s="13" t="n">
        <v>20</v>
      </c>
      <c r="E188" s="14" t="n">
        <v>0.045</v>
      </c>
      <c r="F188" s="15"/>
      <c r="G188" s="16" t="n">
        <v>42566</v>
      </c>
      <c r="H188" s="17"/>
    </row>
    <row r="189" customFormat="false" ht="12.75" hidden="false" customHeight="false" outlineLevel="0" collapsed="false">
      <c r="B189" s="11" t="n">
        <v>42583</v>
      </c>
      <c r="C189" s="12" t="n">
        <f aca="false">B189-2</f>
        <v>42581</v>
      </c>
      <c r="D189" s="13" t="n">
        <v>23</v>
      </c>
      <c r="E189" s="14" t="n">
        <v>0.045</v>
      </c>
      <c r="F189" s="15"/>
      <c r="G189" s="16" t="n">
        <v>42597</v>
      </c>
      <c r="H189" s="17"/>
    </row>
    <row r="190" customFormat="false" ht="12.75" hidden="false" customHeight="false" outlineLevel="0" collapsed="false">
      <c r="B190" s="11" t="n">
        <v>42614</v>
      </c>
      <c r="C190" s="12" t="n">
        <f aca="false">B190-2</f>
        <v>42612</v>
      </c>
      <c r="D190" s="13" t="n">
        <v>21</v>
      </c>
      <c r="E190" s="14" t="n">
        <v>0.045</v>
      </c>
      <c r="F190" s="15"/>
      <c r="G190" s="16" t="n">
        <v>42628</v>
      </c>
      <c r="H190" s="17"/>
    </row>
    <row r="191" customFormat="false" ht="12.75" hidden="false" customHeight="false" outlineLevel="0" collapsed="false">
      <c r="B191" s="11" t="n">
        <v>42644</v>
      </c>
      <c r="C191" s="12" t="n">
        <f aca="false">B191-2</f>
        <v>42642</v>
      </c>
      <c r="D191" s="13" t="n">
        <v>21</v>
      </c>
      <c r="E191" s="14" t="n">
        <v>0.045</v>
      </c>
      <c r="F191" s="15"/>
      <c r="G191" s="16" t="n">
        <v>42658</v>
      </c>
      <c r="H191" s="17"/>
    </row>
    <row r="192" customFormat="false" ht="12.75" hidden="false" customHeight="false" outlineLevel="0" collapsed="false">
      <c r="B192" s="11" t="n">
        <v>42675</v>
      </c>
      <c r="C192" s="12" t="n">
        <f aca="false">B192-2</f>
        <v>42673</v>
      </c>
      <c r="D192" s="13" t="n">
        <v>21</v>
      </c>
      <c r="E192" s="14" t="n">
        <v>0.045</v>
      </c>
      <c r="F192" s="15"/>
      <c r="G192" s="16" t="n">
        <v>42689</v>
      </c>
      <c r="H192" s="17"/>
    </row>
    <row r="193" customFormat="false" ht="12.75" hidden="false" customHeight="false" outlineLevel="0" collapsed="false">
      <c r="B193" s="11" t="n">
        <v>42705</v>
      </c>
      <c r="C193" s="12" t="n">
        <f aca="false">B193-2</f>
        <v>42703</v>
      </c>
      <c r="D193" s="13" t="n">
        <v>21</v>
      </c>
      <c r="E193" s="14" t="n">
        <v>0.045</v>
      </c>
      <c r="F193" s="15"/>
      <c r="G193" s="16" t="n">
        <v>42719</v>
      </c>
      <c r="H193" s="17"/>
    </row>
    <row r="194" customFormat="false" ht="12.75" hidden="false" customHeight="false" outlineLevel="0" collapsed="false">
      <c r="B194" s="11" t="n">
        <v>42736</v>
      </c>
      <c r="C194" s="12" t="n">
        <f aca="false">B194-2</f>
        <v>42734</v>
      </c>
      <c r="D194" s="13" t="n">
        <v>21</v>
      </c>
      <c r="E194" s="14" t="n">
        <v>0.045</v>
      </c>
      <c r="F194" s="15"/>
      <c r="G194" s="16" t="n">
        <v>42750</v>
      </c>
      <c r="H194" s="17"/>
    </row>
    <row r="195" customFormat="false" ht="12.75" hidden="false" customHeight="false" outlineLevel="0" collapsed="false">
      <c r="B195" s="11" t="n">
        <v>42767</v>
      </c>
      <c r="C195" s="12" t="n">
        <f aca="false">B195-2</f>
        <v>42765</v>
      </c>
      <c r="D195" s="13" t="n">
        <v>20</v>
      </c>
      <c r="E195" s="14" t="n">
        <v>0.045</v>
      </c>
      <c r="F195" s="15"/>
      <c r="G195" s="16" t="n">
        <v>42781</v>
      </c>
      <c r="H195" s="17"/>
    </row>
    <row r="196" customFormat="false" ht="12.75" hidden="false" customHeight="false" outlineLevel="0" collapsed="false">
      <c r="B196" s="11" t="n">
        <v>42795</v>
      </c>
      <c r="C196" s="12" t="n">
        <f aca="false">B196-2</f>
        <v>42793</v>
      </c>
      <c r="D196" s="13" t="n">
        <v>23</v>
      </c>
      <c r="E196" s="14" t="n">
        <v>0.045</v>
      </c>
      <c r="F196" s="15"/>
      <c r="G196" s="16" t="n">
        <v>42809</v>
      </c>
      <c r="H196" s="17"/>
    </row>
    <row r="197" customFormat="false" ht="12.75" hidden="false" customHeight="false" outlineLevel="0" collapsed="false">
      <c r="B197" s="11" t="n">
        <v>42826</v>
      </c>
      <c r="C197" s="12" t="n">
        <f aca="false">B197-2</f>
        <v>42824</v>
      </c>
      <c r="D197" s="13" t="n">
        <v>20</v>
      </c>
      <c r="E197" s="14" t="n">
        <v>0.045</v>
      </c>
      <c r="F197" s="15"/>
      <c r="G197" s="16" t="n">
        <v>42840</v>
      </c>
      <c r="H197" s="17"/>
    </row>
    <row r="198" customFormat="false" ht="12.75" hidden="false" customHeight="false" outlineLevel="0" collapsed="false">
      <c r="B198" s="11" t="n">
        <v>42856</v>
      </c>
      <c r="C198" s="12" t="n">
        <f aca="false">B198-2</f>
        <v>42854</v>
      </c>
      <c r="D198" s="13" t="n">
        <v>22</v>
      </c>
      <c r="E198" s="14" t="n">
        <v>0.045</v>
      </c>
      <c r="F198" s="15"/>
      <c r="G198" s="16" t="n">
        <v>42870</v>
      </c>
      <c r="H198" s="17"/>
    </row>
    <row r="199" customFormat="false" ht="12.75" hidden="false" customHeight="false" outlineLevel="0" collapsed="false">
      <c r="B199" s="11" t="n">
        <v>42887</v>
      </c>
      <c r="C199" s="12" t="n">
        <f aca="false">B199-2</f>
        <v>42885</v>
      </c>
      <c r="D199" s="13" t="n">
        <v>22</v>
      </c>
      <c r="E199" s="14" t="n">
        <v>0.045</v>
      </c>
      <c r="F199" s="15"/>
      <c r="G199" s="16" t="n">
        <v>42901</v>
      </c>
      <c r="H199" s="17"/>
    </row>
    <row r="200" customFormat="false" ht="12.75" hidden="false" customHeight="false" outlineLevel="0" collapsed="false">
      <c r="B200" s="11" t="n">
        <v>42917</v>
      </c>
      <c r="C200" s="12" t="n">
        <f aca="false">B200-2</f>
        <v>42915</v>
      </c>
      <c r="D200" s="13" t="n">
        <v>20</v>
      </c>
      <c r="E200" s="14" t="n">
        <v>0.045</v>
      </c>
      <c r="F200" s="15"/>
      <c r="G200" s="16" t="n">
        <v>42931</v>
      </c>
      <c r="H200" s="17"/>
    </row>
    <row r="201" customFormat="false" ht="12.75" hidden="false" customHeight="false" outlineLevel="0" collapsed="false">
      <c r="B201" s="11" t="n">
        <v>42948</v>
      </c>
      <c r="C201" s="12" t="n">
        <f aca="false">B201-2</f>
        <v>42946</v>
      </c>
      <c r="D201" s="13" t="n">
        <v>23</v>
      </c>
      <c r="E201" s="14" t="n">
        <v>0.045</v>
      </c>
      <c r="F201" s="15"/>
      <c r="G201" s="16" t="n">
        <v>42962</v>
      </c>
      <c r="H201" s="17"/>
    </row>
    <row r="202" customFormat="false" ht="12.75" hidden="false" customHeight="false" outlineLevel="0" collapsed="false">
      <c r="B202" s="11" t="n">
        <v>42979</v>
      </c>
      <c r="C202" s="12" t="n">
        <f aca="false">B202-2</f>
        <v>42977</v>
      </c>
      <c r="D202" s="13" t="n">
        <v>20</v>
      </c>
      <c r="E202" s="14" t="n">
        <v>0.045</v>
      </c>
      <c r="F202" s="15"/>
      <c r="G202" s="16" t="n">
        <v>42993</v>
      </c>
      <c r="H202" s="17"/>
    </row>
    <row r="203" customFormat="false" ht="12.75" hidden="false" customHeight="false" outlineLevel="0" collapsed="false">
      <c r="B203" s="11" t="n">
        <v>43009</v>
      </c>
      <c r="C203" s="12" t="n">
        <f aca="false">B203-2</f>
        <v>43007</v>
      </c>
      <c r="D203" s="13" t="n">
        <v>22</v>
      </c>
      <c r="E203" s="14" t="n">
        <v>0.045</v>
      </c>
      <c r="F203" s="15"/>
      <c r="G203" s="16" t="n">
        <v>43023</v>
      </c>
      <c r="H203" s="17"/>
    </row>
    <row r="204" customFormat="false" ht="12.75" hidden="false" customHeight="false" outlineLevel="0" collapsed="false">
      <c r="B204" s="11" t="n">
        <v>43040</v>
      </c>
      <c r="C204" s="12" t="n">
        <f aca="false">B204-2</f>
        <v>43038</v>
      </c>
      <c r="D204" s="13" t="n">
        <v>21</v>
      </c>
      <c r="E204" s="14" t="n">
        <v>0.045</v>
      </c>
      <c r="F204" s="15"/>
      <c r="G204" s="16" t="n">
        <v>43054</v>
      </c>
      <c r="H204" s="17"/>
    </row>
    <row r="205" customFormat="false" ht="12.75" hidden="false" customHeight="false" outlineLevel="0" collapsed="false">
      <c r="B205" s="11" t="n">
        <v>43070</v>
      </c>
      <c r="C205" s="12" t="n">
        <f aca="false">B205-2</f>
        <v>43068</v>
      </c>
      <c r="D205" s="13" t="n">
        <v>20</v>
      </c>
      <c r="E205" s="14" t="n">
        <v>0.045</v>
      </c>
      <c r="F205" s="15"/>
      <c r="G205" s="16" t="n">
        <v>43084</v>
      </c>
      <c r="H205" s="17"/>
    </row>
    <row r="206" customFormat="false" ht="12.75" hidden="false" customHeight="false" outlineLevel="0" collapsed="false">
      <c r="B206" s="11" t="n">
        <v>43101</v>
      </c>
      <c r="C206" s="12" t="n">
        <f aca="false">B206-2</f>
        <v>43099</v>
      </c>
      <c r="D206" s="13" t="n">
        <v>22</v>
      </c>
      <c r="E206" s="14" t="n">
        <v>0.045</v>
      </c>
      <c r="F206" s="15"/>
      <c r="G206" s="16" t="n">
        <v>43115</v>
      </c>
      <c r="H206" s="17"/>
    </row>
    <row r="207" customFormat="false" ht="12.75" hidden="false" customHeight="false" outlineLevel="0" collapsed="false">
      <c r="B207" s="11" t="n">
        <v>43132</v>
      </c>
      <c r="C207" s="12" t="n">
        <f aca="false">B207-2</f>
        <v>43130</v>
      </c>
      <c r="D207" s="13" t="n">
        <v>20</v>
      </c>
      <c r="E207" s="14" t="n">
        <v>0.045</v>
      </c>
      <c r="F207" s="15"/>
      <c r="G207" s="16" t="n">
        <v>43146</v>
      </c>
      <c r="H207" s="17"/>
    </row>
    <row r="208" customFormat="false" ht="12.75" hidden="false" customHeight="false" outlineLevel="0" collapsed="false">
      <c r="B208" s="11" t="n">
        <v>43160</v>
      </c>
      <c r="C208" s="12" t="n">
        <f aca="false">B208-2</f>
        <v>43158</v>
      </c>
      <c r="D208" s="13" t="n">
        <v>22</v>
      </c>
      <c r="E208" s="14" t="n">
        <v>0.045</v>
      </c>
      <c r="F208" s="15"/>
      <c r="G208" s="16" t="n">
        <v>43174</v>
      </c>
      <c r="H208" s="17"/>
    </row>
    <row r="209" customFormat="false" ht="12.75" hidden="false" customHeight="false" outlineLevel="0" collapsed="false">
      <c r="B209" s="11" t="n">
        <v>43191</v>
      </c>
      <c r="C209" s="12" t="n">
        <f aca="false">B209-2</f>
        <v>43189</v>
      </c>
      <c r="D209" s="13" t="n">
        <v>21</v>
      </c>
      <c r="E209" s="14" t="n">
        <v>0.045</v>
      </c>
      <c r="F209" s="15"/>
      <c r="G209" s="16" t="n">
        <v>43205</v>
      </c>
      <c r="H209" s="17"/>
    </row>
    <row r="210" customFormat="false" ht="12.75" hidden="false" customHeight="false" outlineLevel="0" collapsed="false">
      <c r="B210" s="11" t="n">
        <v>43221</v>
      </c>
      <c r="C210" s="12" t="n">
        <f aca="false">B210-2</f>
        <v>43219</v>
      </c>
      <c r="D210" s="13" t="n">
        <v>22</v>
      </c>
      <c r="E210" s="14" t="n">
        <v>0.045</v>
      </c>
      <c r="F210" s="15"/>
      <c r="G210" s="16" t="n">
        <v>43235</v>
      </c>
      <c r="H210" s="17"/>
    </row>
    <row r="211" customFormat="false" ht="12.75" hidden="false" customHeight="false" outlineLevel="0" collapsed="false">
      <c r="B211" s="11" t="n">
        <v>43252</v>
      </c>
      <c r="C211" s="12" t="n">
        <f aca="false">B211-2</f>
        <v>43250</v>
      </c>
      <c r="D211" s="13" t="n">
        <v>21</v>
      </c>
      <c r="E211" s="14" t="n">
        <v>0.045</v>
      </c>
      <c r="F211" s="15"/>
      <c r="G211" s="16" t="n">
        <v>43266</v>
      </c>
      <c r="H211" s="17"/>
    </row>
    <row r="212" customFormat="false" ht="12.75" hidden="false" customHeight="false" outlineLevel="0" collapsed="false">
      <c r="B212" s="11" t="n">
        <v>43282</v>
      </c>
      <c r="C212" s="12" t="n">
        <f aca="false">B212-2</f>
        <v>43280</v>
      </c>
      <c r="D212" s="13" t="n">
        <v>21</v>
      </c>
      <c r="E212" s="14" t="n">
        <v>0.045</v>
      </c>
      <c r="F212" s="15"/>
      <c r="G212" s="16" t="n">
        <v>43296</v>
      </c>
      <c r="H212" s="17"/>
    </row>
    <row r="213" customFormat="false" ht="12.75" hidden="false" customHeight="false" outlineLevel="0" collapsed="false">
      <c r="B213" s="11" t="n">
        <v>43313</v>
      </c>
      <c r="C213" s="12" t="n">
        <f aca="false">B213-2</f>
        <v>43311</v>
      </c>
      <c r="D213" s="13" t="n">
        <v>23</v>
      </c>
      <c r="E213" s="14" t="n">
        <v>0.045</v>
      </c>
      <c r="F213" s="15"/>
      <c r="G213" s="16" t="n">
        <v>43327</v>
      </c>
      <c r="H213" s="17"/>
    </row>
    <row r="214" customFormat="false" ht="12.75" hidden="false" customHeight="false" outlineLevel="0" collapsed="false">
      <c r="B214" s="11" t="n">
        <v>43344</v>
      </c>
      <c r="C214" s="12" t="n">
        <f aca="false">B214-2</f>
        <v>43342</v>
      </c>
      <c r="D214" s="13" t="n">
        <v>19</v>
      </c>
      <c r="E214" s="14" t="n">
        <v>0.045</v>
      </c>
      <c r="F214" s="15"/>
      <c r="G214" s="16" t="n">
        <v>43358</v>
      </c>
      <c r="H214" s="17"/>
    </row>
    <row r="215" customFormat="false" ht="12.75" hidden="false" customHeight="false" outlineLevel="0" collapsed="false">
      <c r="B215" s="11" t="n">
        <v>43374</v>
      </c>
      <c r="C215" s="12" t="n">
        <f aca="false">B215-2</f>
        <v>43372</v>
      </c>
      <c r="D215" s="13" t="n">
        <v>23</v>
      </c>
      <c r="E215" s="14" t="n">
        <v>0.045</v>
      </c>
      <c r="F215" s="15"/>
      <c r="G215" s="16" t="n">
        <v>43388</v>
      </c>
      <c r="H215" s="17"/>
    </row>
    <row r="216" customFormat="false" ht="12.75" hidden="false" customHeight="false" outlineLevel="0" collapsed="false">
      <c r="B216" s="11" t="n">
        <v>43405</v>
      </c>
      <c r="C216" s="12" t="n">
        <f aca="false">B216-2</f>
        <v>43403</v>
      </c>
      <c r="D216" s="13" t="n">
        <v>21</v>
      </c>
      <c r="E216" s="14" t="n">
        <v>0.045</v>
      </c>
      <c r="F216" s="15"/>
      <c r="G216" s="16" t="n">
        <v>43419</v>
      </c>
      <c r="H216" s="17"/>
    </row>
    <row r="217" customFormat="false" ht="12.75" hidden="false" customHeight="false" outlineLevel="0" collapsed="false">
      <c r="B217" s="11" t="n">
        <v>43435</v>
      </c>
      <c r="C217" s="12" t="n">
        <f aca="false">B217-2</f>
        <v>43433</v>
      </c>
      <c r="D217" s="13" t="n">
        <v>20</v>
      </c>
      <c r="E217" s="14" t="n">
        <v>0.045</v>
      </c>
      <c r="F217" s="15"/>
      <c r="G217" s="16" t="n">
        <v>43449</v>
      </c>
      <c r="H217" s="17"/>
    </row>
    <row r="218" customFormat="false" ht="12.75" hidden="false" customHeight="false" outlineLevel="0" collapsed="false">
      <c r="B218" s="11" t="n">
        <v>43466</v>
      </c>
      <c r="C218" s="12" t="n">
        <f aca="false">B218-2</f>
        <v>43464</v>
      </c>
      <c r="D218" s="13" t="n">
        <v>22</v>
      </c>
      <c r="E218" s="14" t="n">
        <v>0.045</v>
      </c>
      <c r="F218" s="15"/>
      <c r="G218" s="16" t="n">
        <v>43480</v>
      </c>
      <c r="H218" s="17"/>
    </row>
    <row r="219" customFormat="false" ht="12.75" hidden="false" customHeight="false" outlineLevel="0" collapsed="false">
      <c r="B219" s="11" t="n">
        <v>43497</v>
      </c>
      <c r="C219" s="12" t="n">
        <f aca="false">B219-2</f>
        <v>43495</v>
      </c>
      <c r="D219" s="13" t="n">
        <v>20</v>
      </c>
      <c r="E219" s="14" t="n">
        <v>0.045</v>
      </c>
      <c r="F219" s="15"/>
      <c r="G219" s="16" t="n">
        <v>43511</v>
      </c>
      <c r="H219" s="17"/>
    </row>
    <row r="220" customFormat="false" ht="12.75" hidden="false" customHeight="false" outlineLevel="0" collapsed="false">
      <c r="B220" s="11" t="n">
        <v>43525</v>
      </c>
      <c r="C220" s="12" t="n">
        <f aca="false">B220-2</f>
        <v>43523</v>
      </c>
      <c r="D220" s="13" t="n">
        <v>21</v>
      </c>
      <c r="E220" s="14" t="n">
        <v>0.045</v>
      </c>
      <c r="F220" s="15"/>
      <c r="G220" s="16" t="n">
        <v>43539</v>
      </c>
      <c r="H220" s="17"/>
    </row>
    <row r="221" customFormat="false" ht="12.75" hidden="false" customHeight="false" outlineLevel="0" collapsed="false">
      <c r="B221" s="11" t="n">
        <v>43556</v>
      </c>
      <c r="C221" s="12" t="n">
        <f aca="false">B221-2</f>
        <v>43554</v>
      </c>
      <c r="D221" s="13" t="n">
        <v>22</v>
      </c>
      <c r="E221" s="14" t="n">
        <v>0.045</v>
      </c>
      <c r="F221" s="15"/>
      <c r="G221" s="16" t="n">
        <v>43570</v>
      </c>
      <c r="H221" s="17"/>
    </row>
    <row r="222" customFormat="false" ht="12.75" hidden="false" customHeight="false" outlineLevel="0" collapsed="false">
      <c r="B222" s="11" t="n">
        <v>43586</v>
      </c>
      <c r="C222" s="12" t="n">
        <f aca="false">B222-2</f>
        <v>43584</v>
      </c>
      <c r="D222" s="13" t="n">
        <v>22</v>
      </c>
      <c r="E222" s="14" t="n">
        <v>0.045</v>
      </c>
      <c r="F222" s="15"/>
      <c r="G222" s="16" t="n">
        <v>43600</v>
      </c>
      <c r="H222" s="17"/>
    </row>
    <row r="223" customFormat="false" ht="12.75" hidden="false" customHeight="false" outlineLevel="0" collapsed="false">
      <c r="B223" s="11" t="n">
        <v>43617</v>
      </c>
      <c r="C223" s="12" t="n">
        <f aca="false">B223-2</f>
        <v>43615</v>
      </c>
      <c r="D223" s="13" t="n">
        <v>20</v>
      </c>
      <c r="E223" s="14" t="n">
        <v>0.045</v>
      </c>
      <c r="F223" s="15"/>
      <c r="G223" s="16" t="n">
        <v>43631</v>
      </c>
      <c r="H223" s="17"/>
    </row>
    <row r="224" customFormat="false" ht="12.75" hidden="false" customHeight="false" outlineLevel="0" collapsed="false">
      <c r="B224" s="11" t="n">
        <v>43647</v>
      </c>
      <c r="C224" s="12" t="n">
        <f aca="false">B224-2</f>
        <v>43645</v>
      </c>
      <c r="D224" s="13" t="n">
        <v>22</v>
      </c>
      <c r="E224" s="14" t="n">
        <v>0.045</v>
      </c>
      <c r="F224" s="15"/>
      <c r="G224" s="16" t="n">
        <v>43661</v>
      </c>
      <c r="H224" s="17"/>
    </row>
    <row r="225" customFormat="false" ht="12.75" hidden="false" customHeight="false" outlineLevel="0" collapsed="false">
      <c r="B225" s="11" t="n">
        <v>43678</v>
      </c>
      <c r="C225" s="12" t="n">
        <f aca="false">B225-2</f>
        <v>43676</v>
      </c>
      <c r="D225" s="13" t="n">
        <v>22</v>
      </c>
      <c r="E225" s="14" t="n">
        <v>0.045</v>
      </c>
      <c r="F225" s="15"/>
      <c r="G225" s="16" t="n">
        <v>43692</v>
      </c>
      <c r="H225" s="17"/>
    </row>
    <row r="226" customFormat="false" ht="12.75" hidden="false" customHeight="false" outlineLevel="0" collapsed="false">
      <c r="B226" s="11" t="n">
        <v>43709</v>
      </c>
      <c r="C226" s="12" t="n">
        <f aca="false">B226-2</f>
        <v>43707</v>
      </c>
      <c r="D226" s="13" t="n">
        <v>20</v>
      </c>
      <c r="E226" s="14" t="n">
        <v>0.045</v>
      </c>
      <c r="F226" s="15"/>
      <c r="G226" s="16" t="n">
        <v>43723</v>
      </c>
      <c r="H226" s="17"/>
    </row>
    <row r="227" customFormat="false" ht="12.75" hidden="false" customHeight="false" outlineLevel="0" collapsed="false">
      <c r="B227" s="11" t="n">
        <v>43739</v>
      </c>
      <c r="C227" s="12" t="n">
        <f aca="false">B227-2</f>
        <v>43737</v>
      </c>
      <c r="D227" s="13" t="n">
        <v>23</v>
      </c>
      <c r="E227" s="14" t="n">
        <v>0.045</v>
      </c>
      <c r="F227" s="15"/>
      <c r="G227" s="16" t="n">
        <v>43753</v>
      </c>
      <c r="H227" s="17"/>
    </row>
    <row r="228" customFormat="false" ht="12.75" hidden="false" customHeight="false" outlineLevel="0" collapsed="false">
      <c r="B228" s="11" t="n">
        <v>43770</v>
      </c>
      <c r="C228" s="12" t="n">
        <f aca="false">B228-2</f>
        <v>43768</v>
      </c>
      <c r="D228" s="13" t="n">
        <v>20</v>
      </c>
      <c r="E228" s="14" t="n">
        <v>0.045</v>
      </c>
      <c r="F228" s="15"/>
      <c r="G228" s="16" t="n">
        <v>43784</v>
      </c>
      <c r="H228" s="17"/>
    </row>
    <row r="229" customFormat="false" ht="12.75" hidden="false" customHeight="false" outlineLevel="0" collapsed="false">
      <c r="B229" s="11" t="n">
        <v>43800</v>
      </c>
      <c r="C229" s="12" t="n">
        <f aca="false">B229-2</f>
        <v>43798</v>
      </c>
      <c r="D229" s="13" t="n">
        <v>21</v>
      </c>
      <c r="E229" s="14" t="n">
        <v>0.045</v>
      </c>
      <c r="F229" s="15"/>
      <c r="G229" s="16" t="n">
        <v>43814</v>
      </c>
      <c r="H229" s="17"/>
    </row>
    <row r="230" customFormat="false" ht="12.75" hidden="false" customHeight="false" outlineLevel="0" collapsed="false">
      <c r="B230" s="11" t="n">
        <v>43831</v>
      </c>
      <c r="C230" s="12" t="n">
        <f aca="false">B230-2</f>
        <v>43829</v>
      </c>
      <c r="D230" s="13" t="n">
        <v>22</v>
      </c>
      <c r="E230" s="14" t="n">
        <v>0.045</v>
      </c>
      <c r="F230" s="15"/>
      <c r="G230" s="16" t="n">
        <v>43845</v>
      </c>
      <c r="H230" s="17"/>
    </row>
    <row r="231" customFormat="false" ht="12.75" hidden="false" customHeight="false" outlineLevel="0" collapsed="false">
      <c r="B231" s="11" t="n">
        <v>43862</v>
      </c>
      <c r="C231" s="12" t="n">
        <f aca="false">B231-2</f>
        <v>43860</v>
      </c>
      <c r="D231" s="13" t="n">
        <v>20</v>
      </c>
      <c r="E231" s="14" t="n">
        <v>0.045</v>
      </c>
      <c r="F231" s="15"/>
      <c r="G231" s="16" t="n">
        <v>43876</v>
      </c>
      <c r="H231" s="17"/>
    </row>
    <row r="232" customFormat="false" ht="12.75" hidden="false" customHeight="false" outlineLevel="0" collapsed="false">
      <c r="B232" s="11" t="n">
        <v>43891</v>
      </c>
      <c r="C232" s="12" t="n">
        <f aca="false">B232-2</f>
        <v>43889</v>
      </c>
      <c r="D232" s="13" t="n">
        <v>22</v>
      </c>
      <c r="E232" s="14" t="n">
        <v>0.045</v>
      </c>
      <c r="F232" s="15"/>
      <c r="G232" s="16" t="n">
        <v>43905</v>
      </c>
      <c r="H232" s="17"/>
    </row>
    <row r="233" customFormat="false" ht="12.75" hidden="false" customHeight="false" outlineLevel="0" collapsed="false">
      <c r="B233" s="11" t="n">
        <v>43922</v>
      </c>
      <c r="C233" s="12" t="n">
        <f aca="false">B233-2</f>
        <v>43920</v>
      </c>
      <c r="D233" s="13" t="n">
        <v>22</v>
      </c>
      <c r="E233" s="14" t="n">
        <v>0.045</v>
      </c>
      <c r="F233" s="15"/>
      <c r="G233" s="16" t="n">
        <v>43936</v>
      </c>
      <c r="H233" s="17"/>
    </row>
    <row r="234" customFormat="false" ht="12.75" hidden="false" customHeight="false" outlineLevel="0" collapsed="false">
      <c r="B234" s="11" t="n">
        <v>43952</v>
      </c>
      <c r="C234" s="12" t="n">
        <f aca="false">B234-2</f>
        <v>43950</v>
      </c>
      <c r="D234" s="13" t="n">
        <v>20</v>
      </c>
      <c r="E234" s="14" t="n">
        <v>0.045</v>
      </c>
      <c r="F234" s="15"/>
      <c r="G234" s="16" t="n">
        <v>43966</v>
      </c>
      <c r="H234" s="17"/>
    </row>
    <row r="235" customFormat="false" ht="12.75" hidden="false" customHeight="false" outlineLevel="0" collapsed="false">
      <c r="B235" s="11" t="n">
        <v>43983</v>
      </c>
      <c r="C235" s="12" t="n">
        <f aca="false">B235-2</f>
        <v>43981</v>
      </c>
      <c r="D235" s="13" t="n">
        <v>22</v>
      </c>
      <c r="E235" s="14" t="n">
        <v>0.045</v>
      </c>
      <c r="F235" s="15"/>
      <c r="G235" s="16" t="n">
        <v>43997</v>
      </c>
      <c r="H235" s="17"/>
    </row>
    <row r="236" customFormat="false" ht="12.75" hidden="false" customHeight="false" outlineLevel="0" collapsed="false">
      <c r="B236" s="11" t="n">
        <v>44013</v>
      </c>
      <c r="C236" s="12" t="n">
        <f aca="false">B236-2</f>
        <v>44011</v>
      </c>
      <c r="D236" s="13" t="n">
        <v>23</v>
      </c>
      <c r="E236" s="14" t="n">
        <v>0.045</v>
      </c>
      <c r="F236" s="15"/>
      <c r="G236" s="16" t="n">
        <v>44027</v>
      </c>
      <c r="H236" s="17"/>
    </row>
    <row r="237" customFormat="false" ht="12.75" hidden="false" customHeight="false" outlineLevel="0" collapsed="false">
      <c r="B237" s="11" t="n">
        <v>44044</v>
      </c>
      <c r="C237" s="12" t="n">
        <f aca="false">B237-2</f>
        <v>44042</v>
      </c>
      <c r="D237" s="13" t="n">
        <v>21</v>
      </c>
      <c r="E237" s="14" t="n">
        <v>0.045</v>
      </c>
      <c r="F237" s="15"/>
      <c r="G237" s="16" t="n">
        <v>44058</v>
      </c>
      <c r="H237" s="17"/>
    </row>
    <row r="238" customFormat="false" ht="12.75" hidden="false" customHeight="false" outlineLevel="0" collapsed="false">
      <c r="B238" s="11" t="n">
        <v>44075</v>
      </c>
      <c r="C238" s="12" t="n">
        <f aca="false">B238-2</f>
        <v>44073</v>
      </c>
      <c r="D238" s="13" t="n">
        <v>21</v>
      </c>
      <c r="E238" s="14" t="n">
        <v>0.045</v>
      </c>
      <c r="F238" s="15"/>
      <c r="G238" s="16" t="n">
        <v>44089</v>
      </c>
      <c r="H238" s="17"/>
    </row>
    <row r="239" customFormat="false" ht="12.75" hidden="false" customHeight="false" outlineLevel="0" collapsed="false">
      <c r="B239" s="11" t="n">
        <v>44105</v>
      </c>
      <c r="C239" s="12" t="n">
        <f aca="false">B239-2</f>
        <v>44103</v>
      </c>
      <c r="D239" s="13" t="n">
        <v>22</v>
      </c>
      <c r="E239" s="14" t="n">
        <v>0.045</v>
      </c>
      <c r="F239" s="15"/>
      <c r="G239" s="16" t="n">
        <v>44119</v>
      </c>
      <c r="H239" s="17"/>
    </row>
    <row r="240" customFormat="false" ht="12.75" hidden="false" customHeight="false" outlineLevel="0" collapsed="false">
      <c r="B240" s="11" t="n">
        <v>44136</v>
      </c>
      <c r="C240" s="12" t="n">
        <f aca="false">B240-2</f>
        <v>44134</v>
      </c>
      <c r="D240" s="13" t="n">
        <v>20</v>
      </c>
      <c r="E240" s="14" t="n">
        <v>0.045</v>
      </c>
      <c r="F240" s="15"/>
      <c r="G240" s="16" t="n">
        <v>44150</v>
      </c>
      <c r="H240" s="17"/>
    </row>
    <row r="241" customFormat="false" ht="12.75" hidden="false" customHeight="false" outlineLevel="0" collapsed="false">
      <c r="B241" s="11" t="n">
        <v>44166</v>
      </c>
      <c r="C241" s="12" t="n">
        <f aca="false">B241-2</f>
        <v>44164</v>
      </c>
      <c r="D241" s="13" t="n">
        <v>22</v>
      </c>
      <c r="E241" s="14" t="n">
        <v>0.045</v>
      </c>
      <c r="F241" s="15"/>
      <c r="G241" s="16" t="n">
        <v>44180</v>
      </c>
      <c r="H241" s="17"/>
    </row>
    <row r="242" customFormat="false" ht="12.75" hidden="false" customHeight="false" outlineLevel="0" collapsed="false">
      <c r="B242" s="11" t="n">
        <v>44197</v>
      </c>
      <c r="C242" s="12" t="n">
        <f aca="false">B242-2</f>
        <v>44195</v>
      </c>
      <c r="D242" s="13" t="n">
        <v>22</v>
      </c>
      <c r="E242" s="14" t="n">
        <v>0.045</v>
      </c>
      <c r="F242" s="15"/>
      <c r="G242" s="16" t="n">
        <v>44211</v>
      </c>
      <c r="H242" s="17"/>
    </row>
    <row r="243" customFormat="false" ht="12.75" hidden="false" customHeight="false" outlineLevel="0" collapsed="false">
      <c r="B243" s="11" t="n">
        <v>44228</v>
      </c>
      <c r="C243" s="12" t="n">
        <f aca="false">B243-2</f>
        <v>44226</v>
      </c>
      <c r="D243" s="13" t="n">
        <v>20</v>
      </c>
      <c r="E243" s="14" t="n">
        <v>0.045</v>
      </c>
      <c r="F243" s="15"/>
      <c r="G243" s="16" t="n">
        <v>44242</v>
      </c>
      <c r="H243" s="17"/>
    </row>
    <row r="244" customFormat="false" ht="12.75" hidden="false" customHeight="false" outlineLevel="0" collapsed="false">
      <c r="B244" s="11" t="n">
        <v>44256</v>
      </c>
      <c r="C244" s="12" t="n">
        <f aca="false">B244-2</f>
        <v>44254</v>
      </c>
      <c r="D244" s="13" t="n">
        <v>21</v>
      </c>
      <c r="E244" s="14" t="n">
        <v>0.045</v>
      </c>
      <c r="F244" s="15"/>
      <c r="G244" s="16" t="n">
        <v>44270</v>
      </c>
      <c r="H244" s="17"/>
    </row>
    <row r="245" customFormat="false" ht="12.75" hidden="false" customHeight="false" outlineLevel="0" collapsed="false">
      <c r="B245" s="11" t="n">
        <v>44287</v>
      </c>
      <c r="C245" s="12" t="n">
        <f aca="false">B245-2</f>
        <v>44285</v>
      </c>
      <c r="D245" s="13" t="n">
        <v>22</v>
      </c>
      <c r="E245" s="14" t="n">
        <v>0.045</v>
      </c>
      <c r="F245" s="15"/>
      <c r="G245" s="16" t="n">
        <v>44301</v>
      </c>
      <c r="H245" s="17"/>
    </row>
    <row r="246" customFormat="false" ht="12.75" hidden="false" customHeight="false" outlineLevel="0" collapsed="false">
      <c r="B246" s="11" t="n">
        <v>44317</v>
      </c>
      <c r="C246" s="12" t="n">
        <f aca="false">B246-2</f>
        <v>44315</v>
      </c>
      <c r="D246" s="13" t="n">
        <v>22</v>
      </c>
      <c r="E246" s="14" t="n">
        <v>0.045</v>
      </c>
      <c r="F246" s="15"/>
      <c r="G246" s="16" t="n">
        <v>44331</v>
      </c>
      <c r="H246" s="17"/>
    </row>
    <row r="247" customFormat="false" ht="12.75" hidden="false" customHeight="false" outlineLevel="0" collapsed="false">
      <c r="B247" s="11" t="n">
        <v>44348</v>
      </c>
      <c r="C247" s="12" t="n">
        <f aca="false">B247-2</f>
        <v>44346</v>
      </c>
      <c r="D247" s="13" t="n">
        <v>20</v>
      </c>
      <c r="E247" s="14" t="n">
        <v>0.045</v>
      </c>
      <c r="F247" s="15"/>
      <c r="G247" s="16" t="n">
        <v>44362</v>
      </c>
      <c r="H247" s="17"/>
    </row>
    <row r="248" customFormat="false" ht="12.75" hidden="false" customHeight="false" outlineLevel="0" collapsed="false">
      <c r="B248" s="11" t="n">
        <v>44378</v>
      </c>
      <c r="C248" s="12" t="n">
        <f aca="false">B248-2</f>
        <v>44376</v>
      </c>
      <c r="D248" s="13" t="n">
        <v>22</v>
      </c>
      <c r="E248" s="14" t="n">
        <v>0.045</v>
      </c>
      <c r="F248" s="15"/>
      <c r="G248" s="16" t="n">
        <v>44392</v>
      </c>
      <c r="H248" s="17"/>
    </row>
    <row r="249" customFormat="false" ht="12.75" hidden="false" customHeight="false" outlineLevel="0" collapsed="false">
      <c r="B249" s="11" t="n">
        <v>44409</v>
      </c>
      <c r="C249" s="12" t="n">
        <f aca="false">B249-2</f>
        <v>44407</v>
      </c>
      <c r="D249" s="13" t="n">
        <v>22</v>
      </c>
      <c r="E249" s="14" t="n">
        <v>0.045</v>
      </c>
      <c r="F249" s="15"/>
      <c r="G249" s="16" t="n">
        <v>44423</v>
      </c>
      <c r="H249" s="17"/>
    </row>
    <row r="250" customFormat="false" ht="12.75" hidden="false" customHeight="false" outlineLevel="0" collapsed="false">
      <c r="B250" s="11" t="n">
        <v>44440</v>
      </c>
      <c r="C250" s="12" t="n">
        <f aca="false">B250-2</f>
        <v>44438</v>
      </c>
      <c r="D250" s="13" t="n">
        <v>20</v>
      </c>
      <c r="E250" s="14" t="n">
        <v>0.045</v>
      </c>
      <c r="F250" s="15"/>
      <c r="G250" s="16" t="n">
        <v>44454</v>
      </c>
      <c r="H250" s="17"/>
    </row>
    <row r="251" customFormat="false" ht="12.75" hidden="false" customHeight="false" outlineLevel="0" collapsed="false">
      <c r="B251" s="11" t="n">
        <v>44470</v>
      </c>
      <c r="C251" s="12" t="n">
        <f aca="false">B251-2</f>
        <v>44468</v>
      </c>
      <c r="D251" s="13" t="n">
        <v>23</v>
      </c>
      <c r="E251" s="14" t="n">
        <v>0.045</v>
      </c>
      <c r="F251" s="15"/>
      <c r="G251" s="16" t="n">
        <v>44484</v>
      </c>
      <c r="H251" s="17"/>
    </row>
    <row r="252" customFormat="false" ht="12.75" hidden="false" customHeight="false" outlineLevel="0" collapsed="false">
      <c r="B252" s="11" t="n">
        <v>44501</v>
      </c>
      <c r="C252" s="12" t="n">
        <f aca="false">B252-2</f>
        <v>44499</v>
      </c>
      <c r="D252" s="13" t="n">
        <v>20</v>
      </c>
      <c r="E252" s="14" t="n">
        <v>0.045</v>
      </c>
      <c r="F252" s="15"/>
      <c r="G252" s="16" t="n">
        <v>44515</v>
      </c>
      <c r="H252" s="17"/>
    </row>
    <row r="253" customFormat="false" ht="12.75" hidden="false" customHeight="false" outlineLevel="0" collapsed="false">
      <c r="B253" s="11" t="n">
        <v>44531</v>
      </c>
      <c r="C253" s="12" t="n">
        <f aca="false">B253-2</f>
        <v>44529</v>
      </c>
      <c r="D253" s="13" t="n">
        <v>21</v>
      </c>
      <c r="E253" s="14" t="n">
        <v>0.045</v>
      </c>
      <c r="F253" s="15"/>
      <c r="G253" s="16" t="n">
        <v>44545</v>
      </c>
      <c r="H253" s="17"/>
    </row>
    <row r="254" customFormat="false" ht="12.75" hidden="false" customHeight="false" outlineLevel="0" collapsed="false">
      <c r="B254" s="11" t="n">
        <v>44562</v>
      </c>
      <c r="C254" s="12" t="n">
        <f aca="false">B254-2</f>
        <v>44560</v>
      </c>
      <c r="D254" s="13" t="n">
        <v>22</v>
      </c>
      <c r="E254" s="14" t="n">
        <v>0.045</v>
      </c>
      <c r="F254" s="15"/>
      <c r="G254" s="16" t="n">
        <v>44576</v>
      </c>
      <c r="H254" s="17"/>
    </row>
    <row r="255" customFormat="false" ht="12.75" hidden="false" customHeight="false" outlineLevel="0" collapsed="false">
      <c r="B255" s="11" t="n">
        <v>44593</v>
      </c>
      <c r="C255" s="12" t="n">
        <f aca="false">B255-2</f>
        <v>44591</v>
      </c>
      <c r="D255" s="13" t="n">
        <v>20</v>
      </c>
      <c r="E255" s="14" t="n">
        <v>0.045</v>
      </c>
      <c r="F255" s="15"/>
      <c r="G255" s="16" t="n">
        <v>44607</v>
      </c>
      <c r="H255" s="17"/>
    </row>
    <row r="256" customFormat="false" ht="12.75" hidden="false" customHeight="false" outlineLevel="0" collapsed="false">
      <c r="B256" s="11" t="n">
        <v>44621</v>
      </c>
      <c r="C256" s="12" t="n">
        <f aca="false">B256-2</f>
        <v>44619</v>
      </c>
      <c r="D256" s="13" t="n">
        <v>21</v>
      </c>
      <c r="E256" s="14" t="n">
        <v>0.045</v>
      </c>
      <c r="F256" s="15"/>
      <c r="G256" s="16" t="n">
        <v>44635</v>
      </c>
      <c r="H256" s="17"/>
    </row>
    <row r="257" customFormat="false" ht="12.75" hidden="false" customHeight="false" outlineLevel="0" collapsed="false">
      <c r="B257" s="11" t="n">
        <v>44652</v>
      </c>
      <c r="C257" s="12" t="n">
        <f aca="false">B257-2</f>
        <v>44650</v>
      </c>
      <c r="D257" s="13" t="n">
        <v>22</v>
      </c>
      <c r="E257" s="14" t="n">
        <v>0.045</v>
      </c>
      <c r="F257" s="15"/>
      <c r="G257" s="16" t="n">
        <v>44666</v>
      </c>
      <c r="H257" s="17"/>
    </row>
    <row r="258" customFormat="false" ht="12.75" hidden="false" customHeight="false" outlineLevel="0" collapsed="false">
      <c r="B258" s="11" t="n">
        <v>44682</v>
      </c>
      <c r="C258" s="12" t="n">
        <f aca="false">B258-2</f>
        <v>44680</v>
      </c>
      <c r="D258" s="13" t="n">
        <v>22</v>
      </c>
      <c r="E258" s="14" t="n">
        <v>0.045</v>
      </c>
      <c r="F258" s="15"/>
      <c r="G258" s="16" t="n">
        <v>44696</v>
      </c>
      <c r="H258" s="17"/>
    </row>
    <row r="259" customFormat="false" ht="12.75" hidden="false" customHeight="false" outlineLevel="0" collapsed="false">
      <c r="B259" s="11" t="n">
        <v>44713</v>
      </c>
      <c r="C259" s="12" t="n">
        <f aca="false">B259-2</f>
        <v>44711</v>
      </c>
      <c r="D259" s="13" t="n">
        <v>20</v>
      </c>
      <c r="E259" s="14" t="n">
        <v>0.045</v>
      </c>
      <c r="F259" s="15"/>
      <c r="G259" s="16" t="n">
        <v>44727</v>
      </c>
      <c r="H259" s="17"/>
    </row>
    <row r="260" customFormat="false" ht="12.75" hidden="false" customHeight="false" outlineLevel="0" collapsed="false">
      <c r="B260" s="11" t="n">
        <v>44743</v>
      </c>
      <c r="C260" s="12" t="n">
        <f aca="false">B260-2</f>
        <v>44741</v>
      </c>
      <c r="D260" s="13" t="n">
        <v>22</v>
      </c>
      <c r="E260" s="14" t="n">
        <v>0.045</v>
      </c>
      <c r="F260" s="15"/>
      <c r="G260" s="16" t="n">
        <v>44757</v>
      </c>
      <c r="H260" s="17"/>
    </row>
    <row r="261" customFormat="false" ht="12.75" hidden="false" customHeight="false" outlineLevel="0" collapsed="false">
      <c r="B261" s="11" t="n">
        <v>44774</v>
      </c>
      <c r="C261" s="12" t="n">
        <f aca="false">B261-2</f>
        <v>44772</v>
      </c>
      <c r="D261" s="13" t="n">
        <v>22</v>
      </c>
      <c r="E261" s="14" t="n">
        <v>0.045</v>
      </c>
      <c r="F261" s="15"/>
      <c r="G261" s="16" t="n">
        <v>44788</v>
      </c>
      <c r="H261" s="17"/>
    </row>
    <row r="262" customFormat="false" ht="12.75" hidden="false" customHeight="false" outlineLevel="0" collapsed="false">
      <c r="B262" s="11" t="n">
        <v>44805</v>
      </c>
      <c r="C262" s="12" t="n">
        <f aca="false">B262-2</f>
        <v>44803</v>
      </c>
      <c r="D262" s="13" t="n">
        <v>20</v>
      </c>
      <c r="E262" s="14" t="n">
        <v>0.045</v>
      </c>
      <c r="F262" s="15"/>
      <c r="G262" s="16" t="n">
        <v>44819</v>
      </c>
      <c r="H262" s="17"/>
    </row>
    <row r="263" customFormat="false" ht="12.75" hidden="false" customHeight="false" outlineLevel="0" collapsed="false">
      <c r="B263" s="11" t="n">
        <v>44835</v>
      </c>
      <c r="C263" s="12" t="n">
        <f aca="false">B263-2</f>
        <v>44833</v>
      </c>
      <c r="D263" s="13" t="n">
        <v>23</v>
      </c>
      <c r="E263" s="14" t="n">
        <v>0.045</v>
      </c>
      <c r="F263" s="15"/>
      <c r="G263" s="16" t="n">
        <v>44849</v>
      </c>
      <c r="H263" s="17"/>
    </row>
    <row r="264" customFormat="false" ht="12.75" hidden="false" customHeight="false" outlineLevel="0" collapsed="false">
      <c r="B264" s="11" t="n">
        <v>44866</v>
      </c>
      <c r="C264" s="12" t="n">
        <f aca="false">B264-2</f>
        <v>44864</v>
      </c>
      <c r="D264" s="13" t="n">
        <v>20</v>
      </c>
      <c r="E264" s="14" t="n">
        <v>0.045</v>
      </c>
      <c r="F264" s="15"/>
      <c r="G264" s="16" t="n">
        <v>44880</v>
      </c>
      <c r="H264" s="17"/>
    </row>
    <row r="265" customFormat="false" ht="13.5" hidden="false" customHeight="false" outlineLevel="0" collapsed="false">
      <c r="B265" s="11" t="n">
        <v>44896</v>
      </c>
      <c r="C265" s="18" t="n">
        <f aca="false">B265-2</f>
        <v>44894</v>
      </c>
      <c r="D265" s="19" t="n">
        <v>21</v>
      </c>
      <c r="E265" s="14" t="n">
        <v>0.045</v>
      </c>
      <c r="F265" s="20"/>
      <c r="G265" s="21" t="n">
        <v>44910</v>
      </c>
      <c r="H265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41"/>
    <col collapsed="false" customWidth="true" hidden="false" outlineLevel="0" max="4" min="3" style="0" width="10.71"/>
    <col collapsed="false" customWidth="true" hidden="false" outlineLevel="0" max="5" min="5" style="0" width="10.41"/>
    <col collapsed="false" customWidth="true" hidden="false" outlineLevel="0" max="7" min="6" style="23" width="9.28"/>
    <col collapsed="false" customWidth="true" hidden="false" outlineLevel="0" max="8" min="8" style="24" width="10.85"/>
    <col collapsed="false" customWidth="true" hidden="false" outlineLevel="0" max="10" min="9" style="0" width="8.41"/>
    <col collapsed="false" customWidth="true" hidden="false" outlineLevel="0" max="13" min="11" style="0" width="7.7"/>
    <col collapsed="false" customWidth="true" hidden="false" outlineLevel="0" max="14" min="14" style="0" width="7.56"/>
    <col collapsed="false" customWidth="true" hidden="false" outlineLevel="0" max="15" min="15" style="0" width="8.14"/>
    <col collapsed="false" customWidth="true" hidden="false" outlineLevel="0" max="16" min="16" style="0" width="7.99"/>
    <col collapsed="false" customWidth="true" hidden="false" outlineLevel="0" max="17" min="17" style="0" width="6.99"/>
    <col collapsed="false" customWidth="true" hidden="false" outlineLevel="0" max="18" min="18" style="0" width="10.28"/>
    <col collapsed="false" customWidth="true" hidden="false" outlineLevel="0" max="19" min="19" style="1" width="8.56"/>
    <col collapsed="false" customWidth="true" hidden="false" outlineLevel="0" max="20" min="20" style="25" width="8.56"/>
    <col collapsed="false" customWidth="true" hidden="false" outlineLevel="0" max="21" min="21" style="0" width="6.41"/>
    <col collapsed="false" customWidth="true" hidden="false" outlineLevel="0" max="22" min="22" style="0" width="5.13"/>
  </cols>
  <sheetData>
    <row r="1" customFormat="false" ht="21" hidden="false" customHeight="false" outlineLevel="0" collapsed="false">
      <c r="C1" s="26" t="s">
        <v>8</v>
      </c>
      <c r="D1" s="1"/>
      <c r="E1" s="1"/>
      <c r="F1" s="27" t="s">
        <v>9</v>
      </c>
      <c r="G1" s="27"/>
      <c r="H1" s="28"/>
      <c r="I1" s="29" t="s">
        <v>10</v>
      </c>
      <c r="J1" s="29"/>
      <c r="K1" s="29"/>
      <c r="L1" s="29"/>
      <c r="M1" s="29"/>
      <c r="N1" s="1"/>
      <c r="O1" s="1"/>
      <c r="P1" s="1"/>
      <c r="Q1" s="1"/>
      <c r="R1" s="1"/>
      <c r="U1" s="1"/>
      <c r="V1" s="1"/>
    </row>
    <row r="2" customFormat="false" ht="12.75" hidden="false" customHeight="false" outlineLevel="0" collapsed="false">
      <c r="B2" s="30" t="s">
        <v>11</v>
      </c>
      <c r="C2" s="31" t="n">
        <f aca="false">Lookups!K2</f>
        <v>45926</v>
      </c>
      <c r="D2" s="32"/>
      <c r="E2" s="33"/>
      <c r="F2" s="34" t="s">
        <v>12</v>
      </c>
      <c r="G2" s="34" t="s">
        <v>13</v>
      </c>
      <c r="H2" s="35"/>
      <c r="I2" s="36" t="s">
        <v>12</v>
      </c>
      <c r="J2" s="36" t="s">
        <v>13</v>
      </c>
      <c r="K2" s="30" t="s">
        <v>12</v>
      </c>
      <c r="L2" s="36" t="s">
        <v>12</v>
      </c>
      <c r="M2" s="36" t="s">
        <v>13</v>
      </c>
      <c r="N2" s="36" t="s">
        <v>12</v>
      </c>
      <c r="O2" s="36" t="s">
        <v>14</v>
      </c>
      <c r="P2" s="36" t="s">
        <v>14</v>
      </c>
      <c r="Q2" s="36" t="s">
        <v>14</v>
      </c>
      <c r="R2" s="33"/>
      <c r="S2" s="30" t="s">
        <v>15</v>
      </c>
      <c r="T2" s="37" t="s">
        <v>15</v>
      </c>
      <c r="U2" s="33"/>
      <c r="V2" s="36" t="s">
        <v>6</v>
      </c>
    </row>
    <row r="3" customFormat="false" ht="13.5" hidden="false" customHeight="false" outlineLevel="0" collapsed="false">
      <c r="B3" s="30" t="s">
        <v>16</v>
      </c>
      <c r="C3" s="30" t="s">
        <v>17</v>
      </c>
      <c r="D3" s="30" t="s">
        <v>18</v>
      </c>
      <c r="E3" s="30" t="s">
        <v>19</v>
      </c>
      <c r="F3" s="34" t="s">
        <v>20</v>
      </c>
      <c r="G3" s="34" t="s">
        <v>20</v>
      </c>
      <c r="H3" s="38" t="s">
        <v>21</v>
      </c>
      <c r="I3" s="30" t="s">
        <v>22</v>
      </c>
      <c r="J3" s="30" t="s">
        <v>22</v>
      </c>
      <c r="K3" s="30" t="s">
        <v>23</v>
      </c>
      <c r="L3" s="30" t="s">
        <v>24</v>
      </c>
      <c r="M3" s="30" t="s">
        <v>24</v>
      </c>
      <c r="N3" s="30" t="s">
        <v>25</v>
      </c>
      <c r="O3" s="30" t="s">
        <v>26</v>
      </c>
      <c r="P3" s="30" t="s">
        <v>27</v>
      </c>
      <c r="Q3" s="30" t="s">
        <v>28</v>
      </c>
      <c r="R3" s="39" t="s">
        <v>29</v>
      </c>
      <c r="S3" s="30" t="s">
        <v>30</v>
      </c>
      <c r="T3" s="37" t="s">
        <v>31</v>
      </c>
      <c r="U3" s="30" t="s">
        <v>32</v>
      </c>
      <c r="V3" s="30" t="s">
        <v>29</v>
      </c>
      <c r="X3" s="30" t="s">
        <v>33</v>
      </c>
      <c r="Y3" s="30" t="s">
        <v>33</v>
      </c>
      <c r="Z3" s="30" t="s">
        <v>34</v>
      </c>
      <c r="AA3" s="30" t="s">
        <v>34</v>
      </c>
    </row>
    <row r="4" customFormat="false" ht="13.5" hidden="false" customHeight="false" outlineLevel="0" collapsed="false">
      <c r="A4" s="40" t="s">
        <v>35</v>
      </c>
      <c r="B4" s="41"/>
      <c r="C4" s="42" t="n">
        <v>0.5</v>
      </c>
      <c r="D4" s="43" t="n">
        <v>0.58</v>
      </c>
      <c r="E4" s="44" t="n">
        <v>37226</v>
      </c>
      <c r="F4" s="45" t="n">
        <v>27.5</v>
      </c>
      <c r="G4" s="45" t="n">
        <v>27.8</v>
      </c>
      <c r="H4" s="46" t="n">
        <v>25</v>
      </c>
      <c r="I4" s="47" t="e">
        <f aca="false">IF(AND(F4&gt;H4,F$1="No"),"",EURO(F4,H4,U4,U4,C4,V4,1,0))</f>
        <v>#NAME?</v>
      </c>
      <c r="J4" s="48" t="e">
        <f aca="false">IF(AND(G4&gt;H4,F$1="no"),"",EURO(G4,H4,U4,U4,D4,V4,1,0))</f>
        <v>#NAME?</v>
      </c>
      <c r="K4" s="49" t="e">
        <f aca="false">EURO(F4,H4,U4,U4,C4,V4,1,1)</f>
        <v>#NAME?</v>
      </c>
      <c r="L4" s="47" t="e">
        <f aca="false">IF(AND(G4&lt;H4,F$1="no"),"",EURO(G4,H4,U4,U4,C4,V4,0,0))</f>
        <v>#NAME?</v>
      </c>
      <c r="M4" s="50" t="e">
        <f aca="false">IF(AND(F4&lt;H4,F$1="no"),"",EURO(F4,H4,U4,U4,D4,V4,0,0))</f>
        <v>#NAME?</v>
      </c>
      <c r="N4" s="51" t="e">
        <f aca="false">EURO(F4,H4,U4,U4,C4,V4,0,1)</f>
        <v>#NAME?</v>
      </c>
      <c r="O4" s="52" t="e">
        <f aca="false">EURO($F4,$H4,$U4,$U4,$C4,$V4,1,2)</f>
        <v>#NAME?</v>
      </c>
      <c r="P4" s="53" t="e">
        <f aca="false">EURO($F4,$H4,$U4,$U4,$C4,$V4,1,3)</f>
        <v>#NAME?</v>
      </c>
      <c r="Q4" s="53" t="e">
        <f aca="false">EURO($F4,$H4,$U4,$U4,$C4,$V4,1,5)/365</f>
        <v>#NAME?</v>
      </c>
      <c r="R4" s="54" t="n">
        <f aca="false">VLOOKUP(E4,Lookups!$B$6:$C$304,2)</f>
        <v>37224</v>
      </c>
      <c r="S4" s="53" t="str">
        <f aca="false">IF(F4&gt;H4,"",J4-I4)</f>
        <v/>
      </c>
      <c r="T4" s="55" t="e">
        <f aca="false">IF(F4&gt;H4,M4-L4,"")</f>
        <v>#NAME?</v>
      </c>
      <c r="U4" s="56" t="n">
        <f aca="false">VLOOKUP(E4,Lookups!$B$6:$E$304,4)</f>
        <v>0.035</v>
      </c>
      <c r="V4" s="57" t="n">
        <f aca="false">R4-$C$2</f>
        <v>-8702</v>
      </c>
    </row>
    <row r="5" customFormat="false" ht="12.75" hidden="false" customHeight="false" outlineLevel="0" collapsed="false">
      <c r="A5" s="40"/>
      <c r="B5" s="58" t="n">
        <v>0</v>
      </c>
      <c r="C5" s="59" t="n">
        <f aca="false">C$4+B5</f>
        <v>0.5</v>
      </c>
      <c r="D5" s="60" t="n">
        <f aca="false">D$4+B5</f>
        <v>0.58</v>
      </c>
      <c r="E5" s="61" t="n">
        <v>37226</v>
      </c>
      <c r="F5" s="62" t="n">
        <f aca="false">F4</f>
        <v>27.5</v>
      </c>
      <c r="G5" s="62" t="n">
        <f aca="false">G4</f>
        <v>27.8</v>
      </c>
      <c r="H5" s="63" t="n">
        <v>30</v>
      </c>
      <c r="I5" s="64" t="e">
        <f aca="false">IF(AND(F5&gt;H5,F$1="No"),"",EURO(F5,H5,U5,U5,C5,V5,1,0))</f>
        <v>#NAME?</v>
      </c>
      <c r="J5" s="65" t="e">
        <f aca="false">IF(AND(G5&gt;H5,F$1="no"),"",EURO(G5,H5,U5,U5,D5,V5,1,0))</f>
        <v>#NAME?</v>
      </c>
      <c r="K5" s="66" t="e">
        <f aca="false">EURO(F5,H5,U5,U5,C5,V5,1,1)</f>
        <v>#NAME?</v>
      </c>
      <c r="L5" s="64" t="e">
        <f aca="false">IF(AND(G5&lt;H5,F$1="no"),"",EURO(G5,H5,U5,U5,C5,V5,0,0))</f>
        <v>#NAME?</v>
      </c>
      <c r="M5" s="67" t="e">
        <f aca="false">IF(AND(F5&lt;H5,F$1="no"),"",EURO(F5,H5,U5,U5,D5,V5,0,0))</f>
        <v>#NAME?</v>
      </c>
      <c r="N5" s="68" t="e">
        <f aca="false">EURO(F5,H5,U5,U5,C5,V5,0,1)</f>
        <v>#NAME?</v>
      </c>
      <c r="O5" s="69" t="e">
        <f aca="false">EURO($F5,$H5,$U5,$U5,$C5,$V5,1,2)</f>
        <v>#NAME?</v>
      </c>
      <c r="P5" s="70" t="e">
        <f aca="false">EURO($F5,$H5,$U5,$U5,$C5,$V5,1,3)</f>
        <v>#NAME?</v>
      </c>
      <c r="Q5" s="70" t="e">
        <f aca="false">EURO($F5,$H5,$U5,$U5,$C5,$V5,1,5)/365</f>
        <v>#NAME?</v>
      </c>
      <c r="R5" s="54" t="n">
        <f aca="false">VLOOKUP(E5,Lookups!$B$6:$C$304,2)</f>
        <v>37224</v>
      </c>
      <c r="S5" s="70" t="e">
        <f aca="false">IF(F5&gt;H5,"",J5-I5)</f>
        <v>#NAME?</v>
      </c>
      <c r="T5" s="71" t="str">
        <f aca="false">IF(F5&gt;H5,M5-L5,"")</f>
        <v/>
      </c>
      <c r="U5" s="72" t="n">
        <f aca="false">VLOOKUP(E5,Lookups!$B$6:$E$304,4)</f>
        <v>0.035</v>
      </c>
      <c r="V5" s="73" t="n">
        <f aca="false">R5-$C$2</f>
        <v>-8702</v>
      </c>
    </row>
    <row r="6" customFormat="false" ht="12.75" hidden="false" customHeight="false" outlineLevel="0" collapsed="false">
      <c r="A6" s="40"/>
      <c r="B6" s="58" t="n">
        <v>0</v>
      </c>
      <c r="C6" s="59" t="n">
        <f aca="false">C$4+B6</f>
        <v>0.5</v>
      </c>
      <c r="D6" s="60" t="n">
        <f aca="false">D$4+B6</f>
        <v>0.58</v>
      </c>
      <c r="E6" s="61" t="n">
        <v>37226</v>
      </c>
      <c r="F6" s="62" t="n">
        <f aca="false">F5</f>
        <v>27.5</v>
      </c>
      <c r="G6" s="62" t="n">
        <f aca="false">G5</f>
        <v>27.8</v>
      </c>
      <c r="H6" s="63" t="n">
        <v>35</v>
      </c>
      <c r="I6" s="64" t="e">
        <f aca="false">IF(AND(F6&gt;H6,F$1="No"),"",EURO(F6,H6,U6,U6,C6,V6,1,0))</f>
        <v>#NAME?</v>
      </c>
      <c r="J6" s="65" t="e">
        <f aca="false">IF(AND(G6&gt;H6,F$1="no"),"",EURO(G6,H6,U6,U6,D6,V6,1,0))</f>
        <v>#NAME?</v>
      </c>
      <c r="K6" s="66" t="e">
        <f aca="false">EURO(F6,H6,U6,U6,C6,V6,1,1)</f>
        <v>#NAME?</v>
      </c>
      <c r="L6" s="64" t="e">
        <f aca="false">IF(AND(G6&lt;H6,F$1="no"),"",EURO(G6,H6,U6,U6,C6,V6,0,0))</f>
        <v>#NAME?</v>
      </c>
      <c r="M6" s="67" t="e">
        <f aca="false">IF(AND(F6&lt;H6,F$1="no"),"",EURO(F6,H6,U6,U6,D6,V6,0,0))</f>
        <v>#NAME?</v>
      </c>
      <c r="N6" s="68" t="e">
        <f aca="false">EURO(F6,H6,U6,U6,C6,V6,0,1)</f>
        <v>#NAME?</v>
      </c>
      <c r="O6" s="69" t="e">
        <f aca="false">EURO($F6,$H6,$U6,$U6,$C6,$V6,1,2)</f>
        <v>#NAME?</v>
      </c>
      <c r="P6" s="70" t="e">
        <f aca="false">EURO($F6,$H6,$U6,$U6,$C6,$V6,1,3)</f>
        <v>#NAME?</v>
      </c>
      <c r="Q6" s="70" t="e">
        <f aca="false">EURO($F6,$H6,$U6,$U6,$C6,$V6,1,5)/365</f>
        <v>#NAME?</v>
      </c>
      <c r="R6" s="74" t="n">
        <f aca="false">VLOOKUP(E6,Lookups!$B$6:$C$304,2)</f>
        <v>37224</v>
      </c>
      <c r="S6" s="70" t="e">
        <f aca="false">IF(F6&gt;H6,"",J6-I6)</f>
        <v>#NAME?</v>
      </c>
      <c r="T6" s="71" t="str">
        <f aca="false">IF(F6&gt;H6,M6-L6,"")</f>
        <v/>
      </c>
      <c r="U6" s="72" t="n">
        <f aca="false">VLOOKUP(E6,Lookups!$B$6:$E$304,4)</f>
        <v>0.035</v>
      </c>
      <c r="V6" s="73" t="n">
        <f aca="false">R6-$C$2</f>
        <v>-8702</v>
      </c>
    </row>
    <row r="7" customFormat="false" ht="12.75" hidden="false" customHeight="false" outlineLevel="0" collapsed="false">
      <c r="A7" s="40"/>
      <c r="B7" s="58" t="n">
        <v>0</v>
      </c>
      <c r="C7" s="59" t="n">
        <f aca="false">C$4+B7</f>
        <v>0.5</v>
      </c>
      <c r="D7" s="60" t="n">
        <f aca="false">D$4+B7</f>
        <v>0.58</v>
      </c>
      <c r="E7" s="61" t="n">
        <v>37226</v>
      </c>
      <c r="F7" s="62" t="n">
        <f aca="false">F6</f>
        <v>27.5</v>
      </c>
      <c r="G7" s="62" t="n">
        <f aca="false">G6</f>
        <v>27.8</v>
      </c>
      <c r="H7" s="63" t="n">
        <v>20</v>
      </c>
      <c r="I7" s="64" t="e">
        <f aca="false">IF(AND(F7&gt;H7,F$1="No"),"",EURO(F7,H7,U7,U7,C7,V7,1,0))</f>
        <v>#NAME?</v>
      </c>
      <c r="J7" s="65" t="e">
        <f aca="false">IF(AND(G7&gt;H7,F$1="no"),"",EURO(G7,H7,U7,U7,D7,V7,1,0))</f>
        <v>#NAME?</v>
      </c>
      <c r="K7" s="66" t="e">
        <f aca="false">EURO(F7,H7,U7,U7,C7,V7,1,1)</f>
        <v>#NAME?</v>
      </c>
      <c r="L7" s="64" t="e">
        <f aca="false">IF(AND(G7&lt;H7,F$1="no"),"",EURO(G7,H7,U7,U7,C7,V7,0,0))</f>
        <v>#NAME?</v>
      </c>
      <c r="M7" s="67" t="e">
        <f aca="false">IF(AND(F7&lt;H7,F$1="no"),"",EURO(F7,H7,U7,U7,D7,V7,0,0))</f>
        <v>#NAME?</v>
      </c>
      <c r="N7" s="68" t="e">
        <f aca="false">EURO(F7,H7,U7,U7,C7,V7,0,1)</f>
        <v>#NAME?</v>
      </c>
      <c r="O7" s="69" t="e">
        <f aca="false">EURO($F7,$H7,$U7,$U7,$C7,$V7,1,2)</f>
        <v>#NAME?</v>
      </c>
      <c r="P7" s="70" t="e">
        <f aca="false">EURO($F7,$H7,$U7,$U7,$C7,$V7,1,3)</f>
        <v>#NAME?</v>
      </c>
      <c r="Q7" s="70" t="e">
        <f aca="false">EURO($F7,$H7,$U7,$U7,$C7,$V7,1,5)/365</f>
        <v>#NAME?</v>
      </c>
      <c r="R7" s="74" t="n">
        <f aca="false">VLOOKUP(E7,Lookups!$B$6:$C$304,2)</f>
        <v>37224</v>
      </c>
      <c r="S7" s="70" t="str">
        <f aca="false">IF(F7&gt;H7,"",J7-I7)</f>
        <v/>
      </c>
      <c r="T7" s="71" t="e">
        <f aca="false">IF(F7&gt;H7,M7-L7,"")</f>
        <v>#NAME?</v>
      </c>
      <c r="U7" s="72" t="n">
        <f aca="false">VLOOKUP(E7,Lookups!$B$6:$E$304,4)</f>
        <v>0.035</v>
      </c>
      <c r="V7" s="73" t="n">
        <f aca="false">R7-$C$2</f>
        <v>-8702</v>
      </c>
    </row>
    <row r="8" customFormat="false" ht="13.5" hidden="false" customHeight="false" outlineLevel="0" collapsed="false">
      <c r="A8" s="40"/>
      <c r="B8" s="75" t="n">
        <v>0</v>
      </c>
      <c r="C8" s="59" t="n">
        <f aca="false">C$4+B8</f>
        <v>0.5</v>
      </c>
      <c r="D8" s="60" t="n">
        <f aca="false">D$4+B8</f>
        <v>0.58</v>
      </c>
      <c r="E8" s="61" t="n">
        <v>37226</v>
      </c>
      <c r="F8" s="62" t="n">
        <f aca="false">F7</f>
        <v>27.5</v>
      </c>
      <c r="G8" s="62" t="n">
        <f aca="false">G7</f>
        <v>27.8</v>
      </c>
      <c r="H8" s="63" t="n">
        <v>22</v>
      </c>
      <c r="I8" s="64" t="e">
        <f aca="false">IF(AND(F8&gt;H8,F$1="No"),"",EURO(F8,H8,U8,U8,C8,V8,1,0))</f>
        <v>#NAME?</v>
      </c>
      <c r="J8" s="65" t="e">
        <f aca="false">IF(AND(G8&gt;H8,F$1="no"),"",EURO(G8,H8,U8,U8,D8,V8,1,0))</f>
        <v>#NAME?</v>
      </c>
      <c r="K8" s="66" t="e">
        <f aca="false">EURO(F8,H8,U8,U8,C8,V8,1,1)</f>
        <v>#NAME?</v>
      </c>
      <c r="L8" s="64" t="e">
        <f aca="false">IF(AND(G8&lt;H8,F$1="no"),"",EURO(G8,H8,U8,U8,C8,V8,0,0))</f>
        <v>#NAME?</v>
      </c>
      <c r="M8" s="67" t="e">
        <f aca="false">IF(AND(F8&lt;H8,F$1="no"),"",EURO(F8,H8,U8,U8,D8,V8,0,0))</f>
        <v>#NAME?</v>
      </c>
      <c r="N8" s="76" t="e">
        <f aca="false">EURO(F8,H8,U8,U8,C8,V8,0,1)</f>
        <v>#NAME?</v>
      </c>
      <c r="O8" s="77" t="e">
        <f aca="false">EURO($F8,$H8,$U8,$U8,$C8,$V8,1,2)</f>
        <v>#NAME?</v>
      </c>
      <c r="P8" s="78" t="e">
        <f aca="false">EURO($F8,$H8,$U8,$U8,$C8,$V8,1,3)</f>
        <v>#NAME?</v>
      </c>
      <c r="Q8" s="78" t="e">
        <f aca="false">EURO($F8,$H8,$U8,$U8,$C8,$V8,1,5)/365</f>
        <v>#NAME?</v>
      </c>
      <c r="R8" s="79" t="n">
        <f aca="false">VLOOKUP(E8,Lookups!$B$6:$C$304,2)</f>
        <v>37224</v>
      </c>
      <c r="S8" s="78" t="str">
        <f aca="false">IF(F8&gt;H8,"",J8-I8)</f>
        <v/>
      </c>
      <c r="T8" s="80" t="e">
        <f aca="false">IF(F8&gt;H8,M8-L8,"")</f>
        <v>#NAME?</v>
      </c>
      <c r="U8" s="81" t="n">
        <f aca="false">VLOOKUP(E8,Lookups!$B$6:$E$304,4)</f>
        <v>0.035</v>
      </c>
      <c r="V8" s="73" t="n">
        <f aca="false">R8-$C$2</f>
        <v>-8702</v>
      </c>
      <c r="X8" s="0" t="s">
        <v>36</v>
      </c>
      <c r="Y8" s="0" t="s">
        <v>37</v>
      </c>
    </row>
    <row r="9" customFormat="false" ht="12.75" hidden="false" customHeight="false" outlineLevel="0" collapsed="false">
      <c r="A9" s="82" t="s">
        <v>38</v>
      </c>
      <c r="B9" s="41"/>
      <c r="C9" s="42" t="n">
        <v>0.5</v>
      </c>
      <c r="D9" s="43" t="n">
        <v>0.5</v>
      </c>
      <c r="E9" s="44" t="n">
        <v>37257</v>
      </c>
      <c r="F9" s="45" t="n">
        <v>29.65</v>
      </c>
      <c r="G9" s="45" t="n">
        <v>29.65</v>
      </c>
      <c r="H9" s="46" t="n">
        <v>29.65</v>
      </c>
      <c r="I9" s="47" t="e">
        <f aca="false">IF(AND(F9&gt;H9,F$1="No"),"",EURO(F9,H9,U9,U9,C9,V9,1,0))</f>
        <v>#NAME?</v>
      </c>
      <c r="J9" s="48" t="e">
        <f aca="false">IF(AND(G9&gt;H9,F$1="no"),"",EURO(G9,H9,U9,U9,D9,V9,1,0))</f>
        <v>#NAME?</v>
      </c>
      <c r="K9" s="49" t="e">
        <f aca="false">EURO(F9,H9,U9,U9,C9,V9,1,1)</f>
        <v>#NAME?</v>
      </c>
      <c r="L9" s="47" t="e">
        <f aca="false">IF(AND(G9&lt;H9,F$1="no"),"",EURO(G9,H9,U9,U9,C9,V9,0,0))</f>
        <v>#NAME?</v>
      </c>
      <c r="M9" s="50" t="e">
        <f aca="false">IF(AND(F9&lt;H9,F$1="no"),"",EURO(F9,H9,U9,U9,D9,V9,0,0))</f>
        <v>#NAME?</v>
      </c>
      <c r="N9" s="68" t="e">
        <f aca="false">EURO(F9,H9,U9,U9,C9,V9,0,1)</f>
        <v>#NAME?</v>
      </c>
      <c r="O9" s="69" t="e">
        <f aca="false">EURO($F9,$H9,$U9,$U9,$C9,$V9,1,2)</f>
        <v>#NAME?</v>
      </c>
      <c r="P9" s="70" t="e">
        <f aca="false">EURO($F9,$H9,$U9,$U9,$C9,$V9,1,3)</f>
        <v>#NAME?</v>
      </c>
      <c r="Q9" s="70" t="e">
        <f aca="false">EURO($F9,$H9,$U9,$U9,$C9,$V9,1,5)/365</f>
        <v>#NAME?</v>
      </c>
      <c r="R9" s="74" t="n">
        <f aca="false">VLOOKUP(E9,Lookups!$B$6:$C$304,2)</f>
        <v>37253</v>
      </c>
      <c r="S9" s="70" t="e">
        <f aca="false">IF(F9&gt;H9,"",J9-I9)</f>
        <v>#NAME?</v>
      </c>
      <c r="T9" s="71" t="str">
        <f aca="false">IF(F9&gt;H9,M9-L9,"")</f>
        <v/>
      </c>
      <c r="U9" s="72" t="n">
        <f aca="false">VLOOKUP(E9,Lookups!$B$6:$E$304,4)</f>
        <v>0.035</v>
      </c>
      <c r="V9" s="57" t="n">
        <f aca="false">R9-$C$2</f>
        <v>-8673</v>
      </c>
      <c r="X9" s="83" t="n">
        <f aca="false">'[2]EOL LINKS'!B$15</f>
        <v>3.81</v>
      </c>
      <c r="Y9" s="83" t="n">
        <f aca="false">'[2]EOL LINKS'!C$15</f>
        <v>3.815</v>
      </c>
      <c r="Z9" s="84" t="n">
        <f aca="false">F9/X9*1000</f>
        <v>7782.15223097113</v>
      </c>
      <c r="AA9" s="84" t="n">
        <f aca="false">G9/Y9*1000</f>
        <v>7771.95281782438</v>
      </c>
    </row>
    <row r="10" customFormat="false" ht="12.75" hidden="false" customHeight="false" outlineLevel="0" collapsed="false">
      <c r="A10" s="82"/>
      <c r="B10" s="85"/>
      <c r="C10" s="59" t="n">
        <f aca="false">C9</f>
        <v>0.5</v>
      </c>
      <c r="D10" s="60" t="n">
        <f aca="false">D9</f>
        <v>0.5</v>
      </c>
      <c r="E10" s="61" t="n">
        <v>37288</v>
      </c>
      <c r="F10" s="62" t="n">
        <f aca="false">F9</f>
        <v>29.65</v>
      </c>
      <c r="G10" s="62" t="n">
        <f aca="false">G9</f>
        <v>29.65</v>
      </c>
      <c r="H10" s="86" t="n">
        <f aca="false">H9</f>
        <v>29.65</v>
      </c>
      <c r="I10" s="64" t="e">
        <f aca="false">IF(AND(F10&gt;H10,F$1="No"),"",EURO(F10,H10,U10,U10,C10,V10,1,0))</f>
        <v>#NAME?</v>
      </c>
      <c r="J10" s="65" t="e">
        <f aca="false">IF(AND(G10&gt;H10,F$1="no"),"",EURO(G10,H10,U10,U10,D10,V10,1,0))</f>
        <v>#NAME?</v>
      </c>
      <c r="K10" s="66" t="e">
        <f aca="false">EURO(F10,H10,U10,U10,C10,V10,1,1)</f>
        <v>#NAME?</v>
      </c>
      <c r="L10" s="64" t="e">
        <f aca="false">IF(AND(G10&lt;H10,F$1="no"),"",EURO(G10,H10,U10,U10,C10,V10,0,0))</f>
        <v>#NAME?</v>
      </c>
      <c r="M10" s="67" t="e">
        <f aca="false">IF(AND(F10&lt;H10,F$1="no"),"",EURO(F10,H10,U10,U10,D10,V10,0,0))</f>
        <v>#NAME?</v>
      </c>
      <c r="N10" s="87" t="e">
        <f aca="false">EURO(F10,H10,U10,U10,C10,V10,0,1)</f>
        <v>#NAME?</v>
      </c>
      <c r="O10" s="88" t="e">
        <f aca="false">EURO($F10,$H10,$U10,$U10,$C10,$V10,1,2)</f>
        <v>#NAME?</v>
      </c>
      <c r="P10" s="89" t="e">
        <f aca="false">EURO($F10,$H10,$U10,$U10,$C10,$V10,1,3)</f>
        <v>#NAME?</v>
      </c>
      <c r="Q10" s="89" t="e">
        <f aca="false">EURO($F10,$H10,$U10,$U10,$C10,$V10,1,5)/365</f>
        <v>#NAME?</v>
      </c>
      <c r="R10" s="90" t="n">
        <f aca="false">VLOOKUP(E10,Lookups!$B$6:$C$304,2)</f>
        <v>37286</v>
      </c>
      <c r="S10" s="89" t="e">
        <f aca="false">IF(F10&gt;H10,"",J10-I10)</f>
        <v>#NAME?</v>
      </c>
      <c r="T10" s="91" t="str">
        <f aca="false">IF(F10&gt;H10,M10-L10,"")</f>
        <v/>
      </c>
      <c r="U10" s="92" t="n">
        <f aca="false">VLOOKUP(E10,Lookups!$B$6:$E$304,4)</f>
        <v>0.035</v>
      </c>
      <c r="V10" s="73" t="n">
        <f aca="false">R10-$C$2</f>
        <v>-8640</v>
      </c>
      <c r="X10" s="83" t="n">
        <f aca="false">'[2]EOL LINKS'!B$16</f>
        <v>3.8975</v>
      </c>
      <c r="Y10" s="83" t="n">
        <f aca="false">'[2]EOL LINKS'!C$16</f>
        <v>3.905</v>
      </c>
      <c r="Z10" s="84" t="n">
        <f aca="false">F10/X10*1000</f>
        <v>7607.44066709429</v>
      </c>
      <c r="AA10" s="84" t="n">
        <f aca="false">G10/Y10*1000</f>
        <v>7592.82970550576</v>
      </c>
    </row>
    <row r="11" customFormat="false" ht="12.75" hidden="false" customHeight="false" outlineLevel="0" collapsed="false">
      <c r="A11" s="82"/>
      <c r="B11" s="58" t="n">
        <v>0</v>
      </c>
      <c r="C11" s="93" t="n">
        <f aca="false">C$9+B11</f>
        <v>0.5</v>
      </c>
      <c r="D11" s="94" t="n">
        <f aca="false">D$9+B11</f>
        <v>0.5</v>
      </c>
      <c r="E11" s="95" t="n">
        <v>37257</v>
      </c>
      <c r="F11" s="96" t="n">
        <f aca="false">$F$9</f>
        <v>29.65</v>
      </c>
      <c r="G11" s="96" t="n">
        <f aca="false">$G$9</f>
        <v>29.65</v>
      </c>
      <c r="H11" s="97" t="n">
        <v>35</v>
      </c>
      <c r="I11" s="98" t="e">
        <f aca="false">IF(AND(F11&gt;H11,F$1="No"),"",EURO(F11,H11,U11,U11,C11,V11,1,0))</f>
        <v>#NAME?</v>
      </c>
      <c r="J11" s="99" t="e">
        <f aca="false">IF(AND(G11&gt;H11,F$1="no"),"",EURO(G11,H11,U11,U11,D11,V11,1,0))</f>
        <v>#NAME?</v>
      </c>
      <c r="K11" s="100" t="e">
        <f aca="false">EURO(F11,H11,U11,U11,C11,V11,1,1)</f>
        <v>#NAME?</v>
      </c>
      <c r="L11" s="98" t="e">
        <f aca="false">IF(AND(G11&lt;H11,F$1="no"),"",EURO(G11,H11,U11,U11,C11,V11,0,0))</f>
        <v>#NAME?</v>
      </c>
      <c r="M11" s="101" t="e">
        <f aca="false">IF(AND(F11&lt;H11,F$1="no"),"",EURO(F11,H11,U11,U11,D11,V11,0,0))</f>
        <v>#NAME?</v>
      </c>
      <c r="N11" s="102" t="e">
        <f aca="false">EURO(F11,H11,U11,U11,C11,V11,0,1)</f>
        <v>#NAME?</v>
      </c>
      <c r="O11" s="103" t="e">
        <f aca="false">EURO($F11,$H11,$U11,$U11,$C11,$V11,1,2)</f>
        <v>#NAME?</v>
      </c>
      <c r="P11" s="104" t="e">
        <f aca="false">EURO($F11,$H11,$U11,$U11,$C11,$V11,1,3)</f>
        <v>#NAME?</v>
      </c>
      <c r="Q11" s="104" t="e">
        <f aca="false">EURO($F11,$H11,$U11,$U11,$C11,$V11,1,5)/365</f>
        <v>#NAME?</v>
      </c>
      <c r="R11" s="105" t="n">
        <f aca="false">VLOOKUP(E11,Lookups!$B$6:$C$304,2)</f>
        <v>37253</v>
      </c>
      <c r="S11" s="104" t="e">
        <f aca="false">IF(F11&gt;H11,"",J11-I11)</f>
        <v>#NAME?</v>
      </c>
      <c r="T11" s="106" t="str">
        <f aca="false">IF(F11&gt;H11,M11-L11,"")</f>
        <v/>
      </c>
      <c r="U11" s="107" t="n">
        <f aca="false">VLOOKUP(E11,Lookups!$B$6:$E$304,4)</f>
        <v>0.035</v>
      </c>
      <c r="V11" s="108" t="n">
        <f aca="false">R11-$C$2</f>
        <v>-8673</v>
      </c>
      <c r="X11" s="83" t="n">
        <f aca="false">'[2]EOL LINKS'!B$15</f>
        <v>3.81</v>
      </c>
      <c r="Y11" s="83" t="n">
        <f aca="false">'[2]EOL LINKS'!C$15</f>
        <v>3.815</v>
      </c>
      <c r="Z11" s="84" t="n">
        <f aca="false">F11/X11*1000</f>
        <v>7782.15223097113</v>
      </c>
      <c r="AA11" s="84" t="n">
        <f aca="false">G11/Y11*1000</f>
        <v>7771.95281782438</v>
      </c>
    </row>
    <row r="12" customFormat="false" ht="12.75" hidden="false" customHeight="false" outlineLevel="0" collapsed="false">
      <c r="A12" s="82"/>
      <c r="B12" s="58" t="n">
        <v>0</v>
      </c>
      <c r="C12" s="109" t="n">
        <f aca="false">C$9+B12</f>
        <v>0.5</v>
      </c>
      <c r="D12" s="110" t="n">
        <f aca="false">D$9+B12</f>
        <v>0.5</v>
      </c>
      <c r="E12" s="111" t="n">
        <v>37288</v>
      </c>
      <c r="F12" s="112" t="n">
        <f aca="false">$F$10</f>
        <v>29.65</v>
      </c>
      <c r="G12" s="112" t="n">
        <f aca="false">$G$10</f>
        <v>29.65</v>
      </c>
      <c r="H12" s="113" t="n">
        <f aca="false">H11</f>
        <v>35</v>
      </c>
      <c r="I12" s="114" t="e">
        <f aca="false">IF(AND(F12&gt;H12,F$1="No"),"",EURO(F12,H12,U12,U12,C12,V12,1,0))</f>
        <v>#NAME?</v>
      </c>
      <c r="J12" s="115" t="e">
        <f aca="false">IF(AND(G12&gt;H12,F$1="no"),"",EURO(G12,H12,U12,U12,D12,V12,1,0))</f>
        <v>#NAME?</v>
      </c>
      <c r="K12" s="116" t="e">
        <f aca="false">EURO(F12,H12,U12,U12,C12,V12,1,1)</f>
        <v>#NAME?</v>
      </c>
      <c r="L12" s="114" t="e">
        <f aca="false">IF(AND(G12&lt;H12,F$1="no"),"",EURO(G12,H12,U12,U12,C12,V12,0,0))</f>
        <v>#NAME?</v>
      </c>
      <c r="M12" s="117" t="e">
        <f aca="false">IF(AND(F12&lt;H12,F$1="no"),"",EURO(F12,H12,U12,U12,D12,V12,0,0))</f>
        <v>#NAME?</v>
      </c>
      <c r="N12" s="87" t="e">
        <f aca="false">EURO(F12,H12,U12,U12,C12,V12,0,1)</f>
        <v>#NAME?</v>
      </c>
      <c r="O12" s="88" t="e">
        <f aca="false">EURO($F12,$H12,$U12,$U12,$C12,$V12,1,2)</f>
        <v>#NAME?</v>
      </c>
      <c r="P12" s="89" t="e">
        <f aca="false">EURO($F12,$H12,$U12,$U12,$C12,$V12,1,3)</f>
        <v>#NAME?</v>
      </c>
      <c r="Q12" s="89" t="e">
        <f aca="false">EURO($F12,$H12,$U12,$U12,$C12,$V12,1,5)/365</f>
        <v>#NAME?</v>
      </c>
      <c r="R12" s="90" t="n">
        <f aca="false">VLOOKUP(E12,Lookups!$B$6:$C$304,2)</f>
        <v>37286</v>
      </c>
      <c r="S12" s="89" t="e">
        <f aca="false">IF(F12&gt;H12,"",J12-I12)</f>
        <v>#NAME?</v>
      </c>
      <c r="T12" s="91" t="str">
        <f aca="false">IF(F12&gt;H12,M12-L12,"")</f>
        <v/>
      </c>
      <c r="U12" s="92" t="n">
        <f aca="false">VLOOKUP(E12,Lookups!$B$6:$E$304,4)</f>
        <v>0.035</v>
      </c>
      <c r="V12" s="118" t="n">
        <f aca="false">R12-$C$2</f>
        <v>-8640</v>
      </c>
      <c r="X12" s="83" t="n">
        <f aca="false">'[2]EOL LINKS'!B$16</f>
        <v>3.8975</v>
      </c>
      <c r="Y12" s="83" t="n">
        <f aca="false">'[2]EOL LINKS'!C$16</f>
        <v>3.905</v>
      </c>
      <c r="Z12" s="84" t="n">
        <f aca="false">F12/X12*1000</f>
        <v>7607.44066709429</v>
      </c>
      <c r="AA12" s="84" t="n">
        <f aca="false">G12/Y12*1000</f>
        <v>7592.82970550576</v>
      </c>
    </row>
    <row r="13" customFormat="false" ht="12.75" hidden="false" customHeight="false" outlineLevel="0" collapsed="false">
      <c r="A13" s="82"/>
      <c r="B13" s="58" t="n">
        <v>0</v>
      </c>
      <c r="C13" s="93" t="n">
        <f aca="false">C$9+B13</f>
        <v>0.5</v>
      </c>
      <c r="D13" s="94" t="n">
        <f aca="false">D$9+B13</f>
        <v>0.5</v>
      </c>
      <c r="E13" s="95" t="n">
        <v>37257</v>
      </c>
      <c r="F13" s="96" t="n">
        <f aca="false">$F$9</f>
        <v>29.65</v>
      </c>
      <c r="G13" s="96" t="n">
        <f aca="false">$G$9</f>
        <v>29.65</v>
      </c>
      <c r="H13" s="97" t="n">
        <v>40</v>
      </c>
      <c r="I13" s="98" t="e">
        <f aca="false">IF(AND(F13&gt;H13,F$1="No"),"",EURO(F13,H13,U13,U13,C13,V13,1,0))</f>
        <v>#NAME?</v>
      </c>
      <c r="J13" s="99" t="e">
        <f aca="false">IF(AND(G13&gt;H13,F$1="no"),"",EURO(G13,H13,U13,U13,D13,V13,1,0))</f>
        <v>#NAME?</v>
      </c>
      <c r="K13" s="100" t="e">
        <f aca="false">EURO(F13,H13,U13,U13,C13,V13,1,1)</f>
        <v>#NAME?</v>
      </c>
      <c r="L13" s="98" t="e">
        <f aca="false">IF(AND(G13&lt;H13,F$1="no"),"",EURO(G13,H13,U13,U13,C13,V13,0,0))</f>
        <v>#NAME?</v>
      </c>
      <c r="M13" s="101" t="e">
        <f aca="false">IF(AND(F13&lt;H13,F$1="no"),"",EURO(F13,H13,U13,U13,D13,V13,0,0))</f>
        <v>#NAME?</v>
      </c>
      <c r="N13" s="102" t="e">
        <f aca="false">EURO(F13,H13,U13,U13,C13,V13,0,1)</f>
        <v>#NAME?</v>
      </c>
      <c r="O13" s="103" t="e">
        <f aca="false">EURO($F13,$H13,$U13,$U13,$C13,$V13,1,2)</f>
        <v>#NAME?</v>
      </c>
      <c r="P13" s="104" t="e">
        <f aca="false">EURO($F13,$H13,$U13,$U13,$C13,$V13,1,3)</f>
        <v>#NAME?</v>
      </c>
      <c r="Q13" s="104" t="e">
        <f aca="false">EURO($F13,$H13,$U13,$U13,$C13,$V13,1,5)/365</f>
        <v>#NAME?</v>
      </c>
      <c r="R13" s="105" t="n">
        <f aca="false">VLOOKUP(E13,Lookups!$B$6:$C$304,2)</f>
        <v>37253</v>
      </c>
      <c r="S13" s="104" t="e">
        <f aca="false">IF(F13&gt;H13,"",J13-I13)</f>
        <v>#NAME?</v>
      </c>
      <c r="T13" s="106" t="str">
        <f aca="false">IF(F13&gt;H13,M13-L13,"")</f>
        <v/>
      </c>
      <c r="U13" s="107" t="n">
        <f aca="false">VLOOKUP(E13,Lookups!$B$6:$E$304,4)</f>
        <v>0.035</v>
      </c>
      <c r="V13" s="108" t="n">
        <f aca="false">R13-$C$2</f>
        <v>-8673</v>
      </c>
      <c r="X13" s="83" t="n">
        <f aca="false">'[2]EOL LINKS'!B$15</f>
        <v>3.81</v>
      </c>
      <c r="Y13" s="83" t="n">
        <f aca="false">'[2]EOL LINKS'!C$15</f>
        <v>3.815</v>
      </c>
      <c r="Z13" s="84" t="n">
        <f aca="false">F13/X13*1000</f>
        <v>7782.15223097113</v>
      </c>
      <c r="AA13" s="84" t="n">
        <f aca="false">G13/Y13*1000</f>
        <v>7771.95281782438</v>
      </c>
    </row>
    <row r="14" customFormat="false" ht="12.75" hidden="false" customHeight="false" outlineLevel="0" collapsed="false">
      <c r="A14" s="82"/>
      <c r="B14" s="58" t="n">
        <v>0</v>
      </c>
      <c r="C14" s="109" t="n">
        <f aca="false">C$9+B14</f>
        <v>0.5</v>
      </c>
      <c r="D14" s="110" t="n">
        <f aca="false">D$9+B14</f>
        <v>0.5</v>
      </c>
      <c r="E14" s="111" t="n">
        <v>37288</v>
      </c>
      <c r="F14" s="112" t="n">
        <f aca="false">$F$10</f>
        <v>29.65</v>
      </c>
      <c r="G14" s="112" t="n">
        <f aca="false">$G$10</f>
        <v>29.65</v>
      </c>
      <c r="H14" s="113" t="n">
        <f aca="false">H13</f>
        <v>40</v>
      </c>
      <c r="I14" s="114" t="e">
        <f aca="false">IF(AND(F14&gt;H14,F$1="No"),"",EURO(F14,H14,U14,U14,C14,V14,1,0))</f>
        <v>#NAME?</v>
      </c>
      <c r="J14" s="115" t="e">
        <f aca="false">IF(AND(G14&gt;H14,F$1="no"),"",EURO(G14,H14,U14,U14,D14,V14,1,0))</f>
        <v>#NAME?</v>
      </c>
      <c r="K14" s="116" t="e">
        <f aca="false">EURO(F14,H14,U14,U14,C14,V14,1,1)</f>
        <v>#NAME?</v>
      </c>
      <c r="L14" s="114" t="e">
        <f aca="false">IF(AND(G14&lt;H14,F$1="no"),"",EURO(G14,H14,U14,U14,C14,V14,0,0))</f>
        <v>#NAME?</v>
      </c>
      <c r="M14" s="117" t="e">
        <f aca="false">IF(AND(F14&lt;H14,F$1="no"),"",EURO(F14,H14,U14,U14,D14,V14,0,0))</f>
        <v>#NAME?</v>
      </c>
      <c r="N14" s="87" t="e">
        <f aca="false">EURO(F14,H14,U14,U14,C14,V14,0,1)</f>
        <v>#NAME?</v>
      </c>
      <c r="O14" s="88" t="e">
        <f aca="false">EURO($F14,$H14,$U14,$U14,$C14,$V14,1,2)</f>
        <v>#NAME?</v>
      </c>
      <c r="P14" s="89" t="e">
        <f aca="false">EURO($F14,$H14,$U14,$U14,$C14,$V14,1,3)</f>
        <v>#NAME?</v>
      </c>
      <c r="Q14" s="89" t="e">
        <f aca="false">EURO($F14,$H14,$U14,$U14,$C14,$V14,1,5)/365</f>
        <v>#NAME?</v>
      </c>
      <c r="R14" s="90" t="n">
        <f aca="false">VLOOKUP(E14,Lookups!$B$6:$C$304,2)</f>
        <v>37286</v>
      </c>
      <c r="S14" s="89" t="e">
        <f aca="false">IF(F14&gt;H14,"",J14-I14)</f>
        <v>#NAME?</v>
      </c>
      <c r="T14" s="91" t="str">
        <f aca="false">IF(F14&gt;H14,M14-L14,"")</f>
        <v/>
      </c>
      <c r="U14" s="92" t="n">
        <f aca="false">VLOOKUP(E14,Lookups!$B$6:$E$304,4)</f>
        <v>0.035</v>
      </c>
      <c r="V14" s="118" t="n">
        <f aca="false">R14-$C$2</f>
        <v>-8640</v>
      </c>
      <c r="X14" s="83" t="n">
        <f aca="false">'[2]EOL LINKS'!B$16</f>
        <v>3.8975</v>
      </c>
      <c r="Y14" s="83" t="n">
        <f aca="false">'[2]EOL LINKS'!C$16</f>
        <v>3.905</v>
      </c>
      <c r="Z14" s="84" t="n">
        <f aca="false">F14/X14*1000</f>
        <v>7607.44066709429</v>
      </c>
      <c r="AA14" s="84" t="n">
        <f aca="false">G14/Y14*1000</f>
        <v>7592.82970550576</v>
      </c>
    </row>
    <row r="15" customFormat="false" ht="12.75" hidden="false" customHeight="false" outlineLevel="0" collapsed="false">
      <c r="A15" s="82"/>
      <c r="B15" s="58" t="n">
        <v>0</v>
      </c>
      <c r="C15" s="93" t="n">
        <f aca="false">C$9+B15</f>
        <v>0.5</v>
      </c>
      <c r="D15" s="94" t="n">
        <f aca="false">D$9+B15</f>
        <v>0.5</v>
      </c>
      <c r="E15" s="95" t="n">
        <v>37257</v>
      </c>
      <c r="F15" s="96" t="n">
        <f aca="false">$F$9</f>
        <v>29.65</v>
      </c>
      <c r="G15" s="96" t="n">
        <f aca="false">$G$9</f>
        <v>29.65</v>
      </c>
      <c r="H15" s="97" t="n">
        <v>25</v>
      </c>
      <c r="I15" s="98" t="e">
        <f aca="false">IF(AND(F15&gt;H15,F$1="No"),"",EURO(F15,H15,U15,U15,C15,V15,1,0))</f>
        <v>#NAME?</v>
      </c>
      <c r="J15" s="99" t="e">
        <f aca="false">IF(AND(G15&gt;H15,F$1="no"),"",EURO(G15,H15,U15,U15,D15,V15,1,0))</f>
        <v>#NAME?</v>
      </c>
      <c r="K15" s="100" t="e">
        <f aca="false">EURO(F15,H15,U15,U15,C15,V15,1,1)</f>
        <v>#NAME?</v>
      </c>
      <c r="L15" s="98" t="e">
        <f aca="false">IF(AND(G15&lt;H15,F$1="no"),"",EURO(G15,H15,U15,U15,C15,V15,0,0))</f>
        <v>#NAME?</v>
      </c>
      <c r="M15" s="101" t="e">
        <f aca="false">IF(AND(F15&lt;H15,F$1="no"),"",EURO(F15,H15,U15,U15,D15,V15,0,0))</f>
        <v>#NAME?</v>
      </c>
      <c r="N15" s="102" t="e">
        <f aca="false">EURO(F15,H15,U15,U15,C15,V15,0,1)</f>
        <v>#NAME?</v>
      </c>
      <c r="O15" s="103" t="e">
        <f aca="false">EURO($F15,$H15,$U15,$U15,$C15,$V15,1,2)</f>
        <v>#NAME?</v>
      </c>
      <c r="P15" s="104" t="e">
        <f aca="false">EURO($F15,$H15,$U15,$U15,$C15,$V15,1,3)</f>
        <v>#NAME?</v>
      </c>
      <c r="Q15" s="104" t="e">
        <f aca="false">EURO($F15,$H15,$U15,$U15,$C15,$V15,1,5)/365</f>
        <v>#NAME?</v>
      </c>
      <c r="R15" s="105" t="n">
        <f aca="false">VLOOKUP(E15,Lookups!$B$6:$C$304,2)</f>
        <v>37253</v>
      </c>
      <c r="S15" s="104" t="str">
        <f aca="false">IF(F15&gt;H15,"",J15-I15)</f>
        <v/>
      </c>
      <c r="T15" s="106" t="e">
        <f aca="false">IF(F15&gt;H15,M15-L15,"")</f>
        <v>#NAME?</v>
      </c>
      <c r="U15" s="107" t="n">
        <f aca="false">VLOOKUP(E15,Lookups!$B$6:$E$304,4)</f>
        <v>0.035</v>
      </c>
      <c r="V15" s="108" t="n">
        <f aca="false">R15-$C$2</f>
        <v>-8673</v>
      </c>
      <c r="X15" s="83" t="n">
        <f aca="false">'[2]EOL LINKS'!B$15</f>
        <v>3.81</v>
      </c>
      <c r="Y15" s="83" t="n">
        <f aca="false">'[2]EOL LINKS'!C$15</f>
        <v>3.815</v>
      </c>
      <c r="Z15" s="84" t="n">
        <f aca="false">F15/X15*1000</f>
        <v>7782.15223097113</v>
      </c>
      <c r="AA15" s="84" t="n">
        <f aca="false">G15/Y15*1000</f>
        <v>7771.95281782438</v>
      </c>
    </row>
    <row r="16" customFormat="false" ht="12.75" hidden="false" customHeight="false" outlineLevel="0" collapsed="false">
      <c r="A16" s="82"/>
      <c r="B16" s="58" t="n">
        <v>0</v>
      </c>
      <c r="C16" s="109" t="n">
        <f aca="false">C$9+B16</f>
        <v>0.5</v>
      </c>
      <c r="D16" s="110" t="n">
        <f aca="false">D$9+B16</f>
        <v>0.5</v>
      </c>
      <c r="E16" s="111" t="n">
        <v>37288</v>
      </c>
      <c r="F16" s="112" t="n">
        <f aca="false">$F$10</f>
        <v>29.65</v>
      </c>
      <c r="G16" s="112" t="n">
        <f aca="false">$G$10</f>
        <v>29.65</v>
      </c>
      <c r="H16" s="113" t="n">
        <f aca="false">H15</f>
        <v>25</v>
      </c>
      <c r="I16" s="114" t="e">
        <f aca="false">IF(AND(F16&gt;H16,F$1="No"),"",EURO(F16,H16,U16,U16,C16,V16,1,0))</f>
        <v>#NAME?</v>
      </c>
      <c r="J16" s="115" t="e">
        <f aca="false">IF(AND(G16&gt;H16,F$1="no"),"",EURO(G16,H16,U16,U16,D16,V16,1,0))</f>
        <v>#NAME?</v>
      </c>
      <c r="K16" s="116" t="e">
        <f aca="false">EURO(F16,H16,U16,U16,C16,V16,1,1)</f>
        <v>#NAME?</v>
      </c>
      <c r="L16" s="114" t="e">
        <f aca="false">IF(AND(G16&lt;H16,F$1="no"),"",EURO(G16,H16,U16,U16,C16,V16,0,0))</f>
        <v>#NAME?</v>
      </c>
      <c r="M16" s="117" t="e">
        <f aca="false">IF(AND(F16&lt;H16,F$1="no"),"",EURO(F16,H16,U16,U16,D16,V16,0,0))</f>
        <v>#NAME?</v>
      </c>
      <c r="N16" s="87" t="e">
        <f aca="false">EURO(F16,H16,U16,U16,C16,V16,0,1)</f>
        <v>#NAME?</v>
      </c>
      <c r="O16" s="88" t="e">
        <f aca="false">EURO($F16,$H16,$U16,$U16,$C16,$V16,1,2)</f>
        <v>#NAME?</v>
      </c>
      <c r="P16" s="89" t="e">
        <f aca="false">EURO($F16,$H16,$U16,$U16,$C16,$V16,1,3)</f>
        <v>#NAME?</v>
      </c>
      <c r="Q16" s="89" t="e">
        <f aca="false">EURO($F16,$H16,$U16,$U16,$C16,$V16,1,5)/365</f>
        <v>#NAME?</v>
      </c>
      <c r="R16" s="90" t="n">
        <f aca="false">VLOOKUP(E16,Lookups!$B$6:$C$304,2)</f>
        <v>37286</v>
      </c>
      <c r="S16" s="89" t="str">
        <f aca="false">IF(F16&gt;H16,"",J16-I16)</f>
        <v/>
      </c>
      <c r="T16" s="91" t="e">
        <f aca="false">IF(F16&gt;H16,M16-L16,"")</f>
        <v>#NAME?</v>
      </c>
      <c r="U16" s="92" t="n">
        <f aca="false">VLOOKUP(E16,Lookups!$B$6:$E$304,4)</f>
        <v>0.035</v>
      </c>
      <c r="V16" s="118" t="n">
        <f aca="false">R16-$C$2</f>
        <v>-8640</v>
      </c>
      <c r="X16" s="83" t="n">
        <f aca="false">'[2]EOL LINKS'!B$16</f>
        <v>3.8975</v>
      </c>
      <c r="Y16" s="83" t="n">
        <f aca="false">'[2]EOL LINKS'!C$16</f>
        <v>3.905</v>
      </c>
      <c r="Z16" s="84" t="n">
        <f aca="false">F16/X16*1000</f>
        <v>7607.44066709429</v>
      </c>
      <c r="AA16" s="84" t="n">
        <f aca="false">G16/Y16*1000</f>
        <v>7592.82970550576</v>
      </c>
    </row>
    <row r="17" customFormat="false" ht="12.75" hidden="false" customHeight="false" outlineLevel="0" collapsed="false">
      <c r="A17" s="82"/>
      <c r="B17" s="58" t="n">
        <v>0</v>
      </c>
      <c r="C17" s="93" t="n">
        <f aca="false">C$9+B17</f>
        <v>0.5</v>
      </c>
      <c r="D17" s="94" t="n">
        <f aca="false">D$9+B17</f>
        <v>0.5</v>
      </c>
      <c r="E17" s="95" t="n">
        <v>37257</v>
      </c>
      <c r="F17" s="96" t="n">
        <f aca="false">$F$9</f>
        <v>29.65</v>
      </c>
      <c r="G17" s="96" t="n">
        <f aca="false">$G$9</f>
        <v>29.65</v>
      </c>
      <c r="H17" s="97" t="n">
        <v>45</v>
      </c>
      <c r="I17" s="98" t="e">
        <f aca="false">IF(AND(F17&gt;H17,F$1="No"),"",EURO(F17,H17,U17,U17,C17,V17,1,0))</f>
        <v>#NAME?</v>
      </c>
      <c r="J17" s="99" t="e">
        <f aca="false">IF(AND(G17&gt;H17,F$1="no"),"",EURO(G17,H17,U17,U17,D17,V17,1,0))</f>
        <v>#NAME?</v>
      </c>
      <c r="K17" s="100" t="e">
        <f aca="false">EURO(F17,H17,U17,U17,C17,V17,1,1)</f>
        <v>#NAME?</v>
      </c>
      <c r="L17" s="98" t="e">
        <f aca="false">IF(AND(G17&lt;H17,F$1="no"),"",EURO(G17,H17,U17,U17,C17,V17,0,0))</f>
        <v>#NAME?</v>
      </c>
      <c r="M17" s="101" t="e">
        <f aca="false">IF(AND(F17&lt;H17,F$1="no"),"",EURO(F17,H17,U17,U17,D17,V17,0,0))</f>
        <v>#NAME?</v>
      </c>
      <c r="N17" s="102" t="e">
        <f aca="false">EURO(F17,H17,U17,U17,C17,V17,0,1)</f>
        <v>#NAME?</v>
      </c>
      <c r="O17" s="103" t="e">
        <f aca="false">EURO($F17,$H17,$U17,$U17,$C17,$V17,1,2)</f>
        <v>#NAME?</v>
      </c>
      <c r="P17" s="104" t="e">
        <f aca="false">EURO($F17,$H17,$U17,$U17,$C17,$V17,1,3)</f>
        <v>#NAME?</v>
      </c>
      <c r="Q17" s="104" t="e">
        <f aca="false">EURO($F17,$H17,$U17,$U17,$C17,$V17,1,5)/365</f>
        <v>#NAME?</v>
      </c>
      <c r="R17" s="105" t="n">
        <f aca="false">VLOOKUP(E17,Lookups!$B$6:$C$304,2)</f>
        <v>37253</v>
      </c>
      <c r="S17" s="104" t="e">
        <f aca="false">IF(F17&gt;H17,"",J17-I17)</f>
        <v>#NAME?</v>
      </c>
      <c r="T17" s="106" t="str">
        <f aca="false">IF(F17&gt;H17,M17-L17,"")</f>
        <v/>
      </c>
      <c r="U17" s="107" t="n">
        <f aca="false">VLOOKUP(E17,Lookups!$B$6:$E$304,4)</f>
        <v>0.035</v>
      </c>
      <c r="V17" s="108" t="n">
        <f aca="false">R17-$C$2</f>
        <v>-8673</v>
      </c>
      <c r="X17" s="83" t="n">
        <f aca="false">'[2]EOL LINKS'!B$15</f>
        <v>3.81</v>
      </c>
      <c r="Y17" s="83" t="n">
        <f aca="false">'[2]EOL LINKS'!C$15</f>
        <v>3.815</v>
      </c>
      <c r="Z17" s="84" t="n">
        <f aca="false">F17/X17*1000</f>
        <v>7782.15223097113</v>
      </c>
      <c r="AA17" s="84" t="n">
        <f aca="false">G17/Y17*1000</f>
        <v>7771.95281782438</v>
      </c>
    </row>
    <row r="18" customFormat="false" ht="13.5" hidden="false" customHeight="false" outlineLevel="0" collapsed="false">
      <c r="A18" s="82"/>
      <c r="B18" s="58" t="n">
        <v>0</v>
      </c>
      <c r="C18" s="119" t="n">
        <f aca="false">C$9+B18</f>
        <v>0.5</v>
      </c>
      <c r="D18" s="120" t="n">
        <f aca="false">D$9+B18</f>
        <v>0.5</v>
      </c>
      <c r="E18" s="121" t="n">
        <v>37288</v>
      </c>
      <c r="F18" s="112" t="n">
        <f aca="false">$F$10</f>
        <v>29.65</v>
      </c>
      <c r="G18" s="112" t="n">
        <f aca="false">$G$10</f>
        <v>29.65</v>
      </c>
      <c r="H18" s="122" t="n">
        <f aca="false">H17</f>
        <v>45</v>
      </c>
      <c r="I18" s="123" t="e">
        <f aca="false">IF(AND(F18&gt;H18,F$1="No"),"",EURO(F18,H18,U18,U18,C18,V18,1,0))</f>
        <v>#NAME?</v>
      </c>
      <c r="J18" s="124" t="e">
        <f aca="false">IF(AND(G18&gt;H18,F$1="no"),"",EURO(G18,H18,U18,U18,D18,V18,1,0))</f>
        <v>#NAME?</v>
      </c>
      <c r="K18" s="125" t="e">
        <f aca="false">EURO(F18,H18,U18,U18,C18,V18,1,1)</f>
        <v>#NAME?</v>
      </c>
      <c r="L18" s="123" t="e">
        <f aca="false">IF(AND(G18&lt;H18,F$1="no"),"",EURO(G18,H18,U18,U18,C18,V18,0,0))</f>
        <v>#NAME?</v>
      </c>
      <c r="M18" s="126" t="e">
        <f aca="false">IF(AND(F18&lt;H18,F$1="no"),"",EURO(F18,H18,U18,U18,D18,V18,0,0))</f>
        <v>#NAME?</v>
      </c>
      <c r="N18" s="76" t="e">
        <f aca="false">EURO(F18,H18,U18,U18,C18,V18,0,1)</f>
        <v>#NAME?</v>
      </c>
      <c r="O18" s="77" t="e">
        <f aca="false">EURO($F18,$H18,$U18,$U18,$C18,$V18,1,2)</f>
        <v>#NAME?</v>
      </c>
      <c r="P18" s="78" t="e">
        <f aca="false">EURO($F18,$H18,$U18,$U18,$C18,$V18,1,3)</f>
        <v>#NAME?</v>
      </c>
      <c r="Q18" s="78" t="e">
        <f aca="false">EURO($F18,$H18,$U18,$U18,$C18,$V18,1,5)/365</f>
        <v>#NAME?</v>
      </c>
      <c r="R18" s="79" t="n">
        <f aca="false">VLOOKUP(E18,Lookups!$B$6:$C$304,2)</f>
        <v>37286</v>
      </c>
      <c r="S18" s="78" t="e">
        <f aca="false">IF(F18&gt;H18,"",J18-I18)</f>
        <v>#NAME?</v>
      </c>
      <c r="T18" s="80" t="str">
        <f aca="false">IF(F18&gt;H18,M18-L18,"")</f>
        <v/>
      </c>
      <c r="U18" s="81" t="n">
        <f aca="false">VLOOKUP(E18,Lookups!$B$6:$E$304,4)</f>
        <v>0.035</v>
      </c>
      <c r="V18" s="127" t="n">
        <f aca="false">R18-$C$2</f>
        <v>-8640</v>
      </c>
      <c r="X18" s="83" t="n">
        <f aca="false">'[2]EOL LINKS'!B$16</f>
        <v>3.8975</v>
      </c>
      <c r="Y18" s="83" t="n">
        <f aca="false">'[2]EOL LINKS'!C$16</f>
        <v>3.905</v>
      </c>
      <c r="Z18" s="84" t="n">
        <f aca="false">F18/X18*1000</f>
        <v>7607.44066709429</v>
      </c>
      <c r="AA18" s="84" t="n">
        <f aca="false">G18/Y18*1000</f>
        <v>7592.82970550576</v>
      </c>
    </row>
    <row r="19" customFormat="false" ht="12.75" hidden="false" customHeight="false" outlineLevel="0" collapsed="false">
      <c r="A19" s="82" t="s">
        <v>39</v>
      </c>
      <c r="B19" s="128"/>
      <c r="C19" s="129" t="n">
        <v>0.39</v>
      </c>
      <c r="D19" s="130" t="n">
        <v>0.39</v>
      </c>
      <c r="E19" s="61" t="n">
        <v>37316</v>
      </c>
      <c r="F19" s="45" t="n">
        <v>30.5</v>
      </c>
      <c r="G19" s="45" t="n">
        <v>30.5</v>
      </c>
      <c r="H19" s="63" t="n">
        <v>30.5</v>
      </c>
      <c r="I19" s="64" t="e">
        <f aca="false">IF(AND(F19&gt;H19,F$1="No"),"",EURO(F19,H19,U19,U19,C19,V19,1,0))</f>
        <v>#NAME?</v>
      </c>
      <c r="J19" s="65" t="e">
        <f aca="false">IF(AND(G19&gt;H19,F$1="no"),"",EURO(G19,H19,U19,U19,D19,V19,1,0))</f>
        <v>#NAME?</v>
      </c>
      <c r="K19" s="66" t="e">
        <f aca="false">EURO(F19,H19,U19,U19,C19,V19,1,1)</f>
        <v>#NAME?</v>
      </c>
      <c r="L19" s="64" t="e">
        <f aca="false">IF(AND(G19&lt;H19,F$1="no"),"",EURO(G19,H19,U19,U19,C19,V19,0,0))</f>
        <v>#NAME?</v>
      </c>
      <c r="M19" s="65" t="e">
        <f aca="false">IF(AND(F19&lt;H19,F$1="no"),"",EURO(F19,H19,U19,U19,D19,V19,0,0))</f>
        <v>#NAME?</v>
      </c>
      <c r="N19" s="68" t="e">
        <f aca="false">EURO(F19,H19,U19,U19,C19,V19,0,1)</f>
        <v>#NAME?</v>
      </c>
      <c r="O19" s="69" t="e">
        <f aca="false">EURO($F19,$H19,$U19,$U19,$C19,$V19,1,2)</f>
        <v>#NAME?</v>
      </c>
      <c r="P19" s="70" t="e">
        <f aca="false">EURO($F19,$H19,$U19,$U19,$C19,$V19,1,3)</f>
        <v>#NAME?</v>
      </c>
      <c r="Q19" s="70" t="e">
        <f aca="false">EURO($F19,$H19,$U19,$U19,$C19,$V19,1,5)/365</f>
        <v>#NAME?</v>
      </c>
      <c r="R19" s="74" t="n">
        <f aca="false">VLOOKUP(E19,Lookups!$B$6:$C$304,2)</f>
        <v>37314</v>
      </c>
      <c r="S19" s="70" t="e">
        <f aca="false">IF(F19&gt;H19,"",J19-I19)</f>
        <v>#NAME?</v>
      </c>
      <c r="T19" s="71" t="str">
        <f aca="false">IF(F19&gt;H19,M19-L19,"")</f>
        <v/>
      </c>
      <c r="U19" s="72" t="n">
        <f aca="false">VLOOKUP(E19,Lookups!$B$6:$E$304,4)</f>
        <v>0.035</v>
      </c>
      <c r="V19" s="73" t="n">
        <f aca="false">R19-$C$2</f>
        <v>-8612</v>
      </c>
      <c r="Y19" s="131" t="n">
        <f aca="false">'[2]EOL LINKS'!U6</f>
        <v>0</v>
      </c>
      <c r="Z19" s="131" t="n">
        <f aca="false">'[2]EOL LINKS'!V6</f>
        <v>0</v>
      </c>
    </row>
    <row r="20" customFormat="false" ht="12.75" hidden="false" customHeight="false" outlineLevel="0" collapsed="false">
      <c r="A20" s="82"/>
      <c r="B20" s="58" t="n">
        <v>0</v>
      </c>
      <c r="C20" s="59" t="n">
        <f aca="false">C$19+B20</f>
        <v>0.39</v>
      </c>
      <c r="D20" s="60" t="n">
        <f aca="false">D$19+B20</f>
        <v>0.39</v>
      </c>
      <c r="E20" s="61" t="n">
        <v>37347</v>
      </c>
      <c r="F20" s="62" t="n">
        <f aca="false">F19</f>
        <v>30.5</v>
      </c>
      <c r="G20" s="62" t="n">
        <f aca="false">G19</f>
        <v>30.5</v>
      </c>
      <c r="H20" s="63" t="n">
        <v>35</v>
      </c>
      <c r="I20" s="64" t="e">
        <f aca="false">IF(AND(F20&gt;H20,F$1="No"),"",EURO(F20,H20,U20,U20,C20,V20,1,0))</f>
        <v>#NAME?</v>
      </c>
      <c r="J20" s="65" t="e">
        <f aca="false">IF(AND(G20&gt;H20,F$1="no"),"",EURO(G20,H20,U20,U20,D20,V20,1,0))</f>
        <v>#NAME?</v>
      </c>
      <c r="K20" s="66" t="e">
        <f aca="false">EURO(F20,H20,U20,U20,C20,V20,1,1)</f>
        <v>#NAME?</v>
      </c>
      <c r="L20" s="64" t="e">
        <f aca="false">IF(AND(G20&lt;H20,F$1="no"),"",EURO(G20,H20,U20,U20,C20,V20,0,0))</f>
        <v>#NAME?</v>
      </c>
      <c r="M20" s="65" t="e">
        <f aca="false">IF(AND(F20&lt;H20,F$1="no"),"",EURO(F20,H20,U20,U20,D20,V20,0,0))</f>
        <v>#NAME?</v>
      </c>
      <c r="N20" s="68" t="e">
        <f aca="false">EURO(F20,H20,U20,U20,C20,V20,0,1)</f>
        <v>#NAME?</v>
      </c>
      <c r="O20" s="69" t="e">
        <f aca="false">EURO($F20,$H20,$U20,$U20,$C20,$V20,1,2)</f>
        <v>#NAME?</v>
      </c>
      <c r="P20" s="70" t="e">
        <f aca="false">EURO($F20,$H20,$U20,$U20,$C20,$V20,1,3)</f>
        <v>#NAME?</v>
      </c>
      <c r="Q20" s="70" t="e">
        <f aca="false">EURO($F20,$H20,$U20,$U20,$C20,$V20,1,5)/365</f>
        <v>#NAME?</v>
      </c>
      <c r="R20" s="74" t="n">
        <f aca="false">VLOOKUP(E20,Lookups!$B$6:$C$304,2)</f>
        <v>37343</v>
      </c>
      <c r="S20" s="70" t="e">
        <f aca="false">IF(F20&gt;H20,"",J20-I20)</f>
        <v>#NAME?</v>
      </c>
      <c r="T20" s="71" t="str">
        <f aca="false">IF(F20&gt;H20,M20-L20,"")</f>
        <v/>
      </c>
      <c r="U20" s="72" t="n">
        <f aca="false">VLOOKUP(E20,Lookups!$B$6:$E$304,4)</f>
        <v>0.035</v>
      </c>
      <c r="V20" s="73" t="n">
        <f aca="false">R20-$C$2</f>
        <v>-8583</v>
      </c>
    </row>
    <row r="21" customFormat="false" ht="12.75" hidden="false" customHeight="false" outlineLevel="0" collapsed="false">
      <c r="A21" s="82"/>
      <c r="B21" s="58" t="n">
        <v>0</v>
      </c>
      <c r="C21" s="59" t="n">
        <f aca="false">C$19+B21</f>
        <v>0.39</v>
      </c>
      <c r="D21" s="60" t="n">
        <f aca="false">D$19+B21</f>
        <v>0.39</v>
      </c>
      <c r="E21" s="61" t="n">
        <v>37316</v>
      </c>
      <c r="F21" s="62" t="n">
        <f aca="false">F20</f>
        <v>30.5</v>
      </c>
      <c r="G21" s="62" t="n">
        <f aca="false">G20</f>
        <v>30.5</v>
      </c>
      <c r="H21" s="63" t="n">
        <v>40</v>
      </c>
      <c r="I21" s="64" t="e">
        <f aca="false">IF(AND(F21&gt;H21,F$1="No"),"",EURO(F21,H21,U21,U21,C21,V21,1,0))</f>
        <v>#NAME?</v>
      </c>
      <c r="J21" s="65" t="e">
        <f aca="false">IF(AND(G21&gt;H21,F$1="no"),"",EURO(G21,H21,U21,U21,D21,V21,1,0))</f>
        <v>#NAME?</v>
      </c>
      <c r="K21" s="66" t="e">
        <f aca="false">EURO(F21,H21,U21,U21,C21,V21,1,1)</f>
        <v>#NAME?</v>
      </c>
      <c r="L21" s="64" t="e">
        <f aca="false">IF(AND(G21&lt;H21,F$1="no"),"",EURO(G21,H21,U21,U21,C21,V21,0,0))</f>
        <v>#NAME?</v>
      </c>
      <c r="M21" s="65" t="e">
        <f aca="false">IF(AND(F21&lt;H21,F$1="no"),"",EURO(F21,H21,U21,U21,D21,V21,0,0))</f>
        <v>#NAME?</v>
      </c>
      <c r="N21" s="68" t="e">
        <f aca="false">EURO(F21,H21,U21,U21,C21,V21,0,1)</f>
        <v>#NAME?</v>
      </c>
      <c r="O21" s="69" t="e">
        <f aca="false">EURO($F21,$H21,$U21,$U21,$C21,$V21,1,2)</f>
        <v>#NAME?</v>
      </c>
      <c r="P21" s="70" t="e">
        <f aca="false">EURO($F21,$H21,$U21,$U21,$C21,$V21,1,3)</f>
        <v>#NAME?</v>
      </c>
      <c r="Q21" s="70" t="e">
        <f aca="false">EURO($F21,$H21,$U21,$U21,$C21,$V21,1,5)/365</f>
        <v>#NAME?</v>
      </c>
      <c r="R21" s="74" t="n">
        <f aca="false">VLOOKUP(E21,Lookups!$B$6:$C$304,2)</f>
        <v>37314</v>
      </c>
      <c r="S21" s="70" t="e">
        <f aca="false">IF(F21&gt;H21,"",J21-I21)</f>
        <v>#NAME?</v>
      </c>
      <c r="T21" s="71" t="str">
        <f aca="false">IF(F21&gt;H21,M21-L21,"")</f>
        <v/>
      </c>
      <c r="U21" s="72" t="n">
        <f aca="false">VLOOKUP(E21,Lookups!$B$6:$E$304,4)</f>
        <v>0.035</v>
      </c>
      <c r="V21" s="73" t="n">
        <f aca="false">R21-$C$2</f>
        <v>-8612</v>
      </c>
    </row>
    <row r="22" customFormat="false" ht="12.75" hidden="false" customHeight="false" outlineLevel="0" collapsed="false">
      <c r="A22" s="82"/>
      <c r="B22" s="58" t="n">
        <v>0</v>
      </c>
      <c r="C22" s="59" t="n">
        <f aca="false">C$19+B22</f>
        <v>0.39</v>
      </c>
      <c r="D22" s="60" t="n">
        <f aca="false">D$19+B22</f>
        <v>0.39</v>
      </c>
      <c r="E22" s="61" t="n">
        <v>37347</v>
      </c>
      <c r="F22" s="62" t="n">
        <f aca="false">F21</f>
        <v>30.5</v>
      </c>
      <c r="G22" s="62" t="n">
        <f aca="false">G21</f>
        <v>30.5</v>
      </c>
      <c r="H22" s="63" t="n">
        <v>50</v>
      </c>
      <c r="I22" s="64" t="e">
        <f aca="false">IF(AND(F22&gt;H22,F$1="No"),"",EURO(F22,H22,U22,U22,C22,V22,1,0))</f>
        <v>#NAME?</v>
      </c>
      <c r="J22" s="65" t="e">
        <f aca="false">IF(AND(G22&gt;H22,F$1="no"),"",EURO(G22,H22,U22,U22,D22,V22,1,0))</f>
        <v>#NAME?</v>
      </c>
      <c r="K22" s="66" t="e">
        <f aca="false">EURO(F22,H22,U22,U22,C22,V22,1,1)</f>
        <v>#NAME?</v>
      </c>
      <c r="L22" s="64" t="e">
        <f aca="false">IF(AND(G22&lt;H22,F$1="no"),"",EURO(G22,H22,U22,U22,C22,V22,0,0))</f>
        <v>#NAME?</v>
      </c>
      <c r="M22" s="65" t="e">
        <f aca="false">IF(AND(F22&lt;H22,F$1="no"),"",EURO(F22,H22,U22,U22,D22,V22,0,0))</f>
        <v>#NAME?</v>
      </c>
      <c r="N22" s="68" t="e">
        <f aca="false">EURO(F22,H22,U22,U22,C22,V22,0,1)</f>
        <v>#NAME?</v>
      </c>
      <c r="O22" s="69" t="e">
        <f aca="false">EURO($F22,$H22,$U22,$U22,$C22,$V22,1,2)</f>
        <v>#NAME?</v>
      </c>
      <c r="P22" s="70" t="e">
        <f aca="false">EURO($F22,$H22,$U22,$U22,$C22,$V22,1,3)</f>
        <v>#NAME?</v>
      </c>
      <c r="Q22" s="70" t="e">
        <f aca="false">EURO($F22,$H22,$U22,$U22,$C22,$V22,1,5)/365</f>
        <v>#NAME?</v>
      </c>
      <c r="R22" s="74" t="n">
        <f aca="false">VLOOKUP(E22,Lookups!$B$6:$C$304,2)</f>
        <v>37343</v>
      </c>
      <c r="S22" s="70" t="e">
        <f aca="false">IF(F22&gt;H22,"",J22-I22)</f>
        <v>#NAME?</v>
      </c>
      <c r="T22" s="71" t="str">
        <f aca="false">IF(F22&gt;H22,M22-L22,"")</f>
        <v/>
      </c>
      <c r="U22" s="72" t="n">
        <f aca="false">VLOOKUP(E22,Lookups!$B$6:$E$304,4)</f>
        <v>0.035</v>
      </c>
      <c r="V22" s="73" t="n">
        <f aca="false">R22-$C$2</f>
        <v>-8583</v>
      </c>
    </row>
    <row r="23" customFormat="false" ht="13.5" hidden="false" customHeight="false" outlineLevel="0" collapsed="false">
      <c r="A23" s="82"/>
      <c r="B23" s="75" t="n">
        <v>0</v>
      </c>
      <c r="C23" s="119" t="n">
        <f aca="false">C$19+B23</f>
        <v>0.39</v>
      </c>
      <c r="D23" s="120" t="n">
        <f aca="false">D$19+B23</f>
        <v>0.39</v>
      </c>
      <c r="E23" s="121" t="n">
        <v>37347</v>
      </c>
      <c r="F23" s="132" t="n">
        <f aca="false">F22</f>
        <v>30.5</v>
      </c>
      <c r="G23" s="132" t="n">
        <f aca="false">G22</f>
        <v>30.5</v>
      </c>
      <c r="H23" s="133" t="n">
        <v>65</v>
      </c>
      <c r="I23" s="123" t="e">
        <f aca="false">IF(AND(F23&gt;H23,F$1="No"),"",EURO(F23,H23,U23,U23,C23,V23,1,0))</f>
        <v>#NAME?</v>
      </c>
      <c r="J23" s="124" t="e">
        <f aca="false">IF(AND(G23&gt;H23,F$1="no"),"",EURO(G23,H23,U23,U23,D23,V23,1,0))</f>
        <v>#NAME?</v>
      </c>
      <c r="K23" s="125" t="e">
        <f aca="false">EURO(F23,H23,U23,U23,C23,V23,1,1)</f>
        <v>#NAME?</v>
      </c>
      <c r="L23" s="123" t="e">
        <f aca="false">IF(AND(G23&lt;H23,F$1="no"),"",EURO(G23,H23,U23,U23,C23,V23,0,0))</f>
        <v>#NAME?</v>
      </c>
      <c r="M23" s="124" t="e">
        <f aca="false">IF(AND(F23&lt;H23,F$1="no"),"",EURO(F23,H23,U23,U23,D23,V23,0,0))</f>
        <v>#NAME?</v>
      </c>
      <c r="N23" s="76" t="e">
        <f aca="false">EURO(F23,H23,U23,U23,C23,V23,0,1)</f>
        <v>#NAME?</v>
      </c>
      <c r="O23" s="77" t="e">
        <f aca="false">EURO($F23,$H23,$U23,$U23,$C23,$V23,1,2)</f>
        <v>#NAME?</v>
      </c>
      <c r="P23" s="78" t="e">
        <f aca="false">EURO($F23,$H23,$U23,$U23,$C23,$V23,1,3)</f>
        <v>#NAME?</v>
      </c>
      <c r="Q23" s="78" t="e">
        <f aca="false">EURO($F23,$H23,$U23,$U23,$C23,$V23,1,5)/365</f>
        <v>#NAME?</v>
      </c>
      <c r="R23" s="79" t="n">
        <f aca="false">VLOOKUP(E23,Lookups!$B$6:$C$304,2)</f>
        <v>37343</v>
      </c>
      <c r="S23" s="78" t="e">
        <f aca="false">IF(F23&gt;H23,"",J23-I23)</f>
        <v>#NAME?</v>
      </c>
      <c r="T23" s="80" t="str">
        <f aca="false">IF(F23&gt;H23,M23-L23,"")</f>
        <v/>
      </c>
      <c r="U23" s="81" t="n">
        <f aca="false">VLOOKUP(E23,Lookups!$B$6:$E$304,4)</f>
        <v>0.035</v>
      </c>
      <c r="V23" s="127" t="n">
        <f aca="false">R23-$C$2</f>
        <v>-8583</v>
      </c>
    </row>
    <row r="24" customFormat="false" ht="12.75" hidden="false" customHeight="false" outlineLevel="0" collapsed="false">
      <c r="A24" s="82" t="s">
        <v>40</v>
      </c>
      <c r="B24" s="128"/>
      <c r="C24" s="42" t="n">
        <v>0.43</v>
      </c>
      <c r="D24" s="43" t="n">
        <v>0.43</v>
      </c>
      <c r="E24" s="44" t="n">
        <v>37377</v>
      </c>
      <c r="F24" s="45" t="n">
        <v>41</v>
      </c>
      <c r="G24" s="45" t="n">
        <v>41</v>
      </c>
      <c r="H24" s="46" t="n">
        <v>40</v>
      </c>
      <c r="I24" s="47" t="e">
        <f aca="false">IF(AND(F24&gt;H24,F$1="No"),"",EURO(F24,H24,U24,U24,C24,V24,1,0))</f>
        <v>#NAME?</v>
      </c>
      <c r="J24" s="48" t="e">
        <f aca="false">IF(AND(G24&gt;H24,F$1="no"),"",EURO(G24,H24,U24,U24,D24,V24,1,0))</f>
        <v>#NAME?</v>
      </c>
      <c r="K24" s="49" t="e">
        <f aca="false">EURO(F24,H24,U24,U24,C24,V24,1,1)</f>
        <v>#NAME?</v>
      </c>
      <c r="L24" s="47" t="e">
        <f aca="false">IF(AND(G24&lt;H24,F$1="no"),"",EURO(G24,H24,U24,U24,C24,V24,0,0))</f>
        <v>#NAME?</v>
      </c>
      <c r="M24" s="48" t="e">
        <f aca="false">IF(AND(F24&lt;H24,F$1="no"),"",EURO(F24,H24,U24,U24,D24,V24,0,0))</f>
        <v>#NAME?</v>
      </c>
      <c r="N24" s="51" t="e">
        <f aca="false">EURO(F24,H24,U24,U24,C24,V24,0,1)</f>
        <v>#NAME?</v>
      </c>
      <c r="O24" s="52" t="e">
        <f aca="false">EURO($F24,$H24,$U24,$U24,$C24,$V24,1,2)</f>
        <v>#NAME?</v>
      </c>
      <c r="P24" s="53" t="e">
        <f aca="false">EURO($F24,$H24,$U24,$U24,$C24,$V24,1,3)</f>
        <v>#NAME?</v>
      </c>
      <c r="Q24" s="53" t="e">
        <f aca="false">EURO($F24,$H24,$U24,$U24,$C24,$V24,1,5)/365</f>
        <v>#NAME?</v>
      </c>
      <c r="R24" s="54" t="n">
        <f aca="false">VLOOKUP(E24,Lookups!$B$6:$C$304,2)</f>
        <v>37375</v>
      </c>
      <c r="S24" s="53" t="str">
        <f aca="false">IF(F24&gt;H24,"",J24-I24)</f>
        <v/>
      </c>
      <c r="T24" s="55" t="e">
        <f aca="false">IF(F24&gt;H24,M24-L24,"")</f>
        <v>#NAME?</v>
      </c>
      <c r="U24" s="56" t="n">
        <f aca="false">VLOOKUP(E24,Lookups!$B$6:$E$304,4)</f>
        <v>0.035</v>
      </c>
      <c r="V24" s="57" t="n">
        <f aca="false">R24-$C$2</f>
        <v>-8551</v>
      </c>
    </row>
    <row r="25" customFormat="false" ht="12.75" hidden="false" customHeight="false" outlineLevel="0" collapsed="false">
      <c r="A25" s="82"/>
      <c r="B25" s="58" t="n">
        <v>0</v>
      </c>
      <c r="C25" s="59" t="n">
        <f aca="false">C$24+B25</f>
        <v>0.43</v>
      </c>
      <c r="D25" s="60" t="n">
        <f aca="false">D$24+B25</f>
        <v>0.43</v>
      </c>
      <c r="E25" s="61" t="n">
        <v>37377</v>
      </c>
      <c r="F25" s="62" t="n">
        <f aca="false">F24</f>
        <v>41</v>
      </c>
      <c r="G25" s="62" t="n">
        <f aca="false">G24</f>
        <v>41</v>
      </c>
      <c r="H25" s="63" t="n">
        <v>45</v>
      </c>
      <c r="I25" s="64" t="e">
        <f aca="false">IF(AND(F25&gt;H25,F$1="No"),"",EURO(F25,H25,U25,U25,C25,V25,1,0))</f>
        <v>#NAME?</v>
      </c>
      <c r="J25" s="65" t="e">
        <f aca="false">IF(AND(G25&gt;H25,F$1="no"),"",EURO(G25,H25,U25,U25,D25,V25,1,0))</f>
        <v>#NAME?</v>
      </c>
      <c r="K25" s="66" t="e">
        <f aca="false">EURO(F25,H25,U25,U25,C25,V25,1,1)</f>
        <v>#NAME?</v>
      </c>
      <c r="L25" s="64" t="e">
        <f aca="false">IF(AND(G25&lt;H25,F$1="no"),"",EURO(G25,H25,U25,U25,C25,V25,0,0))</f>
        <v>#NAME?</v>
      </c>
      <c r="M25" s="65" t="e">
        <f aca="false">IF(AND(F25&lt;H25,F$1="no"),"",EURO(F25,H25,U25,U25,D25,V25,0,0))</f>
        <v>#NAME?</v>
      </c>
      <c r="N25" s="68" t="e">
        <f aca="false">EURO(F25,H25,U25,U25,C25,V25,0,1)</f>
        <v>#NAME?</v>
      </c>
      <c r="O25" s="69" t="e">
        <f aca="false">EURO($F25,$H25,$U25,$U25,$C25,$V25,1,2)</f>
        <v>#NAME?</v>
      </c>
      <c r="P25" s="70" t="e">
        <f aca="false">EURO($F25,$H25,$U25,$U25,$C25,$V25,1,3)</f>
        <v>#NAME?</v>
      </c>
      <c r="Q25" s="70" t="e">
        <f aca="false">EURO($F25,$H25,$U25,$U25,$C25,$V25,1,5)/365</f>
        <v>#NAME?</v>
      </c>
      <c r="R25" s="74" t="n">
        <f aca="false">VLOOKUP(E25,Lookups!$B$6:$C$304,2)</f>
        <v>37375</v>
      </c>
      <c r="S25" s="70" t="e">
        <f aca="false">IF(F25&gt;H25,"",J25-I25)</f>
        <v>#NAME?</v>
      </c>
      <c r="T25" s="71" t="str">
        <f aca="false">IF(F25&gt;H25,M25-L25,"")</f>
        <v/>
      </c>
      <c r="U25" s="72" t="n">
        <f aca="false">VLOOKUP(E25,Lookups!$B$6:$E$304,4)</f>
        <v>0.035</v>
      </c>
      <c r="V25" s="73" t="n">
        <f aca="false">R25-$C$2</f>
        <v>-8551</v>
      </c>
    </row>
    <row r="26" customFormat="false" ht="12.75" hidden="false" customHeight="false" outlineLevel="0" collapsed="false">
      <c r="A26" s="82"/>
      <c r="B26" s="58" t="n">
        <v>0</v>
      </c>
      <c r="C26" s="59" t="n">
        <f aca="false">C$24+B26</f>
        <v>0.43</v>
      </c>
      <c r="D26" s="60" t="n">
        <f aca="false">D$24+B26</f>
        <v>0.43</v>
      </c>
      <c r="E26" s="61" t="n">
        <v>37408</v>
      </c>
      <c r="F26" s="62" t="n">
        <f aca="false">F25</f>
        <v>41</v>
      </c>
      <c r="G26" s="62" t="n">
        <f aca="false">G25</f>
        <v>41</v>
      </c>
      <c r="H26" s="63" t="n">
        <f aca="false">H25</f>
        <v>45</v>
      </c>
      <c r="I26" s="64" t="e">
        <f aca="false">IF(AND(F26&gt;H26,F$1="No"),"",EURO(F26,H26,U26,U26,C26,V26,1,0))</f>
        <v>#NAME?</v>
      </c>
      <c r="J26" s="65" t="e">
        <f aca="false">IF(AND(G26&gt;H26,F$1="no"),"",EURO(G26,H26,U26,U26,D26,V26,1,0))</f>
        <v>#NAME?</v>
      </c>
      <c r="K26" s="66" t="e">
        <f aca="false">EURO(F26,H26,U26,U26,C26,V26,1,1)</f>
        <v>#NAME?</v>
      </c>
      <c r="L26" s="64" t="e">
        <f aca="false">IF(AND(G26&lt;H26,F$1="no"),"",EURO(G26,H26,U26,U26,C26,V26,0,0))</f>
        <v>#NAME?</v>
      </c>
      <c r="M26" s="65" t="e">
        <f aca="false">IF(AND(F26&lt;H26,F$1="no"),"",EURO(F26,H26,U26,U26,D26,V26,0,0))</f>
        <v>#NAME?</v>
      </c>
      <c r="N26" s="68" t="e">
        <f aca="false">EURO(F26,H26,U26,U26,C26,V26,0,1)</f>
        <v>#NAME?</v>
      </c>
      <c r="O26" s="69" t="e">
        <f aca="false">EURO($F26,$H26,$U26,$U26,$C26,$V26,1,2)</f>
        <v>#NAME?</v>
      </c>
      <c r="P26" s="70" t="e">
        <f aca="false">EURO($F26,$H26,$U26,$U26,$C26,$V26,1,3)</f>
        <v>#NAME?</v>
      </c>
      <c r="Q26" s="70" t="e">
        <f aca="false">EURO($F26,$H26,$U26,$U26,$C26,$V26,1,5)/365</f>
        <v>#NAME?</v>
      </c>
      <c r="R26" s="74" t="n">
        <f aca="false">VLOOKUP(E26,Lookups!$B$6:$C$304,2)</f>
        <v>37406</v>
      </c>
      <c r="S26" s="70" t="e">
        <f aca="false">IF(F26&gt;H26,"",J26-I26)</f>
        <v>#NAME?</v>
      </c>
      <c r="T26" s="71" t="str">
        <f aca="false">IF(F26&gt;H26,M26-L26,"")</f>
        <v/>
      </c>
      <c r="U26" s="72" t="n">
        <f aca="false">VLOOKUP(E26,Lookups!$B$6:$E$304,4)</f>
        <v>0.035</v>
      </c>
      <c r="V26" s="73" t="n">
        <f aca="false">R26-$C$2</f>
        <v>-8520</v>
      </c>
    </row>
    <row r="27" customFormat="false" ht="12.75" hidden="false" customHeight="false" outlineLevel="0" collapsed="false">
      <c r="A27" s="82"/>
      <c r="B27" s="58" t="n">
        <v>0</v>
      </c>
      <c r="C27" s="59" t="n">
        <f aca="false">C$24+B27</f>
        <v>0.43</v>
      </c>
      <c r="D27" s="60" t="n">
        <f aca="false">D$24+B27</f>
        <v>0.43</v>
      </c>
      <c r="E27" s="61" t="n">
        <v>37408</v>
      </c>
      <c r="F27" s="62" t="n">
        <f aca="false">F26</f>
        <v>41</v>
      </c>
      <c r="G27" s="62" t="n">
        <f aca="false">G26</f>
        <v>41</v>
      </c>
      <c r="H27" s="63" t="n">
        <v>55</v>
      </c>
      <c r="I27" s="64" t="e">
        <f aca="false">IF(AND(F27&gt;H27,F$1="No"),"",EURO(F27,H27,U27,U27,C27,V27,1,0))</f>
        <v>#NAME?</v>
      </c>
      <c r="J27" s="65" t="e">
        <f aca="false">IF(AND(G27&gt;H27,F$1="no"),"",EURO(G27,H27,U27,U27,D27,V27,1,0))</f>
        <v>#NAME?</v>
      </c>
      <c r="K27" s="66" t="e">
        <f aca="false">EURO(F27,H27,U27,U27,C27,V27,1,1)</f>
        <v>#NAME?</v>
      </c>
      <c r="L27" s="64" t="e">
        <f aca="false">IF(AND(G27&lt;H27,F$1="no"),"",EURO(G27,H27,U27,U27,C27,V27,0,0))</f>
        <v>#NAME?</v>
      </c>
      <c r="M27" s="65" t="e">
        <f aca="false">IF(AND(F27&lt;H27,F$1="no"),"",EURO(F27,H27,U27,U27,D27,V27,0,0))</f>
        <v>#NAME?</v>
      </c>
      <c r="N27" s="68" t="e">
        <f aca="false">EURO(F27,H27,U27,U27,C27,V27,0,1)</f>
        <v>#NAME?</v>
      </c>
      <c r="O27" s="69" t="e">
        <f aca="false">EURO($F27,$H27,$U27,$U27,$C27,$V27,1,2)</f>
        <v>#NAME?</v>
      </c>
      <c r="P27" s="70" t="e">
        <f aca="false">EURO($F27,$H27,$U27,$U27,$C27,$V27,1,3)</f>
        <v>#NAME?</v>
      </c>
      <c r="Q27" s="70" t="e">
        <f aca="false">EURO($F27,$H27,$U27,$U27,$C27,$V27,1,5)/365</f>
        <v>#NAME?</v>
      </c>
      <c r="R27" s="74" t="n">
        <f aca="false">VLOOKUP(E27,Lookups!$B$6:$C$304,2)</f>
        <v>37406</v>
      </c>
      <c r="S27" s="70" t="e">
        <f aca="false">IF(F27&gt;H27,"",J27-I27)</f>
        <v>#NAME?</v>
      </c>
      <c r="T27" s="71" t="str">
        <f aca="false">IF(F27&gt;H27,M27-L27,"")</f>
        <v/>
      </c>
      <c r="U27" s="72" t="n">
        <f aca="false">VLOOKUP(E27,Lookups!$B$6:$E$304,4)</f>
        <v>0.035</v>
      </c>
      <c r="V27" s="73" t="n">
        <f aca="false">R27-$C$2</f>
        <v>-8520</v>
      </c>
    </row>
    <row r="28" customFormat="false" ht="13.5" hidden="false" customHeight="false" outlineLevel="0" collapsed="false">
      <c r="A28" s="82"/>
      <c r="B28" s="75" t="n">
        <v>0</v>
      </c>
      <c r="C28" s="59" t="n">
        <f aca="false">C$24+B28</f>
        <v>0.43</v>
      </c>
      <c r="D28" s="60" t="n">
        <f aca="false">D$24+B28</f>
        <v>0.43</v>
      </c>
      <c r="E28" s="61" t="n">
        <v>37408</v>
      </c>
      <c r="F28" s="62" t="n">
        <f aca="false">F27</f>
        <v>41</v>
      </c>
      <c r="G28" s="62" t="n">
        <f aca="false">G27</f>
        <v>41</v>
      </c>
      <c r="H28" s="63" t="n">
        <v>60</v>
      </c>
      <c r="I28" s="64" t="e">
        <f aca="false">IF(AND(F28&gt;H28,F$1="No"),"",EURO(F28,H28,U28,U28,C28,V28,1,0))</f>
        <v>#NAME?</v>
      </c>
      <c r="J28" s="65" t="e">
        <f aca="false">IF(AND(G28&gt;H28,F$1="no"),"",EURO(G28,H28,U28,U28,D28,V28,1,0))</f>
        <v>#NAME?</v>
      </c>
      <c r="K28" s="66" t="e">
        <f aca="false">EURO(F28,H28,U28,U28,C28,V28,1,1)</f>
        <v>#NAME?</v>
      </c>
      <c r="L28" s="64" t="e">
        <f aca="false">IF(AND(G28&lt;H28,F$1="no"),"",EURO(G28,H28,U28,U28,C28,V28,0,0))</f>
        <v>#NAME?</v>
      </c>
      <c r="M28" s="65" t="e">
        <f aca="false">IF(AND(F28&lt;H28,F$1="no"),"",EURO(F28,H28,U28,U28,D28,V28,0,0))</f>
        <v>#NAME?</v>
      </c>
      <c r="N28" s="68" t="e">
        <f aca="false">EURO(F28,H28,U28,U28,C28,V28,0,1)</f>
        <v>#NAME?</v>
      </c>
      <c r="O28" s="69" t="e">
        <f aca="false">EURO($F28,$H28,$U28,$U28,$C28,$V28,1,2)</f>
        <v>#NAME?</v>
      </c>
      <c r="P28" s="70" t="e">
        <f aca="false">EURO($F28,$H28,$U28,$U28,$C28,$V28,1,3)</f>
        <v>#NAME?</v>
      </c>
      <c r="Q28" s="70" t="e">
        <f aca="false">EURO($F28,$H28,$U28,$U28,$C28,$V28,1,5)/365</f>
        <v>#NAME?</v>
      </c>
      <c r="R28" s="74" t="n">
        <f aca="false">VLOOKUP(E28,Lookups!$B$6:$C$304,2)</f>
        <v>37406</v>
      </c>
      <c r="S28" s="70" t="e">
        <f aca="false">IF(F28&gt;H28,"",J28-I28)</f>
        <v>#NAME?</v>
      </c>
      <c r="T28" s="71" t="str">
        <f aca="false">IF(F28&gt;H28,M28-L28,"")</f>
        <v/>
      </c>
      <c r="U28" s="72" t="n">
        <f aca="false">VLOOKUP(E28,Lookups!$B$6:$E$304,4)</f>
        <v>0.035</v>
      </c>
      <c r="V28" s="73" t="n">
        <f aca="false">R28-$C$2</f>
        <v>-8520</v>
      </c>
    </row>
    <row r="29" customFormat="false" ht="12.75" hidden="false" customHeight="false" outlineLevel="0" collapsed="false">
      <c r="A29" s="134" t="s">
        <v>41</v>
      </c>
      <c r="B29" s="128"/>
      <c r="C29" s="93" t="n">
        <v>0.48</v>
      </c>
      <c r="D29" s="94" t="n">
        <v>0.48</v>
      </c>
      <c r="E29" s="95" t="n">
        <v>37438</v>
      </c>
      <c r="F29" s="45" t="n">
        <v>50.75</v>
      </c>
      <c r="G29" s="45" t="n">
        <v>51</v>
      </c>
      <c r="H29" s="97" t="n">
        <v>55</v>
      </c>
      <c r="I29" s="98" t="e">
        <f aca="false">IF(AND(F29&gt;H29,F$1="No"),"",EURO(F29,H29,U29,U29,C29,V29,1,0))</f>
        <v>#NAME?</v>
      </c>
      <c r="J29" s="99" t="e">
        <f aca="false">IF(AND(G29&gt;H29,F$1="no"),"",EURO(G29,H29,U29,U29,D29,V29,1,0))</f>
        <v>#NAME?</v>
      </c>
      <c r="K29" s="100" t="e">
        <f aca="false">EURO(F29,H29,U29,U29,C29,V29,1,1)</f>
        <v>#NAME?</v>
      </c>
      <c r="L29" s="98" t="e">
        <f aca="false">IF(AND(G29&lt;H29,F$1="no"),"",EURO(G29,H29,U29,U29,C29,V29,0,0))</f>
        <v>#NAME?</v>
      </c>
      <c r="M29" s="101" t="e">
        <f aca="false">IF(AND(F29&lt;H29,F$1="no"),"",EURO(F29,H29,U29,U29,D29,V29,0,0))</f>
        <v>#NAME?</v>
      </c>
      <c r="N29" s="102" t="e">
        <f aca="false">EURO(F29,H29,U29,U29,C29,V29,0,1)</f>
        <v>#NAME?</v>
      </c>
      <c r="O29" s="103" t="e">
        <f aca="false">EURO($F29,$H29,$U29,$U29,$C29,$V29,1,2)</f>
        <v>#NAME?</v>
      </c>
      <c r="P29" s="104" t="e">
        <f aca="false">EURO($F29,$H29,$U29,$U29,$C29,$V29,1,3)</f>
        <v>#NAME?</v>
      </c>
      <c r="Q29" s="104" t="e">
        <f aca="false">EURO($F29,$H29,$U29,$U29,$C29,$V29,1,5)/365</f>
        <v>#NAME?</v>
      </c>
      <c r="R29" s="105" t="n">
        <f aca="false">VLOOKUP(E29,Lookups!$B$6:$C$304,2)</f>
        <v>37436</v>
      </c>
      <c r="S29" s="104" t="e">
        <f aca="false">IF(F29&gt;H29,"",J29-I29)</f>
        <v>#NAME?</v>
      </c>
      <c r="T29" s="106" t="str">
        <f aca="false">IF(F29&gt;H29,M29-L29,"")</f>
        <v/>
      </c>
      <c r="U29" s="107" t="n">
        <f aca="false">VLOOKUP(E29,Lookups!$B$6:$E$304,4)</f>
        <v>0.035</v>
      </c>
      <c r="V29" s="57" t="n">
        <f aca="false">R29-$C$2</f>
        <v>-8490</v>
      </c>
    </row>
    <row r="30" customFormat="false" ht="12.75" hidden="false" customHeight="false" outlineLevel="0" collapsed="false">
      <c r="A30" s="134"/>
      <c r="B30" s="58"/>
      <c r="C30" s="109" t="n">
        <f aca="false">C29</f>
        <v>0.48</v>
      </c>
      <c r="D30" s="110" t="n">
        <f aca="false">D29</f>
        <v>0.48</v>
      </c>
      <c r="E30" s="111" t="n">
        <v>37469</v>
      </c>
      <c r="F30" s="112" t="n">
        <f aca="false">F29</f>
        <v>50.75</v>
      </c>
      <c r="G30" s="112" t="n">
        <f aca="false">G29</f>
        <v>51</v>
      </c>
      <c r="H30" s="113" t="n">
        <f aca="false">H29</f>
        <v>55</v>
      </c>
      <c r="I30" s="114" t="e">
        <f aca="false">IF(AND(F30&gt;H30,F$1="No"),"",EURO(F30,H30,U30,U30,C30,V30,1,0))</f>
        <v>#NAME?</v>
      </c>
      <c r="J30" s="115" t="e">
        <f aca="false">IF(AND(G30&gt;H30,F$1="no"),"",EURO(G30,H30,U30,U30,D30,V30,1,0))</f>
        <v>#NAME?</v>
      </c>
      <c r="K30" s="116" t="e">
        <f aca="false">EURO(F30,H30,U30,U30,C30,V30,1,1)</f>
        <v>#NAME?</v>
      </c>
      <c r="L30" s="114" t="e">
        <f aca="false">IF(AND(G30&lt;H30,F$1="no"),"",EURO(G30,H30,U30,U30,C30,V30,0,0))</f>
        <v>#NAME?</v>
      </c>
      <c r="M30" s="117" t="e">
        <f aca="false">IF(AND(F30&lt;H30,F$1="no"),"",EURO(F30,H30,U30,U30,D30,V30,0,0))</f>
        <v>#NAME?</v>
      </c>
      <c r="N30" s="87" t="e">
        <f aca="false">EURO(F30,H30,U30,U30,C30,V30,0,1)</f>
        <v>#NAME?</v>
      </c>
      <c r="O30" s="88" t="e">
        <f aca="false">EURO($F30,$H30,$U30,$U30,$C30,$V30,1,2)</f>
        <v>#NAME?</v>
      </c>
      <c r="P30" s="89" t="e">
        <f aca="false">EURO($F30,$H30,$U30,$U30,$C30,$V30,1,3)</f>
        <v>#NAME?</v>
      </c>
      <c r="Q30" s="89" t="e">
        <f aca="false">EURO($F30,$H30,$U30,$U30,$C30,$V30,1,5)/365</f>
        <v>#NAME?</v>
      </c>
      <c r="R30" s="90" t="n">
        <f aca="false">VLOOKUP(E30,Lookups!$B$6:$C$304,2)</f>
        <v>37467</v>
      </c>
      <c r="S30" s="89" t="e">
        <f aca="false">IF(F30&gt;H30,"",J30-I30)</f>
        <v>#NAME?</v>
      </c>
      <c r="T30" s="91" t="str">
        <f aca="false">IF(F30&gt;H30,M30-L30,"")</f>
        <v/>
      </c>
      <c r="U30" s="92" t="n">
        <f aca="false">VLOOKUP(E30,Lookups!$B$6:$E$304,4)</f>
        <v>0.035</v>
      </c>
      <c r="V30" s="73" t="n">
        <f aca="false">R30-$C$2</f>
        <v>-8459</v>
      </c>
    </row>
    <row r="31" customFormat="false" ht="12.75" hidden="false" customHeight="false" outlineLevel="0" collapsed="false">
      <c r="A31" s="134"/>
      <c r="B31" s="58"/>
      <c r="C31" s="93" t="n">
        <f aca="false">C30</f>
        <v>0.48</v>
      </c>
      <c r="D31" s="94" t="n">
        <f aca="false">D30</f>
        <v>0.48</v>
      </c>
      <c r="E31" s="95" t="n">
        <v>37438</v>
      </c>
      <c r="F31" s="96" t="n">
        <f aca="false">F30</f>
        <v>50.75</v>
      </c>
      <c r="G31" s="96" t="n">
        <f aca="false">G30</f>
        <v>51</v>
      </c>
      <c r="H31" s="97" t="n">
        <v>60</v>
      </c>
      <c r="I31" s="98" t="e">
        <f aca="false">IF(AND(F31&gt;H31,F$1="No"),"",EURO(F31,H31,U31,U31,C31,V31,1,0))</f>
        <v>#NAME?</v>
      </c>
      <c r="J31" s="99" t="e">
        <f aca="false">IF(AND(G31&gt;H31,F$1="no"),"",EURO(G31,H31,U31,U31,D31,V31,1,0))</f>
        <v>#NAME?</v>
      </c>
      <c r="K31" s="100" t="e">
        <f aca="false">EURO(F31,H31,U31,U31,C31,V31,1,1)</f>
        <v>#NAME?</v>
      </c>
      <c r="L31" s="98" t="e">
        <f aca="false">IF(AND(G31&lt;H31,F$1="no"),"",EURO(G31,H31,U31,U31,C31,V31,0,0))</f>
        <v>#NAME?</v>
      </c>
      <c r="M31" s="101" t="e">
        <f aca="false">IF(AND(F31&lt;H31,F$1="no"),"",EURO(F31,H31,U31,U31,D31,V31,0,0))</f>
        <v>#NAME?</v>
      </c>
      <c r="N31" s="102" t="e">
        <f aca="false">EURO(F31,H31,U31,U31,C31,V31,0,1)</f>
        <v>#NAME?</v>
      </c>
      <c r="O31" s="103" t="e">
        <f aca="false">EURO($F31,$H31,$U31,$U31,$C31,$V31,1,2)</f>
        <v>#NAME?</v>
      </c>
      <c r="P31" s="104" t="e">
        <f aca="false">EURO($F31,$H31,$U31,$U31,$C31,$V31,1,3)</f>
        <v>#NAME?</v>
      </c>
      <c r="Q31" s="104" t="e">
        <f aca="false">EURO($F31,$H31,$U31,$U31,$C31,$V31,1,5)/365</f>
        <v>#NAME?</v>
      </c>
      <c r="R31" s="105" t="n">
        <f aca="false">VLOOKUP(E31,Lookups!$B$6:$C$304,2)</f>
        <v>37436</v>
      </c>
      <c r="S31" s="104" t="e">
        <f aca="false">IF(F31&gt;H31,"",J31-I31)</f>
        <v>#NAME?</v>
      </c>
      <c r="T31" s="106" t="str">
        <f aca="false">IF(F31&gt;H31,M31-L31,"")</f>
        <v/>
      </c>
      <c r="U31" s="107" t="n">
        <f aca="false">VLOOKUP(E31,Lookups!$B$6:$E$304,4)</f>
        <v>0.035</v>
      </c>
      <c r="V31" s="73" t="n">
        <f aca="false">R31-$C$2</f>
        <v>-8490</v>
      </c>
    </row>
    <row r="32" customFormat="false" ht="12.75" hidden="false" customHeight="false" outlineLevel="0" collapsed="false">
      <c r="A32" s="134"/>
      <c r="B32" s="58" t="n">
        <v>0</v>
      </c>
      <c r="C32" s="109" t="n">
        <f aca="false">C$29+B32</f>
        <v>0.48</v>
      </c>
      <c r="D32" s="110" t="n">
        <f aca="false">D$29+B32</f>
        <v>0.48</v>
      </c>
      <c r="E32" s="111" t="n">
        <v>37469</v>
      </c>
      <c r="F32" s="112" t="n">
        <f aca="false">F31</f>
        <v>50.75</v>
      </c>
      <c r="G32" s="112" t="n">
        <f aca="false">G31</f>
        <v>51</v>
      </c>
      <c r="H32" s="113" t="n">
        <f aca="false">H31</f>
        <v>60</v>
      </c>
      <c r="I32" s="114" t="e">
        <f aca="false">IF(AND(F32&gt;H32,F$1="No"),"",EURO(F32,H32,U32,U32,C32,V32,1,0))</f>
        <v>#NAME?</v>
      </c>
      <c r="J32" s="115" t="e">
        <f aca="false">IF(AND(G32&gt;H32,F$1="no"),"",EURO(G32,H32,U32,U32,D32,V32,1,0))</f>
        <v>#NAME?</v>
      </c>
      <c r="K32" s="116" t="e">
        <f aca="false">EURO(F32,H32,U32,U32,C32,V32,1,1)</f>
        <v>#NAME?</v>
      </c>
      <c r="L32" s="114" t="e">
        <f aca="false">IF(AND(G32&lt;H32,F$1="no"),"",EURO(G32,H32,U32,U32,C32,V32,0,0))</f>
        <v>#NAME?</v>
      </c>
      <c r="M32" s="117" t="e">
        <f aca="false">IF(AND(F32&lt;H32,F$1="no"),"",EURO(F32,H32,U32,U32,D32,V32,0,0))</f>
        <v>#NAME?</v>
      </c>
      <c r="N32" s="87" t="e">
        <f aca="false">EURO(F32,H32,U32,U32,C32,V32,0,1)</f>
        <v>#NAME?</v>
      </c>
      <c r="O32" s="88" t="e">
        <f aca="false">EURO($F32,$H32,$U32,$U32,$C32,$V32,1,2)</f>
        <v>#NAME?</v>
      </c>
      <c r="P32" s="89" t="e">
        <f aca="false">EURO($F32,$H32,$U32,$U32,$C32,$V32,1,3)</f>
        <v>#NAME?</v>
      </c>
      <c r="Q32" s="89" t="e">
        <f aca="false">EURO($F32,$H32,$U32,$U32,$C32,$V32,1,5)/365</f>
        <v>#NAME?</v>
      </c>
      <c r="R32" s="90" t="n">
        <f aca="false">VLOOKUP(E32,Lookups!$B$6:$C$304,2)</f>
        <v>37467</v>
      </c>
      <c r="S32" s="89" t="e">
        <f aca="false">IF(F32&gt;H32,"",J32-I32)</f>
        <v>#NAME?</v>
      </c>
      <c r="T32" s="91" t="str">
        <f aca="false">IF(F32&gt;H32,M32-L32,"")</f>
        <v/>
      </c>
      <c r="U32" s="92" t="n">
        <f aca="false">VLOOKUP(E32,Lookups!$B$6:$E$304,4)</f>
        <v>0.035</v>
      </c>
      <c r="V32" s="73" t="n">
        <f aca="false">R32-$C$2</f>
        <v>-8459</v>
      </c>
    </row>
    <row r="33" customFormat="false" ht="12.75" hidden="false" customHeight="false" outlineLevel="0" collapsed="false">
      <c r="A33" s="134"/>
      <c r="B33" s="58" t="n">
        <v>0</v>
      </c>
      <c r="C33" s="93" t="n">
        <f aca="false">C$29+B33</f>
        <v>0.48</v>
      </c>
      <c r="D33" s="94" t="n">
        <f aca="false">D$29+B33</f>
        <v>0.48</v>
      </c>
      <c r="E33" s="95" t="n">
        <v>37438</v>
      </c>
      <c r="F33" s="96" t="n">
        <f aca="false">F32</f>
        <v>50.75</v>
      </c>
      <c r="G33" s="96" t="n">
        <f aca="false">G32</f>
        <v>51</v>
      </c>
      <c r="H33" s="97" t="n">
        <v>50</v>
      </c>
      <c r="I33" s="98" t="e">
        <f aca="false">IF(AND(F33&gt;H33,F$1="No"),"",EURO(F33,H33,U33,U33,C33,V33,1,0))</f>
        <v>#NAME?</v>
      </c>
      <c r="J33" s="99" t="e">
        <f aca="false">IF(AND(G33&gt;H33,F$1="no"),"",EURO(G33,H33,U33,U33,D33,V33,1,0))</f>
        <v>#NAME?</v>
      </c>
      <c r="K33" s="100" t="e">
        <f aca="false">EURO(F33,H33,U33,U33,C33,V33,1,1)</f>
        <v>#NAME?</v>
      </c>
      <c r="L33" s="98" t="e">
        <f aca="false">IF(AND(G33&lt;H33,F$1="no"),"",EURO(G33,H33,U33,U33,C33,V33,0,0))</f>
        <v>#NAME?</v>
      </c>
      <c r="M33" s="101" t="e">
        <f aca="false">IF(AND(F33&lt;H33,F$1="no"),"",EURO(F33,H33,U33,U33,D33,V33,0,0))</f>
        <v>#NAME?</v>
      </c>
      <c r="N33" s="102" t="e">
        <f aca="false">EURO(F33,H33,U33,U33,C33,V33,0,1)</f>
        <v>#NAME?</v>
      </c>
      <c r="O33" s="103" t="e">
        <f aca="false">EURO($F33,$H33,$U33,$U33,$C33,$V33,1,2)</f>
        <v>#NAME?</v>
      </c>
      <c r="P33" s="104" t="e">
        <f aca="false">EURO($F33,$H33,$U33,$U33,$C33,$V33,1,3)</f>
        <v>#NAME?</v>
      </c>
      <c r="Q33" s="104" t="e">
        <f aca="false">EURO($F33,$H33,$U33,$U33,$C33,$V33,1,5)/365</f>
        <v>#NAME?</v>
      </c>
      <c r="R33" s="105" t="n">
        <f aca="false">VLOOKUP(E33,Lookups!$B$6:$C$304,2)</f>
        <v>37436</v>
      </c>
      <c r="S33" s="104" t="str">
        <f aca="false">IF(F33&gt;H33,"",J33-I33)</f>
        <v/>
      </c>
      <c r="T33" s="106" t="e">
        <f aca="false">IF(F33&gt;H33,M33-L33,"")</f>
        <v>#NAME?</v>
      </c>
      <c r="U33" s="107" t="n">
        <f aca="false">VLOOKUP(E33,Lookups!$B$6:$E$304,4)</f>
        <v>0.035</v>
      </c>
      <c r="V33" s="73" t="n">
        <f aca="false">R33-$C$2</f>
        <v>-8490</v>
      </c>
    </row>
    <row r="34" customFormat="false" ht="12.75" hidden="false" customHeight="false" outlineLevel="0" collapsed="false">
      <c r="A34" s="134"/>
      <c r="B34" s="58" t="n">
        <v>0</v>
      </c>
      <c r="C34" s="109" t="n">
        <f aca="false">C$29+B34</f>
        <v>0.48</v>
      </c>
      <c r="D34" s="110" t="n">
        <f aca="false">D$29+B34</f>
        <v>0.48</v>
      </c>
      <c r="E34" s="111" t="n">
        <v>37469</v>
      </c>
      <c r="F34" s="112" t="n">
        <f aca="false">F33</f>
        <v>50.75</v>
      </c>
      <c r="G34" s="112" t="n">
        <f aca="false">G33</f>
        <v>51</v>
      </c>
      <c r="H34" s="113" t="n">
        <f aca="false">H33</f>
        <v>50</v>
      </c>
      <c r="I34" s="114" t="e">
        <f aca="false">IF(AND(F34&gt;H34,F$1="No"),"",EURO(F34,H34,U34,U34,C34,V34,1,0))</f>
        <v>#NAME?</v>
      </c>
      <c r="J34" s="115" t="e">
        <f aca="false">IF(AND(G34&gt;H34,F$1="no"),"",EURO(G34,H34,U34,U34,D34,V34,1,0))</f>
        <v>#NAME?</v>
      </c>
      <c r="K34" s="116" t="e">
        <f aca="false">EURO(F34,H34,U34,U34,C34,V34,1,1)</f>
        <v>#NAME?</v>
      </c>
      <c r="L34" s="114" t="e">
        <f aca="false">IF(AND(G34&lt;H34,F$1="no"),"",EURO(G34,H34,U34,U34,C34,V34,0,0))</f>
        <v>#NAME?</v>
      </c>
      <c r="M34" s="117" t="e">
        <f aca="false">IF(AND(F34&lt;H34,F$1="no"),"",EURO(F34,H34,U34,U34,D34,V34,0,0))</f>
        <v>#NAME?</v>
      </c>
      <c r="N34" s="87" t="e">
        <f aca="false">EURO(F34,H34,U34,U34,C34,V34,0,1)</f>
        <v>#NAME?</v>
      </c>
      <c r="O34" s="88" t="e">
        <f aca="false">EURO($F34,$H34,$U34,$U34,$C34,$V34,1,2)</f>
        <v>#NAME?</v>
      </c>
      <c r="P34" s="89" t="e">
        <f aca="false">EURO($F34,$H34,$U34,$U34,$C34,$V34,1,3)</f>
        <v>#NAME?</v>
      </c>
      <c r="Q34" s="89" t="e">
        <f aca="false">EURO($F34,$H34,$U34,$U34,$C34,$V34,1,5)/365</f>
        <v>#NAME?</v>
      </c>
      <c r="R34" s="90" t="n">
        <f aca="false">VLOOKUP(E34,Lookups!$B$6:$C$304,2)</f>
        <v>37467</v>
      </c>
      <c r="S34" s="89" t="str">
        <f aca="false">IF(F34&gt;H34,"",J34-I34)</f>
        <v/>
      </c>
      <c r="T34" s="91" t="e">
        <f aca="false">IF(F34&gt;H34,M34-L34,"")</f>
        <v>#NAME?</v>
      </c>
      <c r="U34" s="92" t="n">
        <f aca="false">VLOOKUP(E34,Lookups!$B$6:$E$304,4)</f>
        <v>0.035</v>
      </c>
      <c r="V34" s="73" t="n">
        <f aca="false">R34-$C$2</f>
        <v>-8459</v>
      </c>
    </row>
    <row r="35" customFormat="false" ht="12.75" hidden="false" customHeight="false" outlineLevel="0" collapsed="false">
      <c r="A35" s="134"/>
      <c r="B35" s="58" t="n">
        <v>0</v>
      </c>
      <c r="C35" s="59" t="n">
        <f aca="false">C$29+B35</f>
        <v>0.48</v>
      </c>
      <c r="D35" s="60" t="n">
        <f aca="false">D$29+B35</f>
        <v>0.48</v>
      </c>
      <c r="E35" s="135" t="n">
        <v>37438</v>
      </c>
      <c r="F35" s="62" t="n">
        <f aca="false">F34</f>
        <v>50.75</v>
      </c>
      <c r="G35" s="62" t="n">
        <f aca="false">G34</f>
        <v>51</v>
      </c>
      <c r="H35" s="63" t="n">
        <v>70</v>
      </c>
      <c r="I35" s="64" t="e">
        <f aca="false">IF(AND(F35&gt;H35,F$1="No"),"",EURO(F35,H35,U35,U35,C35,V35,1,0))</f>
        <v>#NAME?</v>
      </c>
      <c r="J35" s="65" t="e">
        <f aca="false">IF(AND(G35&gt;H35,F$1="no"),"",EURO(G35,H35,U35,U35,D35,V35,1,0))</f>
        <v>#NAME?</v>
      </c>
      <c r="K35" s="66" t="e">
        <f aca="false">EURO(F35,H35,U35,U35,C35,V35,1,1)</f>
        <v>#NAME?</v>
      </c>
      <c r="L35" s="64" t="e">
        <f aca="false">IF(AND(G35&lt;H35,F$1="no"),"",EURO(G35,H35,U35,U35,C35,V35,0,0))</f>
        <v>#NAME?</v>
      </c>
      <c r="M35" s="67" t="e">
        <f aca="false">IF(AND(F35&lt;H35,F$1="no"),"",EURO(F35,H35,U35,U35,D35,V35,0,0))</f>
        <v>#NAME?</v>
      </c>
      <c r="N35" s="68" t="e">
        <f aca="false">EURO(F35,H35,U35,U35,C35,V35,0,1)</f>
        <v>#NAME?</v>
      </c>
      <c r="O35" s="69" t="e">
        <f aca="false">EURO($F35,$H35,$U35,$U35,$C35,$V35,1,2)</f>
        <v>#NAME?</v>
      </c>
      <c r="P35" s="70" t="e">
        <f aca="false">EURO($F35,$H35,$U35,$U35,$C35,$V35,1,3)</f>
        <v>#NAME?</v>
      </c>
      <c r="Q35" s="70" t="e">
        <f aca="false">EURO($F35,$H35,$U35,$U35,$C35,$V35,1,5)/365</f>
        <v>#NAME?</v>
      </c>
      <c r="R35" s="74" t="n">
        <f aca="false">VLOOKUP(E35,Lookups!$B$6:$C$304,2)</f>
        <v>37436</v>
      </c>
      <c r="S35" s="70" t="e">
        <f aca="false">IF(F35&gt;H35,"",J35-I35)</f>
        <v>#NAME?</v>
      </c>
      <c r="T35" s="71" t="str">
        <f aca="false">IF(F35&gt;H35,M35-L35,"")</f>
        <v/>
      </c>
      <c r="U35" s="72" t="n">
        <f aca="false">VLOOKUP(E35,Lookups!$B$6:$E$304,4)</f>
        <v>0.035</v>
      </c>
      <c r="V35" s="73" t="n">
        <f aca="false">R35-$C$2</f>
        <v>-8490</v>
      </c>
    </row>
    <row r="36" customFormat="false" ht="13.5" hidden="false" customHeight="false" outlineLevel="0" collapsed="false">
      <c r="A36" s="134"/>
      <c r="B36" s="58" t="n">
        <v>0</v>
      </c>
      <c r="C36" s="59" t="n">
        <f aca="false">C$29+B36</f>
        <v>0.48</v>
      </c>
      <c r="D36" s="60" t="n">
        <f aca="false">D$29+B36</f>
        <v>0.48</v>
      </c>
      <c r="E36" s="135" t="n">
        <v>37469</v>
      </c>
      <c r="F36" s="62" t="n">
        <f aca="false">F35</f>
        <v>50.75</v>
      </c>
      <c r="G36" s="62" t="n">
        <f aca="false">G35</f>
        <v>51</v>
      </c>
      <c r="H36" s="86" t="n">
        <f aca="false">H35</f>
        <v>70</v>
      </c>
      <c r="I36" s="64" t="e">
        <f aca="false">IF(AND(F36&gt;H36,F$1="No"),"",EURO(F36,H36,U36,U36,C36,V36,1,0))</f>
        <v>#NAME?</v>
      </c>
      <c r="J36" s="65" t="e">
        <f aca="false">IF(AND(G36&gt;H36,F$1="no"),"",EURO(G36,H36,U36,U36,D36,V36,1,0))</f>
        <v>#NAME?</v>
      </c>
      <c r="K36" s="66" t="e">
        <f aca="false">EURO(F36,H36,U36,U36,C36,V36,1,1)</f>
        <v>#NAME?</v>
      </c>
      <c r="L36" s="64" t="e">
        <f aca="false">IF(AND(G36&lt;H36,F$1="no"),"",EURO(G36,H36,U36,U36,C36,V36,0,0))</f>
        <v>#NAME?</v>
      </c>
      <c r="M36" s="67" t="e">
        <f aca="false">IF(AND(F36&lt;H36,F$1="no"),"",EURO(F36,H36,U36,U36,D36,V36,0,0))</f>
        <v>#NAME?</v>
      </c>
      <c r="N36" s="68" t="e">
        <f aca="false">EURO(F36,H36,U36,U36,C36,V36,0,1)</f>
        <v>#NAME?</v>
      </c>
      <c r="O36" s="69" t="e">
        <f aca="false">EURO($F36,$H36,$U36,$U36,$C36,$V36,1,2)</f>
        <v>#NAME?</v>
      </c>
      <c r="P36" s="70" t="e">
        <f aca="false">EURO($F36,$H36,$U36,$U36,$C36,$V36,1,3)</f>
        <v>#NAME?</v>
      </c>
      <c r="Q36" s="70" t="e">
        <f aca="false">EURO($F36,$H36,$U36,$U36,$C36,$V36,1,5)/365</f>
        <v>#NAME?</v>
      </c>
      <c r="R36" s="74" t="n">
        <f aca="false">VLOOKUP(E36,Lookups!$B$6:$C$304,2)</f>
        <v>37467</v>
      </c>
      <c r="S36" s="70" t="e">
        <f aca="false">IF(F36&gt;H36,"",J36-I36)</f>
        <v>#NAME?</v>
      </c>
      <c r="T36" s="71" t="str">
        <f aca="false">IF(F36&gt;H36,M36-L36,"")</f>
        <v/>
      </c>
      <c r="U36" s="72" t="n">
        <f aca="false">VLOOKUP(E36,Lookups!$B$6:$E$304,4)</f>
        <v>0.035</v>
      </c>
      <c r="V36" s="73" t="n">
        <f aca="false">R36-$C$2</f>
        <v>-8459</v>
      </c>
    </row>
    <row r="37" customFormat="false" ht="12.75" hidden="false" customHeight="false" outlineLevel="0" collapsed="false">
      <c r="A37" s="136" t="s">
        <v>42</v>
      </c>
      <c r="B37" s="128"/>
      <c r="C37" s="137" t="n">
        <v>0.48</v>
      </c>
      <c r="D37" s="138" t="n">
        <v>0.48</v>
      </c>
      <c r="E37" s="139" t="n">
        <v>37803</v>
      </c>
      <c r="F37" s="45" t="n">
        <v>49</v>
      </c>
      <c r="G37" s="45" t="n">
        <v>50</v>
      </c>
      <c r="H37" s="46" t="n">
        <v>40</v>
      </c>
      <c r="I37" s="47" t="e">
        <f aca="false">IF(AND(F37&gt;H37,F$1="No"),"",EURO(F37,H37,U37,U37,C37,V37,1,0))</f>
        <v>#NAME?</v>
      </c>
      <c r="J37" s="48" t="e">
        <f aca="false">IF(AND(G37&gt;H37,F$1="no"),"",EURO(G37,H37,U37,U37,D37,V37,1,0))</f>
        <v>#NAME?</v>
      </c>
      <c r="K37" s="140" t="e">
        <f aca="false">EURO(F37,H37,U37,U37,C37,V37,1,1)</f>
        <v>#NAME?</v>
      </c>
      <c r="L37" s="47" t="e">
        <f aca="false">IF(AND(G37&lt;H37,F$1="no"),"",EURO(G37,H37,U37,U37,C37,V37,0,0))</f>
        <v>#NAME?</v>
      </c>
      <c r="M37" s="48" t="e">
        <f aca="false">IF(AND(F37&lt;H37,F$1="no"),"",EURO(F37,H37,U37,U37,D37,V37,0,0))</f>
        <v>#NAME?</v>
      </c>
      <c r="N37" s="51" t="e">
        <f aca="false">EURO(F37,H37,U37,U37,C37,V37,0,1)</f>
        <v>#NAME?</v>
      </c>
      <c r="O37" s="52" t="e">
        <f aca="false">EURO($F37,$H37,$U37,$U37,$C37,$V37,1,2)</f>
        <v>#NAME?</v>
      </c>
      <c r="P37" s="53" t="e">
        <f aca="false">EURO($F37,$H37,$U37,$U37,$C37,$V37,1,3)</f>
        <v>#NAME?</v>
      </c>
      <c r="Q37" s="53" t="e">
        <f aca="false">EURO($F37,$H37,$U37,$U37,$C37,$V37,1,5)/365</f>
        <v>#NAME?</v>
      </c>
      <c r="R37" s="54" t="n">
        <f aca="false">VLOOKUP(E37,Lookups!$B$6:$C$304,2)</f>
        <v>37801</v>
      </c>
      <c r="S37" s="53" t="str">
        <f aca="false">IF(F37&gt;H37,"",J37-I37)</f>
        <v/>
      </c>
      <c r="T37" s="55" t="e">
        <f aca="false">IF(F37&gt;H37,M37-L37,"")</f>
        <v>#NAME?</v>
      </c>
      <c r="U37" s="56" t="n">
        <f aca="false">VLOOKUP(E37,Lookups!$B$6:$E$304,4)</f>
        <v>0.035</v>
      </c>
      <c r="V37" s="73" t="n">
        <f aca="false">R37-$C$2</f>
        <v>-8125</v>
      </c>
    </row>
    <row r="38" customFormat="false" ht="12.75" hidden="false" customHeight="false" outlineLevel="0" collapsed="false">
      <c r="A38" s="136"/>
      <c r="B38" s="58"/>
      <c r="C38" s="109" t="n">
        <f aca="false">C37</f>
        <v>0.48</v>
      </c>
      <c r="D38" s="110" t="n">
        <f aca="false">D37</f>
        <v>0.48</v>
      </c>
      <c r="E38" s="141" t="n">
        <v>37834</v>
      </c>
      <c r="F38" s="112" t="n">
        <f aca="false">F37</f>
        <v>49</v>
      </c>
      <c r="G38" s="112" t="n">
        <f aca="false">G37</f>
        <v>50</v>
      </c>
      <c r="H38" s="113" t="n">
        <f aca="false">H37</f>
        <v>40</v>
      </c>
      <c r="I38" s="114" t="e">
        <f aca="false">IF(AND(F38&gt;H38,F$1="No"),"",EURO(F38,H38,U38,U38,C38,V38,1,0))</f>
        <v>#NAME?</v>
      </c>
      <c r="J38" s="115" t="e">
        <f aca="false">IF(AND(G38&gt;H38,F$1="no"),"",EURO(G38,H38,U38,U38,D38,V38,1,0))</f>
        <v>#NAME?</v>
      </c>
      <c r="K38" s="142" t="e">
        <f aca="false">EURO(F38,H38,U38,U38,C38,V38,1,1)</f>
        <v>#NAME?</v>
      </c>
      <c r="L38" s="114" t="e">
        <f aca="false">IF(AND(G38&lt;H38,F$1="no"),"",EURO(G38,H38,U38,U38,C38,V38,0,0))</f>
        <v>#NAME?</v>
      </c>
      <c r="M38" s="115" t="e">
        <f aca="false">IF(AND(F38&lt;H38,F$1="no"),"",EURO(F38,H38,U38,U38,D38,V38,0,0))</f>
        <v>#NAME?</v>
      </c>
      <c r="N38" s="87" t="e">
        <f aca="false">EURO(F38,H38,U38,U38,C38,V38,0,1)</f>
        <v>#NAME?</v>
      </c>
      <c r="O38" s="88" t="e">
        <f aca="false">EURO($F38,$H38,$U38,$U38,$C38,$V38,1,2)</f>
        <v>#NAME?</v>
      </c>
      <c r="P38" s="89" t="e">
        <f aca="false">EURO($F38,$H38,$U38,$U38,$C38,$V38,1,3)</f>
        <v>#NAME?</v>
      </c>
      <c r="Q38" s="89" t="e">
        <f aca="false">EURO($F38,$H38,$U38,$U38,$C38,$V38,1,5)/365</f>
        <v>#NAME?</v>
      </c>
      <c r="R38" s="90" t="n">
        <f aca="false">VLOOKUP(E38,Lookups!$B$6:$C$304,2)</f>
        <v>37832</v>
      </c>
      <c r="S38" s="89" t="str">
        <f aca="false">IF(F38&gt;H38,"",J38-I38)</f>
        <v/>
      </c>
      <c r="T38" s="91" t="e">
        <f aca="false">IF(F38&gt;H38,M38-L38,"")</f>
        <v>#NAME?</v>
      </c>
      <c r="U38" s="92" t="n">
        <f aca="false">VLOOKUP(E38,Lookups!$B$6:$E$304,4)</f>
        <v>0.035</v>
      </c>
      <c r="V38" s="73" t="n">
        <f aca="false">R38-$C$2</f>
        <v>-8094</v>
      </c>
    </row>
    <row r="39" customFormat="false" ht="12.75" hidden="false" customHeight="false" outlineLevel="0" collapsed="false">
      <c r="A39" s="136"/>
      <c r="B39" s="58" t="n">
        <v>0</v>
      </c>
      <c r="C39" s="93" t="n">
        <f aca="false">C$37+B39</f>
        <v>0.48</v>
      </c>
      <c r="D39" s="94" t="n">
        <f aca="false">D$37+B39</f>
        <v>0.48</v>
      </c>
      <c r="E39" s="143" t="n">
        <v>37803</v>
      </c>
      <c r="F39" s="96" t="n">
        <f aca="false">F37</f>
        <v>49</v>
      </c>
      <c r="G39" s="96" t="n">
        <f aca="false">G37</f>
        <v>50</v>
      </c>
      <c r="H39" s="97" t="n">
        <v>50</v>
      </c>
      <c r="I39" s="98" t="e">
        <f aca="false">IF(AND(F39&gt;H39,F$1="No"),"",EURO(F39,H39,U39,U39,C39,V39,1,0))</f>
        <v>#NAME?</v>
      </c>
      <c r="J39" s="99" t="e">
        <f aca="false">IF(AND(G39&gt;H39,F$1="no"),"",EURO(G39,H39,U39,U39,D39,V39,1,0))</f>
        <v>#NAME?</v>
      </c>
      <c r="K39" s="144" t="e">
        <f aca="false">EURO(F39,H39,U39,U39,C39,V39,1,1)</f>
        <v>#NAME?</v>
      </c>
      <c r="L39" s="98" t="e">
        <f aca="false">IF(AND(G39&lt;H39,F$1="no"),"",EURO(G39,H39,U39,U39,C39,V39,0,0))</f>
        <v>#NAME?</v>
      </c>
      <c r="M39" s="99" t="e">
        <f aca="false">IF(AND(F39&lt;H39,F$1="no"),"",EURO(F39,H39,U39,U39,D39,V39,0,0))</f>
        <v>#NAME?</v>
      </c>
      <c r="N39" s="102" t="e">
        <f aca="false">EURO(F39,H39,U39,U39,C39,V39,0,1)</f>
        <v>#NAME?</v>
      </c>
      <c r="O39" s="103" t="e">
        <f aca="false">EURO($F39,$H39,$U39,$U39,$C39,$V39,1,2)</f>
        <v>#NAME?</v>
      </c>
      <c r="P39" s="104" t="e">
        <f aca="false">EURO($F39,$H39,$U39,$U39,$C39,$V39,1,3)</f>
        <v>#NAME?</v>
      </c>
      <c r="Q39" s="104" t="e">
        <f aca="false">EURO($F39,$H39,$U39,$U39,$C39,$V39,1,5)/365</f>
        <v>#NAME?</v>
      </c>
      <c r="R39" s="105" t="n">
        <f aca="false">VLOOKUP(E39,Lookups!$B$6:$C$304,2)</f>
        <v>37801</v>
      </c>
      <c r="S39" s="104" t="e">
        <f aca="false">IF(F39&gt;H39,"",J39-I39)</f>
        <v>#NAME?</v>
      </c>
      <c r="T39" s="106" t="str">
        <f aca="false">IF(F39&gt;H39,M39-L39,"")</f>
        <v/>
      </c>
      <c r="U39" s="107" t="n">
        <f aca="false">VLOOKUP(E39,Lookups!$B$6:$E$304,4)</f>
        <v>0.035</v>
      </c>
      <c r="V39" s="73" t="n">
        <f aca="false">R39-$C$2</f>
        <v>-8125</v>
      </c>
    </row>
    <row r="40" customFormat="false" ht="12.75" hidden="false" customHeight="false" outlineLevel="0" collapsed="false">
      <c r="A40" s="136"/>
      <c r="B40" s="58" t="n">
        <v>0</v>
      </c>
      <c r="C40" s="109" t="n">
        <f aca="false">C$37+B40</f>
        <v>0.48</v>
      </c>
      <c r="D40" s="110" t="n">
        <f aca="false">D$37+B40</f>
        <v>0.48</v>
      </c>
      <c r="E40" s="141" t="n">
        <v>37834</v>
      </c>
      <c r="F40" s="112" t="n">
        <f aca="false">F38</f>
        <v>49</v>
      </c>
      <c r="G40" s="112" t="n">
        <f aca="false">G38</f>
        <v>50</v>
      </c>
      <c r="H40" s="113" t="n">
        <f aca="false">H39</f>
        <v>50</v>
      </c>
      <c r="I40" s="114" t="e">
        <f aca="false">IF(AND(F40&gt;H40,F$1="No"),"",EURO(F40,H40,U40,U40,C40,V40,1,0))</f>
        <v>#NAME?</v>
      </c>
      <c r="J40" s="115" t="e">
        <f aca="false">IF(AND(G40&gt;H40,F$1="no"),"",EURO(G40,H40,U40,U40,D40,V40,1,0))</f>
        <v>#NAME?</v>
      </c>
      <c r="K40" s="142" t="e">
        <f aca="false">EURO(F40,H40,U40,U40,C40,V40,1,1)</f>
        <v>#NAME?</v>
      </c>
      <c r="L40" s="114" t="e">
        <f aca="false">IF(AND(G40&lt;H40,F$1="no"),"",EURO(G40,H40,U40,U40,C40,V40,0,0))</f>
        <v>#NAME?</v>
      </c>
      <c r="M40" s="115" t="e">
        <f aca="false">IF(AND(F40&lt;H40,F$1="no"),"",EURO(F40,H40,U40,U40,D40,V40,0,0))</f>
        <v>#NAME?</v>
      </c>
      <c r="N40" s="87" t="e">
        <f aca="false">EURO(F40,H40,U40,U40,C40,V40,0,1)</f>
        <v>#NAME?</v>
      </c>
      <c r="O40" s="88" t="e">
        <f aca="false">EURO($F40,$H40,$U40,$U40,$C40,$V40,1,2)</f>
        <v>#NAME?</v>
      </c>
      <c r="P40" s="89" t="e">
        <f aca="false">EURO($F40,$H40,$U40,$U40,$C40,$V40,1,3)</f>
        <v>#NAME?</v>
      </c>
      <c r="Q40" s="89" t="e">
        <f aca="false">EURO($F40,$H40,$U40,$U40,$C40,$V40,1,5)/365</f>
        <v>#NAME?</v>
      </c>
      <c r="R40" s="90" t="n">
        <f aca="false">VLOOKUP(E40,Lookups!$B$6:$C$304,2)</f>
        <v>37832</v>
      </c>
      <c r="S40" s="89" t="e">
        <f aca="false">IF(F40&gt;H40,"",J40-I40)</f>
        <v>#NAME?</v>
      </c>
      <c r="T40" s="91" t="str">
        <f aca="false">IF(F40&gt;H40,M40-L40,"")</f>
        <v/>
      </c>
      <c r="U40" s="92" t="n">
        <f aca="false">VLOOKUP(E40,Lookups!$B$6:$E$304,4)</f>
        <v>0.035</v>
      </c>
      <c r="V40" s="73" t="n">
        <f aca="false">R40-$C$2</f>
        <v>-8094</v>
      </c>
    </row>
    <row r="41" customFormat="false" ht="12.75" hidden="false" customHeight="false" outlineLevel="0" collapsed="false">
      <c r="A41" s="136"/>
      <c r="B41" s="58" t="n">
        <v>0</v>
      </c>
      <c r="C41" s="93" t="n">
        <f aca="false">C$37+B41</f>
        <v>0.48</v>
      </c>
      <c r="D41" s="94" t="n">
        <f aca="false">D$37+B41</f>
        <v>0.48</v>
      </c>
      <c r="E41" s="143" t="n">
        <v>37803</v>
      </c>
      <c r="F41" s="96" t="n">
        <f aca="false">F39</f>
        <v>49</v>
      </c>
      <c r="G41" s="96" t="n">
        <f aca="false">G39</f>
        <v>50</v>
      </c>
      <c r="H41" s="97" t="n">
        <v>50</v>
      </c>
      <c r="I41" s="98" t="e">
        <f aca="false">IF(AND(F41&gt;H41,F$1="No"),"",EURO(F41,H41,U41,U41,C41,V41,1,0))</f>
        <v>#NAME?</v>
      </c>
      <c r="J41" s="99" t="e">
        <f aca="false">IF(AND(G41&gt;H41,F$1="no"),"",EURO(G41,H41,U41,U41,D41,V41,1,0))</f>
        <v>#NAME?</v>
      </c>
      <c r="K41" s="144" t="e">
        <f aca="false">EURO(F41,H41,U41,U41,C41,V41,1,1)</f>
        <v>#NAME?</v>
      </c>
      <c r="L41" s="98" t="e">
        <f aca="false">IF(AND(G41&lt;H41,F$1="no"),"",EURO(G41,H41,U41,U41,C41,V41,0,0))</f>
        <v>#NAME?</v>
      </c>
      <c r="M41" s="99" t="e">
        <f aca="false">IF(AND(F41&lt;H41,F$1="no"),"",EURO(F41,H41,U41,U41,D41,V41,0,0))</f>
        <v>#NAME?</v>
      </c>
      <c r="N41" s="102" t="e">
        <f aca="false">EURO(F41,H41,U41,U41,C41,V41,0,1)</f>
        <v>#NAME?</v>
      </c>
      <c r="O41" s="103" t="e">
        <f aca="false">EURO($F41,$H41,$U41,$U41,$C41,$V41,1,2)</f>
        <v>#NAME?</v>
      </c>
      <c r="P41" s="104" t="e">
        <f aca="false">EURO($F41,$H41,$U41,$U41,$C41,$V41,1,3)</f>
        <v>#NAME?</v>
      </c>
      <c r="Q41" s="104" t="e">
        <f aca="false">EURO($F41,$H41,$U41,$U41,$C41,$V41,1,5)/365</f>
        <v>#NAME?</v>
      </c>
      <c r="R41" s="105" t="n">
        <f aca="false">VLOOKUP(E41,Lookups!$B$6:$C$304,2)</f>
        <v>37801</v>
      </c>
      <c r="S41" s="104" t="e">
        <f aca="false">IF(F41&gt;H41,"",J41-I41)</f>
        <v>#NAME?</v>
      </c>
      <c r="T41" s="106" t="str">
        <f aca="false">IF(F41&gt;H41,M41-L41,"")</f>
        <v/>
      </c>
      <c r="U41" s="107" t="n">
        <f aca="false">VLOOKUP(E41,Lookups!$B$6:$E$304,4)</f>
        <v>0.035</v>
      </c>
      <c r="V41" s="73" t="n">
        <f aca="false">R41-$C$2</f>
        <v>-8125</v>
      </c>
    </row>
    <row r="42" customFormat="false" ht="12.75" hidden="false" customHeight="false" outlineLevel="0" collapsed="false">
      <c r="A42" s="136"/>
      <c r="B42" s="58" t="n">
        <v>0</v>
      </c>
      <c r="C42" s="109" t="n">
        <f aca="false">C$37+B42</f>
        <v>0.48</v>
      </c>
      <c r="D42" s="110" t="n">
        <f aca="false">D$37+B42</f>
        <v>0.48</v>
      </c>
      <c r="E42" s="141" t="n">
        <v>37834</v>
      </c>
      <c r="F42" s="112" t="n">
        <f aca="false">F40</f>
        <v>49</v>
      </c>
      <c r="G42" s="112" t="n">
        <f aca="false">G40</f>
        <v>50</v>
      </c>
      <c r="H42" s="113" t="n">
        <f aca="false">H41</f>
        <v>50</v>
      </c>
      <c r="I42" s="114" t="e">
        <f aca="false">IF(AND(F42&gt;H42,F$1="No"),"",EURO(F42,H42,U42,U42,C42,V42,1,0))</f>
        <v>#NAME?</v>
      </c>
      <c r="J42" s="115" t="e">
        <f aca="false">IF(AND(G42&gt;H42,F$1="no"),"",EURO(G42,H42,U42,U42,D42,V42,1,0))</f>
        <v>#NAME?</v>
      </c>
      <c r="K42" s="142" t="e">
        <f aca="false">EURO(F42,H42,U42,U42,C42,V42,1,1)</f>
        <v>#NAME?</v>
      </c>
      <c r="L42" s="114" t="e">
        <f aca="false">IF(AND(G42&lt;H42,F$1="no"),"",EURO(G42,H42,U42,U42,C42,V42,0,0))</f>
        <v>#NAME?</v>
      </c>
      <c r="M42" s="115" t="e">
        <f aca="false">IF(AND(F42&lt;H42,F$1="no"),"",EURO(F42,H42,U42,U42,D42,V42,0,0))</f>
        <v>#NAME?</v>
      </c>
      <c r="N42" s="87" t="e">
        <f aca="false">EURO(F42,H42,U42,U42,C42,V42,0,1)</f>
        <v>#NAME?</v>
      </c>
      <c r="O42" s="88" t="e">
        <f aca="false">EURO($F42,$H42,$U42,$U42,$C42,$V42,1,2)</f>
        <v>#NAME?</v>
      </c>
      <c r="P42" s="89" t="e">
        <f aca="false">EURO($F42,$H42,$U42,$U42,$C42,$V42,1,3)</f>
        <v>#NAME?</v>
      </c>
      <c r="Q42" s="89" t="e">
        <f aca="false">EURO($F42,$H42,$U42,$U42,$C42,$V42,1,5)/365</f>
        <v>#NAME?</v>
      </c>
      <c r="R42" s="90" t="n">
        <f aca="false">VLOOKUP(E42,Lookups!$B$6:$C$304,2)</f>
        <v>37832</v>
      </c>
      <c r="S42" s="89" t="e">
        <f aca="false">IF(F42&gt;H42,"",J42-I42)</f>
        <v>#NAME?</v>
      </c>
      <c r="T42" s="91" t="str">
        <f aca="false">IF(F42&gt;H42,M42-L42,"")</f>
        <v/>
      </c>
      <c r="U42" s="92" t="n">
        <f aca="false">VLOOKUP(E42,Lookups!$B$6:$E$304,4)</f>
        <v>0.035</v>
      </c>
      <c r="V42" s="73" t="n">
        <f aca="false">R42-$C$2</f>
        <v>-8094</v>
      </c>
    </row>
    <row r="43" customFormat="false" ht="12.75" hidden="false" customHeight="false" outlineLevel="0" collapsed="false">
      <c r="A43" s="136"/>
      <c r="B43" s="58" t="n">
        <v>0</v>
      </c>
      <c r="C43" s="93" t="n">
        <f aca="false">C$37+B43</f>
        <v>0.48</v>
      </c>
      <c r="D43" s="94" t="n">
        <f aca="false">D$37+B43</f>
        <v>0.48</v>
      </c>
      <c r="E43" s="143" t="n">
        <v>37803</v>
      </c>
      <c r="F43" s="96" t="n">
        <f aca="false">F41</f>
        <v>49</v>
      </c>
      <c r="G43" s="96" t="n">
        <f aca="false">G41</f>
        <v>50</v>
      </c>
      <c r="H43" s="97" t="n">
        <v>50</v>
      </c>
      <c r="I43" s="98" t="e">
        <f aca="false">IF(AND(F43&gt;H43,F$1="No"),"",EURO(F43,H43,U43,U43,C43,V43,1,0))</f>
        <v>#NAME?</v>
      </c>
      <c r="J43" s="99" t="e">
        <f aca="false">IF(AND(G43&gt;H43,F$1="no"),"",EURO(G43,H43,U43,U43,D43,V43,1,0))</f>
        <v>#NAME?</v>
      </c>
      <c r="K43" s="144" t="e">
        <f aca="false">EURO(F43,H43,U43,U43,C43,V43,1,1)</f>
        <v>#NAME?</v>
      </c>
      <c r="L43" s="98" t="e">
        <f aca="false">IF(AND(G43&lt;H43,F$1="no"),"",EURO(G43,H43,U43,U43,C43,V43,0,0))</f>
        <v>#NAME?</v>
      </c>
      <c r="M43" s="99" t="e">
        <f aca="false">IF(AND(F43&lt;H43,F$1="no"),"",EURO(F43,H43,U43,U43,D43,V43,0,0))</f>
        <v>#NAME?</v>
      </c>
      <c r="N43" s="102" t="e">
        <f aca="false">EURO(F43,H43,U43,U43,C43,V43,0,1)</f>
        <v>#NAME?</v>
      </c>
      <c r="O43" s="103" t="e">
        <f aca="false">EURO($F43,$H43,$U43,$U43,$C43,$V43,1,2)</f>
        <v>#NAME?</v>
      </c>
      <c r="P43" s="104" t="e">
        <f aca="false">EURO($F43,$H43,$U43,$U43,$C43,$V43,1,3)</f>
        <v>#NAME?</v>
      </c>
      <c r="Q43" s="104" t="e">
        <f aca="false">EURO($F43,$H43,$U43,$U43,$C43,$V43,1,5)/365</f>
        <v>#NAME?</v>
      </c>
      <c r="R43" s="105" t="n">
        <f aca="false">VLOOKUP(E43,Lookups!$B$6:$C$304,2)</f>
        <v>37801</v>
      </c>
      <c r="S43" s="104" t="e">
        <f aca="false">IF(F43&gt;H43,"",J43-I43)</f>
        <v>#NAME?</v>
      </c>
      <c r="T43" s="106" t="str">
        <f aca="false">IF(F43&gt;H43,M43-L43,"")</f>
        <v/>
      </c>
      <c r="U43" s="107" t="n">
        <f aca="false">VLOOKUP(E43,Lookups!$B$6:$E$304,4)</f>
        <v>0.035</v>
      </c>
      <c r="V43" s="73" t="n">
        <f aca="false">R43-$C$2</f>
        <v>-8125</v>
      </c>
    </row>
    <row r="44" customFormat="false" ht="13.5" hidden="false" customHeight="false" outlineLevel="0" collapsed="false">
      <c r="A44" s="136"/>
      <c r="B44" s="75" t="n">
        <v>0</v>
      </c>
      <c r="C44" s="119" t="n">
        <f aca="false">C$37+B44</f>
        <v>0.48</v>
      </c>
      <c r="D44" s="120" t="n">
        <f aca="false">D$37+B44</f>
        <v>0.48</v>
      </c>
      <c r="E44" s="145" t="n">
        <v>37834</v>
      </c>
      <c r="F44" s="132" t="n">
        <f aca="false">F42</f>
        <v>49</v>
      </c>
      <c r="G44" s="132" t="n">
        <f aca="false">G42</f>
        <v>50</v>
      </c>
      <c r="H44" s="122" t="n">
        <f aca="false">H43</f>
        <v>50</v>
      </c>
      <c r="I44" s="123" t="e">
        <f aca="false">IF(AND(F44&gt;H44,F$1="No"),"",EURO(F44,H44,U44,U44,C44,V44,1,0))</f>
        <v>#NAME?</v>
      </c>
      <c r="J44" s="124" t="e">
        <f aca="false">IF(AND(G44&gt;H44,F$1="no"),"",EURO(G44,H44,U44,U44,D44,V44,1,0))</f>
        <v>#NAME?</v>
      </c>
      <c r="K44" s="146" t="e">
        <f aca="false">EURO(F44,H44,U44,U44,C44,V44,1,1)</f>
        <v>#NAME?</v>
      </c>
      <c r="L44" s="123" t="e">
        <f aca="false">IF(AND(G44&lt;H44,F$1="no"),"",EURO(G44,H44,U44,U44,C44,V44,0,0))</f>
        <v>#NAME?</v>
      </c>
      <c r="M44" s="124" t="e">
        <f aca="false">IF(AND(F44&lt;H44,F$1="no"),"",EURO(F44,H44,U44,U44,D44,V44,0,0))</f>
        <v>#NAME?</v>
      </c>
      <c r="N44" s="76" t="e">
        <f aca="false">EURO(F44,H44,U44,U44,C44,V44,0,1)</f>
        <v>#NAME?</v>
      </c>
      <c r="O44" s="77" t="e">
        <f aca="false">EURO($F44,$H44,$U44,$U44,$C44,$V44,1,2)</f>
        <v>#NAME?</v>
      </c>
      <c r="P44" s="78" t="e">
        <f aca="false">EURO($F44,$H44,$U44,$U44,$C44,$V44,1,3)</f>
        <v>#NAME?</v>
      </c>
      <c r="Q44" s="78" t="e">
        <f aca="false">EURO($F44,$H44,$U44,$U44,$C44,$V44,1,5)/365</f>
        <v>#NAME?</v>
      </c>
      <c r="R44" s="79" t="n">
        <f aca="false">VLOOKUP(E44,Lookups!$B$6:$C$304,2)</f>
        <v>37832</v>
      </c>
      <c r="S44" s="78" t="e">
        <f aca="false">IF(F44&gt;H44,"",J44-I44)</f>
        <v>#NAME?</v>
      </c>
      <c r="T44" s="80" t="str">
        <f aca="false">IF(F44&gt;H44,M44-L44,"")</f>
        <v/>
      </c>
      <c r="U44" s="81" t="n">
        <f aca="false">VLOOKUP(E44,Lookups!$B$6:$E$304,4)</f>
        <v>0.035</v>
      </c>
      <c r="V44" s="73" t="n">
        <f aca="false">R44-$C$2</f>
        <v>-8094</v>
      </c>
    </row>
    <row r="45" customFormat="false" ht="12.75" hidden="false" customHeight="true" outlineLevel="0" collapsed="false">
      <c r="A45" s="82" t="s">
        <v>43</v>
      </c>
      <c r="B45" s="128"/>
      <c r="C45" s="42" t="n">
        <v>0.45</v>
      </c>
      <c r="D45" s="43" t="n">
        <v>0.45</v>
      </c>
      <c r="E45" s="44" t="n">
        <v>37500</v>
      </c>
      <c r="F45" s="45" t="n">
        <v>25</v>
      </c>
      <c r="G45" s="45" t="n">
        <v>25</v>
      </c>
      <c r="H45" s="46" t="n">
        <v>50</v>
      </c>
      <c r="I45" s="47" t="e">
        <f aca="false">IF(AND(F45&gt;H45,F$1="No"),"",EURO(F45,H45,U45,U45,C45,V45,1,0))</f>
        <v>#NAME?</v>
      </c>
      <c r="J45" s="48" t="e">
        <f aca="false">IF(AND(G45&gt;H45,F$1="no"),"",EURO(G45,H45,U45,U45,D45,V45,1,0))</f>
        <v>#NAME?</v>
      </c>
      <c r="K45" s="49" t="e">
        <f aca="false">EURO(F45,H45,U45,U45,C45,V45,1,1)</f>
        <v>#NAME?</v>
      </c>
      <c r="L45" s="47" t="e">
        <f aca="false">IF(AND(G45&lt;H45,F$1="no"),"",EURO(G45,H45,U45,U45,C45,V45,0,0))</f>
        <v>#NAME?</v>
      </c>
      <c r="M45" s="48" t="e">
        <f aca="false">IF(AND(F45&lt;H45,F$1="no"),"",EURO(F45,H45,U45,U45,D45,V45,0,0))</f>
        <v>#NAME?</v>
      </c>
      <c r="N45" s="51" t="e">
        <f aca="false">EURO(F45,H45,U45,U45,C45,V45,0,1)</f>
        <v>#NAME?</v>
      </c>
      <c r="O45" s="52" t="e">
        <f aca="false">EURO($F45,$H45,$U45,$U45,$C45,$V45,1,2)</f>
        <v>#NAME?</v>
      </c>
      <c r="P45" s="53" t="e">
        <f aca="false">EURO($F45,$H45,$U45,$U45,$C45,$V45,1,3)</f>
        <v>#NAME?</v>
      </c>
      <c r="Q45" s="53" t="e">
        <f aca="false">EURO($F45,$H45,$U45,$U45,$C45,$V45,1,5)/365</f>
        <v>#NAME?</v>
      </c>
      <c r="R45" s="54" t="n">
        <f aca="false">VLOOKUP(E45,Lookups!$B$6:$C$304,2)</f>
        <v>37498</v>
      </c>
      <c r="S45" s="53" t="e">
        <f aca="false">IF(F45&gt;H45,"",J45-I45)</f>
        <v>#NAME?</v>
      </c>
      <c r="T45" s="55" t="str">
        <f aca="false">IF(F45&gt;H45,M45-L45,"")</f>
        <v/>
      </c>
      <c r="U45" s="56" t="n">
        <f aca="false">VLOOKUP(E45,Lookups!$B$6:$E$304,4)</f>
        <v>0.035</v>
      </c>
      <c r="V45" s="57" t="n">
        <f aca="false">R45-$C$2</f>
        <v>-8428</v>
      </c>
    </row>
    <row r="46" customFormat="false" ht="12.75" hidden="false" customHeight="true" outlineLevel="0" collapsed="false">
      <c r="A46" s="82"/>
      <c r="B46" s="58" t="n">
        <v>0</v>
      </c>
      <c r="C46" s="59" t="n">
        <f aca="false">C$45+B46</f>
        <v>0.45</v>
      </c>
      <c r="D46" s="60" t="n">
        <f aca="false">D$45+B46</f>
        <v>0.45</v>
      </c>
      <c r="E46" s="61" t="n">
        <v>37500</v>
      </c>
      <c r="F46" s="62" t="n">
        <f aca="false">F45</f>
        <v>25</v>
      </c>
      <c r="G46" s="62" t="n">
        <f aca="false">G45</f>
        <v>25</v>
      </c>
      <c r="H46" s="63" t="n">
        <v>50</v>
      </c>
      <c r="I46" s="64" t="e">
        <f aca="false">IF(AND(F46&gt;H46,F$1="No"),"",EURO(F46,H46,U46,U46,C46,V46,1,0))</f>
        <v>#NAME?</v>
      </c>
      <c r="J46" s="65" t="e">
        <f aca="false">IF(AND(G46&gt;H46,F$1="no"),"",EURO(G46,H46,U46,U46,D46,V46,1,0))</f>
        <v>#NAME?</v>
      </c>
      <c r="K46" s="66" t="e">
        <f aca="false">EURO(F46,H46,U46,U46,C46,V46,1,1)</f>
        <v>#NAME?</v>
      </c>
      <c r="L46" s="64" t="e">
        <f aca="false">IF(AND(G46&lt;H46,F$1="no"),"",EURO(G46,H46,U46,U46,C46,V46,0,0))</f>
        <v>#NAME?</v>
      </c>
      <c r="M46" s="65" t="e">
        <f aca="false">IF(AND(F46&lt;H46,F$1="no"),"",EURO(F46,H46,U46,U46,D46,V46,0,0))</f>
        <v>#NAME?</v>
      </c>
      <c r="N46" s="68" t="e">
        <f aca="false">EURO(F46,H46,U46,U46,C46,V46,0,1)</f>
        <v>#NAME?</v>
      </c>
      <c r="O46" s="69" t="e">
        <f aca="false">EURO($F46,$H46,$U46,$U46,$C46,$V46,1,2)</f>
        <v>#NAME?</v>
      </c>
      <c r="P46" s="70" t="e">
        <f aca="false">EURO($F46,$H46,$U46,$U46,$C46,$V46,1,3)</f>
        <v>#NAME?</v>
      </c>
      <c r="Q46" s="70" t="e">
        <f aca="false">EURO($F46,$H46,$U46,$U46,$C46,$V46,1,5)/365</f>
        <v>#NAME?</v>
      </c>
      <c r="R46" s="74" t="n">
        <f aca="false">VLOOKUP(E46,Lookups!$B$6:$C$304,2)</f>
        <v>37498</v>
      </c>
      <c r="S46" s="70" t="e">
        <f aca="false">IF(F46&gt;H46,"",J46-I46)</f>
        <v>#NAME?</v>
      </c>
      <c r="T46" s="71" t="str">
        <f aca="false">IF(F46&gt;H46,M46-L46,"")</f>
        <v/>
      </c>
      <c r="U46" s="72" t="n">
        <f aca="false">VLOOKUP(E46,Lookups!$B$6:$E$304,4)</f>
        <v>0.035</v>
      </c>
      <c r="V46" s="73" t="n">
        <f aca="false">R46-$C$2</f>
        <v>-8428</v>
      </c>
    </row>
    <row r="47" customFormat="false" ht="12.75" hidden="false" customHeight="true" outlineLevel="0" collapsed="false">
      <c r="A47" s="82"/>
      <c r="B47" s="58" t="n">
        <v>0</v>
      </c>
      <c r="C47" s="59" t="n">
        <f aca="false">C$45+B47</f>
        <v>0.45</v>
      </c>
      <c r="D47" s="60" t="n">
        <f aca="false">D$45+B47</f>
        <v>0.45</v>
      </c>
      <c r="E47" s="61" t="n">
        <v>37530</v>
      </c>
      <c r="F47" s="62" t="n">
        <f aca="false">F46</f>
        <v>25</v>
      </c>
      <c r="G47" s="62" t="n">
        <f aca="false">G46</f>
        <v>25</v>
      </c>
      <c r="H47" s="63" t="n">
        <v>50</v>
      </c>
      <c r="I47" s="64" t="e">
        <f aca="false">IF(AND(F47&gt;H47,F$1="No"),"",EURO(F47,H47,U47,U47,C47,V47,1,0))</f>
        <v>#NAME?</v>
      </c>
      <c r="J47" s="65" t="e">
        <f aca="false">IF(AND(G47&gt;H47,F$1="no"),"",EURO(G47,H47,U47,U47,D47,V47,1,0))</f>
        <v>#NAME?</v>
      </c>
      <c r="K47" s="66" t="e">
        <f aca="false">EURO(F47,H47,U47,U47,C47,V47,1,1)</f>
        <v>#NAME?</v>
      </c>
      <c r="L47" s="64" t="e">
        <f aca="false">IF(AND(G47&lt;H47,F$1="no"),"",EURO(G47,H47,U47,U47,C47,V47,0,0))</f>
        <v>#NAME?</v>
      </c>
      <c r="M47" s="65" t="e">
        <f aca="false">IF(AND(F47&lt;H47,F$1="no"),"",EURO(F47,H47,U47,U47,D47,V47,0,0))</f>
        <v>#NAME?</v>
      </c>
      <c r="N47" s="68" t="e">
        <f aca="false">EURO(F47,H47,U47,U47,C47,V47,0,1)</f>
        <v>#NAME?</v>
      </c>
      <c r="O47" s="69" t="e">
        <f aca="false">EURO($F47,$H47,$U47,$U47,$C47,$V47,1,2)</f>
        <v>#NAME?</v>
      </c>
      <c r="P47" s="70" t="e">
        <f aca="false">EURO($F47,$H47,$U47,$U47,$C47,$V47,1,3)</f>
        <v>#NAME?</v>
      </c>
      <c r="Q47" s="70" t="e">
        <f aca="false">EURO($F47,$H47,$U47,$U47,$C47,$V47,1,5)/365</f>
        <v>#NAME?</v>
      </c>
      <c r="R47" s="74" t="n">
        <f aca="false">VLOOKUP(E47,Lookups!$B$6:$C$304,2)</f>
        <v>37528</v>
      </c>
      <c r="S47" s="70" t="e">
        <f aca="false">IF(F47&gt;H47,"",J47-I47)</f>
        <v>#NAME?</v>
      </c>
      <c r="T47" s="71" t="str">
        <f aca="false">IF(F47&gt;H47,M47-L47,"")</f>
        <v/>
      </c>
      <c r="U47" s="72" t="n">
        <f aca="false">VLOOKUP(E47,Lookups!$B$6:$E$304,4)</f>
        <v>0.035</v>
      </c>
      <c r="V47" s="73" t="n">
        <f aca="false">R47-$C$2</f>
        <v>-8398</v>
      </c>
    </row>
    <row r="48" customFormat="false" ht="12.75" hidden="false" customHeight="true" outlineLevel="0" collapsed="false">
      <c r="A48" s="82"/>
      <c r="B48" s="58" t="n">
        <v>0</v>
      </c>
      <c r="C48" s="59" t="n">
        <f aca="false">C$45+B48</f>
        <v>0.45</v>
      </c>
      <c r="D48" s="60" t="n">
        <f aca="false">D$45+B48</f>
        <v>0.45</v>
      </c>
      <c r="E48" s="61" t="n">
        <v>37561</v>
      </c>
      <c r="F48" s="62" t="n">
        <f aca="false">F47</f>
        <v>25</v>
      </c>
      <c r="G48" s="62" t="n">
        <f aca="false">G47</f>
        <v>25</v>
      </c>
      <c r="H48" s="63" t="n">
        <v>50</v>
      </c>
      <c r="I48" s="64" t="e">
        <f aca="false">IF(AND(F48&gt;H48,F$1="No"),"",EURO(F48,H48,U48,U48,C48,V48,1,0))</f>
        <v>#NAME?</v>
      </c>
      <c r="J48" s="65" t="e">
        <f aca="false">IF(AND(G48&gt;H48,F$1="no"),"",EURO(G48,H48,U48,U48,D48,V48,1,0))</f>
        <v>#NAME?</v>
      </c>
      <c r="K48" s="66" t="e">
        <f aca="false">EURO(F48,H48,U48,U48,C48,V48,1,1)</f>
        <v>#NAME?</v>
      </c>
      <c r="L48" s="64" t="e">
        <f aca="false">IF(AND(G48&lt;H48,F$1="no"),"",EURO(G48,H48,U48,U48,C48,V48,0,0))</f>
        <v>#NAME?</v>
      </c>
      <c r="M48" s="65" t="e">
        <f aca="false">IF(AND(F48&lt;H48,F$1="no"),"",EURO(F48,H48,U48,U48,D48,V48,0,0))</f>
        <v>#NAME?</v>
      </c>
      <c r="N48" s="68" t="e">
        <f aca="false">EURO(F48,H48,U48,U48,C48,V48,0,1)</f>
        <v>#NAME?</v>
      </c>
      <c r="O48" s="69" t="e">
        <f aca="false">EURO($F48,$H48,$U48,$U48,$C48,$V48,1,2)</f>
        <v>#NAME?</v>
      </c>
      <c r="P48" s="70" t="e">
        <f aca="false">EURO($F48,$H48,$U48,$U48,$C48,$V48,1,3)</f>
        <v>#NAME?</v>
      </c>
      <c r="Q48" s="70" t="e">
        <f aca="false">EURO($F48,$H48,$U48,$U48,$C48,$V48,1,5)/365</f>
        <v>#NAME?</v>
      </c>
      <c r="R48" s="74" t="n">
        <f aca="false">VLOOKUP(E48,Lookups!$B$6:$C$304,2)</f>
        <v>37559</v>
      </c>
      <c r="S48" s="70" t="e">
        <f aca="false">IF(F48&gt;H48,"",J48-I48)</f>
        <v>#NAME?</v>
      </c>
      <c r="T48" s="71" t="str">
        <f aca="false">IF(F48&gt;H48,M48-L48,"")</f>
        <v/>
      </c>
      <c r="U48" s="72" t="n">
        <f aca="false">VLOOKUP(E48,Lookups!$B$6:$E$304,4)</f>
        <v>0.035</v>
      </c>
      <c r="V48" s="73" t="n">
        <f aca="false">R48-$C$2</f>
        <v>-8367</v>
      </c>
    </row>
    <row r="49" customFormat="false" ht="12.75" hidden="false" customHeight="true" outlineLevel="0" collapsed="false">
      <c r="A49" s="82"/>
      <c r="B49" s="75" t="n">
        <v>0</v>
      </c>
      <c r="C49" s="59" t="n">
        <f aca="false">C$45+B49</f>
        <v>0.45</v>
      </c>
      <c r="D49" s="60" t="n">
        <f aca="false">D$45+B49</f>
        <v>0.45</v>
      </c>
      <c r="E49" s="61" t="n">
        <v>37591</v>
      </c>
      <c r="F49" s="62" t="n">
        <f aca="false">F48</f>
        <v>25</v>
      </c>
      <c r="G49" s="62" t="n">
        <f aca="false">G48</f>
        <v>25</v>
      </c>
      <c r="H49" s="63" t="n">
        <v>50</v>
      </c>
      <c r="I49" s="64" t="e">
        <f aca="false">IF(AND(F49&gt;H49,F$1="No"),"",EURO(F49,H49,U49,U49,C49,V49,1,0))</f>
        <v>#NAME?</v>
      </c>
      <c r="J49" s="65" t="e">
        <f aca="false">IF(AND(G49&gt;H49,F$1="no"),"",EURO(G49,H49,U49,U49,D49,V49,1,0))</f>
        <v>#NAME?</v>
      </c>
      <c r="K49" s="66" t="e">
        <f aca="false">EURO(F49,H49,U49,U49,C49,V49,1,1)</f>
        <v>#NAME?</v>
      </c>
      <c r="L49" s="64" t="e">
        <f aca="false">IF(AND(G49&lt;H49,F$1="no"),"",EURO(G49,H49,U49,U49,C49,V49,0,0))</f>
        <v>#NAME?</v>
      </c>
      <c r="M49" s="65" t="e">
        <f aca="false">IF(AND(F49&lt;H49,F$1="no"),"",EURO(F49,H49,U49,U49,D49,V49,0,0))</f>
        <v>#NAME?</v>
      </c>
      <c r="N49" s="68" t="e">
        <f aca="false">EURO(F49,H49,U49,U49,C49,V49,0,1)</f>
        <v>#NAME?</v>
      </c>
      <c r="O49" s="69" t="e">
        <f aca="false">EURO($F49,$H49,$U49,$U49,$C49,$V49,1,2)</f>
        <v>#NAME?</v>
      </c>
      <c r="P49" s="70" t="e">
        <f aca="false">EURO($F49,$H49,$U49,$U49,$C49,$V49,1,3)</f>
        <v>#NAME?</v>
      </c>
      <c r="Q49" s="70" t="e">
        <f aca="false">EURO($F49,$H49,$U49,$U49,$C49,$V49,1,5)/365</f>
        <v>#NAME?</v>
      </c>
      <c r="R49" s="74" t="n">
        <f aca="false">VLOOKUP(E49,Lookups!$B$6:$C$304,2)</f>
        <v>37589</v>
      </c>
      <c r="S49" s="70" t="e">
        <f aca="false">IF(F49&gt;H49,"",J49-I49)</f>
        <v>#NAME?</v>
      </c>
      <c r="T49" s="71" t="str">
        <f aca="false">IF(F49&gt;H49,M49-L49,"")</f>
        <v/>
      </c>
      <c r="U49" s="72" t="n">
        <f aca="false">VLOOKUP(E49,Lookups!$B$6:$E$304,4)</f>
        <v>0.035</v>
      </c>
      <c r="V49" s="73" t="n">
        <f aca="false">R49-$C$2</f>
        <v>-8337</v>
      </c>
    </row>
    <row r="50" customFormat="false" ht="12.75" hidden="false" customHeight="true" outlineLevel="0" collapsed="false">
      <c r="A50" s="82" t="s">
        <v>44</v>
      </c>
      <c r="B50" s="128"/>
      <c r="C50" s="42" t="n">
        <v>0.45</v>
      </c>
      <c r="D50" s="43" t="n">
        <v>0.45</v>
      </c>
      <c r="E50" s="44" t="n">
        <v>37622</v>
      </c>
      <c r="F50" s="45" t="n">
        <v>26</v>
      </c>
      <c r="G50" s="45" t="n">
        <v>27</v>
      </c>
      <c r="H50" s="46" t="n">
        <v>50</v>
      </c>
      <c r="I50" s="47" t="e">
        <f aca="false">IF(AND(F50&gt;H50,F$1="No"),"",EURO(F50,H50,U50,U50,C50,V50,1,0))</f>
        <v>#NAME?</v>
      </c>
      <c r="J50" s="48" t="e">
        <f aca="false">IF(AND(G50&gt;H50,F$1="no"),"",EURO(G50,H50,U50,U50,D50,V50,1,0))</f>
        <v>#NAME?</v>
      </c>
      <c r="K50" s="49" t="e">
        <f aca="false">EURO(F50,H50,U50,U50,C50,V50,1,1)</f>
        <v>#NAME?</v>
      </c>
      <c r="L50" s="47" t="e">
        <f aca="false">IF(AND(G50&lt;H50,F$1="no"),"",EURO(G50,H50,U50,U50,C50,V50,0,0))</f>
        <v>#NAME?</v>
      </c>
      <c r="M50" s="48" t="e">
        <f aca="false">IF(AND(F50&lt;H50,F$1="no"),"",EURO(F50,H50,U50,U50,D50,V50,0,0))</f>
        <v>#NAME?</v>
      </c>
      <c r="N50" s="51" t="e">
        <f aca="false">EURO(F50,H50,U50,U50,C50,V50,0,1)</f>
        <v>#NAME?</v>
      </c>
      <c r="O50" s="52" t="e">
        <f aca="false">EURO($F50,$H50,$U50,$U50,$C50,$V50,1,2)</f>
        <v>#NAME?</v>
      </c>
      <c r="P50" s="53" t="e">
        <f aca="false">EURO($F50,$H50,$U50,$U50,$C50,$V50,1,3)</f>
        <v>#NAME?</v>
      </c>
      <c r="Q50" s="53" t="e">
        <f aca="false">EURO($F50,$H50,$U50,$U50,$C50,$V50,1,5)/365</f>
        <v>#NAME?</v>
      </c>
      <c r="R50" s="54" t="n">
        <f aca="false">VLOOKUP(E50,Lookups!$B$6:$C$304,2)</f>
        <v>37620</v>
      </c>
      <c r="S50" s="53" t="e">
        <f aca="false">IF(F50&gt;H50,"",J50-I50)</f>
        <v>#NAME?</v>
      </c>
      <c r="T50" s="55" t="str">
        <f aca="false">IF(F50&gt;H50,M50-L50,"")</f>
        <v/>
      </c>
      <c r="U50" s="56" t="n">
        <f aca="false">VLOOKUP(E50,Lookups!$B$6:$E$304,4)</f>
        <v>0.035</v>
      </c>
      <c r="V50" s="57" t="n">
        <f aca="false">R50-$C$2</f>
        <v>-8306</v>
      </c>
    </row>
    <row r="51" customFormat="false" ht="12.75" hidden="false" customHeight="true" outlineLevel="0" collapsed="false">
      <c r="A51" s="82"/>
      <c r="B51" s="58" t="n">
        <v>0</v>
      </c>
      <c r="C51" s="59" t="n">
        <f aca="false">C$50+B51</f>
        <v>0.45</v>
      </c>
      <c r="D51" s="60" t="n">
        <f aca="false">D$50+B51</f>
        <v>0.45</v>
      </c>
      <c r="E51" s="61" t="n">
        <v>37653</v>
      </c>
      <c r="F51" s="62" t="n">
        <f aca="false">F50</f>
        <v>26</v>
      </c>
      <c r="G51" s="62" t="n">
        <f aca="false">G50</f>
        <v>27</v>
      </c>
      <c r="H51" s="63" t="n">
        <v>50</v>
      </c>
      <c r="I51" s="64" t="e">
        <f aca="false">IF(AND(F51&gt;H51,F$1="No"),"",EURO(F51,H51,U51,U51,C51,V51,1,0))</f>
        <v>#NAME?</v>
      </c>
      <c r="J51" s="65" t="e">
        <f aca="false">IF(AND(G51&gt;H51,F$1="no"),"",EURO(G51,H51,U51,U51,D51,V51,1,0))</f>
        <v>#NAME?</v>
      </c>
      <c r="K51" s="66" t="e">
        <f aca="false">EURO(F51,H51,U51,U51,C51,V51,1,1)</f>
        <v>#NAME?</v>
      </c>
      <c r="L51" s="64" t="e">
        <f aca="false">IF(AND(G51&lt;H51,F$1="no"),"",EURO(G51,H51,U51,U51,C51,V51,0,0))</f>
        <v>#NAME?</v>
      </c>
      <c r="M51" s="65" t="e">
        <f aca="false">IF(AND(F51&lt;H51,F$1="no"),"",EURO(F51,H51,U51,U51,D51,V51,0,0))</f>
        <v>#NAME?</v>
      </c>
      <c r="N51" s="68" t="e">
        <f aca="false">EURO(F51,H51,U51,U51,C51,V51,0,1)</f>
        <v>#NAME?</v>
      </c>
      <c r="O51" s="69" t="e">
        <f aca="false">EURO($F51,$H51,$U51,$U51,$C51,$V51,1,2)</f>
        <v>#NAME?</v>
      </c>
      <c r="P51" s="70" t="e">
        <f aca="false">EURO($F51,$H51,$U51,$U51,$C51,$V51,1,3)</f>
        <v>#NAME?</v>
      </c>
      <c r="Q51" s="70" t="e">
        <f aca="false">EURO($F51,$H51,$U51,$U51,$C51,$V51,1,5)/365</f>
        <v>#NAME?</v>
      </c>
      <c r="R51" s="74" t="n">
        <f aca="false">VLOOKUP(E51,Lookups!$B$6:$C$304,2)</f>
        <v>37651</v>
      </c>
      <c r="S51" s="70" t="e">
        <f aca="false">IF(F51&gt;H51,"",J51-I51)</f>
        <v>#NAME?</v>
      </c>
      <c r="T51" s="71" t="str">
        <f aca="false">IF(F51&gt;H51,M51-L51,"")</f>
        <v/>
      </c>
      <c r="U51" s="72" t="n">
        <f aca="false">VLOOKUP(E51,Lookups!$B$6:$E$304,4)</f>
        <v>0.035</v>
      </c>
      <c r="V51" s="73" t="n">
        <f aca="false">R51-$C$2</f>
        <v>-8275</v>
      </c>
    </row>
    <row r="52" customFormat="false" ht="12.75" hidden="false" customHeight="true" outlineLevel="0" collapsed="false">
      <c r="A52" s="82"/>
      <c r="B52" s="58" t="n">
        <v>0</v>
      </c>
      <c r="C52" s="59" t="n">
        <f aca="false">C$50+B52</f>
        <v>0.45</v>
      </c>
      <c r="D52" s="60" t="n">
        <f aca="false">D$50+B52</f>
        <v>0.45</v>
      </c>
      <c r="E52" s="61" t="n">
        <v>37622</v>
      </c>
      <c r="F52" s="62" t="n">
        <f aca="false">F51</f>
        <v>26</v>
      </c>
      <c r="G52" s="62" t="n">
        <f aca="false">G51</f>
        <v>27</v>
      </c>
      <c r="H52" s="63" t="n">
        <v>50</v>
      </c>
      <c r="I52" s="64" t="e">
        <f aca="false">IF(AND(F52&gt;H52,F$1="No"),"",EURO(F52,H52,U52,U52,C52,V52,1,0))</f>
        <v>#NAME?</v>
      </c>
      <c r="J52" s="65" t="e">
        <f aca="false">IF(AND(G52&gt;H52,F$1="no"),"",EURO(G52,H52,U52,U52,D52,V52,1,0))</f>
        <v>#NAME?</v>
      </c>
      <c r="K52" s="66" t="e">
        <f aca="false">EURO(F52,H52,U52,U52,C52,V52,1,1)</f>
        <v>#NAME?</v>
      </c>
      <c r="L52" s="64" t="e">
        <f aca="false">IF(AND(G52&lt;H52,F$1="no"),"",EURO(G52,H52,U52,U52,C52,V52,0,0))</f>
        <v>#NAME?</v>
      </c>
      <c r="M52" s="65" t="e">
        <f aca="false">IF(AND(F52&lt;H52,F$1="no"),"",EURO(F52,H52,U52,U52,D52,V52,0,0))</f>
        <v>#NAME?</v>
      </c>
      <c r="N52" s="68" t="e">
        <f aca="false">EURO(F52,H52,U52,U52,C52,V52,0,1)</f>
        <v>#NAME?</v>
      </c>
      <c r="O52" s="69" t="e">
        <f aca="false">EURO($F52,$H52,$U52,$U52,$C52,$V52,1,2)</f>
        <v>#NAME?</v>
      </c>
      <c r="P52" s="70" t="e">
        <f aca="false">EURO($F52,$H52,$U52,$U52,$C52,$V52,1,3)</f>
        <v>#NAME?</v>
      </c>
      <c r="Q52" s="70" t="e">
        <f aca="false">EURO($F52,$H52,$U52,$U52,$C52,$V52,1,5)/365</f>
        <v>#NAME?</v>
      </c>
      <c r="R52" s="74" t="n">
        <f aca="false">VLOOKUP(E52,Lookups!$B$6:$C$304,2)</f>
        <v>37620</v>
      </c>
      <c r="S52" s="70" t="e">
        <f aca="false">IF(F52&gt;H52,"",J52-I52)</f>
        <v>#NAME?</v>
      </c>
      <c r="T52" s="71" t="str">
        <f aca="false">IF(F52&gt;H52,M52-L52,"")</f>
        <v/>
      </c>
      <c r="U52" s="72" t="n">
        <f aca="false">VLOOKUP(E52,Lookups!$B$6:$E$304,4)</f>
        <v>0.035</v>
      </c>
      <c r="V52" s="73" t="n">
        <f aca="false">R52-$C$2</f>
        <v>-8306</v>
      </c>
    </row>
    <row r="53" customFormat="false" ht="12.75" hidden="false" customHeight="false" outlineLevel="0" collapsed="false">
      <c r="A53" s="82"/>
      <c r="B53" s="58" t="n">
        <v>0</v>
      </c>
      <c r="C53" s="59" t="n">
        <f aca="false">C$50+B53</f>
        <v>0.45</v>
      </c>
      <c r="D53" s="60" t="n">
        <f aca="false">D$50+B53</f>
        <v>0.45</v>
      </c>
      <c r="E53" s="61" t="n">
        <v>37653</v>
      </c>
      <c r="F53" s="62" t="n">
        <f aca="false">F52</f>
        <v>26</v>
      </c>
      <c r="G53" s="62" t="n">
        <f aca="false">F53</f>
        <v>26</v>
      </c>
      <c r="H53" s="63" t="n">
        <v>50</v>
      </c>
      <c r="I53" s="64" t="e">
        <f aca="false">IF(AND(F53&gt;H53,F$1="No"),"",EURO(F53,H53,U53,U53,C53,V53,1,0))</f>
        <v>#NAME?</v>
      </c>
      <c r="J53" s="65" t="e">
        <f aca="false">IF(AND(G53&gt;H53,F$1="no"),"",EURO(G53,H53,U53,U53,D53,V53,1,0))</f>
        <v>#NAME?</v>
      </c>
      <c r="K53" s="66" t="e">
        <f aca="false">EURO(F53,H53,U53,U53,C53,V53,1,1)</f>
        <v>#NAME?</v>
      </c>
      <c r="L53" s="64" t="e">
        <f aca="false">IF(AND(G53&lt;H53,F$1="no"),"",EURO(G53,H53,U53,U53,C53,V53,0,0))</f>
        <v>#NAME?</v>
      </c>
      <c r="M53" s="65" t="e">
        <f aca="false">IF(AND(F53&lt;H53,F$1="no"),"",EURO(F53,H53,U53,U53,D53,V53,0,0))</f>
        <v>#NAME?</v>
      </c>
      <c r="N53" s="68" t="e">
        <f aca="false">EURO(F53,H53,U53,U53,C53,V53,0,1)</f>
        <v>#NAME?</v>
      </c>
      <c r="O53" s="69" t="e">
        <f aca="false">EURO($F53,$H53,$U53,$U53,$C53,$V53,1,2)</f>
        <v>#NAME?</v>
      </c>
      <c r="P53" s="70" t="e">
        <f aca="false">EURO($F53,$H53,$U53,$U53,$C53,$V53,1,3)</f>
        <v>#NAME?</v>
      </c>
      <c r="Q53" s="70" t="e">
        <f aca="false">EURO($F53,$H53,$U53,$U53,$C53,$V53,1,5)/365</f>
        <v>#NAME?</v>
      </c>
      <c r="R53" s="74" t="n">
        <f aca="false">VLOOKUP(E53,Lookups!$B$6:$C$304,2)</f>
        <v>37651</v>
      </c>
      <c r="S53" s="70" t="e">
        <f aca="false">IF(F53&gt;H53,"",J53-I53)</f>
        <v>#NAME?</v>
      </c>
      <c r="T53" s="71" t="str">
        <f aca="false">IF(F53&gt;H53,M53-L53,"")</f>
        <v/>
      </c>
      <c r="U53" s="72" t="n">
        <f aca="false">VLOOKUP(E53,Lookups!$B$6:$E$304,4)</f>
        <v>0.035</v>
      </c>
      <c r="V53" s="73" t="n">
        <f aca="false">R53-$C$2</f>
        <v>-8275</v>
      </c>
    </row>
    <row r="54" customFormat="false" ht="13.5" hidden="false" customHeight="false" outlineLevel="0" collapsed="false">
      <c r="A54" s="82"/>
      <c r="B54" s="75" t="n">
        <v>0</v>
      </c>
      <c r="C54" s="59" t="n">
        <f aca="false">C$50+B54</f>
        <v>0.45</v>
      </c>
      <c r="D54" s="60" t="n">
        <f aca="false">D$50+B54</f>
        <v>0.45</v>
      </c>
      <c r="E54" s="61" t="n">
        <v>37622</v>
      </c>
      <c r="F54" s="62" t="n">
        <f aca="false">F53</f>
        <v>26</v>
      </c>
      <c r="G54" s="62" t="n">
        <f aca="false">F54</f>
        <v>26</v>
      </c>
      <c r="H54" s="63" t="n">
        <v>50</v>
      </c>
      <c r="I54" s="64" t="e">
        <f aca="false">IF(AND(F54&gt;H54,F$1="No"),"",EURO(F54,H54,U54,U54,C54,V54,1,0))</f>
        <v>#NAME?</v>
      </c>
      <c r="J54" s="65" t="e">
        <f aca="false">IF(AND(G54&gt;H54,F$1="no"),"",EURO(G54,H54,U54,U54,D54,V54,1,0))</f>
        <v>#NAME?</v>
      </c>
      <c r="K54" s="66" t="e">
        <f aca="false">EURO(F54,H54,U54,U54,C54,V54,1,1)</f>
        <v>#NAME?</v>
      </c>
      <c r="L54" s="64" t="e">
        <f aca="false">IF(AND(G54&lt;H54,F$1="no"),"",EURO(G54,H54,U54,U54,C54,V54,0,0))</f>
        <v>#NAME?</v>
      </c>
      <c r="M54" s="65" t="e">
        <f aca="false">IF(AND(F54&lt;H54,F$1="no"),"",EURO(F54,H54,U54,U54,D54,V54,0,0))</f>
        <v>#NAME?</v>
      </c>
      <c r="N54" s="68" t="e">
        <f aca="false">EURO(F54,H54,U54,U54,C54,V54,0,1)</f>
        <v>#NAME?</v>
      </c>
      <c r="O54" s="69" t="e">
        <f aca="false">EURO($F54,$H54,$U54,$U54,$C54,$V54,1,2)</f>
        <v>#NAME?</v>
      </c>
      <c r="P54" s="70" t="e">
        <f aca="false">EURO($F54,$H54,$U54,$U54,$C54,$V54,1,3)</f>
        <v>#NAME?</v>
      </c>
      <c r="Q54" s="70" t="e">
        <f aca="false">EURO($F54,$H54,$U54,$U54,$C54,$V54,1,5)/365</f>
        <v>#NAME?</v>
      </c>
      <c r="R54" s="74" t="n">
        <f aca="false">VLOOKUP(E54,Lookups!$B$6:$C$304,2)</f>
        <v>37620</v>
      </c>
      <c r="S54" s="70" t="e">
        <f aca="false">IF(F54&gt;H54,"",J54-I54)</f>
        <v>#NAME?</v>
      </c>
      <c r="T54" s="71" t="str">
        <f aca="false">IF(F54&gt;H54,M54-L54,"")</f>
        <v/>
      </c>
      <c r="U54" s="72" t="n">
        <f aca="false">VLOOKUP(E54,Lookups!$B$6:$E$304,4)</f>
        <v>0.035</v>
      </c>
      <c r="V54" s="73" t="n">
        <f aca="false">R54-$C$2</f>
        <v>-8306</v>
      </c>
    </row>
    <row r="55" customFormat="false" ht="12.75" hidden="false" customHeight="false" outlineLevel="0" collapsed="false">
      <c r="A55" s="82" t="s">
        <v>45</v>
      </c>
      <c r="B55" s="128"/>
      <c r="C55" s="42" t="n">
        <v>0.64</v>
      </c>
      <c r="D55" s="43" t="n">
        <v>0.64</v>
      </c>
      <c r="E55" s="44" t="n">
        <v>37257</v>
      </c>
      <c r="F55" s="45" t="n">
        <v>2.96</v>
      </c>
      <c r="G55" s="45" t="n">
        <v>2.97</v>
      </c>
      <c r="H55" s="46" t="n">
        <v>3.5</v>
      </c>
      <c r="I55" s="147" t="e">
        <f aca="false">IF(AND(F55&gt;H55,F$1="No"),"",EURO(F55,H55,U55,U55,C55,V55,1,0))</f>
        <v>#NAME?</v>
      </c>
      <c r="J55" s="148" t="e">
        <f aca="false">IF(AND(G55&gt;H55,F$1="no"),"",EURO(G55,H55,U55,U55,D55,V55,1,0))</f>
        <v>#NAME?</v>
      </c>
      <c r="K55" s="49" t="e">
        <f aca="false">EURO(F55,H55,U55,U55,C55,V55,1,1)</f>
        <v>#NAME?</v>
      </c>
      <c r="L55" s="47" t="e">
        <f aca="false">IF(AND(G55&lt;H55,F$1="no"),"",EURO(G55,H55,U55,U55,C55,V55,0,0))</f>
        <v>#NAME?</v>
      </c>
      <c r="M55" s="48" t="e">
        <f aca="false">IF(AND(F55&lt;H55,F$1="no"),"",EURO(F55,H55,U55,U55,D55,V55,0,0))</f>
        <v>#NAME?</v>
      </c>
      <c r="N55" s="51" t="e">
        <f aca="false">EURO(F55,H55,U55,U55,C55,V55,0,1)</f>
        <v>#NAME?</v>
      </c>
      <c r="O55" s="52" t="e">
        <f aca="false">EURO($F55,$H55,$U55,$U55,$C55,$V55,1,2)</f>
        <v>#NAME?</v>
      </c>
      <c r="P55" s="53" t="e">
        <f aca="false">EURO($F55,$H55,$U55,$U55,$C55,$V55,1,3)</f>
        <v>#NAME?</v>
      </c>
      <c r="Q55" s="53" t="e">
        <f aca="false">EURO($F55,$H55,$U55,$U55,$C55,$V55,1,5)/365</f>
        <v>#NAME?</v>
      </c>
      <c r="R55" s="54" t="n">
        <f aca="false">VLOOKUP(E55,Lookups!$B$6:$C$304,2)</f>
        <v>37253</v>
      </c>
      <c r="S55" s="53" t="e">
        <f aca="false">IF(F55&gt;H55,"",J55-I55)</f>
        <v>#NAME?</v>
      </c>
      <c r="T55" s="55" t="str">
        <f aca="false">IF(F55&gt;H55,M55-L55,"")</f>
        <v/>
      </c>
      <c r="U55" s="56" t="n">
        <f aca="false">VLOOKUP(E55,Lookups!$B$6:$E$304,4)</f>
        <v>0.035</v>
      </c>
      <c r="V55" s="57" t="n">
        <f aca="false">R55-$C$2</f>
        <v>-8673</v>
      </c>
    </row>
    <row r="56" customFormat="false" ht="12.75" hidden="false" customHeight="false" outlineLevel="0" collapsed="false">
      <c r="A56" s="82"/>
      <c r="B56" s="58" t="n">
        <v>0</v>
      </c>
      <c r="C56" s="59" t="n">
        <v>0.61</v>
      </c>
      <c r="D56" s="60" t="n">
        <v>0.61</v>
      </c>
      <c r="E56" s="61" t="n">
        <v>37288</v>
      </c>
      <c r="F56" s="62" t="n">
        <f aca="false">F55</f>
        <v>2.96</v>
      </c>
      <c r="G56" s="62" t="n">
        <f aca="false">F56</f>
        <v>2.96</v>
      </c>
      <c r="H56" s="63" t="n">
        <v>3.5</v>
      </c>
      <c r="I56" s="149" t="e">
        <f aca="false">IF(AND(F56&gt;H56,F$1="No"),"",EURO(F56,H56,U56,U56,C56,V56,1,0))</f>
        <v>#NAME?</v>
      </c>
      <c r="J56" s="150" t="e">
        <f aca="false">IF(AND(G56&gt;H56,F$1="no"),"",EURO(G56,H56,U56,U56,D56,V56,1,0))</f>
        <v>#NAME?</v>
      </c>
      <c r="K56" s="66" t="e">
        <f aca="false">EURO(F56,H56,U56,U56,C56,V56,1,1)</f>
        <v>#NAME?</v>
      </c>
      <c r="L56" s="64" t="e">
        <f aca="false">IF(AND(G56&lt;H56,F$1="no"),"",EURO(G56,H56,U56,U56,C56,V56,0,0))</f>
        <v>#NAME?</v>
      </c>
      <c r="M56" s="65" t="e">
        <f aca="false">IF(AND(F56&lt;H56,F$1="no"),"",EURO(F56,H56,U56,U56,D56,V56,0,0))</f>
        <v>#NAME?</v>
      </c>
      <c r="N56" s="68" t="e">
        <f aca="false">EURO(F56,H56,U56,U56,C56,V56,0,1)</f>
        <v>#NAME?</v>
      </c>
      <c r="O56" s="69" t="e">
        <f aca="false">EURO($F56,$H56,$U56,$U56,$C56,$V56,1,2)</f>
        <v>#NAME?</v>
      </c>
      <c r="P56" s="70" t="e">
        <f aca="false">EURO($F56,$H56,$U56,$U56,$C56,$V56,1,3)</f>
        <v>#NAME?</v>
      </c>
      <c r="Q56" s="70" t="e">
        <f aca="false">EURO($F56,$H56,$U56,$U56,$C56,$V56,1,5)/365</f>
        <v>#NAME?</v>
      </c>
      <c r="R56" s="74" t="n">
        <f aca="false">VLOOKUP(E56,Lookups!$B$6:$C$304,2)</f>
        <v>37286</v>
      </c>
      <c r="S56" s="70" t="e">
        <f aca="false">IF(F56&gt;H56,"",J56-I56)</f>
        <v>#NAME?</v>
      </c>
      <c r="T56" s="71" t="str">
        <f aca="false">IF(F56&gt;H56,M56-L56,"")</f>
        <v/>
      </c>
      <c r="U56" s="72" t="n">
        <f aca="false">VLOOKUP(E56,Lookups!$B$6:$E$304,4)</f>
        <v>0.035</v>
      </c>
      <c r="V56" s="73" t="n">
        <f aca="false">R56-$C$2</f>
        <v>-8640</v>
      </c>
    </row>
    <row r="57" customFormat="false" ht="12.75" hidden="false" customHeight="false" outlineLevel="0" collapsed="false">
      <c r="A57" s="82"/>
      <c r="B57" s="58" t="n">
        <v>0</v>
      </c>
      <c r="C57" s="59" t="n">
        <v>0.47</v>
      </c>
      <c r="D57" s="60" t="n">
        <v>0.47</v>
      </c>
      <c r="E57" s="61" t="n">
        <v>37377</v>
      </c>
      <c r="F57" s="62" t="n">
        <v>2.84</v>
      </c>
      <c r="G57" s="62" t="n">
        <f aca="false">F57</f>
        <v>2.84</v>
      </c>
      <c r="H57" s="63" t="n">
        <v>3.25</v>
      </c>
      <c r="I57" s="149" t="e">
        <f aca="false">IF(AND(F57&gt;H57,F$1="No"),"",EURO(F57,H57,U57,U57,C57,V57,1,0))</f>
        <v>#NAME?</v>
      </c>
      <c r="J57" s="150" t="e">
        <f aca="false">IF(AND(G57&gt;H57,F$1="no"),"",EURO(G57,H57,U57,U57,D57,V57,1,0))</f>
        <v>#NAME?</v>
      </c>
      <c r="K57" s="66" t="e">
        <f aca="false">EURO(F57,H57,U57,U57,C57,V57,1,1)</f>
        <v>#NAME?</v>
      </c>
      <c r="L57" s="64" t="e">
        <f aca="false">IF(AND(G57&lt;H57,F$1="no"),"",EURO(G57,H57,U57,U57,C57,V57,0,0))</f>
        <v>#NAME?</v>
      </c>
      <c r="M57" s="65" t="e">
        <f aca="false">IF(AND(F57&lt;H57,F$1="no"),"",EURO(F57,H57,U57,U57,D57,V57,0,0))</f>
        <v>#NAME?</v>
      </c>
      <c r="N57" s="68" t="e">
        <f aca="false">EURO(F57,H57,U57,U57,C57,V57,0,1)</f>
        <v>#NAME?</v>
      </c>
      <c r="O57" s="69" t="e">
        <f aca="false">EURO($F57,$H57,$U57,$U57,$C57,$V57,1,2)</f>
        <v>#NAME?</v>
      </c>
      <c r="P57" s="70" t="e">
        <f aca="false">EURO($F57,$H57,$U57,$U57,$C57,$V57,1,3)</f>
        <v>#NAME?</v>
      </c>
      <c r="Q57" s="70" t="e">
        <f aca="false">EURO($F57,$H57,$U57,$U57,$C57,$V57,1,5)/365</f>
        <v>#NAME?</v>
      </c>
      <c r="R57" s="74" t="n">
        <f aca="false">VLOOKUP(E57,Lookups!$B$6:$C$304,2)</f>
        <v>37375</v>
      </c>
      <c r="S57" s="70" t="e">
        <f aca="false">IF(F57&gt;H57,"",J57-I57)</f>
        <v>#NAME?</v>
      </c>
      <c r="T57" s="71" t="str">
        <f aca="false">IF(F57&gt;H57,M57-L57,"")</f>
        <v/>
      </c>
      <c r="U57" s="72" t="n">
        <f aca="false">VLOOKUP(E57,Lookups!$B$6:$E$304,4)</f>
        <v>0.035</v>
      </c>
      <c r="V57" s="73" t="n">
        <f aca="false">R57-$C$2</f>
        <v>-8551</v>
      </c>
    </row>
    <row r="58" customFormat="false" ht="12.75" hidden="false" customHeight="false" outlineLevel="0" collapsed="false">
      <c r="A58" s="82"/>
      <c r="B58" s="58" t="n">
        <v>0</v>
      </c>
      <c r="C58" s="59" t="n">
        <v>0.45</v>
      </c>
      <c r="D58" s="60" t="n">
        <v>0.45</v>
      </c>
      <c r="E58" s="61" t="n">
        <v>37438</v>
      </c>
      <c r="F58" s="62" t="n">
        <v>2.93</v>
      </c>
      <c r="G58" s="62" t="n">
        <f aca="false">F58</f>
        <v>2.93</v>
      </c>
      <c r="H58" s="63" t="n">
        <v>3.5</v>
      </c>
      <c r="I58" s="149" t="e">
        <f aca="false">IF(AND(F58&gt;H58,F$1="No"),"",EURO(F58,H58,U58,U58,C58,V58,1,0))</f>
        <v>#NAME?</v>
      </c>
      <c r="J58" s="150" t="e">
        <f aca="false">IF(AND(G58&gt;H58,F$1="no"),"",EURO(G58,H58,U58,U58,D58,V58,1,0))</f>
        <v>#NAME?</v>
      </c>
      <c r="K58" s="66" t="e">
        <f aca="false">EURO(F58,H58,U58,U58,C58,V58,1,1)</f>
        <v>#NAME?</v>
      </c>
      <c r="L58" s="64" t="e">
        <f aca="false">IF(AND(G58&lt;H58,F$1="no"),"",EURO(G58,H58,U58,U58,C58,V58,0,0))</f>
        <v>#NAME?</v>
      </c>
      <c r="M58" s="65" t="e">
        <f aca="false">IF(AND(F58&lt;H58,F$1="no"),"",EURO(F58,H58,U58,U58,D58,V58,0,0))</f>
        <v>#NAME?</v>
      </c>
      <c r="N58" s="68" t="e">
        <f aca="false">EURO(F58,H58,U58,U58,C58,V58,0,1)</f>
        <v>#NAME?</v>
      </c>
      <c r="O58" s="69" t="e">
        <f aca="false">EURO($F58,$H58,$U58,$U58,$C58,$V58,1,2)</f>
        <v>#NAME?</v>
      </c>
      <c r="P58" s="70" t="e">
        <f aca="false">EURO($F58,$H58,$U58,$U58,$C58,$V58,1,3)</f>
        <v>#NAME?</v>
      </c>
      <c r="Q58" s="70" t="e">
        <f aca="false">EURO($F58,$H58,$U58,$U58,$C58,$V58,1,5)/365</f>
        <v>#NAME?</v>
      </c>
      <c r="R58" s="74" t="n">
        <f aca="false">VLOOKUP(E58,Lookups!$B$6:$C$304,2)</f>
        <v>37436</v>
      </c>
      <c r="S58" s="70" t="e">
        <f aca="false">IF(F58&gt;H58,"",J58-I58)</f>
        <v>#NAME?</v>
      </c>
      <c r="T58" s="71" t="str">
        <f aca="false">IF(F58&gt;H58,M58-L58,"")</f>
        <v/>
      </c>
      <c r="U58" s="72" t="n">
        <f aca="false">VLOOKUP(E58,Lookups!$B$6:$E$304,4)</f>
        <v>0.035</v>
      </c>
      <c r="V58" s="73" t="n">
        <f aca="false">R58-$C$2</f>
        <v>-8490</v>
      </c>
    </row>
    <row r="59" customFormat="false" ht="12.75" hidden="false" customHeight="false" outlineLevel="0" collapsed="false">
      <c r="A59" s="82"/>
      <c r="B59" s="58" t="n">
        <v>0</v>
      </c>
      <c r="C59" s="59" t="n">
        <v>0.44</v>
      </c>
      <c r="D59" s="60" t="n">
        <v>0.44</v>
      </c>
      <c r="E59" s="61" t="n">
        <v>37622</v>
      </c>
      <c r="F59" s="62" t="n">
        <v>3.35</v>
      </c>
      <c r="G59" s="62" t="n">
        <f aca="false">F59</f>
        <v>3.35</v>
      </c>
      <c r="H59" s="63" t="n">
        <v>4</v>
      </c>
      <c r="I59" s="149" t="e">
        <f aca="false">IF(AND(F59&gt;H59,F$1="No"),"",EURO(F59,H59,U59,U59,C59,V59,1,0))</f>
        <v>#NAME?</v>
      </c>
      <c r="J59" s="150" t="e">
        <f aca="false">IF(AND(G59&gt;H59,F$1="no"),"",EURO(G59,H59,U59,U59,D59,V59,1,0))</f>
        <v>#NAME?</v>
      </c>
      <c r="K59" s="66" t="e">
        <f aca="false">EURO(F59,H59,U59,U59,C59,V59,1,1)</f>
        <v>#NAME?</v>
      </c>
      <c r="L59" s="64" t="e">
        <f aca="false">IF(AND(G59&lt;H59,F$1="no"),"",EURO(G59,H59,U59,U59,C59,V59,0,0))</f>
        <v>#NAME?</v>
      </c>
      <c r="M59" s="65" t="e">
        <f aca="false">IF(AND(F59&lt;H59,F$1="no"),"",EURO(F59,H59,U59,U59,D59,V59,0,0))</f>
        <v>#NAME?</v>
      </c>
      <c r="N59" s="68" t="e">
        <f aca="false">EURO(F59,H59,U59,U59,C59,V59,0,1)</f>
        <v>#NAME?</v>
      </c>
      <c r="O59" s="69" t="e">
        <f aca="false">EURO($F59,$H59,$U59,$U59,$C59,$V59,1,2)</f>
        <v>#NAME?</v>
      </c>
      <c r="P59" s="70" t="e">
        <f aca="false">EURO($F59,$H59,$U59,$U59,$C59,$V59,1,3)</f>
        <v>#NAME?</v>
      </c>
      <c r="Q59" s="70" t="e">
        <f aca="false">EURO($F59,$H59,$U59,$U59,$C59,$V59,1,5)/365</f>
        <v>#NAME?</v>
      </c>
      <c r="R59" s="74" t="n">
        <f aca="false">VLOOKUP(E59,Lookups!$B$6:$C$304,2)</f>
        <v>37620</v>
      </c>
      <c r="S59" s="70" t="e">
        <f aca="false">IF(F59&gt;H59,"",J59-I59)</f>
        <v>#NAME?</v>
      </c>
      <c r="T59" s="71" t="str">
        <f aca="false">IF(F59&gt;H59,M59-L59,"")</f>
        <v/>
      </c>
      <c r="U59" s="72" t="n">
        <f aca="false">VLOOKUP(E59,Lookups!$B$6:$E$304,4)</f>
        <v>0.035</v>
      </c>
      <c r="V59" s="73" t="n">
        <f aca="false">R59-$C$2</f>
        <v>-8306</v>
      </c>
    </row>
    <row r="60" customFormat="false" ht="13.5" hidden="false" customHeight="false" outlineLevel="0" collapsed="false">
      <c r="A60" s="82"/>
      <c r="B60" s="75" t="n">
        <v>0</v>
      </c>
      <c r="C60" s="59" t="n">
        <v>0.33</v>
      </c>
      <c r="D60" s="60" t="n">
        <v>0.36</v>
      </c>
      <c r="E60" s="61" t="n">
        <v>37803</v>
      </c>
      <c r="F60" s="62" t="n">
        <v>3.08</v>
      </c>
      <c r="G60" s="62" t="n">
        <f aca="false">F60</f>
        <v>3.08</v>
      </c>
      <c r="H60" s="63" t="n">
        <v>4</v>
      </c>
      <c r="I60" s="149" t="e">
        <f aca="false">IF(AND(F60&gt;H60,F$1="No"),"",EURO(F60,H60,U60,U60,C60,V60,1,0))</f>
        <v>#NAME?</v>
      </c>
      <c r="J60" s="150" t="e">
        <f aca="false">IF(AND(G60&gt;H60,F$1="no"),"",EURO(G60,H60,U60,U60,D60,V60,1,0))</f>
        <v>#NAME?</v>
      </c>
      <c r="K60" s="66" t="e">
        <f aca="false">EURO(F60,H60,U60,U60,C60,V60,1,1)</f>
        <v>#NAME?</v>
      </c>
      <c r="L60" s="64" t="e">
        <f aca="false">IF(AND(G60&lt;H60,F$1="no"),"",EURO(G60,H60,U60,U60,C60,V60,0,0))</f>
        <v>#NAME?</v>
      </c>
      <c r="M60" s="65" t="e">
        <f aca="false">IF(AND(F60&lt;H60,F$1="no"),"",EURO(F60,H60,U60,U60,D60,V60,0,0))</f>
        <v>#NAME?</v>
      </c>
      <c r="N60" s="68" t="e">
        <f aca="false">EURO(F60,H60,U60,U60,C60,V60,0,1)</f>
        <v>#NAME?</v>
      </c>
      <c r="O60" s="69" t="e">
        <f aca="false">EURO($F60,$H60,$U60,$U60,$C60,$V60,1,2)</f>
        <v>#NAME?</v>
      </c>
      <c r="P60" s="70" t="e">
        <f aca="false">EURO($F60,$H60,$U60,$U60,$C60,$V60,1,3)</f>
        <v>#NAME?</v>
      </c>
      <c r="Q60" s="70" t="e">
        <f aca="false">EURO($F60,$H60,$U60,$U60,$C60,$V60,1,5)/365</f>
        <v>#NAME?</v>
      </c>
      <c r="R60" s="74" t="n">
        <f aca="false">VLOOKUP(E60,Lookups!$B$6:$C$304,2)</f>
        <v>37801</v>
      </c>
      <c r="S60" s="70" t="e">
        <f aca="false">IF(F60&gt;H60,"",J60-I60)</f>
        <v>#NAME?</v>
      </c>
      <c r="T60" s="71" t="str">
        <f aca="false">IF(F60&gt;H60,M60-L60,"")</f>
        <v/>
      </c>
      <c r="U60" s="72" t="n">
        <f aca="false">VLOOKUP(E60,Lookups!$B$6:$E$304,4)</f>
        <v>0.035</v>
      </c>
      <c r="V60" s="73" t="n">
        <f aca="false">R60-$C$2</f>
        <v>-8125</v>
      </c>
    </row>
    <row r="61" customFormat="false" ht="12.75" hidden="false" customHeight="false" outlineLevel="0" collapsed="false">
      <c r="A61" s="82" t="s">
        <v>46</v>
      </c>
      <c r="B61" s="128"/>
      <c r="C61" s="42" t="n">
        <f aca="false">C60</f>
        <v>0.33</v>
      </c>
      <c r="D61" s="43" t="n">
        <f aca="false">D60</f>
        <v>0.36</v>
      </c>
      <c r="E61" s="44" t="n">
        <v>37408</v>
      </c>
      <c r="F61" s="45" t="n">
        <v>27</v>
      </c>
      <c r="G61" s="45" t="n">
        <v>27</v>
      </c>
      <c r="H61" s="46" t="n">
        <v>30</v>
      </c>
      <c r="I61" s="47" t="e">
        <f aca="false">IF(AND(F61&gt;H61,F$1="No"),"",EURO(F61,H61,U61,U61,C61,V61,1,0))</f>
        <v>#NAME?</v>
      </c>
      <c r="J61" s="48" t="e">
        <f aca="false">IF(AND(G61&gt;H61,F$1="no"),"",EURO(G61,H61,U61,U61,D61,V61,1,0))</f>
        <v>#NAME?</v>
      </c>
      <c r="K61" s="49" t="e">
        <f aca="false">EURO(F61,H61,U61,U61,C61,V61,1,1)</f>
        <v>#NAME?</v>
      </c>
      <c r="L61" s="47" t="e">
        <f aca="false">IF(AND(G61&lt;H61,F$1="no"),"",EURO(G61,H61,U61,U61,C61,V61,0,0))</f>
        <v>#NAME?</v>
      </c>
      <c r="M61" s="48" t="e">
        <f aca="false">IF(AND(F61&lt;H61,F$1="no"),"",EURO(F61,H61,U61,U61,D61,V61,0,0))</f>
        <v>#NAME?</v>
      </c>
      <c r="N61" s="51" t="e">
        <f aca="false">EURO(F61,H61,U61,U61,C61,V61,0,1)</f>
        <v>#NAME?</v>
      </c>
      <c r="O61" s="52" t="e">
        <f aca="false">EURO($F61,$H61,$U61,$U61,$C61,$V61,1,2)</f>
        <v>#NAME?</v>
      </c>
      <c r="P61" s="53" t="e">
        <f aca="false">EURO($F61,$H61,$U61,$U61,$C61,$V61,1,3)</f>
        <v>#NAME?</v>
      </c>
      <c r="Q61" s="53" t="e">
        <f aca="false">EURO($F61,$H61,$U61,$U61,$C61,$V61,1,5)/365</f>
        <v>#NAME?</v>
      </c>
      <c r="R61" s="54" t="n">
        <f aca="false">VLOOKUP(E61,Lookups!$B$6:$C$304,2)</f>
        <v>37406</v>
      </c>
      <c r="S61" s="53" t="e">
        <f aca="false">IF(F61&gt;H61,"",J61-I61)</f>
        <v>#NAME?</v>
      </c>
      <c r="T61" s="55" t="str">
        <f aca="false">IF(F61&gt;H61,M61-L61,"")</f>
        <v/>
      </c>
      <c r="U61" s="56" t="n">
        <f aca="false">VLOOKUP(E61,Lookups!$B$6:$E$304,4)</f>
        <v>0.035</v>
      </c>
      <c r="V61" s="57" t="n">
        <f aca="false">R61-$C$2</f>
        <v>-8520</v>
      </c>
    </row>
    <row r="62" customFormat="false" ht="12.75" hidden="false" customHeight="false" outlineLevel="0" collapsed="false">
      <c r="A62" s="82"/>
      <c r="B62" s="58" t="n">
        <v>0</v>
      </c>
      <c r="C62" s="59" t="n">
        <f aca="false">C$61+B62</f>
        <v>0.33</v>
      </c>
      <c r="D62" s="60" t="n">
        <f aca="false">D$61+B62</f>
        <v>0.36</v>
      </c>
      <c r="E62" s="61" t="n">
        <v>37408</v>
      </c>
      <c r="F62" s="62" t="n">
        <f aca="false">F61</f>
        <v>27</v>
      </c>
      <c r="G62" s="62" t="n">
        <f aca="false">F62</f>
        <v>27</v>
      </c>
      <c r="H62" s="63" t="n">
        <v>55</v>
      </c>
      <c r="I62" s="64" t="e">
        <f aca="false">IF(AND(F62&gt;H62,F$1="No"),"",EURO(F62,H62,U62,U62,C62,V62,1,0))</f>
        <v>#NAME?</v>
      </c>
      <c r="J62" s="65" t="e">
        <f aca="false">IF(AND(G62&gt;H62,F$1="no"),"",EURO(G62,H62,U62,U62,D62,V62,1,0))</f>
        <v>#NAME?</v>
      </c>
      <c r="K62" s="66" t="e">
        <f aca="false">EURO(F62,H62,U62,U62,C62,V62,1,1)</f>
        <v>#NAME?</v>
      </c>
      <c r="L62" s="64" t="e">
        <f aca="false">IF(AND(G62&lt;H62,F$1="no"),"",EURO(G62,H62,U62,U62,C62,V62,0,0))</f>
        <v>#NAME?</v>
      </c>
      <c r="M62" s="65" t="e">
        <f aca="false">IF(AND(F62&lt;H62,F$1="no"),"",EURO(F62,H62,U62,U62,D62,V62,0,0))</f>
        <v>#NAME?</v>
      </c>
      <c r="N62" s="68" t="e">
        <f aca="false">EURO(F62,H62,U62,U62,C62,V62,0,1)</f>
        <v>#NAME?</v>
      </c>
      <c r="O62" s="69" t="e">
        <f aca="false">EURO($F62,$H62,$U62,$U62,$C62,$V62,1,2)</f>
        <v>#NAME?</v>
      </c>
      <c r="P62" s="70" t="e">
        <f aca="false">EURO($F62,$H62,$U62,$U62,$C62,$V62,1,3)</f>
        <v>#NAME?</v>
      </c>
      <c r="Q62" s="70" t="e">
        <f aca="false">EURO($F62,$H62,$U62,$U62,$C62,$V62,1,5)/365</f>
        <v>#NAME?</v>
      </c>
      <c r="R62" s="74" t="n">
        <f aca="false">VLOOKUP(E62,Lookups!$B$6:$C$304,2)</f>
        <v>37406</v>
      </c>
      <c r="S62" s="70" t="e">
        <f aca="false">IF(F62&gt;H62,"",J62-I62)</f>
        <v>#NAME?</v>
      </c>
      <c r="T62" s="71" t="str">
        <f aca="false">IF(F62&gt;H62,M62-L62,"")</f>
        <v/>
      </c>
      <c r="U62" s="72" t="n">
        <f aca="false">VLOOKUP(E62,Lookups!$B$6:$E$304,4)</f>
        <v>0.035</v>
      </c>
      <c r="V62" s="73" t="n">
        <f aca="false">R62-$C$2</f>
        <v>-8520</v>
      </c>
    </row>
    <row r="63" customFormat="false" ht="12.75" hidden="false" customHeight="false" outlineLevel="0" collapsed="false">
      <c r="A63" s="82"/>
      <c r="B63" s="58" t="n">
        <v>0</v>
      </c>
      <c r="C63" s="59" t="n">
        <f aca="false">C$61+B63</f>
        <v>0.33</v>
      </c>
      <c r="D63" s="60" t="n">
        <f aca="false">D$61+B63</f>
        <v>0.36</v>
      </c>
      <c r="E63" s="61" t="n">
        <v>37408</v>
      </c>
      <c r="F63" s="62" t="n">
        <f aca="false">F62</f>
        <v>27</v>
      </c>
      <c r="G63" s="62" t="n">
        <f aca="false">F63</f>
        <v>27</v>
      </c>
      <c r="H63" s="63" t="n">
        <v>60</v>
      </c>
      <c r="I63" s="64" t="e">
        <f aca="false">IF(AND(F63&gt;H63,F$1="No"),"",EURO(F63,H63,U63,U63,C63,V63,1,0))</f>
        <v>#NAME?</v>
      </c>
      <c r="J63" s="65" t="e">
        <f aca="false">IF(AND(G63&gt;H63,F$1="no"),"",EURO(G63,H63,U63,U63,D63,V63,1,0))</f>
        <v>#NAME?</v>
      </c>
      <c r="K63" s="66" t="e">
        <f aca="false">EURO(F63,H63,U63,U63,C63,V63,1,1)</f>
        <v>#NAME?</v>
      </c>
      <c r="L63" s="64" t="e">
        <f aca="false">IF(AND(G63&lt;H63,F$1="no"),"",EURO(G63,H63,U63,U63,C63,V63,0,0))</f>
        <v>#NAME?</v>
      </c>
      <c r="M63" s="65" t="e">
        <f aca="false">IF(AND(F63&lt;H63,F$1="no"),"",EURO(F63,H63,U63,U63,D63,V63,0,0))</f>
        <v>#NAME?</v>
      </c>
      <c r="N63" s="68" t="e">
        <f aca="false">EURO(F63,H63,U63,U63,C63,V63,0,1)</f>
        <v>#NAME?</v>
      </c>
      <c r="O63" s="69" t="e">
        <f aca="false">EURO($F63,$H63,$U63,$U63,$C63,$V63,1,2)</f>
        <v>#NAME?</v>
      </c>
      <c r="P63" s="70" t="e">
        <f aca="false">EURO($F63,$H63,$U63,$U63,$C63,$V63,1,3)</f>
        <v>#NAME?</v>
      </c>
      <c r="Q63" s="70" t="e">
        <f aca="false">EURO($F63,$H63,$U63,$U63,$C63,$V63,1,5)/365</f>
        <v>#NAME?</v>
      </c>
      <c r="R63" s="74" t="n">
        <f aca="false">VLOOKUP(E63,Lookups!$B$6:$C$304,2)</f>
        <v>37406</v>
      </c>
      <c r="S63" s="70" t="e">
        <f aca="false">IF(F63&gt;H63,"",J63-I63)</f>
        <v>#NAME?</v>
      </c>
      <c r="T63" s="71" t="str">
        <f aca="false">IF(F63&gt;H63,M63-L63,"")</f>
        <v/>
      </c>
      <c r="U63" s="72" t="n">
        <f aca="false">VLOOKUP(E63,Lookups!$B$6:$E$304,4)</f>
        <v>0.035</v>
      </c>
      <c r="V63" s="73" t="n">
        <f aca="false">R63-$C$2</f>
        <v>-8520</v>
      </c>
    </row>
    <row r="64" customFormat="false" ht="12.75" hidden="false" customHeight="false" outlineLevel="0" collapsed="false">
      <c r="A64" s="82"/>
      <c r="B64" s="58" t="n">
        <v>0</v>
      </c>
      <c r="C64" s="59" t="n">
        <f aca="false">C$61+B64</f>
        <v>0.33</v>
      </c>
      <c r="D64" s="60" t="n">
        <f aca="false">D$61+B64</f>
        <v>0.36</v>
      </c>
      <c r="E64" s="61" t="n">
        <v>37408</v>
      </c>
      <c r="F64" s="62" t="n">
        <f aca="false">F63</f>
        <v>27</v>
      </c>
      <c r="G64" s="62" t="n">
        <f aca="false">F64</f>
        <v>27</v>
      </c>
      <c r="H64" s="63" t="n">
        <v>75</v>
      </c>
      <c r="I64" s="64" t="e">
        <f aca="false">IF(AND(F64&gt;H64,F$1="No"),"",EURO(F64,H64,U64,U64,C64,V64,1,0))</f>
        <v>#NAME?</v>
      </c>
      <c r="J64" s="65" t="e">
        <f aca="false">IF(AND(G64&gt;H64,F$1="no"),"",EURO(G64,H64,U64,U64,D64,V64,1,0))</f>
        <v>#NAME?</v>
      </c>
      <c r="K64" s="66" t="e">
        <f aca="false">EURO(F64,H64,U64,U64,C64,V64,1,1)</f>
        <v>#NAME?</v>
      </c>
      <c r="L64" s="64" t="e">
        <f aca="false">IF(AND(G64&lt;H64,F$1="no"),"",EURO(G64,H64,U64,U64,C64,V64,0,0))</f>
        <v>#NAME?</v>
      </c>
      <c r="M64" s="65" t="e">
        <f aca="false">IF(AND(F64&lt;H64,F$1="no"),"",EURO(F64,H64,U64,U64,D64,V64,0,0))</f>
        <v>#NAME?</v>
      </c>
      <c r="N64" s="68" t="e">
        <f aca="false">EURO(F64,H64,U64,U64,C64,V64,0,1)</f>
        <v>#NAME?</v>
      </c>
      <c r="O64" s="69" t="e">
        <f aca="false">EURO($F64,$H64,$U64,$U64,$C64,$V64,1,2)</f>
        <v>#NAME?</v>
      </c>
      <c r="P64" s="70" t="e">
        <f aca="false">EURO($F64,$H64,$U64,$U64,$C64,$V64,1,3)</f>
        <v>#NAME?</v>
      </c>
      <c r="Q64" s="70" t="e">
        <f aca="false">EURO($F64,$H64,$U64,$U64,$C64,$V64,1,5)/365</f>
        <v>#NAME?</v>
      </c>
      <c r="R64" s="74" t="n">
        <f aca="false">VLOOKUP(E64,Lookups!$B$6:$C$304,2)</f>
        <v>37406</v>
      </c>
      <c r="S64" s="70" t="e">
        <f aca="false">IF(F64&gt;H64,"",J64-I64)</f>
        <v>#NAME?</v>
      </c>
      <c r="T64" s="71" t="str">
        <f aca="false">IF(F64&gt;H64,M64-L64,"")</f>
        <v/>
      </c>
      <c r="U64" s="72" t="n">
        <f aca="false">VLOOKUP(E64,Lookups!$B$6:$E$304,4)</f>
        <v>0.035</v>
      </c>
      <c r="V64" s="73" t="n">
        <f aca="false">R64-$C$2</f>
        <v>-8520</v>
      </c>
    </row>
    <row r="65" customFormat="false" ht="13.5" hidden="false" customHeight="false" outlineLevel="0" collapsed="false">
      <c r="A65" s="82"/>
      <c r="B65" s="75" t="n">
        <v>0</v>
      </c>
      <c r="C65" s="59" t="n">
        <f aca="false">C$61+B65</f>
        <v>0.33</v>
      </c>
      <c r="D65" s="60" t="n">
        <f aca="false">D$61+B65</f>
        <v>0.36</v>
      </c>
      <c r="E65" s="61" t="n">
        <v>37408</v>
      </c>
      <c r="F65" s="62" t="n">
        <f aca="false">F64</f>
        <v>27</v>
      </c>
      <c r="G65" s="62" t="n">
        <f aca="false">F65</f>
        <v>27</v>
      </c>
      <c r="H65" s="63" t="n">
        <v>45</v>
      </c>
      <c r="I65" s="64" t="e">
        <f aca="false">IF(AND(F65&gt;H65,F$1="No"),"",EURO(F65,H65,U65,U65,C65,V65,1,0))</f>
        <v>#NAME?</v>
      </c>
      <c r="J65" s="65" t="e">
        <f aca="false">IF(AND(G65&gt;H65,F$1="no"),"",EURO(G65,H65,U65,U65,D65,V65,1,0))</f>
        <v>#NAME?</v>
      </c>
      <c r="K65" s="66" t="e">
        <f aca="false">EURO(F65,H65,U65,U65,C65,V65,1,1)</f>
        <v>#NAME?</v>
      </c>
      <c r="L65" s="64" t="e">
        <f aca="false">IF(AND(G65&lt;H65,F$1="no"),"",EURO(G65,H65,U65,U65,C65,V65,0,0))</f>
        <v>#NAME?</v>
      </c>
      <c r="M65" s="65" t="e">
        <f aca="false">IF(AND(F65&lt;H65,F$1="no"),"",EURO(F65,H65,U65,U65,D65,V65,0,0))</f>
        <v>#NAME?</v>
      </c>
      <c r="N65" s="68" t="e">
        <f aca="false">EURO(F65,H65,U65,U65,C65,V65,0,1)</f>
        <v>#NAME?</v>
      </c>
      <c r="O65" s="69" t="e">
        <f aca="false">EURO($F65,$H65,$U65,$U65,$C65,$V65,1,2)</f>
        <v>#NAME?</v>
      </c>
      <c r="P65" s="70" t="e">
        <f aca="false">EURO($F65,$H65,$U65,$U65,$C65,$V65,1,3)</f>
        <v>#NAME?</v>
      </c>
      <c r="Q65" s="70" t="e">
        <f aca="false">EURO($F65,$H65,$U65,$U65,$C65,$V65,1,5)/365</f>
        <v>#NAME?</v>
      </c>
      <c r="R65" s="74" t="n">
        <f aca="false">VLOOKUP(E65,Lookups!$B$6:$C$304,2)</f>
        <v>37406</v>
      </c>
      <c r="S65" s="70" t="e">
        <f aca="false">IF(F65&gt;H65,"",J65-I65)</f>
        <v>#NAME?</v>
      </c>
      <c r="T65" s="71" t="str">
        <f aca="false">IF(F65&gt;H65,M65-L65,"")</f>
        <v/>
      </c>
      <c r="U65" s="72" t="n">
        <f aca="false">VLOOKUP(E65,Lookups!$B$6:$E$304,4)</f>
        <v>0.035</v>
      </c>
      <c r="V65" s="73" t="n">
        <f aca="false">R65-$C$2</f>
        <v>-8520</v>
      </c>
    </row>
    <row r="66" customFormat="false" ht="12.75" hidden="false" customHeight="false" outlineLevel="0" collapsed="false">
      <c r="A66" s="136" t="s">
        <v>47</v>
      </c>
      <c r="B66" s="128"/>
      <c r="C66" s="137" t="n">
        <v>0.4</v>
      </c>
      <c r="D66" s="138" t="n">
        <v>0.5</v>
      </c>
      <c r="E66" s="139" t="n">
        <v>37438</v>
      </c>
      <c r="F66" s="151" t="n">
        <v>73</v>
      </c>
      <c r="G66" s="151" t="n">
        <v>74</v>
      </c>
      <c r="H66" s="46" t="n">
        <v>75</v>
      </c>
      <c r="I66" s="47" t="e">
        <f aca="false">IF(AND(F66&gt;H66,F$1="No"),"",EURO(F66,H66,U66,U66,C66,V66,1,0))</f>
        <v>#NAME?</v>
      </c>
      <c r="J66" s="48" t="e">
        <f aca="false">IF(AND(G66&gt;H66,F$1="no"),"",EURO(G66,H66,U66,U66,D66,V66,1,0))</f>
        <v>#NAME?</v>
      </c>
      <c r="K66" s="140" t="e">
        <f aca="false">EURO(F66,H66,U66,U66,C66,V66,1,1)</f>
        <v>#NAME?</v>
      </c>
      <c r="L66" s="47" t="e">
        <f aca="false">IF(AND(G66&lt;H66,F$1="no"),"",EURO(G66,H66,U66,U66,C66,V66,0,0))</f>
        <v>#NAME?</v>
      </c>
      <c r="M66" s="48" t="e">
        <f aca="false">IF(AND(F66&lt;H66,F$1="no"),"",EURO(F66,H66,U66,U66,D66,V66,0,0))</f>
        <v>#NAME?</v>
      </c>
      <c r="N66" s="51" t="e">
        <f aca="false">EURO(F66,H66,U66,U66,C66,V66,0,1)</f>
        <v>#NAME?</v>
      </c>
      <c r="O66" s="52" t="e">
        <f aca="false">EURO($F66,$H66,$U66,$U66,$C66,$V66,1,2)</f>
        <v>#NAME?</v>
      </c>
      <c r="P66" s="53" t="e">
        <f aca="false">EURO($F66,$H66,$U66,$U66,$C66,$V66,1,3)</f>
        <v>#NAME?</v>
      </c>
      <c r="Q66" s="53" t="e">
        <f aca="false">EURO($F66,$H66,$U66,$U66,$C66,$V66,1,5)/365</f>
        <v>#NAME?</v>
      </c>
      <c r="R66" s="54" t="n">
        <f aca="false">VLOOKUP(E66,Lookups!$B$6:$C$304,2)</f>
        <v>37436</v>
      </c>
      <c r="S66" s="53" t="e">
        <f aca="false">IF(F66&gt;H66,"",J66-I66)</f>
        <v>#NAME?</v>
      </c>
      <c r="T66" s="55" t="str">
        <f aca="false">IF(F66&gt;H66,M66-L66,"")</f>
        <v/>
      </c>
      <c r="U66" s="56" t="n">
        <f aca="false">VLOOKUP(E66,Lookups!$B$6:$E$304,4)</f>
        <v>0.035</v>
      </c>
      <c r="V66" s="73" t="n">
        <f aca="false">R66-$C$2</f>
        <v>-8490</v>
      </c>
    </row>
    <row r="67" customFormat="false" ht="12.75" hidden="false" customHeight="false" outlineLevel="0" collapsed="false">
      <c r="A67" s="136"/>
      <c r="B67" s="58"/>
      <c r="C67" s="109" t="n">
        <f aca="false">C66</f>
        <v>0.4</v>
      </c>
      <c r="D67" s="110" t="n">
        <f aca="false">D66</f>
        <v>0.5</v>
      </c>
      <c r="E67" s="141" t="n">
        <v>37469</v>
      </c>
      <c r="F67" s="112" t="n">
        <f aca="false">F66</f>
        <v>73</v>
      </c>
      <c r="G67" s="112" t="n">
        <f aca="false">F67</f>
        <v>73</v>
      </c>
      <c r="H67" s="113" t="n">
        <f aca="false">H66</f>
        <v>75</v>
      </c>
      <c r="I67" s="114" t="e">
        <f aca="false">IF(AND(F67&gt;H67,F$1="No"),"",EURO(F67,H67,U67,U67,C67,V67,1,0))</f>
        <v>#NAME?</v>
      </c>
      <c r="J67" s="115" t="e">
        <f aca="false">IF(AND(G67&gt;H67,F$1="no"),"",EURO(G67,H67,U67,U67,D67,V67,1,0))</f>
        <v>#NAME?</v>
      </c>
      <c r="K67" s="142" t="e">
        <f aca="false">EURO(F67,H67,U67,U67,C67,V67,1,1)</f>
        <v>#NAME?</v>
      </c>
      <c r="L67" s="114" t="e">
        <f aca="false">IF(AND(G67&lt;H67,F$1="no"),"",EURO(G67,H67,U67,U67,C67,V67,0,0))</f>
        <v>#NAME?</v>
      </c>
      <c r="M67" s="115" t="e">
        <f aca="false">IF(AND(F67&lt;H67,F$1="no"),"",EURO(F67,H67,U67,U67,D67,V67,0,0))</f>
        <v>#NAME?</v>
      </c>
      <c r="N67" s="87" t="e">
        <f aca="false">EURO(F67,H67,U67,U67,C67,V67,0,1)</f>
        <v>#NAME?</v>
      </c>
      <c r="O67" s="88" t="e">
        <f aca="false">EURO($F67,$H67,$U67,$U67,$C67,$V67,1,2)</f>
        <v>#NAME?</v>
      </c>
      <c r="P67" s="89" t="e">
        <f aca="false">EURO($F67,$H67,$U67,$U67,$C67,$V67,1,3)</f>
        <v>#NAME?</v>
      </c>
      <c r="Q67" s="89" t="e">
        <f aca="false">EURO($F67,$H67,$U67,$U67,$C67,$V67,1,5)/365</f>
        <v>#NAME?</v>
      </c>
      <c r="R67" s="90" t="n">
        <f aca="false">VLOOKUP(E67,Lookups!$B$6:$C$304,2)</f>
        <v>37467</v>
      </c>
      <c r="S67" s="89" t="e">
        <f aca="false">IF(F67&gt;H67,"",J67-I67)</f>
        <v>#NAME?</v>
      </c>
      <c r="T67" s="91" t="str">
        <f aca="false">IF(F67&gt;H67,M67-L67,"")</f>
        <v/>
      </c>
      <c r="U67" s="92" t="n">
        <f aca="false">VLOOKUP(E67,Lookups!$B$6:$E$304,4)</f>
        <v>0.035</v>
      </c>
      <c r="V67" s="73" t="n">
        <f aca="false">R67-$C$2</f>
        <v>-8459</v>
      </c>
    </row>
    <row r="68" customFormat="false" ht="12.75" hidden="false" customHeight="false" outlineLevel="0" collapsed="false">
      <c r="A68" s="136"/>
      <c r="B68" s="58" t="n">
        <v>0</v>
      </c>
      <c r="C68" s="93" t="n">
        <f aca="false">C$66+B68</f>
        <v>0.4</v>
      </c>
      <c r="D68" s="94" t="n">
        <f aca="false">D$66+B68</f>
        <v>0.5</v>
      </c>
      <c r="E68" s="143" t="n">
        <v>37438</v>
      </c>
      <c r="F68" s="96" t="n">
        <f aca="false">F67</f>
        <v>73</v>
      </c>
      <c r="G68" s="96" t="n">
        <f aca="false">F68</f>
        <v>73</v>
      </c>
      <c r="H68" s="97" t="n">
        <v>80</v>
      </c>
      <c r="I68" s="98" t="e">
        <f aca="false">IF(AND(F68&gt;H68,F$1="No"),"",EURO(F68,H68,U68,U68,C68,V68,1,0))</f>
        <v>#NAME?</v>
      </c>
      <c r="J68" s="99" t="e">
        <f aca="false">IF(AND(G68&gt;H68,F$1="no"),"",EURO(G68,H68,U68,U68,D68,V68,1,0))</f>
        <v>#NAME?</v>
      </c>
      <c r="K68" s="144" t="e">
        <f aca="false">EURO(F68,H68,U68,U68,C68,V68,1,1)</f>
        <v>#NAME?</v>
      </c>
      <c r="L68" s="98" t="e">
        <f aca="false">IF(AND(G68&lt;H68,F$1="no"),"",EURO(G68,H68,U68,U68,C68,V68,0,0))</f>
        <v>#NAME?</v>
      </c>
      <c r="M68" s="99" t="e">
        <f aca="false">IF(AND(F68&lt;H68,F$1="no"),"",EURO(F68,H68,U68,U68,D68,V68,0,0))</f>
        <v>#NAME?</v>
      </c>
      <c r="N68" s="102" t="e">
        <f aca="false">EURO(F68,H68,U68,U68,C68,V68,0,1)</f>
        <v>#NAME?</v>
      </c>
      <c r="O68" s="103" t="e">
        <f aca="false">EURO($F68,$H68,$U68,$U68,$C68,$V68,1,2)</f>
        <v>#NAME?</v>
      </c>
      <c r="P68" s="104" t="e">
        <f aca="false">EURO($F68,$H68,$U68,$U68,$C68,$V68,1,3)</f>
        <v>#NAME?</v>
      </c>
      <c r="Q68" s="104" t="e">
        <f aca="false">EURO($F68,$H68,$U68,$U68,$C68,$V68,1,5)/365</f>
        <v>#NAME?</v>
      </c>
      <c r="R68" s="105" t="n">
        <f aca="false">VLOOKUP(E68,Lookups!$B$6:$C$304,2)</f>
        <v>37436</v>
      </c>
      <c r="S68" s="104" t="e">
        <f aca="false">IF(F68&gt;H68,"",J68-I68)</f>
        <v>#NAME?</v>
      </c>
      <c r="T68" s="106" t="str">
        <f aca="false">IF(F68&gt;H68,M68-L68,"")</f>
        <v/>
      </c>
      <c r="U68" s="107" t="n">
        <f aca="false">VLOOKUP(E68,Lookups!$B$6:$E$304,4)</f>
        <v>0.035</v>
      </c>
      <c r="V68" s="73" t="n">
        <f aca="false">R68-$C$2</f>
        <v>-8490</v>
      </c>
    </row>
    <row r="69" customFormat="false" ht="12.75" hidden="false" customHeight="false" outlineLevel="0" collapsed="false">
      <c r="A69" s="136"/>
      <c r="B69" s="58" t="n">
        <v>0</v>
      </c>
      <c r="C69" s="109" t="n">
        <f aca="false">C$66+B69</f>
        <v>0.4</v>
      </c>
      <c r="D69" s="110" t="n">
        <f aca="false">D$66+B69</f>
        <v>0.5</v>
      </c>
      <c r="E69" s="141" t="n">
        <v>37469</v>
      </c>
      <c r="F69" s="112" t="n">
        <f aca="false">F68</f>
        <v>73</v>
      </c>
      <c r="G69" s="112" t="n">
        <f aca="false">F69</f>
        <v>73</v>
      </c>
      <c r="H69" s="113" t="n">
        <f aca="false">H68</f>
        <v>80</v>
      </c>
      <c r="I69" s="114" t="e">
        <f aca="false">IF(AND(F69&gt;H69,F$1="No"),"",EURO(F69,H69,U69,U69,C69,V69,1,0))</f>
        <v>#NAME?</v>
      </c>
      <c r="J69" s="115" t="e">
        <f aca="false">IF(AND(G69&gt;H69,F$1="no"),"",EURO(G69,H69,U69,U69,D69,V69,1,0))</f>
        <v>#NAME?</v>
      </c>
      <c r="K69" s="142" t="e">
        <f aca="false">EURO(F69,H69,U69,U69,C69,V69,1,1)</f>
        <v>#NAME?</v>
      </c>
      <c r="L69" s="114" t="e">
        <f aca="false">IF(AND(G69&lt;H69,F$1="no"),"",EURO(G69,H69,U69,U69,C69,V69,0,0))</f>
        <v>#NAME?</v>
      </c>
      <c r="M69" s="115" t="e">
        <f aca="false">IF(AND(F69&lt;H69,F$1="no"),"",EURO(F69,H69,U69,U69,D69,V69,0,0))</f>
        <v>#NAME?</v>
      </c>
      <c r="N69" s="87" t="e">
        <f aca="false">EURO(F69,H69,U69,U69,C69,V69,0,1)</f>
        <v>#NAME?</v>
      </c>
      <c r="O69" s="88" t="e">
        <f aca="false">EURO($F69,$H69,$U69,$U69,$C69,$V69,1,2)</f>
        <v>#NAME?</v>
      </c>
      <c r="P69" s="89" t="e">
        <f aca="false">EURO($F69,$H69,$U69,$U69,$C69,$V69,1,3)</f>
        <v>#NAME?</v>
      </c>
      <c r="Q69" s="89" t="e">
        <f aca="false">EURO($F69,$H69,$U69,$U69,$C69,$V69,1,5)/365</f>
        <v>#NAME?</v>
      </c>
      <c r="R69" s="90" t="n">
        <f aca="false">VLOOKUP(E69,Lookups!$B$6:$C$304,2)</f>
        <v>37467</v>
      </c>
      <c r="S69" s="89" t="e">
        <f aca="false">IF(F69&gt;H69,"",J69-I69)</f>
        <v>#NAME?</v>
      </c>
      <c r="T69" s="91" t="str">
        <f aca="false">IF(F69&gt;H69,M69-L69,"")</f>
        <v/>
      </c>
      <c r="U69" s="92" t="n">
        <f aca="false">VLOOKUP(E69,Lookups!$B$6:$E$304,4)</f>
        <v>0.035</v>
      </c>
      <c r="V69" s="73" t="n">
        <f aca="false">R69-$C$2</f>
        <v>-8459</v>
      </c>
    </row>
    <row r="70" customFormat="false" ht="12.75" hidden="false" customHeight="false" outlineLevel="0" collapsed="false">
      <c r="A70" s="136"/>
      <c r="B70" s="58" t="n">
        <v>0</v>
      </c>
      <c r="C70" s="93" t="n">
        <f aca="false">C$66+B70</f>
        <v>0.4</v>
      </c>
      <c r="D70" s="94" t="n">
        <f aca="false">D$66+B70</f>
        <v>0.5</v>
      </c>
      <c r="E70" s="143" t="n">
        <v>37438</v>
      </c>
      <c r="F70" s="96" t="n">
        <f aca="false">F69</f>
        <v>73</v>
      </c>
      <c r="G70" s="96" t="n">
        <f aca="false">F70</f>
        <v>73</v>
      </c>
      <c r="H70" s="97" t="n">
        <v>75</v>
      </c>
      <c r="I70" s="98" t="e">
        <f aca="false">IF(AND(F70&gt;H70,F$1="No"),"",EURO(F70,H70,U70,U70,C70,V70,1,0))</f>
        <v>#NAME?</v>
      </c>
      <c r="J70" s="99" t="e">
        <f aca="false">IF(AND(G70&gt;H70,F$1="no"),"",EURO(G70,H70,U70,U70,D70,V70,1,0))</f>
        <v>#NAME?</v>
      </c>
      <c r="K70" s="144" t="e">
        <f aca="false">EURO(F70,H70,U70,U70,C70,V70,1,1)</f>
        <v>#NAME?</v>
      </c>
      <c r="L70" s="98" t="e">
        <f aca="false">IF(AND(G70&lt;H70,F$1="no"),"",EURO(G70,H70,U70,U70,C70,V70,0,0))</f>
        <v>#NAME?</v>
      </c>
      <c r="M70" s="99" t="e">
        <f aca="false">IF(AND(F70&lt;H70,F$1="no"),"",EURO(F70,H70,U70,U70,D70,V70,0,0))</f>
        <v>#NAME?</v>
      </c>
      <c r="N70" s="102" t="e">
        <f aca="false">EURO(F70,H70,U70,U70,C70,V70,0,1)</f>
        <v>#NAME?</v>
      </c>
      <c r="O70" s="103" t="e">
        <f aca="false">EURO($F70,$H70,$U70,$U70,$C70,$V70,1,2)</f>
        <v>#NAME?</v>
      </c>
      <c r="P70" s="104" t="e">
        <f aca="false">EURO($F70,$H70,$U70,$U70,$C70,$V70,1,3)</f>
        <v>#NAME?</v>
      </c>
      <c r="Q70" s="104" t="e">
        <f aca="false">EURO($F70,$H70,$U70,$U70,$C70,$V70,1,5)/365</f>
        <v>#NAME?</v>
      </c>
      <c r="R70" s="105" t="n">
        <f aca="false">VLOOKUP(E70,Lookups!$B$6:$C$304,2)</f>
        <v>37436</v>
      </c>
      <c r="S70" s="104" t="e">
        <f aca="false">IF(F70&gt;H70,"",J70-I70)</f>
        <v>#NAME?</v>
      </c>
      <c r="T70" s="106" t="str">
        <f aca="false">IF(F70&gt;H70,M70-L70,"")</f>
        <v/>
      </c>
      <c r="U70" s="107" t="n">
        <f aca="false">VLOOKUP(E70,Lookups!$B$6:$E$304,4)</f>
        <v>0.035</v>
      </c>
      <c r="V70" s="73" t="n">
        <f aca="false">R70-$C$2</f>
        <v>-8490</v>
      </c>
    </row>
    <row r="71" customFormat="false" ht="12.75" hidden="false" customHeight="false" outlineLevel="0" collapsed="false">
      <c r="A71" s="136"/>
      <c r="B71" s="58" t="n">
        <v>0</v>
      </c>
      <c r="C71" s="109" t="n">
        <f aca="false">C$66+B71</f>
        <v>0.4</v>
      </c>
      <c r="D71" s="110" t="n">
        <f aca="false">D$66+B71</f>
        <v>0.5</v>
      </c>
      <c r="E71" s="141" t="n">
        <v>37469</v>
      </c>
      <c r="F71" s="112" t="n">
        <f aca="false">F70</f>
        <v>73</v>
      </c>
      <c r="G71" s="112" t="n">
        <f aca="false">F71</f>
        <v>73</v>
      </c>
      <c r="H71" s="113" t="n">
        <f aca="false">H70</f>
        <v>75</v>
      </c>
      <c r="I71" s="114" t="e">
        <f aca="false">IF(AND(F71&gt;H71,F$1="No"),"",EURO(F71,H71,U71,U71,C71,V71,1,0))</f>
        <v>#NAME?</v>
      </c>
      <c r="J71" s="115" t="e">
        <f aca="false">IF(AND(G71&gt;H71,F$1="no"),"",EURO(G71,H71,U71,U71,D71,V71,1,0))</f>
        <v>#NAME?</v>
      </c>
      <c r="K71" s="142" t="e">
        <f aca="false">EURO(F71,H71,U71,U71,C71,V71,1,1)</f>
        <v>#NAME?</v>
      </c>
      <c r="L71" s="114" t="e">
        <f aca="false">IF(AND(G71&lt;H71,F$1="no"),"",EURO(G71,H71,U71,U71,C71,V71,0,0))</f>
        <v>#NAME?</v>
      </c>
      <c r="M71" s="115" t="e">
        <f aca="false">IF(AND(F71&lt;H71,F$1="no"),"",EURO(F71,H71,U71,U71,D71,V71,0,0))</f>
        <v>#NAME?</v>
      </c>
      <c r="N71" s="87" t="e">
        <f aca="false">EURO(F71,H71,U71,U71,C71,V71,0,1)</f>
        <v>#NAME?</v>
      </c>
      <c r="O71" s="88" t="e">
        <f aca="false">EURO($F71,$H71,$U71,$U71,$C71,$V71,1,2)</f>
        <v>#NAME?</v>
      </c>
      <c r="P71" s="89" t="e">
        <f aca="false">EURO($F71,$H71,$U71,$U71,$C71,$V71,1,3)</f>
        <v>#NAME?</v>
      </c>
      <c r="Q71" s="89" t="e">
        <f aca="false">EURO($F71,$H71,$U71,$U71,$C71,$V71,1,5)/365</f>
        <v>#NAME?</v>
      </c>
      <c r="R71" s="90" t="n">
        <f aca="false">VLOOKUP(E71,Lookups!$B$6:$C$304,2)</f>
        <v>37467</v>
      </c>
      <c r="S71" s="89" t="e">
        <f aca="false">IF(F71&gt;H71,"",J71-I71)</f>
        <v>#NAME?</v>
      </c>
      <c r="T71" s="91" t="str">
        <f aca="false">IF(F71&gt;H71,M71-L71,"")</f>
        <v/>
      </c>
      <c r="U71" s="92" t="n">
        <f aca="false">VLOOKUP(E71,Lookups!$B$6:$E$304,4)</f>
        <v>0.035</v>
      </c>
      <c r="V71" s="73" t="n">
        <f aca="false">R71-$C$2</f>
        <v>-8459</v>
      </c>
    </row>
    <row r="72" customFormat="false" ht="12.75" hidden="false" customHeight="false" outlineLevel="0" collapsed="false">
      <c r="A72" s="136"/>
      <c r="B72" s="58" t="n">
        <v>0</v>
      </c>
      <c r="C72" s="93" t="n">
        <f aca="false">C$66+B72</f>
        <v>0.4</v>
      </c>
      <c r="D72" s="94" t="n">
        <f aca="false">D$66+B72</f>
        <v>0.5</v>
      </c>
      <c r="E72" s="143" t="n">
        <v>37438</v>
      </c>
      <c r="F72" s="96" t="n">
        <f aca="false">F71</f>
        <v>73</v>
      </c>
      <c r="G72" s="96" t="n">
        <f aca="false">F72</f>
        <v>73</v>
      </c>
      <c r="H72" s="97" t="n">
        <v>70</v>
      </c>
      <c r="I72" s="98" t="e">
        <f aca="false">IF(AND(F72&gt;H72,F$1="No"),"",EURO(F72,H72,U72,U72,C72,V72,1,0))</f>
        <v>#NAME?</v>
      </c>
      <c r="J72" s="99" t="e">
        <f aca="false">IF(AND(G72&gt;H72,F$1="no"),"",EURO(G72,H72,U72,U72,D72,V72,1,0))</f>
        <v>#NAME?</v>
      </c>
      <c r="K72" s="144" t="e">
        <f aca="false">EURO(F72,H72,U72,U72,C72,V72,1,1)</f>
        <v>#NAME?</v>
      </c>
      <c r="L72" s="98" t="e">
        <f aca="false">IF(AND(G72&lt;H72,F$1="no"),"",EURO(G72,H72,U72,U72,C72,V72,0,0))</f>
        <v>#NAME?</v>
      </c>
      <c r="M72" s="99" t="e">
        <f aca="false">IF(AND(F72&lt;H72,F$1="no"),"",EURO(F72,H72,U72,U72,D72,V72,0,0))</f>
        <v>#NAME?</v>
      </c>
      <c r="N72" s="102" t="e">
        <f aca="false">EURO(F72,H72,U72,U72,C72,V72,0,1)</f>
        <v>#NAME?</v>
      </c>
      <c r="O72" s="103" t="e">
        <f aca="false">EURO($F72,$H72,$U72,$U72,$C72,$V72,1,2)</f>
        <v>#NAME?</v>
      </c>
      <c r="P72" s="104" t="e">
        <f aca="false">EURO($F72,$H72,$U72,$U72,$C72,$V72,1,3)</f>
        <v>#NAME?</v>
      </c>
      <c r="Q72" s="104" t="e">
        <f aca="false">EURO($F72,$H72,$U72,$U72,$C72,$V72,1,5)/365</f>
        <v>#NAME?</v>
      </c>
      <c r="R72" s="105" t="n">
        <f aca="false">VLOOKUP(E72,Lookups!$B$6:$C$304,2)</f>
        <v>37436</v>
      </c>
      <c r="S72" s="104" t="str">
        <f aca="false">IF(F72&gt;H72,"",J72-I72)</f>
        <v/>
      </c>
      <c r="T72" s="106" t="e">
        <f aca="false">IF(F72&gt;H72,M72-L72,"")</f>
        <v>#NAME?</v>
      </c>
      <c r="U72" s="107" t="n">
        <f aca="false">VLOOKUP(E72,Lookups!$B$6:$E$304,4)</f>
        <v>0.035</v>
      </c>
      <c r="V72" s="73" t="n">
        <f aca="false">R72-$C$2</f>
        <v>-8490</v>
      </c>
    </row>
    <row r="73" customFormat="false" ht="13.5" hidden="false" customHeight="false" outlineLevel="0" collapsed="false">
      <c r="A73" s="136"/>
      <c r="B73" s="75" t="n">
        <v>0</v>
      </c>
      <c r="C73" s="119" t="n">
        <f aca="false">C$66+B73</f>
        <v>0.4</v>
      </c>
      <c r="D73" s="120" t="n">
        <f aca="false">D$66+B73</f>
        <v>0.5</v>
      </c>
      <c r="E73" s="145" t="n">
        <v>37469</v>
      </c>
      <c r="F73" s="132" t="n">
        <f aca="false">F72</f>
        <v>73</v>
      </c>
      <c r="G73" s="132" t="n">
        <f aca="false">F73</f>
        <v>73</v>
      </c>
      <c r="H73" s="122" t="n">
        <v>50</v>
      </c>
      <c r="I73" s="123" t="e">
        <f aca="false">IF(AND(F73&gt;H73,F$1="No"),"",EURO(F73,H73,U73,U73,C73,V73,1,0))</f>
        <v>#NAME?</v>
      </c>
      <c r="J73" s="124" t="e">
        <f aca="false">IF(AND(G73&gt;H73,F$1="no"),"",EURO(G73,H73,U73,U73,D73,V73,1,0))</f>
        <v>#NAME?</v>
      </c>
      <c r="K73" s="146" t="e">
        <f aca="false">EURO(F73,H73,U73,U73,C73,V73,1,1)</f>
        <v>#NAME?</v>
      </c>
      <c r="L73" s="123" t="e">
        <f aca="false">IF(AND(G73&lt;H73,F$1="no"),"",EURO(G73,H73,U73,U73,C73,V73,0,0))</f>
        <v>#NAME?</v>
      </c>
      <c r="M73" s="124" t="e">
        <f aca="false">IF(AND(F73&lt;H73,F$1="no"),"",EURO(F73,H73,U73,U73,D73,V73,0,0))</f>
        <v>#NAME?</v>
      </c>
      <c r="N73" s="76" t="e">
        <f aca="false">EURO(F73,H73,U73,U73,C73,V73,0,1)</f>
        <v>#NAME?</v>
      </c>
      <c r="O73" s="77" t="e">
        <f aca="false">EURO($F73,$H73,$U73,$U73,$C73,$V73,1,2)</f>
        <v>#NAME?</v>
      </c>
      <c r="P73" s="78" t="e">
        <f aca="false">EURO($F73,$H73,$U73,$U73,$C73,$V73,1,3)</f>
        <v>#NAME?</v>
      </c>
      <c r="Q73" s="78" t="e">
        <f aca="false">EURO($F73,$H73,$U73,$U73,$C73,$V73,1,5)/365</f>
        <v>#NAME?</v>
      </c>
      <c r="R73" s="79" t="n">
        <f aca="false">VLOOKUP(E73,Lookups!$B$6:$C$304,2)</f>
        <v>37467</v>
      </c>
      <c r="S73" s="78" t="str">
        <f aca="false">IF(F73&gt;H73,"",J73-I73)</f>
        <v/>
      </c>
      <c r="T73" s="80" t="e">
        <f aca="false">IF(F73&gt;H73,M73-L73,"")</f>
        <v>#NAME?</v>
      </c>
      <c r="U73" s="81" t="n">
        <f aca="false">VLOOKUP(E73,Lookups!$B$6:$E$304,4)</f>
        <v>0.035</v>
      </c>
      <c r="V73" s="73" t="n">
        <f aca="false">R73-$C$2</f>
        <v>-8459</v>
      </c>
    </row>
    <row r="74" customFormat="false" ht="12.75" hidden="false" customHeight="false" outlineLevel="0" collapsed="false">
      <c r="A74" s="82" t="n">
        <v>2002</v>
      </c>
      <c r="B74" s="128"/>
      <c r="C74" s="42" t="n">
        <v>0.2</v>
      </c>
      <c r="D74" s="43" t="n">
        <v>0.3</v>
      </c>
      <c r="E74" s="44" t="n">
        <v>37257</v>
      </c>
      <c r="F74" s="45" t="n">
        <v>30.5</v>
      </c>
      <c r="G74" s="45" t="n">
        <v>31</v>
      </c>
      <c r="H74" s="46" t="n">
        <v>30.75</v>
      </c>
      <c r="I74" s="47" t="e">
        <f aca="false">IF(AND(F74&gt;H74,F$1="No"),"",EURO(F74,H74,U74,U74,C74,V74,1,0))</f>
        <v>#NAME?</v>
      </c>
      <c r="J74" s="48" t="e">
        <f aca="false">IF(AND(G74&gt;H74,F$1="no"),"",EURO(G74,H74,U74,U74,D74,V74,1,0))</f>
        <v>#NAME?</v>
      </c>
      <c r="K74" s="49" t="e">
        <f aca="false">EURO(F74,H74,U74,U74,C74,V74,1,1)</f>
        <v>#NAME?</v>
      </c>
      <c r="L74" s="47" t="e">
        <f aca="false">IF(AND(G74&lt;H74,F$1="no"),"",EURO(G74,H74,U74,U74,C74,V74,0,0))</f>
        <v>#NAME?</v>
      </c>
      <c r="M74" s="48" t="e">
        <f aca="false">IF(AND(F74&lt;H74,F$1="no"),"",EURO(F74,H74,U74,U74,D74,V74,0,0))</f>
        <v>#NAME?</v>
      </c>
      <c r="N74" s="51" t="e">
        <f aca="false">EURO(F74,H74,U74,U74,C74,V74,0,1)</f>
        <v>#NAME?</v>
      </c>
      <c r="O74" s="52" t="e">
        <f aca="false">EURO($F74,$H74,$U74,$U74,$C74,$V74,1,2)</f>
        <v>#NAME?</v>
      </c>
      <c r="P74" s="53" t="e">
        <f aca="false">EURO($F74,$H74,$U74,$U74,$C74,$V74,1,3)</f>
        <v>#NAME?</v>
      </c>
      <c r="Q74" s="53" t="e">
        <f aca="false">EURO($F74,$H74,$U74,$U74,$C74,$V74,1,5)/365</f>
        <v>#NAME?</v>
      </c>
      <c r="R74" s="54" t="n">
        <f aca="false">VLOOKUP(E74,Lookups!$B$6:$C$304,2)</f>
        <v>37253</v>
      </c>
      <c r="S74" s="53" t="e">
        <f aca="false">IF(F74&gt;H74,"",J74-I74)</f>
        <v>#NAME?</v>
      </c>
      <c r="T74" s="55" t="str">
        <f aca="false">IF(F74&gt;H74,M74-L74,"")</f>
        <v/>
      </c>
      <c r="U74" s="56" t="n">
        <f aca="false">VLOOKUP(E74,Lookups!$B$6:$E$304,4)</f>
        <v>0.035</v>
      </c>
      <c r="V74" s="57" t="n">
        <f aca="false">R74-$C$2</f>
        <v>-8673</v>
      </c>
    </row>
    <row r="75" customFormat="false" ht="12.75" hidden="false" customHeight="false" outlineLevel="0" collapsed="false">
      <c r="A75" s="82"/>
      <c r="B75" s="58" t="n">
        <v>0</v>
      </c>
      <c r="C75" s="59" t="n">
        <f aca="false">C$74+B75</f>
        <v>0.2</v>
      </c>
      <c r="D75" s="60" t="n">
        <f aca="false">D$74+B75</f>
        <v>0.3</v>
      </c>
      <c r="E75" s="61" t="n">
        <v>37257</v>
      </c>
      <c r="F75" s="62" t="n">
        <f aca="false">F74</f>
        <v>30.5</v>
      </c>
      <c r="G75" s="62" t="n">
        <f aca="false">F75</f>
        <v>30.5</v>
      </c>
      <c r="H75" s="63" t="n">
        <v>50</v>
      </c>
      <c r="I75" s="64" t="e">
        <f aca="false">IF(AND(F75&gt;H75,F$1="No"),"",EURO(F75,H75,U75,U75,C75,V75,1,0))</f>
        <v>#NAME?</v>
      </c>
      <c r="J75" s="65" t="e">
        <f aca="false">IF(AND(G75&gt;H75,F$1="no"),"",EURO(G75,H75,U75,U75,D75,V75,1,0))</f>
        <v>#NAME?</v>
      </c>
      <c r="K75" s="66" t="e">
        <f aca="false">EURO(F75,H75,U75,U75,C75,V75,1,1)</f>
        <v>#NAME?</v>
      </c>
      <c r="L75" s="64" t="e">
        <f aca="false">IF(AND(G75&lt;H75,F$1="no"),"",EURO(G75,H75,U75,U75,C75,V75,0,0))</f>
        <v>#NAME?</v>
      </c>
      <c r="M75" s="65" t="e">
        <f aca="false">IF(AND(F75&lt;H75,F$1="no"),"",EURO(F75,H75,U75,U75,D75,V75,0,0))</f>
        <v>#NAME?</v>
      </c>
      <c r="N75" s="68" t="e">
        <f aca="false">EURO(F75,H75,U75,U75,C75,V75,0,1)</f>
        <v>#NAME?</v>
      </c>
      <c r="O75" s="69" t="e">
        <f aca="false">EURO($F75,$H75,$U75,$U75,$C75,$V75,1,2)</f>
        <v>#NAME?</v>
      </c>
      <c r="P75" s="70" t="e">
        <f aca="false">EURO($F75,$H75,$U75,$U75,$C75,$V75,1,3)</f>
        <v>#NAME?</v>
      </c>
      <c r="Q75" s="70" t="e">
        <f aca="false">EURO($F75,$H75,$U75,$U75,$C75,$V75,1,5)/365</f>
        <v>#NAME?</v>
      </c>
      <c r="R75" s="74" t="n">
        <f aca="false">VLOOKUP(E75,Lookups!$B$6:$C$304,2)</f>
        <v>37253</v>
      </c>
      <c r="S75" s="70" t="e">
        <f aca="false">IF(F75&gt;H75,"",J75-I75)</f>
        <v>#NAME?</v>
      </c>
      <c r="T75" s="71" t="str">
        <f aca="false">IF(F75&gt;H75,M75-L75,"")</f>
        <v/>
      </c>
      <c r="U75" s="72" t="n">
        <f aca="false">VLOOKUP(E75,Lookups!$B$6:$E$304,4)</f>
        <v>0.035</v>
      </c>
      <c r="V75" s="73" t="n">
        <f aca="false">R75-$C$2</f>
        <v>-8673</v>
      </c>
    </row>
    <row r="76" customFormat="false" ht="12.75" hidden="false" customHeight="false" outlineLevel="0" collapsed="false">
      <c r="A76" s="82"/>
      <c r="B76" s="58" t="n">
        <v>0</v>
      </c>
      <c r="C76" s="59" t="n">
        <f aca="false">C$74+B76</f>
        <v>0.2</v>
      </c>
      <c r="D76" s="60" t="n">
        <f aca="false">D$74+B76</f>
        <v>0.3</v>
      </c>
      <c r="E76" s="61" t="n">
        <v>37257</v>
      </c>
      <c r="F76" s="62" t="n">
        <f aca="false">F75</f>
        <v>30.5</v>
      </c>
      <c r="G76" s="62" t="n">
        <f aca="false">F76</f>
        <v>30.5</v>
      </c>
      <c r="H76" s="63" t="n">
        <v>50</v>
      </c>
      <c r="I76" s="64" t="e">
        <f aca="false">IF(AND(F76&gt;H76,F$1="No"),"",EURO(F76,H76,U76,U76,C76,V76,1,0))</f>
        <v>#NAME?</v>
      </c>
      <c r="J76" s="65" t="e">
        <f aca="false">IF(AND(G76&gt;H76,F$1="no"),"",EURO(G76,H76,U76,U76,D76,V76,1,0))</f>
        <v>#NAME?</v>
      </c>
      <c r="K76" s="66" t="e">
        <f aca="false">EURO(F76,H76,U76,U76,C76,V76,1,1)</f>
        <v>#NAME?</v>
      </c>
      <c r="L76" s="64" t="e">
        <f aca="false">IF(AND(G76&lt;H76,F$1="no"),"",EURO(G76,H76,U76,U76,C76,V76,0,0))</f>
        <v>#NAME?</v>
      </c>
      <c r="M76" s="65" t="e">
        <f aca="false">IF(AND(F76&lt;H76,F$1="no"),"",EURO(F76,H76,U76,U76,D76,V76,0,0))</f>
        <v>#NAME?</v>
      </c>
      <c r="N76" s="68" t="e">
        <f aca="false">EURO(F76,H76,U76,U76,C76,V76,0,1)</f>
        <v>#NAME?</v>
      </c>
      <c r="O76" s="69" t="e">
        <f aca="false">EURO($F76,$H76,$U76,$U76,$C76,$V76,1,2)</f>
        <v>#NAME?</v>
      </c>
      <c r="P76" s="70" t="e">
        <f aca="false">EURO($F76,$H76,$U76,$U76,$C76,$V76,1,3)</f>
        <v>#NAME?</v>
      </c>
      <c r="Q76" s="70" t="e">
        <f aca="false">EURO($F76,$H76,$U76,$U76,$C76,$V76,1,5)/365</f>
        <v>#NAME?</v>
      </c>
      <c r="R76" s="74" t="n">
        <f aca="false">VLOOKUP(E76,Lookups!$B$6:$C$304,2)</f>
        <v>37253</v>
      </c>
      <c r="S76" s="70" t="e">
        <f aca="false">IF(F76&gt;H76,"",J76-I76)</f>
        <v>#NAME?</v>
      </c>
      <c r="T76" s="71" t="str">
        <f aca="false">IF(F76&gt;H76,M76-L76,"")</f>
        <v/>
      </c>
      <c r="U76" s="72" t="n">
        <f aca="false">VLOOKUP(E76,Lookups!$B$6:$E$304,4)</f>
        <v>0.035</v>
      </c>
      <c r="V76" s="73" t="n">
        <f aca="false">R76-$C$2</f>
        <v>-8673</v>
      </c>
    </row>
    <row r="77" customFormat="false" ht="12.75" hidden="false" customHeight="false" outlineLevel="0" collapsed="false">
      <c r="A77" s="82"/>
      <c r="B77" s="58" t="n">
        <v>0</v>
      </c>
      <c r="C77" s="59" t="n">
        <f aca="false">C$74+B77</f>
        <v>0.2</v>
      </c>
      <c r="D77" s="60" t="n">
        <f aca="false">D$74+B77</f>
        <v>0.3</v>
      </c>
      <c r="E77" s="61" t="n">
        <v>37257</v>
      </c>
      <c r="F77" s="62" t="n">
        <f aca="false">F76</f>
        <v>30.5</v>
      </c>
      <c r="G77" s="62" t="n">
        <f aca="false">F77</f>
        <v>30.5</v>
      </c>
      <c r="H77" s="63" t="n">
        <v>50</v>
      </c>
      <c r="I77" s="64" t="e">
        <f aca="false">IF(AND(F77&gt;H77,F$1="No"),"",EURO(F77,H77,U77,U77,C77,V77,1,0))</f>
        <v>#NAME?</v>
      </c>
      <c r="J77" s="65" t="e">
        <f aca="false">IF(AND(G77&gt;H77,F$1="no"),"",EURO(G77,H77,U77,U77,D77,V77,1,0))</f>
        <v>#NAME?</v>
      </c>
      <c r="K77" s="66" t="e">
        <f aca="false">EURO(F77,H77,U77,U77,C77,V77,1,1)</f>
        <v>#NAME?</v>
      </c>
      <c r="L77" s="64" t="e">
        <f aca="false">IF(AND(G77&lt;H77,F$1="no"),"",EURO(G77,H77,U77,U77,C77,V77,0,0))</f>
        <v>#NAME?</v>
      </c>
      <c r="M77" s="65" t="e">
        <f aca="false">IF(AND(F77&lt;H77,F$1="no"),"",EURO(F77,H77,U77,U77,D77,V77,0,0))</f>
        <v>#NAME?</v>
      </c>
      <c r="N77" s="68" t="e">
        <f aca="false">EURO(F77,H77,U77,U77,C77,V77,0,1)</f>
        <v>#NAME?</v>
      </c>
      <c r="O77" s="69" t="e">
        <f aca="false">EURO($F77,$H77,$U77,$U77,$C77,$V77,1,2)</f>
        <v>#NAME?</v>
      </c>
      <c r="P77" s="70" t="e">
        <f aca="false">EURO($F77,$H77,$U77,$U77,$C77,$V77,1,3)</f>
        <v>#NAME?</v>
      </c>
      <c r="Q77" s="70" t="e">
        <f aca="false">EURO($F77,$H77,$U77,$U77,$C77,$V77,1,5)/365</f>
        <v>#NAME?</v>
      </c>
      <c r="R77" s="74" t="n">
        <f aca="false">VLOOKUP(E77,Lookups!$B$6:$C$304,2)</f>
        <v>37253</v>
      </c>
      <c r="S77" s="70" t="e">
        <f aca="false">IF(F77&gt;H77,"",J77-I77)</f>
        <v>#NAME?</v>
      </c>
      <c r="T77" s="71" t="str">
        <f aca="false">IF(F77&gt;H77,M77-L77,"")</f>
        <v/>
      </c>
      <c r="U77" s="72" t="n">
        <f aca="false">VLOOKUP(E77,Lookups!$B$6:$E$304,4)</f>
        <v>0.035</v>
      </c>
      <c r="V77" s="73" t="n">
        <f aca="false">R77-$C$2</f>
        <v>-8673</v>
      </c>
    </row>
    <row r="78" customFormat="false" ht="13.5" hidden="false" customHeight="false" outlineLevel="0" collapsed="false">
      <c r="A78" s="82"/>
      <c r="B78" s="75" t="n">
        <v>0</v>
      </c>
      <c r="C78" s="59" t="n">
        <f aca="false">C$74+B78</f>
        <v>0.2</v>
      </c>
      <c r="D78" s="60" t="n">
        <f aca="false">D$74+B78</f>
        <v>0.3</v>
      </c>
      <c r="E78" s="61" t="n">
        <v>37257</v>
      </c>
      <c r="F78" s="62" t="n">
        <f aca="false">F77</f>
        <v>30.5</v>
      </c>
      <c r="G78" s="62" t="n">
        <f aca="false">F78</f>
        <v>30.5</v>
      </c>
      <c r="H78" s="63" t="n">
        <v>50</v>
      </c>
      <c r="I78" s="64" t="e">
        <f aca="false">IF(AND(F78&gt;H78,F$1="No"),"",EURO(F78,H78,U78,U78,C78,V78,1,0))</f>
        <v>#NAME?</v>
      </c>
      <c r="J78" s="65" t="e">
        <f aca="false">IF(AND(G78&gt;H78,F$1="no"),"",EURO(G78,H78,U78,U78,D78,V78,1,0))</f>
        <v>#NAME?</v>
      </c>
      <c r="K78" s="66" t="e">
        <f aca="false">EURO(F78,H78,U78,U78,C78,V78,1,1)</f>
        <v>#NAME?</v>
      </c>
      <c r="L78" s="64" t="e">
        <f aca="false">IF(AND(G78&lt;H78,F$1="no"),"",EURO(G78,H78,U78,U78,C78,V78,0,0))</f>
        <v>#NAME?</v>
      </c>
      <c r="M78" s="65" t="e">
        <f aca="false">IF(AND(F78&lt;H78,F$1="no"),"",EURO(F78,H78,U78,U78,D78,V78,0,0))</f>
        <v>#NAME?</v>
      </c>
      <c r="N78" s="68" t="e">
        <f aca="false">EURO(F78,H78,U78,U78,C78,V78,0,1)</f>
        <v>#NAME?</v>
      </c>
      <c r="O78" s="69" t="e">
        <f aca="false">EURO($F78,$H78,$U78,$U78,$C78,$V78,1,2)</f>
        <v>#NAME?</v>
      </c>
      <c r="P78" s="70" t="e">
        <f aca="false">EURO($F78,$H78,$U78,$U78,$C78,$V78,1,3)</f>
        <v>#NAME?</v>
      </c>
      <c r="Q78" s="70" t="e">
        <f aca="false">EURO($F78,$H78,$U78,$U78,$C78,$V78,1,5)/365</f>
        <v>#NAME?</v>
      </c>
      <c r="R78" s="74" t="n">
        <f aca="false">VLOOKUP(E78,Lookups!$B$6:$C$304,2)</f>
        <v>37253</v>
      </c>
      <c r="S78" s="70" t="e">
        <f aca="false">IF(F78&gt;H78,"",J78-I78)</f>
        <v>#NAME?</v>
      </c>
      <c r="T78" s="71" t="str">
        <f aca="false">IF(F78&gt;H78,M78-L78,"")</f>
        <v/>
      </c>
      <c r="U78" s="72" t="n">
        <f aca="false">VLOOKUP(E78,Lookups!$B$6:$E$304,4)</f>
        <v>0.035</v>
      </c>
      <c r="V78" s="73" t="n">
        <f aca="false">R78-$C$2</f>
        <v>-8673</v>
      </c>
    </row>
    <row r="79" customFormat="false" ht="12.75" hidden="false" customHeight="false" outlineLevel="0" collapsed="false">
      <c r="A79" s="82" t="n">
        <v>2003</v>
      </c>
      <c r="B79" s="128"/>
      <c r="C79" s="42" t="n">
        <v>0.23</v>
      </c>
      <c r="D79" s="43" t="n">
        <v>0.33</v>
      </c>
      <c r="E79" s="44" t="n">
        <v>37622</v>
      </c>
      <c r="F79" s="45" t="n">
        <v>39</v>
      </c>
      <c r="G79" s="45" t="n">
        <v>40.5</v>
      </c>
      <c r="H79" s="46" t="n">
        <v>35</v>
      </c>
      <c r="I79" s="47" t="e">
        <f aca="false">IF(AND(F79&gt;H79,F$1="No"),"",EURO(F79,H79,U79,U79,C79,V79,1,0))</f>
        <v>#NAME?</v>
      </c>
      <c r="J79" s="48" t="e">
        <f aca="false">IF(AND(G79&gt;H79,F$1="no"),"",EURO(G79,H79,U79,U79,D79,V79,1,0))</f>
        <v>#NAME?</v>
      </c>
      <c r="K79" s="49" t="e">
        <f aca="false">EURO(F79,H79,U79,U79,C79,V79,1,1)</f>
        <v>#NAME?</v>
      </c>
      <c r="L79" s="47" t="e">
        <f aca="false">IF(AND(G79&lt;H79,F$1="no"),"",EURO(G79,H79,U79,U79,C79,V79,0,0))</f>
        <v>#NAME?</v>
      </c>
      <c r="M79" s="48" t="e">
        <f aca="false">IF(AND(F79&lt;H79,F$1="no"),"",EURO(F79,H79,U79,U79,D79,V79,0,0))</f>
        <v>#NAME?</v>
      </c>
      <c r="N79" s="51" t="e">
        <f aca="false">EURO(F79,H79,U79,U79,C79,V79,0,1)</f>
        <v>#NAME?</v>
      </c>
      <c r="O79" s="52" t="e">
        <f aca="false">EURO($F79,$H79,$U79,$U79,$C79,$V79,1,2)</f>
        <v>#NAME?</v>
      </c>
      <c r="P79" s="53" t="e">
        <f aca="false">EURO($F79,$H79,$U79,$U79,$C79,$V79,1,3)</f>
        <v>#NAME?</v>
      </c>
      <c r="Q79" s="53" t="e">
        <f aca="false">EURO($F79,$H79,$U79,$U79,$C79,$V79,1,5)/365</f>
        <v>#NAME?</v>
      </c>
      <c r="R79" s="54" t="n">
        <v>37611</v>
      </c>
      <c r="S79" s="53" t="str">
        <f aca="false">IF(F79&gt;H79,"",J79-I79)</f>
        <v/>
      </c>
      <c r="T79" s="55" t="e">
        <f aca="false">IF(F79&gt;H79,M79-L79,"")</f>
        <v>#NAME?</v>
      </c>
      <c r="U79" s="56" t="n">
        <f aca="false">VLOOKUP(E79,Lookups!$B$6:$E$304,4)</f>
        <v>0.035</v>
      </c>
      <c r="V79" s="57" t="n">
        <f aca="false">R79-$C$2</f>
        <v>-8315</v>
      </c>
    </row>
    <row r="80" customFormat="false" ht="12.75" hidden="false" customHeight="false" outlineLevel="0" collapsed="false">
      <c r="A80" s="82"/>
      <c r="B80" s="58" t="n">
        <v>0</v>
      </c>
      <c r="C80" s="59" t="n">
        <f aca="false">C$79+B80</f>
        <v>0.23</v>
      </c>
      <c r="D80" s="60" t="n">
        <f aca="false">D$79+B80</f>
        <v>0.33</v>
      </c>
      <c r="E80" s="61" t="n">
        <v>37622</v>
      </c>
      <c r="F80" s="62" t="n">
        <f aca="false">F79</f>
        <v>39</v>
      </c>
      <c r="G80" s="62" t="n">
        <f aca="false">F80</f>
        <v>39</v>
      </c>
      <c r="H80" s="63" t="n">
        <v>50</v>
      </c>
      <c r="I80" s="64" t="e">
        <f aca="false">IF(AND(F80&gt;H80,F$1="No"),"",EURO(F80,H80,U80,U80,C80,V80,1,0))</f>
        <v>#NAME?</v>
      </c>
      <c r="J80" s="65" t="e">
        <f aca="false">IF(AND(G80&gt;H80,F$1="no"),"",EURO(G80,H80,U80,U80,D80,V80,1,0))</f>
        <v>#NAME?</v>
      </c>
      <c r="K80" s="66" t="e">
        <f aca="false">EURO(F80,H80,U80,U80,C80,V80,1,1)</f>
        <v>#NAME?</v>
      </c>
      <c r="L80" s="64" t="e">
        <f aca="false">IF(AND(G80&lt;H80,F$1="no"),"",EURO(G80,H80,U80,U80,C80,V80,0,0))</f>
        <v>#NAME?</v>
      </c>
      <c r="M80" s="65" t="e">
        <f aca="false">IF(AND(F80&lt;H80,F$1="no"),"",EURO(F80,H80,U80,U80,D80,V80,0,0))</f>
        <v>#NAME?</v>
      </c>
      <c r="N80" s="68" t="e">
        <f aca="false">EURO(F80,H80,U80,U80,C80,V80,0,1)</f>
        <v>#NAME?</v>
      </c>
      <c r="O80" s="69" t="e">
        <f aca="false">EURO($F80,$H80,$U80,$U80,$C80,$V80,1,2)</f>
        <v>#NAME?</v>
      </c>
      <c r="P80" s="70" t="e">
        <f aca="false">EURO($F80,$H80,$U80,$U80,$C80,$V80,1,3)</f>
        <v>#NAME?</v>
      </c>
      <c r="Q80" s="70" t="e">
        <f aca="false">EURO($F80,$H80,$U80,$U80,$C80,$V80,1,5)/365</f>
        <v>#NAME?</v>
      </c>
      <c r="R80" s="74" t="n">
        <f aca="false">VLOOKUP(E80,Lookups!$B$6:$C$304,2)</f>
        <v>37620</v>
      </c>
      <c r="S80" s="70" t="e">
        <f aca="false">IF(F80&gt;H80,"",J80-I80)</f>
        <v>#NAME?</v>
      </c>
      <c r="T80" s="71" t="str">
        <f aca="false">IF(F80&gt;H80,M80-L80,"")</f>
        <v/>
      </c>
      <c r="U80" s="72" t="n">
        <f aca="false">VLOOKUP(E80,Lookups!$B$6:$E$304,4)</f>
        <v>0.035</v>
      </c>
      <c r="V80" s="73" t="n">
        <f aca="false">R80-$C$2</f>
        <v>-8306</v>
      </c>
    </row>
    <row r="81" customFormat="false" ht="12.75" hidden="false" customHeight="false" outlineLevel="0" collapsed="false">
      <c r="A81" s="82"/>
      <c r="B81" s="58" t="n">
        <v>0</v>
      </c>
      <c r="C81" s="59" t="n">
        <f aca="false">C$79+B81</f>
        <v>0.23</v>
      </c>
      <c r="D81" s="60" t="n">
        <f aca="false">D$79+B81</f>
        <v>0.33</v>
      </c>
      <c r="E81" s="61" t="n">
        <v>37622</v>
      </c>
      <c r="F81" s="62" t="n">
        <f aca="false">F80</f>
        <v>39</v>
      </c>
      <c r="G81" s="62" t="n">
        <f aca="false">F81</f>
        <v>39</v>
      </c>
      <c r="H81" s="63" t="n">
        <v>50</v>
      </c>
      <c r="I81" s="64" t="e">
        <f aca="false">IF(AND(F81&gt;H81,F$1="No"),"",EURO(F81,H81,U81,U81,C81,V81,1,0))</f>
        <v>#NAME?</v>
      </c>
      <c r="J81" s="65" t="e">
        <f aca="false">IF(AND(G81&gt;H81,F$1="no"),"",EURO(G81,H81,U81,U81,D81,V81,1,0))</f>
        <v>#NAME?</v>
      </c>
      <c r="K81" s="66" t="e">
        <f aca="false">EURO(F81,H81,U81,U81,C81,V81,1,1)</f>
        <v>#NAME?</v>
      </c>
      <c r="L81" s="64" t="e">
        <f aca="false">IF(AND(G81&lt;H81,F$1="no"),"",EURO(G81,H81,U81,U81,C81,V81,0,0))</f>
        <v>#NAME?</v>
      </c>
      <c r="M81" s="65" t="e">
        <f aca="false">IF(AND(F81&lt;H81,F$1="no"),"",EURO(F81,H81,U81,U81,D81,V81,0,0))</f>
        <v>#NAME?</v>
      </c>
      <c r="N81" s="68" t="e">
        <f aca="false">EURO(F81,H81,U81,U81,C81,V81,0,1)</f>
        <v>#NAME?</v>
      </c>
      <c r="O81" s="69" t="e">
        <f aca="false">EURO($F81,$H81,$U81,$U81,$C81,$V81,1,2)</f>
        <v>#NAME?</v>
      </c>
      <c r="P81" s="70" t="e">
        <f aca="false">EURO($F81,$H81,$U81,$U81,$C81,$V81,1,3)</f>
        <v>#NAME?</v>
      </c>
      <c r="Q81" s="70" t="e">
        <f aca="false">EURO($F81,$H81,$U81,$U81,$C81,$V81,1,5)/365</f>
        <v>#NAME?</v>
      </c>
      <c r="R81" s="74" t="n">
        <f aca="false">VLOOKUP(E81,Lookups!$B$6:$C$304,2)</f>
        <v>37620</v>
      </c>
      <c r="S81" s="70" t="e">
        <f aca="false">IF(F81&gt;H81,"",J81-I81)</f>
        <v>#NAME?</v>
      </c>
      <c r="T81" s="71" t="str">
        <f aca="false">IF(F81&gt;H81,M81-L81,"")</f>
        <v/>
      </c>
      <c r="U81" s="72" t="n">
        <f aca="false">VLOOKUP(E81,Lookups!$B$6:$E$304,4)</f>
        <v>0.035</v>
      </c>
      <c r="V81" s="73" t="n">
        <f aca="false">R81-$C$2</f>
        <v>-8306</v>
      </c>
    </row>
    <row r="82" customFormat="false" ht="12.75" hidden="false" customHeight="false" outlineLevel="0" collapsed="false">
      <c r="A82" s="82"/>
      <c r="B82" s="58" t="n">
        <v>0</v>
      </c>
      <c r="C82" s="59" t="n">
        <f aca="false">C$79+B82</f>
        <v>0.23</v>
      </c>
      <c r="D82" s="60" t="n">
        <f aca="false">D$79+B82</f>
        <v>0.33</v>
      </c>
      <c r="E82" s="61" t="n">
        <v>37622</v>
      </c>
      <c r="F82" s="62" t="n">
        <f aca="false">F81</f>
        <v>39</v>
      </c>
      <c r="G82" s="62" t="n">
        <f aca="false">F82</f>
        <v>39</v>
      </c>
      <c r="H82" s="63" t="n">
        <v>50</v>
      </c>
      <c r="I82" s="64" t="e">
        <f aca="false">IF(AND(F82&gt;H82,F$1="No"),"",EURO(F82,H82,U82,U82,C82,V82,1,0))</f>
        <v>#NAME?</v>
      </c>
      <c r="J82" s="65" t="e">
        <f aca="false">IF(AND(G82&gt;H82,F$1="no"),"",EURO(G82,H82,U82,U82,D82,V82,1,0))</f>
        <v>#NAME?</v>
      </c>
      <c r="K82" s="66" t="e">
        <f aca="false">EURO(F82,H82,U82,U82,C82,V82,1,1)</f>
        <v>#NAME?</v>
      </c>
      <c r="L82" s="64" t="e">
        <f aca="false">IF(AND(G82&lt;H82,F$1="no"),"",EURO(G82,H82,U82,U82,C82,V82,0,0))</f>
        <v>#NAME?</v>
      </c>
      <c r="M82" s="65" t="e">
        <f aca="false">IF(AND(F82&lt;H82,F$1="no"),"",EURO(F82,H82,U82,U82,D82,V82,0,0))</f>
        <v>#NAME?</v>
      </c>
      <c r="N82" s="68" t="e">
        <f aca="false">EURO(F82,H82,U82,U82,C82,V82,0,1)</f>
        <v>#NAME?</v>
      </c>
      <c r="O82" s="69" t="e">
        <f aca="false">EURO($F82,$H82,$U82,$U82,$C82,$V82,1,2)</f>
        <v>#NAME?</v>
      </c>
      <c r="P82" s="70" t="e">
        <f aca="false">EURO($F82,$H82,$U82,$U82,$C82,$V82,1,3)</f>
        <v>#NAME?</v>
      </c>
      <c r="Q82" s="70" t="e">
        <f aca="false">EURO($F82,$H82,$U82,$U82,$C82,$V82,1,5)/365</f>
        <v>#NAME?</v>
      </c>
      <c r="R82" s="74" t="n">
        <f aca="false">VLOOKUP(E82,Lookups!$B$6:$C$304,2)</f>
        <v>37620</v>
      </c>
      <c r="S82" s="70" t="e">
        <f aca="false">IF(F82&gt;H82,"",J82-I82)</f>
        <v>#NAME?</v>
      </c>
      <c r="T82" s="71" t="str">
        <f aca="false">IF(F82&gt;H82,M82-L82,"")</f>
        <v/>
      </c>
      <c r="U82" s="72" t="n">
        <f aca="false">VLOOKUP(E82,Lookups!$B$6:$E$304,4)</f>
        <v>0.035</v>
      </c>
      <c r="V82" s="73" t="n">
        <f aca="false">R82-$C$2</f>
        <v>-8306</v>
      </c>
    </row>
    <row r="83" customFormat="false" ht="13.5" hidden="false" customHeight="false" outlineLevel="0" collapsed="false">
      <c r="A83" s="82"/>
      <c r="B83" s="75" t="n">
        <v>0</v>
      </c>
      <c r="C83" s="59" t="n">
        <f aca="false">C$79+B83</f>
        <v>0.23</v>
      </c>
      <c r="D83" s="60" t="n">
        <f aca="false">D$79+B83</f>
        <v>0.33</v>
      </c>
      <c r="E83" s="61" t="n">
        <v>37622</v>
      </c>
      <c r="F83" s="62" t="n">
        <f aca="false">F82</f>
        <v>39</v>
      </c>
      <c r="G83" s="62" t="n">
        <f aca="false">F83</f>
        <v>39</v>
      </c>
      <c r="H83" s="63" t="n">
        <v>50</v>
      </c>
      <c r="I83" s="64" t="e">
        <f aca="false">IF(AND(F83&gt;H83,F$1="No"),"",EURO(F83,H83,U83,U83,C83,V83,1,0))</f>
        <v>#NAME?</v>
      </c>
      <c r="J83" s="65" t="e">
        <f aca="false">IF(AND(G83&gt;H83,F$1="no"),"",EURO(G83,H83,U83,U83,D83,V83,1,0))</f>
        <v>#NAME?</v>
      </c>
      <c r="K83" s="66" t="e">
        <f aca="false">EURO(F83,H83,U83,U83,C83,V83,1,1)</f>
        <v>#NAME?</v>
      </c>
      <c r="L83" s="64" t="e">
        <f aca="false">IF(AND(G83&lt;H83,F$1="no"),"",EURO(G83,H83,U83,U83,C83,V83,0,0))</f>
        <v>#NAME?</v>
      </c>
      <c r="M83" s="65" t="e">
        <f aca="false">IF(AND(F83&lt;H83,F$1="no"),"",EURO(F83,H83,U83,U83,D83,V83,0,0))</f>
        <v>#NAME?</v>
      </c>
      <c r="N83" s="68" t="e">
        <f aca="false">EURO(F83,H83,U83,U83,C83,V83,0,1)</f>
        <v>#NAME?</v>
      </c>
      <c r="O83" s="69" t="e">
        <f aca="false">EURO($F83,$H83,$U83,$U83,$C83,$V83,1,2)</f>
        <v>#NAME?</v>
      </c>
      <c r="P83" s="70" t="e">
        <f aca="false">EURO($F83,$H83,$U83,$U83,$C83,$V83,1,3)</f>
        <v>#NAME?</v>
      </c>
      <c r="Q83" s="70" t="e">
        <f aca="false">EURO($F83,$H83,$U83,$U83,$C83,$V83,1,5)/365</f>
        <v>#NAME?</v>
      </c>
      <c r="R83" s="74" t="n">
        <f aca="false">VLOOKUP(E83,Lookups!$B$6:$C$304,2)</f>
        <v>37620</v>
      </c>
      <c r="S83" s="70" t="e">
        <f aca="false">IF(F83&gt;H83,"",J83-I83)</f>
        <v>#NAME?</v>
      </c>
      <c r="T83" s="71" t="str">
        <f aca="false">IF(F83&gt;H83,M83-L83,"")</f>
        <v/>
      </c>
      <c r="U83" s="72" t="n">
        <f aca="false">VLOOKUP(E83,Lookups!$B$6:$E$304,4)</f>
        <v>0.035</v>
      </c>
      <c r="V83" s="73" t="n">
        <f aca="false">R83-$C$2</f>
        <v>-8306</v>
      </c>
    </row>
    <row r="84" customFormat="false" ht="12.75" hidden="false" customHeight="false" outlineLevel="0" collapsed="false">
      <c r="A84" s="82" t="n">
        <v>2004</v>
      </c>
      <c r="B84" s="128"/>
      <c r="C84" s="42" t="n">
        <v>0.2</v>
      </c>
      <c r="D84" s="43" t="n">
        <v>0.3</v>
      </c>
      <c r="E84" s="44" t="n">
        <v>37987</v>
      </c>
      <c r="F84" s="45" t="n">
        <v>39.5</v>
      </c>
      <c r="G84" s="45" t="n">
        <v>40</v>
      </c>
      <c r="H84" s="46" t="n">
        <v>50</v>
      </c>
      <c r="I84" s="47" t="e">
        <f aca="false">IF(AND(F84&gt;H84,F$1="No"),"",EURO(F84,H84,U84,U84,C84,V84,1,0))</f>
        <v>#NAME?</v>
      </c>
      <c r="J84" s="48" t="e">
        <f aca="false">IF(AND(G84&gt;H84,F$1="no"),"",EURO(G84,H84,U84,U84,D84,V84,1,0))</f>
        <v>#NAME?</v>
      </c>
      <c r="K84" s="49" t="e">
        <f aca="false">EURO(F84,H84,U84,U84,C84,V84,1,1)</f>
        <v>#NAME?</v>
      </c>
      <c r="L84" s="47" t="e">
        <f aca="false">IF(AND(G84&lt;H84,F$1="no"),"",EURO(G84,H84,U84,U84,C84,V84,0,0))</f>
        <v>#NAME?</v>
      </c>
      <c r="M84" s="48" t="e">
        <f aca="false">IF(AND(F84&lt;H84,F$1="no"),"",EURO(F84,H84,U84,U84,D84,V84,0,0))</f>
        <v>#NAME?</v>
      </c>
      <c r="N84" s="51" t="e">
        <f aca="false">EURO(F84,H84,U84,U84,C84,V84,0,1)</f>
        <v>#NAME?</v>
      </c>
      <c r="O84" s="52" t="e">
        <f aca="false">EURO($F84,$H84,$U84,$U84,$C84,$V84,1,2)</f>
        <v>#NAME?</v>
      </c>
      <c r="P84" s="53" t="e">
        <f aca="false">EURO($F84,$H84,$U84,$U84,$C84,$V84,1,3)</f>
        <v>#NAME?</v>
      </c>
      <c r="Q84" s="53" t="e">
        <f aca="false">EURO($F84,$H84,$U84,$U84,$C84,$V84,1,5)/365</f>
        <v>#NAME?</v>
      </c>
      <c r="R84" s="54" t="n">
        <f aca="false">VLOOKUP(E84,Lookups!$B$6:$C$304,2)</f>
        <v>37985</v>
      </c>
      <c r="S84" s="53" t="e">
        <f aca="false">IF(F84&gt;H84,"",J84-I84)</f>
        <v>#NAME?</v>
      </c>
      <c r="T84" s="55" t="str">
        <f aca="false">IF(F84&gt;H84,M84-L84,"")</f>
        <v/>
      </c>
      <c r="U84" s="56" t="n">
        <f aca="false">VLOOKUP(E84,Lookups!$B$6:$E$304,4)</f>
        <v>0.0375</v>
      </c>
      <c r="V84" s="57" t="n">
        <f aca="false">R84-$C$2</f>
        <v>-7941</v>
      </c>
    </row>
    <row r="85" customFormat="false" ht="12.75" hidden="false" customHeight="false" outlineLevel="0" collapsed="false">
      <c r="A85" s="82"/>
      <c r="B85" s="58" t="n">
        <v>0</v>
      </c>
      <c r="C85" s="59" t="n">
        <v>0.25</v>
      </c>
      <c r="D85" s="60" t="n">
        <f aca="false">D$84+B85</f>
        <v>0.3</v>
      </c>
      <c r="E85" s="61" t="n">
        <v>37987</v>
      </c>
      <c r="F85" s="62" t="n">
        <f aca="false">F84</f>
        <v>39.5</v>
      </c>
      <c r="G85" s="62" t="n">
        <f aca="false">F85</f>
        <v>39.5</v>
      </c>
      <c r="H85" s="63" t="n">
        <v>50</v>
      </c>
      <c r="I85" s="64" t="e">
        <f aca="false">IF(AND(F85&gt;H85,F$1="No"),"",EURO(F85,H85,U85,U85,C85,V85,1,0))</f>
        <v>#NAME?</v>
      </c>
      <c r="J85" s="65" t="e">
        <f aca="false">IF(AND(G85&gt;H85,F$1="no"),"",EURO(G85,H85,U85,U85,D85,V85,1,0))</f>
        <v>#NAME?</v>
      </c>
      <c r="K85" s="66" t="e">
        <f aca="false">EURO(F85,H85,U85,U85,C85,V85,1,1)</f>
        <v>#NAME?</v>
      </c>
      <c r="L85" s="64" t="e">
        <f aca="false">IF(AND(G85&lt;H85,F$1="no"),"",EURO(G85,H85,U85,U85,C85,V85,0,0))</f>
        <v>#NAME?</v>
      </c>
      <c r="M85" s="65" t="e">
        <f aca="false">IF(AND(F85&lt;H85,F$1="no"),"",EURO(F85,H85,U85,U85,D85,V85,0,0))</f>
        <v>#NAME?</v>
      </c>
      <c r="N85" s="68" t="e">
        <f aca="false">EURO(F85,H85,U85,U85,C85,V85,0,1)</f>
        <v>#NAME?</v>
      </c>
      <c r="O85" s="69" t="e">
        <f aca="false">EURO($F85,$H85,$U85,$U85,$C85,$V85,1,2)</f>
        <v>#NAME?</v>
      </c>
      <c r="P85" s="70" t="e">
        <f aca="false">EURO($F85,$H85,$U85,$U85,$C85,$V85,1,3)</f>
        <v>#NAME?</v>
      </c>
      <c r="Q85" s="70" t="e">
        <f aca="false">EURO($F85,$H85,$U85,$U85,$C85,$V85,1,5)/365</f>
        <v>#NAME?</v>
      </c>
      <c r="R85" s="74" t="n">
        <f aca="false">VLOOKUP(E85,Lookups!$B$6:$C$304,2)</f>
        <v>37985</v>
      </c>
      <c r="S85" s="70" t="e">
        <f aca="false">IF(F85&gt;H85,"",J85-I85)</f>
        <v>#NAME?</v>
      </c>
      <c r="T85" s="71" t="str">
        <f aca="false">IF(F85&gt;H85,M85-L85,"")</f>
        <v/>
      </c>
      <c r="U85" s="72" t="n">
        <f aca="false">VLOOKUP(E85,Lookups!$B$6:$E$304,4)</f>
        <v>0.0375</v>
      </c>
      <c r="V85" s="73" t="n">
        <f aca="false">R85-$C$2</f>
        <v>-7941</v>
      </c>
    </row>
    <row r="86" customFormat="false" ht="12.75" hidden="false" customHeight="false" outlineLevel="0" collapsed="false">
      <c r="A86" s="82"/>
      <c r="B86" s="58" t="n">
        <v>0</v>
      </c>
      <c r="C86" s="59" t="n">
        <f aca="false">C$84+B86</f>
        <v>0.2</v>
      </c>
      <c r="D86" s="60" t="n">
        <f aca="false">D$84+B86</f>
        <v>0.3</v>
      </c>
      <c r="E86" s="61" t="n">
        <v>37987</v>
      </c>
      <c r="F86" s="62" t="n">
        <f aca="false">F85</f>
        <v>39.5</v>
      </c>
      <c r="G86" s="62" t="n">
        <f aca="false">F86</f>
        <v>39.5</v>
      </c>
      <c r="H86" s="63" t="n">
        <v>50</v>
      </c>
      <c r="I86" s="64" t="e">
        <f aca="false">IF(AND(F86&gt;H86,F$1="No"),"",EURO(F86,H86,U86,U86,C86,V86,1,0))</f>
        <v>#NAME?</v>
      </c>
      <c r="J86" s="65" t="e">
        <f aca="false">IF(AND(G86&gt;H86,F$1="no"),"",EURO(G86,H86,U86,U86,D86,V86,1,0))</f>
        <v>#NAME?</v>
      </c>
      <c r="K86" s="66" t="e">
        <f aca="false">EURO(F86,H86,U86,U86,C86,V86,1,1)</f>
        <v>#NAME?</v>
      </c>
      <c r="L86" s="64" t="e">
        <f aca="false">IF(AND(G86&lt;H86,F$1="no"),"",EURO(G86,H86,U86,U86,C86,V86,0,0))</f>
        <v>#NAME?</v>
      </c>
      <c r="M86" s="65" t="e">
        <f aca="false">IF(AND(F86&lt;H86,F$1="no"),"",EURO(F86,H86,U86,U86,D86,V86,0,0))</f>
        <v>#NAME?</v>
      </c>
      <c r="N86" s="68" t="e">
        <f aca="false">EURO(F86,H86,U86,U86,C86,V86,0,1)</f>
        <v>#NAME?</v>
      </c>
      <c r="O86" s="69" t="e">
        <f aca="false">EURO($F86,$H86,$U86,$U86,$C86,$V86,1,2)</f>
        <v>#NAME?</v>
      </c>
      <c r="P86" s="70" t="e">
        <f aca="false">EURO($F86,$H86,$U86,$U86,$C86,$V86,1,3)</f>
        <v>#NAME?</v>
      </c>
      <c r="Q86" s="70" t="e">
        <f aca="false">EURO($F86,$H86,$U86,$U86,$C86,$V86,1,5)/365</f>
        <v>#NAME?</v>
      </c>
      <c r="R86" s="74" t="n">
        <f aca="false">VLOOKUP(E86,Lookups!$B$6:$C$304,2)</f>
        <v>37985</v>
      </c>
      <c r="S86" s="70" t="e">
        <f aca="false">IF(F86&gt;H86,"",J86-I86)</f>
        <v>#NAME?</v>
      </c>
      <c r="T86" s="71" t="str">
        <f aca="false">IF(F86&gt;H86,M86-L86,"")</f>
        <v/>
      </c>
      <c r="U86" s="72" t="n">
        <f aca="false">VLOOKUP(E86,Lookups!$B$6:$E$304,4)</f>
        <v>0.0375</v>
      </c>
      <c r="V86" s="73" t="n">
        <f aca="false">R86-$C$2</f>
        <v>-7941</v>
      </c>
    </row>
    <row r="87" customFormat="false" ht="12.75" hidden="false" customHeight="false" outlineLevel="0" collapsed="false">
      <c r="A87" s="82"/>
      <c r="B87" s="58" t="n">
        <v>0</v>
      </c>
      <c r="C87" s="59" t="n">
        <f aca="false">C$84+B87</f>
        <v>0.2</v>
      </c>
      <c r="D87" s="60" t="n">
        <f aca="false">D$84+B87</f>
        <v>0.3</v>
      </c>
      <c r="E87" s="61" t="n">
        <v>37987</v>
      </c>
      <c r="F87" s="62" t="n">
        <f aca="false">F86</f>
        <v>39.5</v>
      </c>
      <c r="G87" s="62" t="n">
        <f aca="false">F87</f>
        <v>39.5</v>
      </c>
      <c r="H87" s="63" t="n">
        <v>50</v>
      </c>
      <c r="I87" s="64" t="e">
        <f aca="false">IF(AND(F87&gt;H87,F$1="No"),"",EURO(F87,H87,U87,U87,C87,V87,1,0))</f>
        <v>#NAME?</v>
      </c>
      <c r="J87" s="65" t="e">
        <f aca="false">IF(AND(G87&gt;H87,F$1="no"),"",EURO(G87,H87,U87,U87,D87,V87,1,0))</f>
        <v>#NAME?</v>
      </c>
      <c r="K87" s="66" t="e">
        <f aca="false">EURO(F87,H87,U87,U87,C87,V87,1,1)</f>
        <v>#NAME?</v>
      </c>
      <c r="L87" s="64" t="e">
        <f aca="false">IF(AND(G87&lt;H87,F$1="no"),"",EURO(G87,H87,U87,U87,C87,V87,0,0))</f>
        <v>#NAME?</v>
      </c>
      <c r="M87" s="65" t="e">
        <f aca="false">IF(AND(F87&lt;H87,F$1="no"),"",EURO(F87,H87,U87,U87,D87,V87,0,0))</f>
        <v>#NAME?</v>
      </c>
      <c r="N87" s="68" t="e">
        <f aca="false">EURO(F87,H87,U87,U87,C87,V87,0,1)</f>
        <v>#NAME?</v>
      </c>
      <c r="O87" s="69" t="e">
        <f aca="false">EURO($F87,$H87,$U87,$U87,$C87,$V87,1,2)</f>
        <v>#NAME?</v>
      </c>
      <c r="P87" s="70" t="e">
        <f aca="false">EURO($F87,$H87,$U87,$U87,$C87,$V87,1,3)</f>
        <v>#NAME?</v>
      </c>
      <c r="Q87" s="70" t="e">
        <f aca="false">EURO($F87,$H87,$U87,$U87,$C87,$V87,1,5)/365</f>
        <v>#NAME?</v>
      </c>
      <c r="R87" s="74" t="n">
        <f aca="false">VLOOKUP(E87,Lookups!$B$6:$C$304,2)</f>
        <v>37985</v>
      </c>
      <c r="S87" s="70" t="e">
        <f aca="false">IF(F87&gt;H87,"",J87-I87)</f>
        <v>#NAME?</v>
      </c>
      <c r="T87" s="71" t="str">
        <f aca="false">IF(F87&gt;H87,M87-L87,"")</f>
        <v/>
      </c>
      <c r="U87" s="72" t="n">
        <f aca="false">VLOOKUP(E87,Lookups!$B$6:$E$304,4)</f>
        <v>0.0375</v>
      </c>
      <c r="V87" s="73" t="n">
        <f aca="false">R87-$C$2</f>
        <v>-7941</v>
      </c>
    </row>
    <row r="88" customFormat="false" ht="13.5" hidden="false" customHeight="false" outlineLevel="0" collapsed="false">
      <c r="A88" s="82"/>
      <c r="B88" s="75" t="n">
        <v>0</v>
      </c>
      <c r="C88" s="59" t="n">
        <f aca="false">C$84+B88</f>
        <v>0.2</v>
      </c>
      <c r="D88" s="60" t="n">
        <f aca="false">D$84+B88</f>
        <v>0.3</v>
      </c>
      <c r="E88" s="61" t="n">
        <v>37987</v>
      </c>
      <c r="F88" s="62" t="n">
        <f aca="false">F87</f>
        <v>39.5</v>
      </c>
      <c r="G88" s="62" t="n">
        <f aca="false">F88</f>
        <v>39.5</v>
      </c>
      <c r="H88" s="63" t="n">
        <v>50</v>
      </c>
      <c r="I88" s="64" t="e">
        <f aca="false">IF(AND(F88&gt;H88,F$1="No"),"",EURO(F88,H88,U88,U88,C88,V88,1,0))</f>
        <v>#NAME?</v>
      </c>
      <c r="J88" s="65" t="e">
        <f aca="false">IF(AND(G88&gt;H88,F$1="no"),"",EURO(G88,H88,U88,U88,D88,V88,1,0))</f>
        <v>#NAME?</v>
      </c>
      <c r="K88" s="66" t="e">
        <f aca="false">EURO(F88,H88,U88,U88,C88,V88,1,1)</f>
        <v>#NAME?</v>
      </c>
      <c r="L88" s="64" t="e">
        <f aca="false">IF(AND(G88&lt;H88,F$1="no"),"",EURO(G88,H88,U88,U88,C88,V88,0,0))</f>
        <v>#NAME?</v>
      </c>
      <c r="M88" s="65" t="e">
        <f aca="false">IF(AND(F88&lt;H88,F$1="no"),"",EURO(F88,H88,U88,U88,D88,V88,0,0))</f>
        <v>#NAME?</v>
      </c>
      <c r="N88" s="68" t="e">
        <f aca="false">EURO(F88,H88,U88,U88,C88,V88,0,1)</f>
        <v>#NAME?</v>
      </c>
      <c r="O88" s="69" t="e">
        <f aca="false">EURO($F88,$H88,$U88,$U88,$C88,$V88,1,2)</f>
        <v>#NAME?</v>
      </c>
      <c r="P88" s="70" t="e">
        <f aca="false">EURO($F88,$H88,$U88,$U88,$C88,$V88,1,3)</f>
        <v>#NAME?</v>
      </c>
      <c r="Q88" s="70" t="e">
        <f aca="false">EURO($F88,$H88,$U88,$U88,$C88,$V88,1,5)/365</f>
        <v>#NAME?</v>
      </c>
      <c r="R88" s="74" t="n">
        <f aca="false">VLOOKUP(E88,Lookups!$B$6:$C$304,2)</f>
        <v>37985</v>
      </c>
      <c r="S88" s="70" t="e">
        <f aca="false">IF(F88&gt;H88,"",J88-I88)</f>
        <v>#NAME?</v>
      </c>
      <c r="T88" s="71" t="str">
        <f aca="false">IF(F88&gt;H88,M88-L88,"")</f>
        <v/>
      </c>
      <c r="U88" s="72" t="n">
        <f aca="false">VLOOKUP(E88,Lookups!$B$6:$E$304,4)</f>
        <v>0.0375</v>
      </c>
      <c r="V88" s="73" t="n">
        <f aca="false">R88-$C$2</f>
        <v>-7941</v>
      </c>
    </row>
    <row r="89" customFormat="false" ht="12.75" hidden="false" customHeight="false" outlineLevel="0" collapsed="false">
      <c r="A89" s="82" t="n">
        <v>2005</v>
      </c>
      <c r="B89" s="128"/>
      <c r="C89" s="42" t="n">
        <v>0.2</v>
      </c>
      <c r="D89" s="43" t="n">
        <v>0.3</v>
      </c>
      <c r="E89" s="44" t="n">
        <v>38353</v>
      </c>
      <c r="F89" s="45" t="n">
        <v>39</v>
      </c>
      <c r="G89" s="45" t="n">
        <f aca="false">F89</f>
        <v>39</v>
      </c>
      <c r="H89" s="46" t="n">
        <v>50</v>
      </c>
      <c r="I89" s="47" t="e">
        <f aca="false">IF(AND(F89&gt;H89,F$1="No"),"",EURO(F89,H89,U89,U89,C89,V89,1,0))</f>
        <v>#NAME?</v>
      </c>
      <c r="J89" s="48" t="e">
        <f aca="false">IF(AND(G89&gt;H89,F$1="no"),"",EURO(G89,H89,U89,U89,D89,V89,1,0))</f>
        <v>#NAME?</v>
      </c>
      <c r="K89" s="49" t="e">
        <f aca="false">EURO(F89,H89,U89,U89,C89,V89,1,1)</f>
        <v>#NAME?</v>
      </c>
      <c r="L89" s="47" t="e">
        <f aca="false">IF(AND(G89&lt;H89,F$1="no"),"",EURO(G89,H89,U89,U89,C89,V89,0,0))</f>
        <v>#NAME?</v>
      </c>
      <c r="M89" s="48" t="e">
        <f aca="false">IF(AND(F89&lt;H89,F$1="no"),"",EURO(F89,H89,U89,U89,D89,V89,0,0))</f>
        <v>#NAME?</v>
      </c>
      <c r="N89" s="51" t="e">
        <f aca="false">EURO(F89,H89,U89,U89,C89,V89,0,1)</f>
        <v>#NAME?</v>
      </c>
      <c r="O89" s="52" t="e">
        <f aca="false">EURO($F89,$H89,$U89,$U89,$C89,$V89,1,2)</f>
        <v>#NAME?</v>
      </c>
      <c r="P89" s="53" t="e">
        <f aca="false">EURO($F89,$H89,$U89,$U89,$C89,$V89,1,3)</f>
        <v>#NAME?</v>
      </c>
      <c r="Q89" s="53" t="e">
        <f aca="false">EURO($F89,$H89,$U89,$U89,$C89,$V89,1,5)/365</f>
        <v>#NAME?</v>
      </c>
      <c r="R89" s="54" t="n">
        <f aca="false">VLOOKUP(E89,Lookups!$B$6:$C$304,2)</f>
        <v>38351</v>
      </c>
      <c r="S89" s="53" t="e">
        <f aca="false">IF(F89&gt;H89,"",J89-I89)</f>
        <v>#NAME?</v>
      </c>
      <c r="T89" s="55" t="str">
        <f aca="false">IF(F89&gt;H89,M89-L89,"")</f>
        <v/>
      </c>
      <c r="U89" s="56" t="n">
        <f aca="false">VLOOKUP(E89,Lookups!$B$6:$E$304,4)</f>
        <v>0.04</v>
      </c>
      <c r="V89" s="57" t="n">
        <f aca="false">R89-$C$2</f>
        <v>-7575</v>
      </c>
    </row>
    <row r="90" customFormat="false" ht="12.75" hidden="false" customHeight="false" outlineLevel="0" collapsed="false">
      <c r="A90" s="82"/>
      <c r="B90" s="58" t="n">
        <v>0</v>
      </c>
      <c r="C90" s="59" t="n">
        <f aca="false">C$89+B90</f>
        <v>0.2</v>
      </c>
      <c r="D90" s="60" t="n">
        <f aca="false">D$89+B90</f>
        <v>0.3</v>
      </c>
      <c r="E90" s="61" t="n">
        <v>38353</v>
      </c>
      <c r="F90" s="62" t="n">
        <f aca="false">F89</f>
        <v>39</v>
      </c>
      <c r="G90" s="62" t="n">
        <f aca="false">F90</f>
        <v>39</v>
      </c>
      <c r="H90" s="63" t="n">
        <v>50</v>
      </c>
      <c r="I90" s="64" t="e">
        <f aca="false">IF(AND(F90&gt;H90,F$1="No"),"",EURO(F90,H90,U90,U90,C90,V90,1,0))</f>
        <v>#NAME?</v>
      </c>
      <c r="J90" s="65" t="e">
        <f aca="false">IF(AND(G90&gt;H90,F$1="no"),"",EURO(G90,H90,U90,U90,D90,V90,1,0))</f>
        <v>#NAME?</v>
      </c>
      <c r="K90" s="66" t="e">
        <f aca="false">EURO(F90,H90,U90,U90,C90,V90,1,1)</f>
        <v>#NAME?</v>
      </c>
      <c r="L90" s="64" t="e">
        <f aca="false">IF(AND(G90&lt;H90,F$1="no"),"",EURO(G90,H90,U90,U90,C90,V90,0,0))</f>
        <v>#NAME?</v>
      </c>
      <c r="M90" s="65" t="e">
        <f aca="false">IF(AND(F90&lt;H90,F$1="no"),"",EURO(F90,H90,U90,U90,D90,V90,0,0))</f>
        <v>#NAME?</v>
      </c>
      <c r="N90" s="68" t="e">
        <f aca="false">EURO(F90,H90,U90,U90,C90,V90,0,1)</f>
        <v>#NAME?</v>
      </c>
      <c r="O90" s="69" t="e">
        <f aca="false">EURO($F90,$H90,$U90,$U90,$C90,$V90,1,2)</f>
        <v>#NAME?</v>
      </c>
      <c r="P90" s="70" t="e">
        <f aca="false">EURO($F90,$H90,$U90,$U90,$C90,$V90,1,3)</f>
        <v>#NAME?</v>
      </c>
      <c r="Q90" s="70" t="e">
        <f aca="false">EURO($F90,$H90,$U90,$U90,$C90,$V90,1,5)/365</f>
        <v>#NAME?</v>
      </c>
      <c r="R90" s="74" t="n">
        <f aca="false">VLOOKUP(E90,Lookups!$B$6:$C$304,2)</f>
        <v>38351</v>
      </c>
      <c r="S90" s="70" t="e">
        <f aca="false">IF(F90&gt;H90,"",J90-I90)</f>
        <v>#NAME?</v>
      </c>
      <c r="T90" s="71" t="str">
        <f aca="false">IF(F90&gt;H90,M90-L90,"")</f>
        <v/>
      </c>
      <c r="U90" s="72" t="n">
        <f aca="false">VLOOKUP(E90,Lookups!$B$6:$E$304,4)</f>
        <v>0.04</v>
      </c>
      <c r="V90" s="73" t="n">
        <f aca="false">R90-$C$2</f>
        <v>-7575</v>
      </c>
    </row>
    <row r="91" customFormat="false" ht="12.75" hidden="false" customHeight="false" outlineLevel="0" collapsed="false">
      <c r="A91" s="82"/>
      <c r="B91" s="58" t="n">
        <v>0</v>
      </c>
      <c r="C91" s="59" t="n">
        <f aca="false">C$89+B91</f>
        <v>0.2</v>
      </c>
      <c r="D91" s="60" t="n">
        <f aca="false">D$89+B91</f>
        <v>0.3</v>
      </c>
      <c r="E91" s="61" t="n">
        <v>38353</v>
      </c>
      <c r="F91" s="62" t="n">
        <f aca="false">F90</f>
        <v>39</v>
      </c>
      <c r="G91" s="62" t="n">
        <f aca="false">F91</f>
        <v>39</v>
      </c>
      <c r="H91" s="63" t="n">
        <v>50</v>
      </c>
      <c r="I91" s="64" t="e">
        <f aca="false">IF(AND(F91&gt;H91,F$1="No"),"",EURO(F91,H91,U91,U91,C91,V91,1,0))</f>
        <v>#NAME?</v>
      </c>
      <c r="J91" s="65" t="e">
        <f aca="false">IF(AND(G91&gt;H91,F$1="no"),"",EURO(G91,H91,U91,U91,D91,V91,1,0))</f>
        <v>#NAME?</v>
      </c>
      <c r="K91" s="66" t="e">
        <f aca="false">EURO(F91,H91,U91,U91,C91,V91,1,1)</f>
        <v>#NAME?</v>
      </c>
      <c r="L91" s="64" t="e">
        <f aca="false">IF(AND(G91&lt;H91,F$1="no"),"",EURO(G91,H91,U91,U91,C91,V91,0,0))</f>
        <v>#NAME?</v>
      </c>
      <c r="M91" s="65" t="e">
        <f aca="false">IF(AND(F91&lt;H91,F$1="no"),"",EURO(F91,H91,U91,U91,D91,V91,0,0))</f>
        <v>#NAME?</v>
      </c>
      <c r="N91" s="68" t="e">
        <f aca="false">EURO(F91,H91,U91,U91,C91,V91,0,1)</f>
        <v>#NAME?</v>
      </c>
      <c r="O91" s="69" t="e">
        <f aca="false">EURO($F91,$H91,$U91,$U91,$C91,$V91,1,2)</f>
        <v>#NAME?</v>
      </c>
      <c r="P91" s="70" t="e">
        <f aca="false">EURO($F91,$H91,$U91,$U91,$C91,$V91,1,3)</f>
        <v>#NAME?</v>
      </c>
      <c r="Q91" s="70" t="e">
        <f aca="false">EURO($F91,$H91,$U91,$U91,$C91,$V91,1,5)/365</f>
        <v>#NAME?</v>
      </c>
      <c r="R91" s="74" t="n">
        <f aca="false">VLOOKUP(E91,Lookups!$B$6:$C$304,2)</f>
        <v>38351</v>
      </c>
      <c r="S91" s="70" t="e">
        <f aca="false">IF(F91&gt;H91,"",J91-I91)</f>
        <v>#NAME?</v>
      </c>
      <c r="T91" s="71" t="str">
        <f aca="false">IF(F91&gt;H91,M91-L91,"")</f>
        <v/>
      </c>
      <c r="U91" s="72" t="n">
        <f aca="false">VLOOKUP(E91,Lookups!$B$6:$E$304,4)</f>
        <v>0.04</v>
      </c>
      <c r="V91" s="73" t="n">
        <f aca="false">R91-$C$2</f>
        <v>-7575</v>
      </c>
    </row>
    <row r="92" customFormat="false" ht="12.75" hidden="false" customHeight="false" outlineLevel="0" collapsed="false">
      <c r="A92" s="82"/>
      <c r="B92" s="58" t="n">
        <v>0</v>
      </c>
      <c r="C92" s="59" t="n">
        <f aca="false">C$89+B92</f>
        <v>0.2</v>
      </c>
      <c r="D92" s="60" t="n">
        <f aca="false">D$89+B92</f>
        <v>0.3</v>
      </c>
      <c r="E92" s="61" t="n">
        <v>38353</v>
      </c>
      <c r="F92" s="62" t="n">
        <f aca="false">F91</f>
        <v>39</v>
      </c>
      <c r="G92" s="62" t="n">
        <f aca="false">F92</f>
        <v>39</v>
      </c>
      <c r="H92" s="63" t="n">
        <v>50</v>
      </c>
      <c r="I92" s="64" t="e">
        <f aca="false">IF(AND(F92&gt;H92,F$1="No"),"",EURO(F92,H92,U92,U92,C92,V92,1,0))</f>
        <v>#NAME?</v>
      </c>
      <c r="J92" s="65" t="e">
        <f aca="false">IF(AND(G92&gt;H92,F$1="no"),"",EURO(G92,H92,U92,U92,D92,V92,1,0))</f>
        <v>#NAME?</v>
      </c>
      <c r="K92" s="66" t="e">
        <f aca="false">EURO(F92,H92,U92,U92,C92,V92,1,1)</f>
        <v>#NAME?</v>
      </c>
      <c r="L92" s="64" t="e">
        <f aca="false">IF(AND(G92&lt;H92,F$1="no"),"",EURO(G92,H92,U92,U92,C92,V92,0,0))</f>
        <v>#NAME?</v>
      </c>
      <c r="M92" s="65" t="e">
        <f aca="false">IF(AND(F92&lt;H92,F$1="no"),"",EURO(F92,H92,U92,U92,D92,V92,0,0))</f>
        <v>#NAME?</v>
      </c>
      <c r="N92" s="68" t="e">
        <f aca="false">EURO(F92,H92,U92,U92,C92,V92,0,1)</f>
        <v>#NAME?</v>
      </c>
      <c r="O92" s="69" t="e">
        <f aca="false">EURO($F92,$H92,$U92,$U92,$C92,$V92,1,2)</f>
        <v>#NAME?</v>
      </c>
      <c r="P92" s="70" t="e">
        <f aca="false">EURO($F92,$H92,$U92,$U92,$C92,$V92,1,3)</f>
        <v>#NAME?</v>
      </c>
      <c r="Q92" s="70" t="e">
        <f aca="false">EURO($F92,$H92,$U92,$U92,$C92,$V92,1,5)/365</f>
        <v>#NAME?</v>
      </c>
      <c r="R92" s="74" t="n">
        <f aca="false">VLOOKUP(E92,Lookups!$B$6:$C$304,2)</f>
        <v>38351</v>
      </c>
      <c r="S92" s="70" t="e">
        <f aca="false">IF(F92&gt;H92,"",J92-I92)</f>
        <v>#NAME?</v>
      </c>
      <c r="T92" s="71" t="str">
        <f aca="false">IF(F92&gt;H92,M92-L92,"")</f>
        <v/>
      </c>
      <c r="U92" s="72" t="n">
        <f aca="false">VLOOKUP(E92,Lookups!$B$6:$E$304,4)</f>
        <v>0.04</v>
      </c>
      <c r="V92" s="73" t="n">
        <f aca="false">R92-$C$2</f>
        <v>-7575</v>
      </c>
    </row>
    <row r="93" customFormat="false" ht="13.5" hidden="false" customHeight="false" outlineLevel="0" collapsed="false">
      <c r="A93" s="82"/>
      <c r="B93" s="75" t="n">
        <v>0</v>
      </c>
      <c r="C93" s="59" t="n">
        <f aca="false">C92</f>
        <v>0.2</v>
      </c>
      <c r="D93" s="60" t="n">
        <f aca="false">D92</f>
        <v>0.3</v>
      </c>
      <c r="E93" s="61" t="n">
        <v>38353</v>
      </c>
      <c r="F93" s="62" t="n">
        <f aca="false">F92</f>
        <v>39</v>
      </c>
      <c r="G93" s="62" t="n">
        <f aca="false">F93</f>
        <v>39</v>
      </c>
      <c r="H93" s="63" t="n">
        <v>50</v>
      </c>
      <c r="I93" s="64" t="e">
        <f aca="false">IF(AND(F93&gt;H93,F$1="No"),"",EURO(F93,H93,U93,U93,C93,V93,1,0))</f>
        <v>#NAME?</v>
      </c>
      <c r="J93" s="65" t="e">
        <f aca="false">IF(AND(G93&gt;H93,F$1="no"),"",EURO(G93,H93,U93,U93,D93,V93,1,0))</f>
        <v>#NAME?</v>
      </c>
      <c r="K93" s="66" t="e">
        <f aca="false">EURO(F93,H93,U93,U93,C93,V93,1,1)</f>
        <v>#NAME?</v>
      </c>
      <c r="L93" s="64" t="e">
        <f aca="false">IF(AND(G93&lt;H93,F$1="no"),"",EURO(G93,H93,U93,U93,C93,V93,0,0))</f>
        <v>#NAME?</v>
      </c>
      <c r="M93" s="65" t="e">
        <f aca="false">IF(AND(F93&lt;H93,F$1="no"),"",EURO(F93,H93,U93,U93,D93,V93,0,0))</f>
        <v>#NAME?</v>
      </c>
      <c r="N93" s="68" t="e">
        <f aca="false">EURO(F93,H93,U93,U93,C93,V93,0,1)</f>
        <v>#NAME?</v>
      </c>
      <c r="O93" s="69" t="e">
        <f aca="false">EURO($F93,$H93,$U93,$U93,$C93,$V93,1,2)</f>
        <v>#NAME?</v>
      </c>
      <c r="P93" s="70" t="e">
        <f aca="false">EURO($F93,$H93,$U93,$U93,$C93,$V93,1,3)</f>
        <v>#NAME?</v>
      </c>
      <c r="Q93" s="70" t="e">
        <f aca="false">EURO($F93,$H93,$U93,$U93,$C93,$V93,1,5)/365</f>
        <v>#NAME?</v>
      </c>
      <c r="R93" s="74" t="n">
        <f aca="false">VLOOKUP(E93,Lookups!$B$6:$C$304,2)</f>
        <v>38351</v>
      </c>
      <c r="S93" s="70" t="e">
        <f aca="false">IF(F93&gt;H93,"",J93-I93)</f>
        <v>#NAME?</v>
      </c>
      <c r="T93" s="71" t="str">
        <f aca="false">IF(F93&gt;H93,M93-L93,"")</f>
        <v/>
      </c>
      <c r="U93" s="72" t="n">
        <f aca="false">VLOOKUP(E93,Lookups!$B$6:$E$304,4)</f>
        <v>0.04</v>
      </c>
      <c r="V93" s="73" t="n">
        <f aca="false">R93-$C$2</f>
        <v>-7575</v>
      </c>
    </row>
    <row r="94" customFormat="false" ht="12.75" hidden="false" customHeight="false" outlineLevel="0" collapsed="false">
      <c r="A94" s="82" t="n">
        <v>2006</v>
      </c>
      <c r="B94" s="128"/>
      <c r="C94" s="42" t="n">
        <v>0.2</v>
      </c>
      <c r="D94" s="43" t="n">
        <v>0.3</v>
      </c>
      <c r="E94" s="44" t="n">
        <v>38718</v>
      </c>
      <c r="F94" s="45" t="n">
        <f aca="false">F93</f>
        <v>39</v>
      </c>
      <c r="G94" s="45" t="n">
        <f aca="false">F94</f>
        <v>39</v>
      </c>
      <c r="H94" s="46" t="n">
        <v>50</v>
      </c>
      <c r="I94" s="47" t="e">
        <f aca="false">IF(AND(F94&gt;H94,F$1="No"),"",EURO(F94,H94,U94,U94,C94,V94,1,0))</f>
        <v>#NAME?</v>
      </c>
      <c r="J94" s="48" t="e">
        <f aca="false">IF(AND(G94&gt;H94,F$1="no"),"",EURO(G94,H94,U94,U94,D94,V94,1,0))</f>
        <v>#NAME?</v>
      </c>
      <c r="K94" s="49" t="e">
        <f aca="false">EURO(F94,H94,U94,U94,C94,V94,1,1)</f>
        <v>#NAME?</v>
      </c>
      <c r="L94" s="47" t="e">
        <f aca="false">IF(AND(G94&lt;H94,F$1="no"),"",EURO(G94,H94,U94,U94,C94,V94,0,0))</f>
        <v>#NAME?</v>
      </c>
      <c r="M94" s="48" t="e">
        <f aca="false">IF(AND(F94&lt;H94,F$1="no"),"",EURO(F94,H94,U94,U94,D94,V94,0,0))</f>
        <v>#NAME?</v>
      </c>
      <c r="N94" s="51" t="e">
        <f aca="false">EURO(F94,H94,U94,U94,C94,V94,0,1)</f>
        <v>#NAME?</v>
      </c>
      <c r="O94" s="52" t="e">
        <f aca="false">EURO($F94,$H94,$U94,$U94,$C94,$V94,1,2)</f>
        <v>#NAME?</v>
      </c>
      <c r="P94" s="53" t="e">
        <f aca="false">EURO($F94,$H94,$U94,$U94,$C94,$V94,1,3)</f>
        <v>#NAME?</v>
      </c>
      <c r="Q94" s="53" t="e">
        <f aca="false">EURO($F94,$H94,$U94,$U94,$C94,$V94,1,5)/365</f>
        <v>#NAME?</v>
      </c>
      <c r="R94" s="54" t="n">
        <f aca="false">VLOOKUP(E94,Lookups!$B$6:$C$304,2)</f>
        <v>38716</v>
      </c>
      <c r="S94" s="53" t="e">
        <f aca="false">IF(F94&gt;H94,"",J94-I94)</f>
        <v>#NAME?</v>
      </c>
      <c r="T94" s="55" t="str">
        <f aca="false">IF(F94&gt;H94,M94-L94,"")</f>
        <v/>
      </c>
      <c r="U94" s="56" t="n">
        <f aca="false">VLOOKUP(E94,Lookups!$B$6:$E$304,4)</f>
        <v>0.0425</v>
      </c>
      <c r="V94" s="57" t="n">
        <f aca="false">R94-$C$2</f>
        <v>-7210</v>
      </c>
    </row>
    <row r="95" customFormat="false" ht="12.75" hidden="false" customHeight="false" outlineLevel="0" collapsed="false">
      <c r="A95" s="82"/>
      <c r="B95" s="58" t="n">
        <v>0</v>
      </c>
      <c r="C95" s="59" t="n">
        <f aca="false">C$94+B95</f>
        <v>0.2</v>
      </c>
      <c r="D95" s="60" t="n">
        <f aca="false">D$94+B95</f>
        <v>0.3</v>
      </c>
      <c r="E95" s="61" t="n">
        <v>38718</v>
      </c>
      <c r="F95" s="62" t="n">
        <f aca="false">F94</f>
        <v>39</v>
      </c>
      <c r="G95" s="62" t="n">
        <f aca="false">F95</f>
        <v>39</v>
      </c>
      <c r="H95" s="63" t="n">
        <v>50</v>
      </c>
      <c r="I95" s="64" t="e">
        <f aca="false">IF(AND(F95&gt;H95,F$1="No"),"",EURO(F95,H95,U95,U95,C95,V95,1,0))</f>
        <v>#NAME?</v>
      </c>
      <c r="J95" s="65" t="e">
        <f aca="false">IF(AND(G95&gt;H95,F$1="no"),"",EURO(G95,H95,U95,U95,D95,V95,1,0))</f>
        <v>#NAME?</v>
      </c>
      <c r="K95" s="66" t="e">
        <f aca="false">EURO(F95,H95,U95,U95,C95,V95,1,1)</f>
        <v>#NAME?</v>
      </c>
      <c r="L95" s="64" t="e">
        <f aca="false">IF(AND(G95&lt;H95,F$1="no"),"",EURO(G95,H95,U95,U95,C95,V95,0,0))</f>
        <v>#NAME?</v>
      </c>
      <c r="M95" s="65" t="e">
        <f aca="false">IF(AND(F95&lt;H95,F$1="no"),"",EURO(F95,H95,U95,U95,D95,V95,0,0))</f>
        <v>#NAME?</v>
      </c>
      <c r="N95" s="68" t="e">
        <f aca="false">EURO(F95,H95,U95,U95,C95,V95,0,1)</f>
        <v>#NAME?</v>
      </c>
      <c r="O95" s="69" t="e">
        <f aca="false">EURO($F95,$H95,$U95,$U95,$C95,$V95,1,2)</f>
        <v>#NAME?</v>
      </c>
      <c r="P95" s="70" t="e">
        <f aca="false">EURO($F95,$H95,$U95,$U95,$C95,$V95,1,3)</f>
        <v>#NAME?</v>
      </c>
      <c r="Q95" s="70" t="e">
        <f aca="false">EURO($F95,$H95,$U95,$U95,$C95,$V95,1,5)/365</f>
        <v>#NAME?</v>
      </c>
      <c r="R95" s="74" t="n">
        <f aca="false">VLOOKUP(E95,Lookups!$B$6:$C$304,2)</f>
        <v>38716</v>
      </c>
      <c r="S95" s="70" t="e">
        <f aca="false">IF(F95&gt;H95,"",J95-I95)</f>
        <v>#NAME?</v>
      </c>
      <c r="T95" s="71" t="str">
        <f aca="false">IF(F95&gt;H95,M95-L95,"")</f>
        <v/>
      </c>
      <c r="U95" s="72" t="n">
        <f aca="false">VLOOKUP(E95,Lookups!$B$6:$E$304,4)</f>
        <v>0.0425</v>
      </c>
      <c r="V95" s="73" t="n">
        <f aca="false">R95-$C$2</f>
        <v>-7210</v>
      </c>
    </row>
    <row r="96" customFormat="false" ht="12.75" hidden="false" customHeight="false" outlineLevel="0" collapsed="false">
      <c r="A96" s="82"/>
      <c r="B96" s="58" t="n">
        <v>0</v>
      </c>
      <c r="C96" s="59" t="n">
        <f aca="false">C$94+B96</f>
        <v>0.2</v>
      </c>
      <c r="D96" s="60" t="n">
        <f aca="false">D$94+B96</f>
        <v>0.3</v>
      </c>
      <c r="E96" s="61" t="n">
        <v>38718</v>
      </c>
      <c r="F96" s="62" t="n">
        <f aca="false">F95</f>
        <v>39</v>
      </c>
      <c r="G96" s="62" t="n">
        <f aca="false">F96</f>
        <v>39</v>
      </c>
      <c r="H96" s="63" t="n">
        <v>50</v>
      </c>
      <c r="I96" s="64" t="e">
        <f aca="false">IF(AND(F96&gt;H96,F$1="No"),"",EURO(F96,H96,U96,U96,C96,V96,1,0))</f>
        <v>#NAME?</v>
      </c>
      <c r="J96" s="65" t="e">
        <f aca="false">IF(AND(G96&gt;H96,F$1="no"),"",EURO(G96,H96,U96,U96,D96,V96,1,0))</f>
        <v>#NAME?</v>
      </c>
      <c r="K96" s="66" t="e">
        <f aca="false">EURO(F96,H96,U96,U96,C96,V96,1,1)</f>
        <v>#NAME?</v>
      </c>
      <c r="L96" s="64" t="e">
        <f aca="false">IF(AND(G96&lt;H96,F$1="no"),"",EURO(G96,H96,U96,U96,C96,V96,0,0))</f>
        <v>#NAME?</v>
      </c>
      <c r="M96" s="65" t="e">
        <f aca="false">IF(AND(F96&lt;H96,F$1="no"),"",EURO(F96,H96,U96,U96,D96,V96,0,0))</f>
        <v>#NAME?</v>
      </c>
      <c r="N96" s="68" t="e">
        <f aca="false">EURO(F96,H96,U96,U96,C96,V96,0,1)</f>
        <v>#NAME?</v>
      </c>
      <c r="O96" s="69" t="e">
        <f aca="false">EURO($F96,$H96,$U96,$U96,$C96,$V96,1,2)</f>
        <v>#NAME?</v>
      </c>
      <c r="P96" s="70" t="e">
        <f aca="false">EURO($F96,$H96,$U96,$U96,$C96,$V96,1,3)</f>
        <v>#NAME?</v>
      </c>
      <c r="Q96" s="70" t="e">
        <f aca="false">EURO($F96,$H96,$U96,$U96,$C96,$V96,1,5)/365</f>
        <v>#NAME?</v>
      </c>
      <c r="R96" s="74" t="n">
        <f aca="false">VLOOKUP(E96,Lookups!$B$6:$C$304,2)</f>
        <v>38716</v>
      </c>
      <c r="S96" s="70" t="e">
        <f aca="false">IF(F96&gt;H96,"",J96-I96)</f>
        <v>#NAME?</v>
      </c>
      <c r="T96" s="71" t="str">
        <f aca="false">IF(F96&gt;H96,M96-L96,"")</f>
        <v/>
      </c>
      <c r="U96" s="72" t="n">
        <f aca="false">VLOOKUP(E96,Lookups!$B$6:$E$304,4)</f>
        <v>0.0425</v>
      </c>
      <c r="V96" s="73" t="n">
        <f aca="false">R96-$C$2</f>
        <v>-7210</v>
      </c>
    </row>
    <row r="97" customFormat="false" ht="12.75" hidden="false" customHeight="false" outlineLevel="0" collapsed="false">
      <c r="A97" s="82"/>
      <c r="B97" s="58" t="n">
        <v>0</v>
      </c>
      <c r="C97" s="59" t="n">
        <f aca="false">C$94+B97</f>
        <v>0.2</v>
      </c>
      <c r="D97" s="60" t="n">
        <f aca="false">D$94+B97</f>
        <v>0.3</v>
      </c>
      <c r="E97" s="61" t="n">
        <v>38718</v>
      </c>
      <c r="F97" s="62" t="n">
        <f aca="false">F96</f>
        <v>39</v>
      </c>
      <c r="G97" s="62" t="n">
        <f aca="false">F97</f>
        <v>39</v>
      </c>
      <c r="H97" s="63" t="n">
        <v>50</v>
      </c>
      <c r="I97" s="64" t="e">
        <f aca="false">IF(AND(F97&gt;H97,F$1="No"),"",EURO(F97,H97,U97,U97,C97,V97,1,0))</f>
        <v>#NAME?</v>
      </c>
      <c r="J97" s="65" t="e">
        <f aca="false">IF(AND(G97&gt;H97,F$1="no"),"",EURO(G97,H97,U97,U97,D97,V97,1,0))</f>
        <v>#NAME?</v>
      </c>
      <c r="K97" s="66" t="e">
        <f aca="false">EURO(F97,H97,U97,U97,C97,V97,1,1)</f>
        <v>#NAME?</v>
      </c>
      <c r="L97" s="64" t="e">
        <f aca="false">IF(AND(G97&lt;H97,F$1="no"),"",EURO(G97,H97,U97,U97,C97,V97,0,0))</f>
        <v>#NAME?</v>
      </c>
      <c r="M97" s="65" t="e">
        <f aca="false">IF(AND(F97&lt;H97,F$1="no"),"",EURO(F97,H97,U97,U97,D97,V97,0,0))</f>
        <v>#NAME?</v>
      </c>
      <c r="N97" s="68" t="e">
        <f aca="false">EURO(F97,H97,U97,U97,C97,V97,0,1)</f>
        <v>#NAME?</v>
      </c>
      <c r="O97" s="69" t="e">
        <f aca="false">EURO($F97,$H97,$U97,$U97,$C97,$V97,1,2)</f>
        <v>#NAME?</v>
      </c>
      <c r="P97" s="70" t="e">
        <f aca="false">EURO($F97,$H97,$U97,$U97,$C97,$V97,1,3)</f>
        <v>#NAME?</v>
      </c>
      <c r="Q97" s="70" t="e">
        <f aca="false">EURO($F97,$H97,$U97,$U97,$C97,$V97,1,5)/365</f>
        <v>#NAME?</v>
      </c>
      <c r="R97" s="74" t="n">
        <f aca="false">VLOOKUP(E97,Lookups!$B$6:$C$304,2)</f>
        <v>38716</v>
      </c>
      <c r="S97" s="70" t="e">
        <f aca="false">IF(F97&gt;H97,"",J97-I97)</f>
        <v>#NAME?</v>
      </c>
      <c r="T97" s="71" t="str">
        <f aca="false">IF(F97&gt;H97,M97-L97,"")</f>
        <v/>
      </c>
      <c r="U97" s="72" t="n">
        <f aca="false">VLOOKUP(E97,Lookups!$B$6:$E$304,4)</f>
        <v>0.0425</v>
      </c>
      <c r="V97" s="73" t="n">
        <f aca="false">R97-$C$2</f>
        <v>-7210</v>
      </c>
    </row>
    <row r="98" customFormat="false" ht="13.5" hidden="false" customHeight="false" outlineLevel="0" collapsed="false">
      <c r="A98" s="82"/>
      <c r="B98" s="75" t="n">
        <v>0</v>
      </c>
      <c r="C98" s="119" t="n">
        <f aca="false">C$94+B98</f>
        <v>0.2</v>
      </c>
      <c r="D98" s="120" t="n">
        <f aca="false">D$94+B98</f>
        <v>0.3</v>
      </c>
      <c r="E98" s="121" t="n">
        <v>38718</v>
      </c>
      <c r="F98" s="132" t="n">
        <f aca="false">F97</f>
        <v>39</v>
      </c>
      <c r="G98" s="132" t="n">
        <f aca="false">F98</f>
        <v>39</v>
      </c>
      <c r="H98" s="133" t="n">
        <v>50</v>
      </c>
      <c r="I98" s="123" t="e">
        <f aca="false">IF(AND(F98&gt;H98,F$1="No"),"",EURO(F98,H98,U98,U98,C98,V98,1,0))</f>
        <v>#NAME?</v>
      </c>
      <c r="J98" s="124" t="e">
        <f aca="false">IF(AND(G98&gt;H98,F$1="no"),"",EURO(G98,H98,U98,U98,D98,V98,1,0))</f>
        <v>#NAME?</v>
      </c>
      <c r="K98" s="125" t="e">
        <f aca="false">EURO(F98,H98,U98,U98,C98,V98,1,1)</f>
        <v>#NAME?</v>
      </c>
      <c r="L98" s="123" t="e">
        <f aca="false">IF(AND(G98&lt;H98,F$1="no"),"",EURO(G98,H98,U98,U98,C98,V98,0,0))</f>
        <v>#NAME?</v>
      </c>
      <c r="M98" s="124" t="e">
        <f aca="false">IF(AND(F98&lt;H98,F$1="no"),"",EURO(F98,H98,U98,U98,D98,V98,0,0))</f>
        <v>#NAME?</v>
      </c>
      <c r="N98" s="76" t="e">
        <f aca="false">EURO(F98,H98,U98,U98,C98,V98,0,1)</f>
        <v>#NAME?</v>
      </c>
      <c r="O98" s="77" t="e">
        <f aca="false">EURO($F98,$H98,$U98,$U98,$C98,$V98,1,2)</f>
        <v>#NAME?</v>
      </c>
      <c r="P98" s="78" t="e">
        <f aca="false">EURO($F98,$H98,$U98,$U98,$C98,$V98,1,3)</f>
        <v>#NAME?</v>
      </c>
      <c r="Q98" s="78" t="e">
        <f aca="false">EURO($F98,$H98,$U98,$U98,$C98,$V98,1,5)/365</f>
        <v>#NAME?</v>
      </c>
      <c r="R98" s="79" t="n">
        <f aca="false">VLOOKUP(E98,Lookups!$B$6:$C$304,2)</f>
        <v>38716</v>
      </c>
      <c r="S98" s="78" t="e">
        <f aca="false">IF(F98&gt;H98,"",J98-I98)</f>
        <v>#NAME?</v>
      </c>
      <c r="T98" s="80" t="str">
        <f aca="false">IF(F98&gt;H98,M98-L98,"")</f>
        <v/>
      </c>
      <c r="U98" s="81" t="n">
        <f aca="false">VLOOKUP(E98,Lookups!$B$6:$E$304,4)</f>
        <v>0.0425</v>
      </c>
      <c r="V98" s="127" t="n">
        <f aca="false">R98-$C$2</f>
        <v>-7210</v>
      </c>
    </row>
  </sheetData>
  <mergeCells count="17">
    <mergeCell ref="I1:M1"/>
    <mergeCell ref="A4:A8"/>
    <mergeCell ref="A9:A18"/>
    <mergeCell ref="A19:A23"/>
    <mergeCell ref="A24:A28"/>
    <mergeCell ref="A29:A36"/>
    <mergeCell ref="A37:A44"/>
    <mergeCell ref="A45:A49"/>
    <mergeCell ref="A50:A54"/>
    <mergeCell ref="A55:A60"/>
    <mergeCell ref="A61:A65"/>
    <mergeCell ref="A66:A73"/>
    <mergeCell ref="A74:A78"/>
    <mergeCell ref="A79:A83"/>
    <mergeCell ref="A84:A88"/>
    <mergeCell ref="A89:A93"/>
    <mergeCell ref="A94:A98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H33" activeCellId="0" sqref="H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6.41"/>
    <col collapsed="false" customWidth="true" hidden="false" outlineLevel="0" max="4" min="3" style="0" width="10.71"/>
    <col collapsed="false" customWidth="true" hidden="false" outlineLevel="0" max="5" min="5" style="0" width="10.41"/>
    <col collapsed="false" customWidth="true" hidden="false" outlineLevel="0" max="7" min="6" style="23" width="9.28"/>
    <col collapsed="false" customWidth="true" hidden="false" outlineLevel="0" max="8" min="8" style="24" width="10.85"/>
    <col collapsed="false" customWidth="true" hidden="false" outlineLevel="0" max="10" min="9" style="0" width="7.85"/>
    <col collapsed="false" customWidth="true" hidden="false" outlineLevel="0" max="11" min="11" style="0" width="7.7"/>
    <col collapsed="false" customWidth="true" hidden="false" outlineLevel="0" max="13" min="12" style="0" width="8.41"/>
    <col collapsed="false" customWidth="true" hidden="false" outlineLevel="0" max="14" min="14" style="0" width="7.56"/>
    <col collapsed="false" customWidth="true" hidden="false" outlineLevel="0" max="15" min="15" style="0" width="8.14"/>
    <col collapsed="false" customWidth="true" hidden="false" outlineLevel="0" max="16" min="16" style="0" width="7.99"/>
    <col collapsed="false" customWidth="true" hidden="false" outlineLevel="0" max="17" min="17" style="0" width="6.99"/>
    <col collapsed="false" customWidth="true" hidden="false" outlineLevel="0" max="18" min="18" style="0" width="10.28"/>
    <col collapsed="false" customWidth="true" hidden="false" outlineLevel="0" max="19" min="19" style="1" width="8.56"/>
    <col collapsed="false" customWidth="true" hidden="false" outlineLevel="0" max="20" min="20" style="25" width="8.56"/>
    <col collapsed="false" customWidth="true" hidden="false" outlineLevel="0" max="21" min="21" style="0" width="6.41"/>
    <col collapsed="false" customWidth="true" hidden="false" outlineLevel="0" max="22" min="22" style="0" width="5.13"/>
    <col collapsed="false" customWidth="true" hidden="false" outlineLevel="0" max="26" min="26" style="0" width="10.85"/>
  </cols>
  <sheetData>
    <row r="1" customFormat="false" ht="21" hidden="false" customHeight="false" outlineLevel="0" collapsed="false">
      <c r="C1" s="26" t="s">
        <v>8</v>
      </c>
      <c r="D1" s="1"/>
      <c r="E1" s="1"/>
      <c r="F1" s="27" t="s">
        <v>9</v>
      </c>
      <c r="G1" s="27"/>
      <c r="H1" s="28"/>
      <c r="I1" s="29" t="s">
        <v>48</v>
      </c>
      <c r="J1" s="29"/>
      <c r="K1" s="29"/>
      <c r="L1" s="29"/>
      <c r="M1" s="29"/>
      <c r="N1" s="1"/>
      <c r="O1" s="1"/>
      <c r="P1" s="1"/>
      <c r="Q1" s="1"/>
      <c r="R1" s="1"/>
      <c r="U1" s="1"/>
      <c r="V1" s="1"/>
    </row>
    <row r="2" customFormat="false" ht="12.75" hidden="false" customHeight="false" outlineLevel="0" collapsed="false">
      <c r="B2" s="30" t="s">
        <v>11</v>
      </c>
      <c r="C2" s="31" t="n">
        <f aca="false">Lookups!K2</f>
        <v>45926</v>
      </c>
      <c r="D2" s="32"/>
      <c r="E2" s="33"/>
      <c r="F2" s="34" t="s">
        <v>12</v>
      </c>
      <c r="G2" s="34" t="s">
        <v>13</v>
      </c>
      <c r="H2" s="35"/>
      <c r="I2" s="36" t="s">
        <v>12</v>
      </c>
      <c r="J2" s="36" t="s">
        <v>13</v>
      </c>
      <c r="K2" s="30" t="s">
        <v>12</v>
      </c>
      <c r="L2" s="36" t="s">
        <v>12</v>
      </c>
      <c r="M2" s="36" t="s">
        <v>13</v>
      </c>
      <c r="N2" s="36" t="s">
        <v>12</v>
      </c>
      <c r="O2" s="36" t="s">
        <v>14</v>
      </c>
      <c r="P2" s="36" t="s">
        <v>14</v>
      </c>
      <c r="Q2" s="36" t="s">
        <v>14</v>
      </c>
      <c r="R2" s="33"/>
      <c r="S2" s="30" t="s">
        <v>15</v>
      </c>
      <c r="T2" s="37" t="s">
        <v>15</v>
      </c>
      <c r="U2" s="33"/>
      <c r="V2" s="36" t="s">
        <v>6</v>
      </c>
    </row>
    <row r="3" customFormat="false" ht="13.5" hidden="false" customHeight="false" outlineLevel="0" collapsed="false">
      <c r="B3" s="30" t="s">
        <v>16</v>
      </c>
      <c r="C3" s="30" t="s">
        <v>17</v>
      </c>
      <c r="D3" s="30" t="s">
        <v>18</v>
      </c>
      <c r="E3" s="30" t="s">
        <v>19</v>
      </c>
      <c r="F3" s="34" t="s">
        <v>20</v>
      </c>
      <c r="G3" s="34" t="s">
        <v>20</v>
      </c>
      <c r="H3" s="38" t="s">
        <v>21</v>
      </c>
      <c r="I3" s="30" t="s">
        <v>22</v>
      </c>
      <c r="J3" s="30" t="s">
        <v>22</v>
      </c>
      <c r="K3" s="30" t="s">
        <v>23</v>
      </c>
      <c r="L3" s="30" t="s">
        <v>24</v>
      </c>
      <c r="M3" s="30" t="s">
        <v>24</v>
      </c>
      <c r="N3" s="30" t="s">
        <v>25</v>
      </c>
      <c r="O3" s="30" t="s">
        <v>26</v>
      </c>
      <c r="P3" s="30" t="s">
        <v>27</v>
      </c>
      <c r="Q3" s="30" t="s">
        <v>28</v>
      </c>
      <c r="R3" s="39" t="s">
        <v>29</v>
      </c>
      <c r="S3" s="30" t="s">
        <v>30</v>
      </c>
      <c r="T3" s="37" t="s">
        <v>31</v>
      </c>
      <c r="U3" s="30" t="s">
        <v>32</v>
      </c>
      <c r="V3" s="30" t="s">
        <v>29</v>
      </c>
      <c r="X3" s="30" t="s">
        <v>33</v>
      </c>
      <c r="Y3" s="30" t="s">
        <v>33</v>
      </c>
      <c r="Z3" s="30" t="s">
        <v>34</v>
      </c>
      <c r="AA3" s="30" t="s">
        <v>34</v>
      </c>
    </row>
    <row r="4" customFormat="false" ht="12.75" hidden="false" customHeight="false" outlineLevel="0" collapsed="false">
      <c r="A4" s="40" t="s">
        <v>49</v>
      </c>
      <c r="B4" s="41"/>
      <c r="C4" s="42" t="n">
        <v>2</v>
      </c>
      <c r="D4" s="43" t="n">
        <v>2.85</v>
      </c>
      <c r="E4" s="44" t="n">
        <v>37043</v>
      </c>
      <c r="F4" s="45" t="n">
        <f aca="false">'Monthly Option Markets'!F4</f>
        <v>27.5</v>
      </c>
      <c r="G4" s="45" t="n">
        <f aca="false">'Monthly Option Markets'!G4</f>
        <v>27.8</v>
      </c>
      <c r="H4" s="46" t="n">
        <v>45</v>
      </c>
      <c r="I4" s="47" t="e">
        <f aca="false">IF(AND(F4&gt;H4,F$1="No"),"",EURO(F4,H4,U4,U4,C4,V4,1,0))</f>
        <v>#NAME?</v>
      </c>
      <c r="J4" s="48" t="e">
        <f aca="false">IF(AND(G4&gt;H4,F$1="no"),"",EURO(G4,H4,U4,U4,D4,V4,1,0))</f>
        <v>#NAME?</v>
      </c>
      <c r="K4" s="49" t="e">
        <f aca="false">EURO(F4,H4,U4,U4,C4,V4,1,1)</f>
        <v>#NAME?</v>
      </c>
      <c r="L4" s="47" t="e">
        <f aca="false">IF(AND(G4&lt;H4,F$1="no"),"",EURO(G4,H4,U4,U4,C4,V4,0,0))</f>
        <v>#NAME?</v>
      </c>
      <c r="M4" s="50" t="e">
        <f aca="false">IF(AND(F4&lt;H4,F$1="no"),"",EURO(F4,H4,U4,U4,D4,V4,0,0))</f>
        <v>#NAME?</v>
      </c>
      <c r="N4" s="51" t="e">
        <f aca="false">EURO(F4,H4,U4,U4,C4,V4,0,1)</f>
        <v>#NAME?</v>
      </c>
      <c r="O4" s="52" t="e">
        <f aca="false">EURO($F4,$H4,$U4,$U4,$C4,$V4,1,2)</f>
        <v>#NAME?</v>
      </c>
      <c r="P4" s="53" t="e">
        <f aca="false">EURO($F4,$H4,$U4,$U4,$C4,$V4,1,3)</f>
        <v>#NAME?</v>
      </c>
      <c r="Q4" s="53" t="e">
        <f aca="false">EURO($F4,$H4,$U4,$U4,$C4,$V4,1,5)/365</f>
        <v>#NAME?</v>
      </c>
      <c r="R4" s="54" t="n">
        <f aca="false">VLOOKUP(E4,Lookups!$B$6:$H$304,6)</f>
        <v>37057</v>
      </c>
      <c r="S4" s="53" t="e">
        <f aca="false">IF(F4&gt;H4,"",J4-I4)</f>
        <v>#NAME?</v>
      </c>
      <c r="T4" s="55" t="str">
        <f aca="false">IF(F4&gt;H4,M4-L4,"")</f>
        <v/>
      </c>
      <c r="U4" s="56" t="n">
        <f aca="false">VLOOKUP(E4,Lookups!$B$6:$E$304,4)</f>
        <v>0.035</v>
      </c>
      <c r="V4" s="57" t="n">
        <f aca="false">R4-$C$2</f>
        <v>-8869</v>
      </c>
    </row>
    <row r="5" customFormat="false" ht="12.75" hidden="false" customHeight="false" outlineLevel="0" collapsed="false">
      <c r="A5" s="40"/>
      <c r="B5" s="58" t="n">
        <v>0</v>
      </c>
      <c r="C5" s="59" t="n">
        <f aca="false">C4+B5</f>
        <v>2</v>
      </c>
      <c r="D5" s="60" t="n">
        <f aca="false">D4+B5</f>
        <v>2.85</v>
      </c>
      <c r="E5" s="61" t="n">
        <v>37043</v>
      </c>
      <c r="F5" s="62" t="n">
        <f aca="false">F4</f>
        <v>27.5</v>
      </c>
      <c r="G5" s="62" t="n">
        <f aca="false">G4</f>
        <v>27.8</v>
      </c>
      <c r="H5" s="63" t="n">
        <v>60</v>
      </c>
      <c r="I5" s="64" t="e">
        <f aca="false">IF(AND(F5&gt;H5,F$1="No"),"",EURO(F5,H5,U5,U5,C5,V5,1,0))</f>
        <v>#NAME?</v>
      </c>
      <c r="J5" s="65" t="e">
        <f aca="false">IF(AND(G5&gt;H5,F$1="no"),"",EURO(G5,H5,U5,U5,D5,V5,1,0))</f>
        <v>#NAME?</v>
      </c>
      <c r="K5" s="66" t="e">
        <f aca="false">EURO(F5,H5,U5,U5,C5,V5,1,1)</f>
        <v>#NAME?</v>
      </c>
      <c r="L5" s="64" t="e">
        <f aca="false">IF(AND(G5&lt;H5,F$1="no"),"",EURO(G5,H5,U5,U5,C5,V5,0,0))</f>
        <v>#NAME?</v>
      </c>
      <c r="M5" s="67" t="e">
        <f aca="false">IF(AND(F5&lt;H5,F$1="no"),"",EURO(F5,H5,U5,U5,D5,V5,0,0))</f>
        <v>#NAME?</v>
      </c>
      <c r="N5" s="68" t="e">
        <f aca="false">EURO(F5,H5,U5,U5,C5,V5,0,1)</f>
        <v>#NAME?</v>
      </c>
      <c r="O5" s="69" t="e">
        <f aca="false">EURO($F5,$H5,$U5,$U5,$C5,$V5,1,2)</f>
        <v>#NAME?</v>
      </c>
      <c r="P5" s="70" t="e">
        <f aca="false">EURO($F5,$H5,$U5,$U5,$C5,$V5,1,3)</f>
        <v>#NAME?</v>
      </c>
      <c r="Q5" s="70" t="e">
        <f aca="false">EURO($F5,$H5,$U5,$U5,$C5,$V5,1,5)/365</f>
        <v>#NAME?</v>
      </c>
      <c r="R5" s="74" t="n">
        <f aca="false">VLOOKUP(E5,Lookups!$B$6:$H$304,6)</f>
        <v>37057</v>
      </c>
      <c r="S5" s="70" t="e">
        <f aca="false">IF(F5&gt;H5,"",J5-I5)</f>
        <v>#NAME?</v>
      </c>
      <c r="T5" s="71" t="str">
        <f aca="false">IF(F5&gt;H5,M5-L5,"")</f>
        <v/>
      </c>
      <c r="U5" s="72" t="n">
        <f aca="false">VLOOKUP(E5,Lookups!$B$6:$E$304,4)</f>
        <v>0.035</v>
      </c>
      <c r="V5" s="73" t="n">
        <f aca="false">R5-$C$2</f>
        <v>-8869</v>
      </c>
    </row>
    <row r="6" customFormat="false" ht="12.75" hidden="false" customHeight="false" outlineLevel="0" collapsed="false">
      <c r="A6" s="40"/>
      <c r="B6" s="58" t="n">
        <v>0</v>
      </c>
      <c r="C6" s="59" t="n">
        <f aca="false">C5+B6</f>
        <v>2</v>
      </c>
      <c r="D6" s="60" t="n">
        <f aca="false">D5+B6</f>
        <v>2.85</v>
      </c>
      <c r="E6" s="61" t="n">
        <v>37043</v>
      </c>
      <c r="F6" s="62" t="n">
        <f aca="false">F5</f>
        <v>27.5</v>
      </c>
      <c r="G6" s="62" t="n">
        <f aca="false">G5</f>
        <v>27.8</v>
      </c>
      <c r="H6" s="63" t="n">
        <v>65</v>
      </c>
      <c r="I6" s="64" t="e">
        <f aca="false">IF(AND(F6&gt;H6,F$1="No"),"",EURO(F6,H6,U6,U6,C6,V6,1,0))</f>
        <v>#NAME?</v>
      </c>
      <c r="J6" s="65" t="e">
        <f aca="false">IF(AND(G6&gt;H6,F$1="no"),"",EURO(G6,H6,U6,U6,D6,V6,1,0))</f>
        <v>#NAME?</v>
      </c>
      <c r="K6" s="66" t="e">
        <f aca="false">EURO(F6,H6,U6,U6,C6,V6,1,1)</f>
        <v>#NAME?</v>
      </c>
      <c r="L6" s="64" t="e">
        <f aca="false">IF(AND(G6&lt;H6,F$1="no"),"",EURO(G6,H6,U6,U6,C6,V6,0,0))</f>
        <v>#NAME?</v>
      </c>
      <c r="M6" s="67" t="e">
        <f aca="false">IF(AND(F6&lt;H6,F$1="no"),"",EURO(F6,H6,U6,U6,D6,V6,0,0))</f>
        <v>#NAME?</v>
      </c>
      <c r="N6" s="68" t="e">
        <f aca="false">EURO(F6,H6,U6,U6,C6,V6,0,1)</f>
        <v>#NAME?</v>
      </c>
      <c r="O6" s="69" t="e">
        <f aca="false">EURO($F6,$H6,$U6,$U6,$C6,$V6,1,2)</f>
        <v>#NAME?</v>
      </c>
      <c r="P6" s="70" t="e">
        <f aca="false">EURO($F6,$H6,$U6,$U6,$C6,$V6,1,3)</f>
        <v>#NAME?</v>
      </c>
      <c r="Q6" s="70" t="e">
        <f aca="false">EURO($F6,$H6,$U6,$U6,$C6,$V6,1,5)/365</f>
        <v>#NAME?</v>
      </c>
      <c r="R6" s="74" t="n">
        <f aca="false">VLOOKUP(E6,Lookups!$B$6:$H$304,6)</f>
        <v>37057</v>
      </c>
      <c r="S6" s="70" t="e">
        <f aca="false">IF(F6&gt;H6,"",J6-I6)</f>
        <v>#NAME?</v>
      </c>
      <c r="T6" s="71" t="str">
        <f aca="false">IF(F6&gt;H6,M6-L6,"")</f>
        <v/>
      </c>
      <c r="U6" s="72" t="n">
        <f aca="false">VLOOKUP(E6,Lookups!$B$6:$E$304,4)</f>
        <v>0.035</v>
      </c>
      <c r="V6" s="73" t="n">
        <f aca="false">R6-$C$2</f>
        <v>-8869</v>
      </c>
    </row>
    <row r="7" customFormat="false" ht="12.75" hidden="false" customHeight="false" outlineLevel="0" collapsed="false">
      <c r="A7" s="40"/>
      <c r="B7" s="58" t="n">
        <v>0</v>
      </c>
      <c r="C7" s="59" t="n">
        <f aca="false">C6+B7</f>
        <v>2</v>
      </c>
      <c r="D7" s="60" t="n">
        <f aca="false">D6+B7</f>
        <v>2.85</v>
      </c>
      <c r="E7" s="61" t="n">
        <v>37043</v>
      </c>
      <c r="F7" s="62" t="n">
        <f aca="false">F6</f>
        <v>27.5</v>
      </c>
      <c r="G7" s="62" t="n">
        <f aca="false">G6</f>
        <v>27.8</v>
      </c>
      <c r="H7" s="63" t="n">
        <v>75</v>
      </c>
      <c r="I7" s="64" t="e">
        <f aca="false">IF(AND(F7&gt;H7,F$1="No"),"",EURO(F7,H7,U7,U7,C7,V7,1,0))</f>
        <v>#NAME?</v>
      </c>
      <c r="J7" s="65" t="e">
        <f aca="false">IF(AND(G7&gt;H7,F$1="no"),"",EURO(G7,H7,U7,U7,D7,V7,1,0))</f>
        <v>#NAME?</v>
      </c>
      <c r="K7" s="66" t="e">
        <f aca="false">EURO(F7,H7,U7,U7,C7,V7,1,1)</f>
        <v>#NAME?</v>
      </c>
      <c r="L7" s="64" t="e">
        <f aca="false">IF(AND(G7&lt;H7,F$1="no"),"",EURO(G7,H7,U7,U7,C7,V7,0,0))</f>
        <v>#NAME?</v>
      </c>
      <c r="M7" s="67" t="e">
        <f aca="false">IF(AND(F7&lt;H7,F$1="no"),"",EURO(F7,H7,U7,U7,D7,V7,0,0))</f>
        <v>#NAME?</v>
      </c>
      <c r="N7" s="68" t="e">
        <f aca="false">EURO(F7,H7,U7,U7,C7,V7,0,1)</f>
        <v>#NAME?</v>
      </c>
      <c r="O7" s="69" t="e">
        <f aca="false">EURO($F7,$H7,$U7,$U7,$C7,$V7,1,2)</f>
        <v>#NAME?</v>
      </c>
      <c r="P7" s="70" t="e">
        <f aca="false">EURO($F7,$H7,$U7,$U7,$C7,$V7,1,3)</f>
        <v>#NAME?</v>
      </c>
      <c r="Q7" s="70" t="e">
        <f aca="false">EURO($F7,$H7,$U7,$U7,$C7,$V7,1,5)/365</f>
        <v>#NAME?</v>
      </c>
      <c r="R7" s="74" t="n">
        <f aca="false">VLOOKUP(E7,Lookups!$B$6:$H$304,6)</f>
        <v>37057</v>
      </c>
      <c r="S7" s="70" t="e">
        <f aca="false">IF(F7&gt;H7,"",J7-I7)</f>
        <v>#NAME?</v>
      </c>
      <c r="T7" s="71" t="str">
        <f aca="false">IF(F7&gt;H7,M7-L7,"")</f>
        <v/>
      </c>
      <c r="U7" s="72" t="n">
        <f aca="false">VLOOKUP(E7,Lookups!$B$6:$E$304,4)</f>
        <v>0.035</v>
      </c>
      <c r="V7" s="73" t="n">
        <f aca="false">R7-$C$2</f>
        <v>-8869</v>
      </c>
    </row>
    <row r="8" customFormat="false" ht="13.5" hidden="false" customHeight="false" outlineLevel="0" collapsed="false">
      <c r="A8" s="40"/>
      <c r="B8" s="75" t="n">
        <v>0</v>
      </c>
      <c r="C8" s="59" t="n">
        <f aca="false">C7+B8</f>
        <v>2</v>
      </c>
      <c r="D8" s="60" t="n">
        <f aca="false">D7+B8</f>
        <v>2.85</v>
      </c>
      <c r="E8" s="61" t="n">
        <v>37043</v>
      </c>
      <c r="F8" s="62" t="n">
        <f aca="false">F7</f>
        <v>27.5</v>
      </c>
      <c r="G8" s="62" t="n">
        <f aca="false">G7</f>
        <v>27.8</v>
      </c>
      <c r="H8" s="63" t="n">
        <v>100</v>
      </c>
      <c r="I8" s="64" t="e">
        <f aca="false">IF(AND(F8&gt;H8,F$1="No"),"",EURO(F8,H8,U8,U8,C8,V8,1,0))</f>
        <v>#NAME?</v>
      </c>
      <c r="J8" s="65" t="e">
        <f aca="false">IF(AND(G8&gt;H8,F$1="no"),"",EURO(G8,H8,U8,U8,D8,V8,1,0))</f>
        <v>#NAME?</v>
      </c>
      <c r="K8" s="66" t="e">
        <f aca="false">EURO(F8,H8,U8,U8,C8,V8,1,1)</f>
        <v>#NAME?</v>
      </c>
      <c r="L8" s="64" t="e">
        <f aca="false">IF(AND(G8&lt;H8,F$1="no"),"",EURO(G8,H8,U8,U8,C8,V8,0,0))</f>
        <v>#NAME?</v>
      </c>
      <c r="M8" s="67" t="e">
        <f aca="false">IF(AND(F8&lt;H8,F$1="no"),"",EURO(F8,H8,U8,U8,D8,V8,0,0))</f>
        <v>#NAME?</v>
      </c>
      <c r="N8" s="76" t="e">
        <f aca="false">EURO(F8,H8,U8,U8,C8,V8,0,1)</f>
        <v>#NAME?</v>
      </c>
      <c r="O8" s="77" t="e">
        <f aca="false">EURO($F8,$H8,$U8,$U8,$C8,$V8,1,2)</f>
        <v>#NAME?</v>
      </c>
      <c r="P8" s="78" t="e">
        <f aca="false">EURO($F8,$H8,$U8,$U8,$C8,$V8,1,3)</f>
        <v>#NAME?</v>
      </c>
      <c r="Q8" s="78" t="e">
        <f aca="false">EURO($F8,$H8,$U8,$U8,$C8,$V8,1,5)/365</f>
        <v>#NAME?</v>
      </c>
      <c r="R8" s="79" t="n">
        <f aca="false">VLOOKUP(E8,Lookups!$B$6:$H$304,6)</f>
        <v>37057</v>
      </c>
      <c r="S8" s="78" t="e">
        <f aca="false">IF(F8&gt;H8,"",J8-I8)</f>
        <v>#NAME?</v>
      </c>
      <c r="T8" s="80" t="str">
        <f aca="false">IF(F8&gt;H8,M8-L8,"")</f>
        <v/>
      </c>
      <c r="U8" s="81" t="n">
        <f aca="false">VLOOKUP(E8,Lookups!$B$6:$E$304,4)</f>
        <v>0.035</v>
      </c>
      <c r="V8" s="73" t="n">
        <f aca="false">R8-$C$2</f>
        <v>-8869</v>
      </c>
      <c r="X8" s="0" t="s">
        <v>36</v>
      </c>
      <c r="Y8" s="0" t="s">
        <v>37</v>
      </c>
    </row>
    <row r="9" customFormat="false" ht="13.5" hidden="false" customHeight="false" outlineLevel="0" collapsed="false">
      <c r="A9" s="82" t="s">
        <v>50</v>
      </c>
      <c r="B9" s="41"/>
      <c r="C9" s="42" t="n">
        <v>1.95</v>
      </c>
      <c r="D9" s="43" t="n">
        <v>2.1</v>
      </c>
      <c r="E9" s="44" t="n">
        <v>37073</v>
      </c>
      <c r="F9" s="45" t="n">
        <f aca="false">'[2]EOL LINKS'!B4</f>
        <v>80.25</v>
      </c>
      <c r="G9" s="45" t="n">
        <f aca="false">'[2]EOL LINKS'!C4</f>
        <v>80.75</v>
      </c>
      <c r="H9" s="46" t="n">
        <v>45</v>
      </c>
      <c r="I9" s="47" t="e">
        <f aca="false">IF(AND(F9&gt;H9,F$1="No"),"",EURO(F9,H9,U9,U9,C9,V9,1,0))</f>
        <v>#NAME?</v>
      </c>
      <c r="J9" s="48" t="e">
        <f aca="false">IF(AND(G9&gt;H9,F$1="no"),"",EURO(G9,H9,U9,U9,D9,V9,1,0))</f>
        <v>#NAME?</v>
      </c>
      <c r="K9" s="49" t="e">
        <f aca="false">EURO(F9,H9,U9,U9,C9,V9,1,1)</f>
        <v>#NAME?</v>
      </c>
      <c r="L9" s="47" t="e">
        <f aca="false">IF(AND(G9&lt;H9,F$1="no"),"",EURO(G9,H9,U9,U9,C9,V9,0,0))</f>
        <v>#NAME?</v>
      </c>
      <c r="M9" s="50" t="e">
        <f aca="false">IF(AND(F9&lt;H9,F$1="no"),"",EURO(F9,H9,U9,U9,D9,V9,0,0))</f>
        <v>#NAME?</v>
      </c>
      <c r="N9" s="68" t="e">
        <f aca="false">EURO(F9,H9,U9,U9,C9,V9,0,1)</f>
        <v>#NAME?</v>
      </c>
      <c r="O9" s="69" t="e">
        <f aca="false">EURO($F9,$H9,$U9,$U9,$C9,$V9,1,2)</f>
        <v>#NAME?</v>
      </c>
      <c r="P9" s="70" t="e">
        <f aca="false">EURO($F9,$H9,$U9,$U9,$C9,$V9,1,3)</f>
        <v>#NAME?</v>
      </c>
      <c r="Q9" s="70" t="e">
        <f aca="false">EURO($F9,$H9,$U9,$U9,$C9,$V9,1,5)/365</f>
        <v>#NAME?</v>
      </c>
      <c r="R9" s="74" t="n">
        <f aca="false">VLOOKUP(E9,Lookups!$B$6:$H$304,6)</f>
        <v>37089</v>
      </c>
      <c r="S9" s="70" t="str">
        <f aca="false">IF(F9&gt;H9,"",J9-I9)</f>
        <v/>
      </c>
      <c r="T9" s="71" t="e">
        <f aca="false">IF(F9&gt;H9,M9-L9,"")</f>
        <v>#NAME?</v>
      </c>
      <c r="U9" s="72" t="n">
        <f aca="false">VLOOKUP(E9,Lookups!$B$6:$E$304,4)</f>
        <v>0.035</v>
      </c>
      <c r="V9" s="57" t="n">
        <f aca="false">R9-$C$2</f>
        <v>-8837</v>
      </c>
      <c r="X9" s="83" t="n">
        <f aca="false">'[2]EOL LINKS'!B$15</f>
        <v>3.81</v>
      </c>
      <c r="Y9" s="83" t="n">
        <f aca="false">'[2]EOL LINKS'!C$15</f>
        <v>3.815</v>
      </c>
      <c r="Z9" s="84" t="n">
        <f aca="false">F9/X9*1000</f>
        <v>21062.9921259843</v>
      </c>
      <c r="AA9" s="84" t="n">
        <f aca="false">G9/Y9*1000</f>
        <v>21166.4482306684</v>
      </c>
    </row>
    <row r="10" customFormat="false" ht="12.75" hidden="false" customHeight="false" outlineLevel="0" collapsed="false">
      <c r="A10" s="82"/>
      <c r="B10" s="85"/>
      <c r="C10" s="59" t="n">
        <f aca="false">C9</f>
        <v>1.95</v>
      </c>
      <c r="D10" s="60" t="n">
        <f aca="false">D9</f>
        <v>2.1</v>
      </c>
      <c r="E10" s="61" t="n">
        <v>37104</v>
      </c>
      <c r="F10" s="45" t="n">
        <f aca="false">'[2]EOL LINKS'!B5</f>
        <v>72</v>
      </c>
      <c r="G10" s="45" t="n">
        <f aca="false">'[2]EOL LINKS'!C5</f>
        <v>72.5</v>
      </c>
      <c r="H10" s="86" t="n">
        <f aca="false">H9</f>
        <v>45</v>
      </c>
      <c r="I10" s="64" t="e">
        <f aca="false">IF(AND(F10&gt;H10,F$1="No"),"",EURO(F10,H10,U10,U10,C10,V10,1,0))</f>
        <v>#NAME?</v>
      </c>
      <c r="J10" s="65" t="e">
        <f aca="false">IF(AND(G10&gt;H10,F$1="no"),"",EURO(G10,H10,U10,U10,D10,V10,1,0))</f>
        <v>#NAME?</v>
      </c>
      <c r="K10" s="66" t="e">
        <f aca="false">EURO(F10,H10,U10,U10,C10,V10,1,1)</f>
        <v>#NAME?</v>
      </c>
      <c r="L10" s="64" t="e">
        <f aca="false">IF(AND(G10&lt;H10,F$1="no"),"",EURO(G10,H10,U10,U10,C10,V10,0,0))</f>
        <v>#NAME?</v>
      </c>
      <c r="M10" s="67" t="e">
        <f aca="false">IF(AND(F10&lt;H10,F$1="no"),"",EURO(F10,H10,U10,U10,D10,V10,0,0))</f>
        <v>#NAME?</v>
      </c>
      <c r="N10" s="87" t="e">
        <f aca="false">EURO(F10,H10,U10,U10,C10,V10,0,1)</f>
        <v>#NAME?</v>
      </c>
      <c r="O10" s="88" t="e">
        <f aca="false">EURO($F10,$H10,$U10,$U10,$C10,$V10,1,2)</f>
        <v>#NAME?</v>
      </c>
      <c r="P10" s="89" t="e">
        <f aca="false">EURO($F10,$H10,$U10,$U10,$C10,$V10,1,3)</f>
        <v>#NAME?</v>
      </c>
      <c r="Q10" s="89" t="e">
        <f aca="false">EURO($F10,$H10,$U10,$U10,$C10,$V10,1,5)/365</f>
        <v>#NAME?</v>
      </c>
      <c r="R10" s="90" t="n">
        <f aca="false">VLOOKUP(E10,Lookups!$B$6:$H$304,6)</f>
        <v>37119</v>
      </c>
      <c r="S10" s="89" t="str">
        <f aca="false">IF(F10&gt;H10,"",J10-I10)</f>
        <v/>
      </c>
      <c r="T10" s="91" t="e">
        <f aca="false">IF(F10&gt;H10,M10-L10,"")</f>
        <v>#NAME?</v>
      </c>
      <c r="U10" s="92" t="n">
        <f aca="false">VLOOKUP(E10,Lookups!$B$6:$E$304,4)</f>
        <v>0.035</v>
      </c>
      <c r="V10" s="73" t="n">
        <f aca="false">R10-$C$2</f>
        <v>-8807</v>
      </c>
      <c r="X10" s="83" t="n">
        <f aca="false">'[2]EOL LINKS'!B$16</f>
        <v>3.8975</v>
      </c>
      <c r="Y10" s="83" t="n">
        <f aca="false">'[2]EOL LINKS'!C$16</f>
        <v>3.905</v>
      </c>
      <c r="Z10" s="84" t="n">
        <f aca="false">F10/X10*1000</f>
        <v>18473.3803720334</v>
      </c>
      <c r="AA10" s="84" t="n">
        <f aca="false">G10/Y10*1000</f>
        <v>18565.9411011524</v>
      </c>
    </row>
    <row r="11" customFormat="false" ht="12.75" hidden="false" customHeight="false" outlineLevel="0" collapsed="false">
      <c r="A11" s="82"/>
      <c r="B11" s="58" t="n">
        <v>0</v>
      </c>
      <c r="C11" s="59" t="n">
        <f aca="false">C10+B11</f>
        <v>1.95</v>
      </c>
      <c r="D11" s="60" t="n">
        <f aca="false">D10+B11</f>
        <v>2.1</v>
      </c>
      <c r="E11" s="95" t="n">
        <v>37073</v>
      </c>
      <c r="F11" s="96" t="n">
        <f aca="false">F9</f>
        <v>80.25</v>
      </c>
      <c r="G11" s="96" t="n">
        <f aca="false">G9</f>
        <v>80.75</v>
      </c>
      <c r="H11" s="97" t="n">
        <v>50</v>
      </c>
      <c r="I11" s="98" t="e">
        <f aca="false">IF(AND(F11&gt;H11,F$1="No"),"",EURO(F11,H11,U11,U11,C11,V11,1,0))</f>
        <v>#NAME?</v>
      </c>
      <c r="J11" s="99" t="e">
        <f aca="false">IF(AND(G11&gt;H11,F$1="no"),"",EURO(G11,H11,U11,U11,D11,V11,1,0))</f>
        <v>#NAME?</v>
      </c>
      <c r="K11" s="100" t="e">
        <f aca="false">EURO(F11,H11,U11,U11,C11,V11,1,1)</f>
        <v>#NAME?</v>
      </c>
      <c r="L11" s="98" t="e">
        <f aca="false">IF(AND(G11&lt;H11,F$1="no"),"",EURO(G11,H11,U11,U11,C11,V11,0,0))</f>
        <v>#NAME?</v>
      </c>
      <c r="M11" s="101" t="e">
        <f aca="false">IF(AND(F11&lt;H11,F$1="no"),"",EURO(F11,H11,U11,U11,D11,V11,0,0))</f>
        <v>#NAME?</v>
      </c>
      <c r="N11" s="102" t="e">
        <f aca="false">EURO(F11,H11,U11,U11,C11,V11,0,1)</f>
        <v>#NAME?</v>
      </c>
      <c r="O11" s="103" t="e">
        <f aca="false">EURO($F11,$H11,$U11,$U11,$C11,$V11,1,2)</f>
        <v>#NAME?</v>
      </c>
      <c r="P11" s="104" t="e">
        <f aca="false">EURO($F11,$H11,$U11,$U11,$C11,$V11,1,3)</f>
        <v>#NAME?</v>
      </c>
      <c r="Q11" s="104" t="e">
        <f aca="false">EURO($F11,$H11,$U11,$U11,$C11,$V11,1,5)/365</f>
        <v>#NAME?</v>
      </c>
      <c r="R11" s="105" t="n">
        <f aca="false">VLOOKUP(E11,Lookups!$B$6:$H$304,6)</f>
        <v>37089</v>
      </c>
      <c r="S11" s="104" t="str">
        <f aca="false">IF(F11&gt;H11,"",J11-I11)</f>
        <v/>
      </c>
      <c r="T11" s="106" t="e">
        <f aca="false">IF(F11&gt;H11,M11-L11,"")</f>
        <v>#NAME?</v>
      </c>
      <c r="U11" s="107" t="n">
        <f aca="false">VLOOKUP(E11,Lookups!$B$6:$E$304,4)</f>
        <v>0.035</v>
      </c>
      <c r="V11" s="108" t="n">
        <f aca="false">R11-$C$2</f>
        <v>-8837</v>
      </c>
      <c r="X11" s="83" t="n">
        <f aca="false">'[2]EOL LINKS'!B$15</f>
        <v>3.81</v>
      </c>
      <c r="Y11" s="83" t="n">
        <f aca="false">'[2]EOL LINKS'!C$15</f>
        <v>3.815</v>
      </c>
      <c r="Z11" s="84" t="n">
        <f aca="false">F11/X11*1000</f>
        <v>21062.9921259843</v>
      </c>
      <c r="AA11" s="84" t="n">
        <f aca="false">G11/Y11*1000</f>
        <v>21166.4482306684</v>
      </c>
    </row>
    <row r="12" customFormat="false" ht="12.75" hidden="false" customHeight="false" outlineLevel="0" collapsed="false">
      <c r="A12" s="82"/>
      <c r="B12" s="58" t="n">
        <v>0</v>
      </c>
      <c r="C12" s="59" t="n">
        <f aca="false">C11+B12</f>
        <v>1.95</v>
      </c>
      <c r="D12" s="60" t="n">
        <f aca="false">D11+B12</f>
        <v>2.1</v>
      </c>
      <c r="E12" s="111" t="n">
        <v>37104</v>
      </c>
      <c r="F12" s="112" t="n">
        <f aca="false">F10</f>
        <v>72</v>
      </c>
      <c r="G12" s="112" t="n">
        <f aca="false">G10</f>
        <v>72.5</v>
      </c>
      <c r="H12" s="113" t="n">
        <f aca="false">H11</f>
        <v>50</v>
      </c>
      <c r="I12" s="114" t="e">
        <f aca="false">IF(AND(F12&gt;H12,F$1="No"),"",EURO(F12,H12,U12,U12,C12,V12,1,0))</f>
        <v>#NAME?</v>
      </c>
      <c r="J12" s="115" t="e">
        <f aca="false">IF(AND(G12&gt;H12,F$1="no"),"",EURO(G12,H12,U12,U12,D12,V12,1,0))</f>
        <v>#NAME?</v>
      </c>
      <c r="K12" s="116" t="e">
        <f aca="false">EURO(F12,H12,U12,U12,C12,V12,1,1)</f>
        <v>#NAME?</v>
      </c>
      <c r="L12" s="114" t="e">
        <f aca="false">IF(AND(G12&lt;H12,F$1="no"),"",EURO(G12,H12,U12,U12,C12,V12,0,0))</f>
        <v>#NAME?</v>
      </c>
      <c r="M12" s="117" t="e">
        <f aca="false">IF(AND(F12&lt;H12,F$1="no"),"",EURO(F12,H12,U12,U12,D12,V12,0,0))</f>
        <v>#NAME?</v>
      </c>
      <c r="N12" s="87" t="s">
        <v>51</v>
      </c>
      <c r="O12" s="88" t="e">
        <f aca="false">EURO($F12,$H12,$U12,$U12,$C12,$V12,1,2)</f>
        <v>#NAME?</v>
      </c>
      <c r="P12" s="89" t="e">
        <f aca="false">EURO($F12,$H12,$U12,$U12,$C12,$V12,1,3)</f>
        <v>#NAME?</v>
      </c>
      <c r="Q12" s="89" t="e">
        <f aca="false">EURO($F12,$H12,$U12,$U12,$C12,$V12,1,5)/365</f>
        <v>#NAME?</v>
      </c>
      <c r="R12" s="90" t="n">
        <f aca="false">VLOOKUP(E12,Lookups!$B$6:$H$304,6)</f>
        <v>37119</v>
      </c>
      <c r="S12" s="89" t="str">
        <f aca="false">IF(F12&gt;H12,"",J12-I12)</f>
        <v/>
      </c>
      <c r="T12" s="91" t="e">
        <f aca="false">IF(F12&gt;H12,M12-L12,"")</f>
        <v>#NAME?</v>
      </c>
      <c r="U12" s="92" t="n">
        <f aca="false">VLOOKUP(E12,Lookups!$B$6:$E$304,4)</f>
        <v>0.035</v>
      </c>
      <c r="V12" s="118" t="n">
        <f aca="false">R12-$C$2</f>
        <v>-8807</v>
      </c>
      <c r="X12" s="83" t="n">
        <f aca="false">'[2]EOL LINKS'!B$16</f>
        <v>3.8975</v>
      </c>
      <c r="Y12" s="83" t="n">
        <f aca="false">'[2]EOL LINKS'!C$16</f>
        <v>3.905</v>
      </c>
      <c r="Z12" s="84" t="n">
        <f aca="false">F12/X12*1000</f>
        <v>18473.3803720334</v>
      </c>
      <c r="AA12" s="84" t="n">
        <f aca="false">G12/Y12*1000</f>
        <v>18565.9411011524</v>
      </c>
    </row>
    <row r="13" customFormat="false" ht="12.75" hidden="false" customHeight="false" outlineLevel="0" collapsed="false">
      <c r="A13" s="82"/>
      <c r="B13" s="58" t="n">
        <v>0</v>
      </c>
      <c r="C13" s="59" t="n">
        <f aca="false">C12+B13</f>
        <v>1.95</v>
      </c>
      <c r="D13" s="60" t="n">
        <f aca="false">D12+B13</f>
        <v>2.1</v>
      </c>
      <c r="E13" s="95" t="n">
        <v>37073</v>
      </c>
      <c r="F13" s="96" t="n">
        <f aca="false">F9</f>
        <v>80.25</v>
      </c>
      <c r="G13" s="96" t="n">
        <f aca="false">G9</f>
        <v>80.75</v>
      </c>
      <c r="H13" s="97" t="n">
        <v>100</v>
      </c>
      <c r="I13" s="98" t="e">
        <f aca="false">IF(AND(F13&gt;H13,F$1="No"),"",EURO(F13,H13,U13,U13,C13,V13,1,0))</f>
        <v>#NAME?</v>
      </c>
      <c r="J13" s="99" t="e">
        <f aca="false">IF(AND(G13&gt;H13,F$1="no"),"",EURO(G13,H13,U13,U13,D13,V13,1,0))</f>
        <v>#NAME?</v>
      </c>
      <c r="K13" s="100" t="e">
        <f aca="false">EURO(F13,H13,U13,U13,C13,V13,1,1)</f>
        <v>#NAME?</v>
      </c>
      <c r="L13" s="98" t="e">
        <f aca="false">IF(AND(G13&lt;H13,F$1="no"),"",EURO(G13,H13,U13,U13,C13,V13,0,0))</f>
        <v>#NAME?</v>
      </c>
      <c r="M13" s="101" t="e">
        <f aca="false">IF(AND(F13&lt;H13,F$1="no"),"",EURO(F13,H13,U13,U13,D13,V13,0,0))</f>
        <v>#NAME?</v>
      </c>
      <c r="N13" s="102" t="e">
        <f aca="false">EURO(F13,H13,U13,U13,C13,V13,0,1)</f>
        <v>#NAME?</v>
      </c>
      <c r="O13" s="103" t="e">
        <f aca="false">EURO($F13,$H13,$U13,$U13,$C13,$V13,1,2)</f>
        <v>#NAME?</v>
      </c>
      <c r="P13" s="104" t="e">
        <f aca="false">EURO($F13,$H13,$U13,$U13,$C13,$V13,1,3)</f>
        <v>#NAME?</v>
      </c>
      <c r="Q13" s="104" t="e">
        <f aca="false">EURO($F13,$H13,$U13,$U13,$C13,$V13,1,5)/365</f>
        <v>#NAME?</v>
      </c>
      <c r="R13" s="105" t="n">
        <f aca="false">VLOOKUP(E13,Lookups!$B$6:$H$304,6)</f>
        <v>37089</v>
      </c>
      <c r="S13" s="104" t="e">
        <f aca="false">IF(F13&gt;H13,"",J13-I13)</f>
        <v>#NAME?</v>
      </c>
      <c r="T13" s="106" t="str">
        <f aca="false">IF(F13&gt;H13,M13-L13,"")</f>
        <v/>
      </c>
      <c r="U13" s="107" t="n">
        <f aca="false">VLOOKUP(E13,Lookups!$B$6:$E$304,4)</f>
        <v>0.035</v>
      </c>
      <c r="V13" s="108" t="n">
        <f aca="false">R13-$C$2</f>
        <v>-8837</v>
      </c>
      <c r="X13" s="83" t="n">
        <f aca="false">'[2]EOL LINKS'!B$15</f>
        <v>3.81</v>
      </c>
      <c r="Y13" s="83" t="n">
        <f aca="false">'[2]EOL LINKS'!C$15</f>
        <v>3.815</v>
      </c>
      <c r="Z13" s="84" t="n">
        <f aca="false">F13/X13*1000</f>
        <v>21062.9921259843</v>
      </c>
      <c r="AA13" s="84" t="n">
        <f aca="false">G13/Y13*1000</f>
        <v>21166.4482306684</v>
      </c>
    </row>
    <row r="14" customFormat="false" ht="12.75" hidden="false" customHeight="false" outlineLevel="0" collapsed="false">
      <c r="A14" s="82"/>
      <c r="B14" s="58" t="n">
        <v>0</v>
      </c>
      <c r="C14" s="59" t="n">
        <f aca="false">C13+B14</f>
        <v>1.95</v>
      </c>
      <c r="D14" s="60" t="n">
        <f aca="false">D13+B14</f>
        <v>2.1</v>
      </c>
      <c r="E14" s="111" t="n">
        <v>37104</v>
      </c>
      <c r="F14" s="112" t="n">
        <f aca="false">F10</f>
        <v>72</v>
      </c>
      <c r="G14" s="112" t="n">
        <f aca="false">G10</f>
        <v>72.5</v>
      </c>
      <c r="H14" s="113" t="n">
        <f aca="false">H13</f>
        <v>100</v>
      </c>
      <c r="I14" s="114" t="e">
        <f aca="false">IF(AND(F14&gt;H14,F$1="No"),"",EURO(F14,H14,U14,U14,C14,V14,1,0))</f>
        <v>#NAME?</v>
      </c>
      <c r="J14" s="115" t="e">
        <f aca="false">IF(AND(G14&gt;H14,F$1="no"),"",EURO(G14,H14,U14,U14,D14,V14,1,0))</f>
        <v>#NAME?</v>
      </c>
      <c r="K14" s="116" t="e">
        <f aca="false">EURO(F14,H14,U14,U14,C14,V14,1,1)</f>
        <v>#NAME?</v>
      </c>
      <c r="L14" s="114" t="e">
        <f aca="false">IF(AND(G14&lt;H14,F$1="no"),"",EURO(G14,H14,U14,U14,C14,V14,0,0))</f>
        <v>#NAME?</v>
      </c>
      <c r="M14" s="117" t="e">
        <f aca="false">IF(AND(F14&lt;H14,F$1="no"),"",EURO(F14,H14,U14,U14,D14,V14,0,0))</f>
        <v>#NAME?</v>
      </c>
      <c r="N14" s="87" t="e">
        <f aca="false">EURO(F14,H14,U14,U14,C14,V14,0,1)</f>
        <v>#NAME?</v>
      </c>
      <c r="O14" s="88" t="e">
        <f aca="false">EURO($F14,$H14,$U14,$U14,$C14,$V14,1,2)</f>
        <v>#NAME?</v>
      </c>
      <c r="P14" s="89" t="e">
        <f aca="false">EURO($F14,$H14,$U14,$U14,$C14,$V14,1,3)</f>
        <v>#NAME?</v>
      </c>
      <c r="Q14" s="89" t="e">
        <f aca="false">EURO($F14,$H14,$U14,$U14,$C14,$V14,1,5)/365</f>
        <v>#NAME?</v>
      </c>
      <c r="R14" s="90" t="n">
        <f aca="false">VLOOKUP(E14,Lookups!$B$6:$H$304,6)</f>
        <v>37119</v>
      </c>
      <c r="S14" s="89" t="e">
        <f aca="false">IF(F14&gt;H14,"",J14-I14)</f>
        <v>#NAME?</v>
      </c>
      <c r="T14" s="91" t="str">
        <f aca="false">IF(F14&gt;H14,M14-L14,"")</f>
        <v/>
      </c>
      <c r="U14" s="92" t="n">
        <f aca="false">VLOOKUP(E14,Lookups!$B$6:$E$304,4)</f>
        <v>0.035</v>
      </c>
      <c r="V14" s="118" t="n">
        <f aca="false">R14-$C$2</f>
        <v>-8807</v>
      </c>
      <c r="X14" s="83" t="n">
        <f aca="false">'[2]EOL LINKS'!B$16</f>
        <v>3.8975</v>
      </c>
      <c r="Y14" s="83" t="n">
        <f aca="false">'[2]EOL LINKS'!C$16</f>
        <v>3.905</v>
      </c>
      <c r="Z14" s="84" t="n">
        <f aca="false">F14/X14*1000</f>
        <v>18473.3803720334</v>
      </c>
      <c r="AA14" s="84" t="n">
        <f aca="false">G14/Y14*1000</f>
        <v>18565.9411011524</v>
      </c>
    </row>
    <row r="15" customFormat="false" ht="12.75" hidden="false" customHeight="false" outlineLevel="0" collapsed="false">
      <c r="A15" s="82"/>
      <c r="B15" s="58" t="n">
        <v>0.1</v>
      </c>
      <c r="C15" s="59" t="n">
        <f aca="false">C14+B15</f>
        <v>2.05</v>
      </c>
      <c r="D15" s="60" t="n">
        <f aca="false">D14+B15</f>
        <v>2.2</v>
      </c>
      <c r="E15" s="95" t="n">
        <v>37073</v>
      </c>
      <c r="F15" s="96" t="n">
        <f aca="false">F9</f>
        <v>80.25</v>
      </c>
      <c r="G15" s="96" t="n">
        <f aca="false">G9</f>
        <v>80.75</v>
      </c>
      <c r="H15" s="97" t="n">
        <v>125</v>
      </c>
      <c r="I15" s="98" t="e">
        <f aca="false">IF(AND(F15&gt;H15,F$1="No"),"",EURO(F15,H15,U15,U15,C15,V15,1,0))</f>
        <v>#NAME?</v>
      </c>
      <c r="J15" s="99" t="e">
        <f aca="false">IF(AND(G15&gt;H15,F$1="no"),"",EURO(G15,H15,U15,U15,D15,V15,1,0))</f>
        <v>#NAME?</v>
      </c>
      <c r="K15" s="100" t="e">
        <f aca="false">EURO(F15,H15,U15,U15,C15,V15,1,1)</f>
        <v>#NAME?</v>
      </c>
      <c r="L15" s="98" t="e">
        <f aca="false">IF(AND(G15&lt;H15,F$1="no"),"",EURO(G15,H15,U15,U15,C15,V15,0,0))</f>
        <v>#NAME?</v>
      </c>
      <c r="M15" s="101" t="e">
        <f aca="false">IF(AND(F15&lt;H15,F$1="no"),"",EURO(F15,H15,U15,U15,D15,V15,0,0))</f>
        <v>#NAME?</v>
      </c>
      <c r="N15" s="102" t="e">
        <f aca="false">EURO(F15,H15,U15,U15,C15,V15,0,1)</f>
        <v>#NAME?</v>
      </c>
      <c r="O15" s="103" t="e">
        <f aca="false">EURO($F15,$H15,$U15,$U15,$C15,$V15,1,2)</f>
        <v>#NAME?</v>
      </c>
      <c r="P15" s="104" t="e">
        <f aca="false">EURO($F15,$H15,$U15,$U15,$C15,$V15,1,3)</f>
        <v>#NAME?</v>
      </c>
      <c r="Q15" s="104" t="e">
        <f aca="false">EURO($F15,$H15,$U15,$U15,$C15,$V15,1,5)/365</f>
        <v>#NAME?</v>
      </c>
      <c r="R15" s="105" t="n">
        <f aca="false">VLOOKUP(E15,Lookups!$B$6:$H$304,6)</f>
        <v>37089</v>
      </c>
      <c r="S15" s="104" t="e">
        <f aca="false">IF(F15&gt;H15,"",J15-I15)</f>
        <v>#NAME?</v>
      </c>
      <c r="T15" s="106" t="str">
        <f aca="false">IF(F15&gt;H15,M15-L15,"")</f>
        <v/>
      </c>
      <c r="U15" s="107" t="n">
        <f aca="false">VLOOKUP(E15,Lookups!$B$6:$E$304,4)</f>
        <v>0.035</v>
      </c>
      <c r="V15" s="108" t="n">
        <f aca="false">R15-$C$2</f>
        <v>-8837</v>
      </c>
      <c r="X15" s="83" t="n">
        <f aca="false">'[2]EOL LINKS'!B$15</f>
        <v>3.81</v>
      </c>
      <c r="Y15" s="83" t="n">
        <f aca="false">'[2]EOL LINKS'!C$15</f>
        <v>3.815</v>
      </c>
      <c r="Z15" s="84" t="n">
        <f aca="false">F15/X15*1000</f>
        <v>21062.9921259843</v>
      </c>
      <c r="AA15" s="84" t="n">
        <f aca="false">G15/Y15*1000</f>
        <v>21166.4482306684</v>
      </c>
    </row>
    <row r="16" customFormat="false" ht="12.75" hidden="false" customHeight="false" outlineLevel="0" collapsed="false">
      <c r="A16" s="82"/>
      <c r="B16" s="58" t="n">
        <v>0</v>
      </c>
      <c r="C16" s="59" t="n">
        <f aca="false">C15+B16</f>
        <v>2.05</v>
      </c>
      <c r="D16" s="60" t="n">
        <f aca="false">D15+B16</f>
        <v>2.2</v>
      </c>
      <c r="E16" s="111" t="n">
        <v>37104</v>
      </c>
      <c r="F16" s="112" t="n">
        <f aca="false">F10</f>
        <v>72</v>
      </c>
      <c r="G16" s="112" t="n">
        <f aca="false">G10</f>
        <v>72.5</v>
      </c>
      <c r="H16" s="113" t="n">
        <f aca="false">H15</f>
        <v>125</v>
      </c>
      <c r="I16" s="114" t="e">
        <f aca="false">IF(AND(F16&gt;H16,F$1="No"),"",EURO(F16,H16,U16,U16,C16,V16,1,0))</f>
        <v>#NAME?</v>
      </c>
      <c r="J16" s="115" t="e">
        <f aca="false">IF(AND(G16&gt;H16,F$1="no"),"",EURO(G16,H16,U16,U16,D16,V16,1,0))</f>
        <v>#NAME?</v>
      </c>
      <c r="K16" s="116" t="e">
        <f aca="false">EURO(F16,H16,U16,U16,C16,V16,1,1)</f>
        <v>#NAME?</v>
      </c>
      <c r="L16" s="114" t="e">
        <f aca="false">IF(AND(G16&lt;H16,F$1="no"),"",EURO(G16,H16,U16,U16,C16,V16,0,0))</f>
        <v>#NAME?</v>
      </c>
      <c r="M16" s="117" t="e">
        <f aca="false">IF(AND(F16&lt;H16,F$1="no"),"",EURO(F16,H16,U16,U16,D16,V16,0,0))</f>
        <v>#NAME?</v>
      </c>
      <c r="N16" s="87" t="e">
        <f aca="false">EURO(F16,H16,U16,U16,C16,V16,0,1)</f>
        <v>#NAME?</v>
      </c>
      <c r="O16" s="88" t="e">
        <f aca="false">EURO($F16,$H16,$U16,$U16,$C16,$V16,1,2)</f>
        <v>#NAME?</v>
      </c>
      <c r="P16" s="89" t="e">
        <f aca="false">EURO($F16,$H16,$U16,$U16,$C16,$V16,1,3)</f>
        <v>#NAME?</v>
      </c>
      <c r="Q16" s="89" t="e">
        <f aca="false">EURO($F16,$H16,$U16,$U16,$C16,$V16,1,5)/365</f>
        <v>#NAME?</v>
      </c>
      <c r="R16" s="90" t="n">
        <f aca="false">VLOOKUP(E16,Lookups!$B$6:$H$304,6)</f>
        <v>37119</v>
      </c>
      <c r="S16" s="89" t="e">
        <f aca="false">IF(F16&gt;H16,"",J16-I16)</f>
        <v>#NAME?</v>
      </c>
      <c r="T16" s="91" t="str">
        <f aca="false">IF(F16&gt;H16,M16-L16,"")</f>
        <v/>
      </c>
      <c r="U16" s="92" t="n">
        <f aca="false">VLOOKUP(E16,Lookups!$B$6:$E$304,4)</f>
        <v>0.035</v>
      </c>
      <c r="V16" s="118" t="n">
        <f aca="false">R16-$C$2</f>
        <v>-8807</v>
      </c>
      <c r="X16" s="83" t="n">
        <f aca="false">'[2]EOL LINKS'!B$16</f>
        <v>3.8975</v>
      </c>
      <c r="Y16" s="83" t="n">
        <f aca="false">'[2]EOL LINKS'!C$16</f>
        <v>3.905</v>
      </c>
      <c r="Z16" s="84" t="n">
        <f aca="false">F16/X16*1000</f>
        <v>18473.3803720334</v>
      </c>
      <c r="AA16" s="84" t="n">
        <f aca="false">G16/Y16*1000</f>
        <v>18565.9411011524</v>
      </c>
    </row>
    <row r="17" customFormat="false" ht="12.75" hidden="false" customHeight="false" outlineLevel="0" collapsed="false">
      <c r="A17" s="82"/>
      <c r="B17" s="58" t="n">
        <v>0.5</v>
      </c>
      <c r="C17" s="59" t="n">
        <f aca="false">C16+B17</f>
        <v>2.55</v>
      </c>
      <c r="D17" s="60" t="n">
        <f aca="false">D16+B17</f>
        <v>2.7</v>
      </c>
      <c r="E17" s="95" t="n">
        <v>37073</v>
      </c>
      <c r="F17" s="96" t="n">
        <f aca="false">F9</f>
        <v>80.25</v>
      </c>
      <c r="G17" s="96" t="n">
        <f aca="false">G9</f>
        <v>80.75</v>
      </c>
      <c r="H17" s="97" t="n">
        <v>200</v>
      </c>
      <c r="I17" s="98" t="e">
        <f aca="false">IF(AND(F17&gt;H17,F$1="No"),"",EURO(F17,H17,U17,U17,C17,V17,1,0))</f>
        <v>#NAME?</v>
      </c>
      <c r="J17" s="99" t="e">
        <f aca="false">IF(AND(G17&gt;H17,F$1="no"),"",EURO(G17,H17,U17,U17,D17,V17,1,0))</f>
        <v>#NAME?</v>
      </c>
      <c r="K17" s="100" t="e">
        <f aca="false">EURO(F17,H17,U17,U17,C17,V17,1,1)</f>
        <v>#NAME?</v>
      </c>
      <c r="L17" s="98" t="e">
        <f aca="false">IF(AND(G17&lt;H17,F$1="no"),"",EURO(G17,H17,U17,U17,C17,V17,0,0))</f>
        <v>#NAME?</v>
      </c>
      <c r="M17" s="101" t="e">
        <f aca="false">IF(AND(F17&lt;H17,F$1="no"),"",EURO(F17,H17,U17,U17,D17,V17,0,0))</f>
        <v>#NAME?</v>
      </c>
      <c r="N17" s="102" t="e">
        <f aca="false">EURO(F17,H17,U17,U17,C17,V17,0,1)</f>
        <v>#NAME?</v>
      </c>
      <c r="O17" s="103" t="e">
        <f aca="false">EURO($F17,$H17,$U17,$U17,$C17,$V17,1,2)</f>
        <v>#NAME?</v>
      </c>
      <c r="P17" s="104" t="e">
        <f aca="false">EURO($F17,$H17,$U17,$U17,$C17,$V17,1,3)</f>
        <v>#NAME?</v>
      </c>
      <c r="Q17" s="104" t="e">
        <f aca="false">EURO($F17,$H17,$U17,$U17,$C17,$V17,1,5)/365</f>
        <v>#NAME?</v>
      </c>
      <c r="R17" s="105" t="n">
        <f aca="false">VLOOKUP(E17,Lookups!$B$6:$H$304,6)</f>
        <v>37089</v>
      </c>
      <c r="S17" s="104" t="e">
        <f aca="false">IF(F17&gt;H17,"",J17-I17)</f>
        <v>#NAME?</v>
      </c>
      <c r="T17" s="106" t="str">
        <f aca="false">IF(F17&gt;H17,M17-L17,"")</f>
        <v/>
      </c>
      <c r="U17" s="107" t="n">
        <f aca="false">VLOOKUP(E17,Lookups!$B$6:$E$304,4)</f>
        <v>0.035</v>
      </c>
      <c r="V17" s="108" t="n">
        <f aca="false">R17-$C$2</f>
        <v>-8837</v>
      </c>
      <c r="X17" s="83" t="n">
        <f aca="false">'[2]EOL LINKS'!B$15</f>
        <v>3.81</v>
      </c>
      <c r="Y17" s="83" t="n">
        <f aca="false">'[2]EOL LINKS'!C$15</f>
        <v>3.815</v>
      </c>
      <c r="Z17" s="84" t="n">
        <f aca="false">F17/X17*1000</f>
        <v>21062.9921259843</v>
      </c>
      <c r="AA17" s="84" t="n">
        <f aca="false">G17/Y17*1000</f>
        <v>21166.4482306684</v>
      </c>
    </row>
    <row r="18" customFormat="false" ht="13.5" hidden="false" customHeight="false" outlineLevel="0" collapsed="false">
      <c r="A18" s="82"/>
      <c r="B18" s="58" t="n">
        <v>0</v>
      </c>
      <c r="C18" s="119" t="n">
        <f aca="false">C17+B18</f>
        <v>2.55</v>
      </c>
      <c r="D18" s="120" t="n">
        <f aca="false">D17+B18</f>
        <v>2.7</v>
      </c>
      <c r="E18" s="121" t="n">
        <v>37104</v>
      </c>
      <c r="F18" s="132" t="n">
        <f aca="false">F10</f>
        <v>72</v>
      </c>
      <c r="G18" s="132" t="n">
        <f aca="false">G10</f>
        <v>72.5</v>
      </c>
      <c r="H18" s="122" t="n">
        <f aca="false">H17</f>
        <v>200</v>
      </c>
      <c r="I18" s="123" t="e">
        <f aca="false">IF(AND(F18&gt;H18,F$1="No"),"",EURO(F18,H18,U18,U18,C18,V18,1,0))</f>
        <v>#NAME?</v>
      </c>
      <c r="J18" s="124" t="e">
        <f aca="false">IF(AND(G18&gt;H18,F$1="no"),"",EURO(G18,H18,U18,U18,D18,V18,1,0))</f>
        <v>#NAME?</v>
      </c>
      <c r="K18" s="125" t="e">
        <f aca="false">EURO(F18,H18,U18,U18,C18,V18,1,1)</f>
        <v>#NAME?</v>
      </c>
      <c r="L18" s="123" t="e">
        <f aca="false">IF(AND(G18&lt;H18,F$1="no"),"",EURO(G18,H18,U18,U18,C18,V18,0,0))</f>
        <v>#NAME?</v>
      </c>
      <c r="M18" s="126" t="e">
        <f aca="false">IF(AND(F18&lt;H18,F$1="no"),"",EURO(F18,H18,U18,U18,D18,V18,0,0))</f>
        <v>#NAME?</v>
      </c>
      <c r="N18" s="76" t="e">
        <f aca="false">EURO(F18,H18,U18,U18,C18,V18,0,1)</f>
        <v>#NAME?</v>
      </c>
      <c r="O18" s="77" t="e">
        <f aca="false">EURO($F18,$H18,$U18,$U18,$C18,$V18,1,2)</f>
        <v>#NAME?</v>
      </c>
      <c r="P18" s="78" t="e">
        <f aca="false">EURO($F18,$H18,$U18,$U18,$C18,$V18,1,3)</f>
        <v>#NAME?</v>
      </c>
      <c r="Q18" s="78" t="e">
        <f aca="false">EURO($F18,$H18,$U18,$U18,$C18,$V18,1,5)/365</f>
        <v>#NAME?</v>
      </c>
      <c r="R18" s="79" t="n">
        <f aca="false">VLOOKUP(E18,Lookups!$B$6:$H$304,6)</f>
        <v>37119</v>
      </c>
      <c r="S18" s="78" t="e">
        <f aca="false">IF(F18&gt;H18,"",J18-I18)</f>
        <v>#NAME?</v>
      </c>
      <c r="T18" s="80" t="str">
        <f aca="false">IF(F18&gt;H18,M18-L18,"")</f>
        <v/>
      </c>
      <c r="U18" s="81" t="n">
        <f aca="false">VLOOKUP(E18,Lookups!$B$6:$E$304,4)</f>
        <v>0.035</v>
      </c>
      <c r="V18" s="127" t="n">
        <f aca="false">R18-$C$2</f>
        <v>-8807</v>
      </c>
      <c r="X18" s="83" t="n">
        <f aca="false">'[2]EOL LINKS'!B$16</f>
        <v>3.8975</v>
      </c>
      <c r="Y18" s="83" t="n">
        <f aca="false">'[2]EOL LINKS'!C$16</f>
        <v>3.905</v>
      </c>
      <c r="Z18" s="84" t="n">
        <f aca="false">F18/X18*1000</f>
        <v>18473.3803720334</v>
      </c>
      <c r="AA18" s="84" t="n">
        <f aca="false">G18/Y18*1000</f>
        <v>18565.9411011524</v>
      </c>
    </row>
    <row r="19" customFormat="false" ht="12.75" hidden="false" customHeight="false" outlineLevel="0" collapsed="false">
      <c r="A19" s="82" t="s">
        <v>52</v>
      </c>
      <c r="B19" s="128"/>
      <c r="C19" s="129" t="n">
        <v>0.9</v>
      </c>
      <c r="D19" s="130" t="n">
        <v>1.1</v>
      </c>
      <c r="E19" s="61" t="n">
        <v>37135</v>
      </c>
      <c r="F19" s="131" t="n">
        <f aca="false">'Monthly Option Markets'!F19</f>
        <v>30.5</v>
      </c>
      <c r="G19" s="131" t="n">
        <f aca="false">'Monthly Option Markets'!G19</f>
        <v>30.5</v>
      </c>
      <c r="H19" s="63" t="n">
        <v>35</v>
      </c>
      <c r="I19" s="64" t="e">
        <f aca="false">IF(AND(F19&gt;H19,F$1="No"),"",EURO(F19,H19,U19,U19,C19,V19,1,0))</f>
        <v>#NAME?</v>
      </c>
      <c r="J19" s="65" t="e">
        <f aca="false">IF(AND(G19&gt;H19,F$1="no"),"",EURO(G19,H19,U19,U19,D19,V19,1,0))</f>
        <v>#NAME?</v>
      </c>
      <c r="K19" s="66" t="e">
        <f aca="false">EURO(F19,H19,U19,U19,C19,V19,1,1)</f>
        <v>#NAME?</v>
      </c>
      <c r="L19" s="64" t="e">
        <f aca="false">IF(AND(G19&lt;H19,F$1="no"),"",EURO(G19,H19,U19,U19,C19,V19,0,0))</f>
        <v>#NAME?</v>
      </c>
      <c r="M19" s="65" t="e">
        <f aca="false">IF(AND(F19&lt;H19,F$1="no"),"",EURO(F19,H19,U19,U19,D19,V19,0,0))</f>
        <v>#NAME?</v>
      </c>
      <c r="N19" s="68" t="e">
        <f aca="false">EURO(F19,H19,U19,U19,C19,V19,0,1)</f>
        <v>#NAME?</v>
      </c>
      <c r="O19" s="69" t="e">
        <f aca="false">EURO($F19,$H19,$U19,$U19,$C19,$V19,1,2)</f>
        <v>#NAME?</v>
      </c>
      <c r="P19" s="70" t="e">
        <f aca="false">EURO($F19,$H19,$U19,$U19,$C19,$V19,1,3)</f>
        <v>#NAME?</v>
      </c>
      <c r="Q19" s="70" t="e">
        <f aca="false">EURO($F19,$H19,$U19,$U19,$C19,$V19,1,5)/365</f>
        <v>#NAME?</v>
      </c>
      <c r="R19" s="74" t="n">
        <f aca="false">VLOOKUP(E19,Lookups!$B$6:$H$304,6)</f>
        <v>37151</v>
      </c>
      <c r="S19" s="70" t="e">
        <f aca="false">IF(F19&gt;H19,"",J19-I19)</f>
        <v>#NAME?</v>
      </c>
      <c r="T19" s="71" t="str">
        <f aca="false">IF(F19&gt;H19,M19-L19,"")</f>
        <v/>
      </c>
      <c r="U19" s="72" t="n">
        <f aca="false">VLOOKUP(E19,Lookups!$B$6:$E$304,4)</f>
        <v>0.035</v>
      </c>
      <c r="V19" s="73" t="n">
        <f aca="false">R19-$C$2</f>
        <v>-8775</v>
      </c>
    </row>
    <row r="20" customFormat="false" ht="12.75" hidden="false" customHeight="false" outlineLevel="0" collapsed="false">
      <c r="A20" s="82"/>
      <c r="B20" s="58" t="n">
        <v>0</v>
      </c>
      <c r="C20" s="59" t="n">
        <f aca="false">C19+B20</f>
        <v>0.9</v>
      </c>
      <c r="D20" s="60" t="n">
        <f aca="false">D19+B20</f>
        <v>1.1</v>
      </c>
      <c r="E20" s="61" t="n">
        <v>37135</v>
      </c>
      <c r="F20" s="62" t="n">
        <f aca="false">F19</f>
        <v>30.5</v>
      </c>
      <c r="G20" s="62" t="n">
        <f aca="false">G19</f>
        <v>30.5</v>
      </c>
      <c r="H20" s="63" t="n">
        <v>40</v>
      </c>
      <c r="I20" s="64" t="e">
        <f aca="false">IF(AND(F20&gt;H20,F$1="No"),"",EURO(F20,H20,U20,U20,C20,V20,1,0))</f>
        <v>#NAME?</v>
      </c>
      <c r="J20" s="65" t="e">
        <f aca="false">IF(AND(G20&gt;H20,F$1="no"),"",EURO(G20,H20,U20,U20,D20,V20,1,0))</f>
        <v>#NAME?</v>
      </c>
      <c r="K20" s="66" t="e">
        <f aca="false">EURO(F20,H20,U20,U20,C20,V20,1,1)</f>
        <v>#NAME?</v>
      </c>
      <c r="L20" s="64" t="e">
        <f aca="false">IF(AND(G20&lt;H20,F$1="no"),"",EURO(G20,H20,U20,U20,C20,V20,0,0))</f>
        <v>#NAME?</v>
      </c>
      <c r="M20" s="65" t="e">
        <f aca="false">IF(AND(F20&lt;H20,F$1="no"),"",EURO(F20,H20,U20,U20,D20,V20,0,0))</f>
        <v>#NAME?</v>
      </c>
      <c r="N20" s="68" t="e">
        <f aca="false">EURO(F20,H20,U20,U20,C20,V20,0,1)</f>
        <v>#NAME?</v>
      </c>
      <c r="O20" s="69" t="e">
        <f aca="false">EURO($F20,$H20,$U20,$U20,$C20,$V20,1,2)</f>
        <v>#NAME?</v>
      </c>
      <c r="P20" s="70" t="e">
        <f aca="false">EURO($F20,$H20,$U20,$U20,$C20,$V20,1,3)</f>
        <v>#NAME?</v>
      </c>
      <c r="Q20" s="70" t="e">
        <f aca="false">EURO($F20,$H20,$U20,$U20,$C20,$V20,1,5)/365</f>
        <v>#NAME?</v>
      </c>
      <c r="R20" s="74" t="n">
        <f aca="false">VLOOKUP(E20,Lookups!$B$6:$H$304,6)</f>
        <v>37151</v>
      </c>
      <c r="S20" s="70" t="e">
        <f aca="false">IF(F20&gt;H20,"",J20-I20)</f>
        <v>#NAME?</v>
      </c>
      <c r="T20" s="71" t="str">
        <f aca="false">IF(F20&gt;H20,M20-L20,"")</f>
        <v/>
      </c>
      <c r="U20" s="72" t="n">
        <f aca="false">VLOOKUP(E20,Lookups!$B$6:$E$304,4)</f>
        <v>0.035</v>
      </c>
      <c r="V20" s="73" t="n">
        <f aca="false">R20-$C$2</f>
        <v>-8775</v>
      </c>
    </row>
    <row r="21" customFormat="false" ht="12.75" hidden="false" customHeight="false" outlineLevel="0" collapsed="false">
      <c r="A21" s="82"/>
      <c r="B21" s="58" t="n">
        <v>0</v>
      </c>
      <c r="C21" s="59" t="n">
        <f aca="false">C20+B21</f>
        <v>0.9</v>
      </c>
      <c r="D21" s="60" t="n">
        <f aca="false">D20+B21</f>
        <v>1.1</v>
      </c>
      <c r="E21" s="61" t="n">
        <v>37135</v>
      </c>
      <c r="F21" s="62" t="n">
        <f aca="false">F20</f>
        <v>30.5</v>
      </c>
      <c r="G21" s="62" t="n">
        <f aca="false">G20</f>
        <v>30.5</v>
      </c>
      <c r="H21" s="63" t="n">
        <v>55</v>
      </c>
      <c r="I21" s="64" t="e">
        <f aca="false">IF(AND(F21&gt;H21,F$1="No"),"",EURO(F21,H21,U21,U21,C21,V21,1,0))</f>
        <v>#NAME?</v>
      </c>
      <c r="J21" s="65" t="e">
        <f aca="false">IF(AND(G21&gt;H21,F$1="no"),"",EURO(G21,H21,U21,U21,D21,V21,1,0))</f>
        <v>#NAME?</v>
      </c>
      <c r="K21" s="66" t="e">
        <f aca="false">EURO(F21,H21,U21,U21,C21,V21,1,1)</f>
        <v>#NAME?</v>
      </c>
      <c r="L21" s="64" t="e">
        <f aca="false">IF(AND(G21&lt;H21,F$1="no"),"",EURO(G21,H21,U21,U21,C21,V21,0,0))</f>
        <v>#NAME?</v>
      </c>
      <c r="M21" s="65" t="e">
        <f aca="false">IF(AND(F21&lt;H21,F$1="no"),"",EURO(F21,H21,U21,U21,D21,V21,0,0))</f>
        <v>#NAME?</v>
      </c>
      <c r="N21" s="68" t="e">
        <f aca="false">EURO(F21,H21,U21,U21,C21,V21,0,1)</f>
        <v>#NAME?</v>
      </c>
      <c r="O21" s="69" t="e">
        <f aca="false">EURO($F21,$H21,$U21,$U21,$C21,$V21,1,2)</f>
        <v>#NAME?</v>
      </c>
      <c r="P21" s="70" t="e">
        <f aca="false">EURO($F21,$H21,$U21,$U21,$C21,$V21,1,3)</f>
        <v>#NAME?</v>
      </c>
      <c r="Q21" s="70" t="e">
        <f aca="false">EURO($F21,$H21,$U21,$U21,$C21,$V21,1,5)/365</f>
        <v>#NAME?</v>
      </c>
      <c r="R21" s="74" t="n">
        <f aca="false">VLOOKUP(E21,Lookups!$B$6:$H$304,6)</f>
        <v>37151</v>
      </c>
      <c r="S21" s="70" t="e">
        <f aca="false">IF(F21&gt;H21,"",J21-I21)</f>
        <v>#NAME?</v>
      </c>
      <c r="T21" s="71" t="str">
        <f aca="false">IF(F21&gt;H21,M21-L21,"")</f>
        <v/>
      </c>
      <c r="U21" s="72" t="n">
        <f aca="false">VLOOKUP(E21,Lookups!$B$6:$E$304,4)</f>
        <v>0.035</v>
      </c>
      <c r="V21" s="73" t="n">
        <f aca="false">R21-$C$2</f>
        <v>-8775</v>
      </c>
    </row>
    <row r="22" customFormat="false" ht="12.75" hidden="false" customHeight="false" outlineLevel="0" collapsed="false">
      <c r="A22" s="82"/>
      <c r="B22" s="58" t="n">
        <v>0</v>
      </c>
      <c r="C22" s="59" t="n">
        <f aca="false">C21+B22</f>
        <v>0.9</v>
      </c>
      <c r="D22" s="60" t="n">
        <f aca="false">D21+B22</f>
        <v>1.1</v>
      </c>
      <c r="E22" s="61" t="n">
        <v>37135</v>
      </c>
      <c r="F22" s="62" t="n">
        <f aca="false">F21</f>
        <v>30.5</v>
      </c>
      <c r="G22" s="62" t="n">
        <f aca="false">G21</f>
        <v>30.5</v>
      </c>
      <c r="H22" s="63" t="n">
        <v>60</v>
      </c>
      <c r="I22" s="64" t="e">
        <f aca="false">IF(AND(F22&gt;H22,F$1="No"),"",EURO(F22,H22,U22,U22,C22,V22,1,0))</f>
        <v>#NAME?</v>
      </c>
      <c r="J22" s="65" t="e">
        <f aca="false">IF(AND(G22&gt;H22,F$1="no"),"",EURO(G22,H22,U22,U22,D22,V22,1,0))</f>
        <v>#NAME?</v>
      </c>
      <c r="K22" s="66" t="e">
        <f aca="false">EURO(F22,H22,U22,U22,C22,V22,1,1)</f>
        <v>#NAME?</v>
      </c>
      <c r="L22" s="64" t="e">
        <f aca="false">IF(AND(G22&lt;H22,F$1="no"),"",EURO(G22,H22,U22,U22,C22,V22,0,0))</f>
        <v>#NAME?</v>
      </c>
      <c r="M22" s="65" t="e">
        <f aca="false">IF(AND(F22&lt;H22,F$1="no"),"",EURO(F22,H22,U22,U22,D22,V22,0,0))</f>
        <v>#NAME?</v>
      </c>
      <c r="N22" s="68" t="e">
        <f aca="false">EURO(F22,H22,U22,U22,C22,V22,0,1)</f>
        <v>#NAME?</v>
      </c>
      <c r="O22" s="69" t="e">
        <f aca="false">EURO($F22,$H22,$U22,$U22,$C22,$V22,1,2)</f>
        <v>#NAME?</v>
      </c>
      <c r="P22" s="70" t="e">
        <f aca="false">EURO($F22,$H22,$U22,$U22,$C22,$V22,1,3)</f>
        <v>#NAME?</v>
      </c>
      <c r="Q22" s="70" t="e">
        <f aca="false">EURO($F22,$H22,$U22,$U22,$C22,$V22,1,5)/365</f>
        <v>#NAME?</v>
      </c>
      <c r="R22" s="74" t="n">
        <f aca="false">VLOOKUP(E22,Lookups!$B$6:$H$304,6)</f>
        <v>37151</v>
      </c>
      <c r="S22" s="70" t="e">
        <f aca="false">IF(F22&gt;H22,"",J22-I22)</f>
        <v>#NAME?</v>
      </c>
      <c r="T22" s="71" t="str">
        <f aca="false">IF(F22&gt;H22,M22-L22,"")</f>
        <v/>
      </c>
      <c r="U22" s="72" t="n">
        <f aca="false">VLOOKUP(E22,Lookups!$B$6:$E$304,4)</f>
        <v>0.035</v>
      </c>
      <c r="V22" s="73" t="n">
        <f aca="false">R22-$C$2</f>
        <v>-8775</v>
      </c>
    </row>
    <row r="23" customFormat="false" ht="13.5" hidden="false" customHeight="false" outlineLevel="0" collapsed="false">
      <c r="A23" s="82"/>
      <c r="B23" s="75" t="n">
        <v>0</v>
      </c>
      <c r="C23" s="119" t="n">
        <f aca="false">C22+B23</f>
        <v>0.9</v>
      </c>
      <c r="D23" s="120" t="n">
        <f aca="false">D22+B23</f>
        <v>1.1</v>
      </c>
      <c r="E23" s="121" t="n">
        <v>37135</v>
      </c>
      <c r="F23" s="132" t="n">
        <f aca="false">F22</f>
        <v>30.5</v>
      </c>
      <c r="G23" s="132" t="n">
        <f aca="false">G22</f>
        <v>30.5</v>
      </c>
      <c r="H23" s="133" t="n">
        <v>65</v>
      </c>
      <c r="I23" s="123" t="e">
        <f aca="false">IF(AND(F23&gt;H23,F$1="No"),"",EURO(F23,H23,U23,U23,C23,V23,1,0))</f>
        <v>#NAME?</v>
      </c>
      <c r="J23" s="124" t="e">
        <f aca="false">IF(AND(G23&gt;H23,F$1="no"),"",EURO(G23,H23,U23,U23,D23,V23,1,0))</f>
        <v>#NAME?</v>
      </c>
      <c r="K23" s="125" t="e">
        <f aca="false">EURO(F23,H23,U23,U23,C23,V23,1,1)</f>
        <v>#NAME?</v>
      </c>
      <c r="L23" s="123" t="e">
        <f aca="false">IF(AND(G23&lt;H23,F$1="no"),"",EURO(G23,H23,U23,U23,C23,V23,0,0))</f>
        <v>#NAME?</v>
      </c>
      <c r="M23" s="124" t="e">
        <f aca="false">IF(AND(F23&lt;H23,F$1="no"),"",EURO(F23,H23,U23,U23,D23,V23,0,0))</f>
        <v>#NAME?</v>
      </c>
      <c r="N23" s="76" t="e">
        <f aca="false">EURO(F23,H23,U23,U23,C23,V23,0,1)</f>
        <v>#NAME?</v>
      </c>
      <c r="O23" s="77" t="e">
        <f aca="false">EURO($F23,$H23,$U23,$U23,$C23,$V23,1,2)</f>
        <v>#NAME?</v>
      </c>
      <c r="P23" s="78" t="e">
        <f aca="false">EURO($F23,$H23,$U23,$U23,$C23,$V23,1,3)</f>
        <v>#NAME?</v>
      </c>
      <c r="Q23" s="78" t="e">
        <f aca="false">EURO($F23,$H23,$U23,$U23,$C23,$V23,1,5)/365</f>
        <v>#NAME?</v>
      </c>
      <c r="R23" s="79" t="n">
        <f aca="false">VLOOKUP(E23,Lookups!$B$6:$H$304,6)</f>
        <v>37151</v>
      </c>
      <c r="S23" s="78" t="e">
        <f aca="false">IF(F23&gt;H23,"",J23-I23)</f>
        <v>#NAME?</v>
      </c>
      <c r="T23" s="80" t="str">
        <f aca="false">IF(F23&gt;H23,M23-L23,"")</f>
        <v/>
      </c>
      <c r="U23" s="81" t="n">
        <f aca="false">VLOOKUP(E23,Lookups!$B$6:$E$304,4)</f>
        <v>0.035</v>
      </c>
      <c r="V23" s="127" t="n">
        <f aca="false">R23-$C$2</f>
        <v>-8775</v>
      </c>
    </row>
    <row r="24" customFormat="false" ht="12.75" hidden="false" customHeight="false" outlineLevel="0" collapsed="false">
      <c r="A24" s="82" t="s">
        <v>53</v>
      </c>
      <c r="B24" s="128"/>
      <c r="C24" s="42" t="n">
        <v>0.35</v>
      </c>
      <c r="D24" s="43" t="n">
        <v>0.44</v>
      </c>
      <c r="E24" s="44" t="n">
        <v>37165</v>
      </c>
      <c r="F24" s="131" t="n">
        <f aca="false">'Monthly Option Markets'!F24</f>
        <v>41</v>
      </c>
      <c r="G24" s="131" t="n">
        <f aca="false">'Monthly Option Markets'!G24</f>
        <v>41</v>
      </c>
      <c r="H24" s="46" t="n">
        <v>40</v>
      </c>
      <c r="I24" s="47" t="e">
        <f aca="false">IF(AND(F24&gt;H24,F$1="No"),"",EURO(F24,H24,U24,U24,C24,V24,1,0))</f>
        <v>#NAME?</v>
      </c>
      <c r="J24" s="48" t="e">
        <f aca="false">IF(AND(G24&gt;H24,F$1="no"),"",EURO(G24,H24,U24,U24,D24,V24,1,0))</f>
        <v>#NAME?</v>
      </c>
      <c r="K24" s="49" t="e">
        <f aca="false">EURO(F24,H24,U24,U24,C24,V24,1,1)</f>
        <v>#NAME?</v>
      </c>
      <c r="L24" s="47" t="e">
        <f aca="false">IF(AND(G24&lt;H24,F$1="no"),"",EURO(G24,H24,U24,U24,C24,V24,0,0))</f>
        <v>#NAME?</v>
      </c>
      <c r="M24" s="48" t="e">
        <f aca="false">IF(AND(F24&lt;H24,F$1="no"),"",EURO(F24,H24,U24,U24,D24,V24,0,0))</f>
        <v>#NAME?</v>
      </c>
      <c r="N24" s="51" t="e">
        <f aca="false">EURO(F24,H24,U24,U24,C24,V24,0,1)</f>
        <v>#NAME?</v>
      </c>
      <c r="O24" s="52" t="e">
        <f aca="false">EURO($F24,$H24,$U24,$U24,$C24,$V24,1,2)</f>
        <v>#NAME?</v>
      </c>
      <c r="P24" s="53" t="e">
        <f aca="false">EURO($F24,$H24,$U24,$U24,$C24,$V24,1,3)</f>
        <v>#NAME?</v>
      </c>
      <c r="Q24" s="53" t="e">
        <f aca="false">EURO($F24,$H24,$U24,$U24,$C24,$V24,1,5)/365</f>
        <v>#NAME?</v>
      </c>
      <c r="R24" s="54" t="n">
        <f aca="false">VLOOKUP(E24,Lookups!$B$6:$H$304,6)</f>
        <v>37180</v>
      </c>
      <c r="S24" s="53" t="str">
        <f aca="false">IF(F24&gt;H24,"",J24-I24)</f>
        <v/>
      </c>
      <c r="T24" s="55" t="e">
        <f aca="false">IF(F24&gt;H24,M24-L24,"")</f>
        <v>#NAME?</v>
      </c>
      <c r="U24" s="56" t="n">
        <f aca="false">VLOOKUP(E24,Lookups!$B$6:$E$304,4)</f>
        <v>0.035</v>
      </c>
      <c r="V24" s="57" t="n">
        <f aca="false">R24-$C$2</f>
        <v>-8746</v>
      </c>
    </row>
    <row r="25" customFormat="false" ht="12.75" hidden="false" customHeight="false" outlineLevel="0" collapsed="false">
      <c r="A25" s="82"/>
      <c r="B25" s="58" t="n">
        <v>0</v>
      </c>
      <c r="C25" s="59" t="n">
        <f aca="false">C24+B25</f>
        <v>0.35</v>
      </c>
      <c r="D25" s="60" t="n">
        <f aca="false">D24+B25</f>
        <v>0.44</v>
      </c>
      <c r="E25" s="61" t="n">
        <v>37165</v>
      </c>
      <c r="F25" s="62" t="n">
        <f aca="false">F24</f>
        <v>41</v>
      </c>
      <c r="G25" s="62" t="n">
        <f aca="false">G24</f>
        <v>41</v>
      </c>
      <c r="H25" s="63" t="n">
        <v>45</v>
      </c>
      <c r="I25" s="64" t="e">
        <f aca="false">IF(AND(F25&gt;H25,F$1="No"),"",EURO(F25,H25,U25,U25,C25,V25,1,0))</f>
        <v>#NAME?</v>
      </c>
      <c r="J25" s="65" t="e">
        <f aca="false">IF(AND(G25&gt;H25,F$1="no"),"",EURO(G25,H25,U25,U25,D25,V25,1,0))</f>
        <v>#NAME?</v>
      </c>
      <c r="K25" s="66" t="e">
        <f aca="false">EURO(F25,H25,U25,U25,C25,V25,1,1)</f>
        <v>#NAME?</v>
      </c>
      <c r="L25" s="64" t="e">
        <f aca="false">IF(AND(G25&lt;H25,F$1="no"),"",EURO(G25,H25,U25,U25,C25,V25,0,0))</f>
        <v>#NAME?</v>
      </c>
      <c r="M25" s="65" t="e">
        <f aca="false">IF(AND(F25&lt;H25,F$1="no"),"",EURO(F25,H25,U25,U25,D25,V25,0,0))</f>
        <v>#NAME?</v>
      </c>
      <c r="N25" s="68" t="e">
        <f aca="false">EURO(F25,H25,U25,U25,C25,V25,0,1)</f>
        <v>#NAME?</v>
      </c>
      <c r="O25" s="69" t="e">
        <f aca="false">EURO($F25,$H25,$U25,$U25,$C25,$V25,1,2)</f>
        <v>#NAME?</v>
      </c>
      <c r="P25" s="70" t="e">
        <f aca="false">EURO($F25,$H25,$U25,$U25,$C25,$V25,1,3)</f>
        <v>#NAME?</v>
      </c>
      <c r="Q25" s="70" t="e">
        <f aca="false">EURO($F25,$H25,$U25,$U25,$C25,$V25,1,5)/365</f>
        <v>#NAME?</v>
      </c>
      <c r="R25" s="74" t="n">
        <f aca="false">VLOOKUP(E25,Lookups!$B$6:$H$304,6)</f>
        <v>37180</v>
      </c>
      <c r="S25" s="70" t="e">
        <f aca="false">IF(F25&gt;H25,"",J25-I25)</f>
        <v>#NAME?</v>
      </c>
      <c r="T25" s="71" t="str">
        <f aca="false">IF(F25&gt;H25,M25-L25,"")</f>
        <v/>
      </c>
      <c r="U25" s="72" t="n">
        <f aca="false">VLOOKUP(E25,Lookups!$B$6:$E$304,4)</f>
        <v>0.035</v>
      </c>
      <c r="V25" s="73" t="n">
        <f aca="false">R25-$C$2</f>
        <v>-8746</v>
      </c>
    </row>
    <row r="26" customFormat="false" ht="12.75" hidden="false" customHeight="false" outlineLevel="0" collapsed="false">
      <c r="A26" s="82"/>
      <c r="B26" s="58" t="n">
        <v>0</v>
      </c>
      <c r="C26" s="59" t="n">
        <f aca="false">C25+B26</f>
        <v>0.35</v>
      </c>
      <c r="D26" s="60" t="n">
        <f aca="false">D25+B26</f>
        <v>0.44</v>
      </c>
      <c r="E26" s="61" t="n">
        <v>37165</v>
      </c>
      <c r="F26" s="62" t="n">
        <f aca="false">F25</f>
        <v>41</v>
      </c>
      <c r="G26" s="62" t="n">
        <f aca="false">G25</f>
        <v>41</v>
      </c>
      <c r="H26" s="63" t="n">
        <f aca="false">H25</f>
        <v>45</v>
      </c>
      <c r="I26" s="64" t="e">
        <f aca="false">IF(AND(F26&gt;H26,F$1="No"),"",EURO(F26,H26,U26,U26,C26,V26,1,0))</f>
        <v>#NAME?</v>
      </c>
      <c r="J26" s="65" t="e">
        <f aca="false">IF(AND(G26&gt;H26,F$1="no"),"",EURO(G26,H26,U26,U26,D26,V26,1,0))</f>
        <v>#NAME?</v>
      </c>
      <c r="K26" s="66" t="e">
        <f aca="false">EURO(F26,H26,U26,U26,C26,V26,1,1)</f>
        <v>#NAME?</v>
      </c>
      <c r="L26" s="64" t="e">
        <f aca="false">IF(AND(G26&lt;H26,F$1="no"),"",EURO(G26,H26,U26,U26,C26,V26,0,0))</f>
        <v>#NAME?</v>
      </c>
      <c r="M26" s="65" t="e">
        <f aca="false">IF(AND(F26&lt;H26,F$1="no"),"",EURO(F26,H26,U26,U26,D26,V26,0,0))</f>
        <v>#NAME?</v>
      </c>
      <c r="N26" s="68" t="e">
        <f aca="false">EURO(F26,H26,U26,U26,C26,V26,0,1)</f>
        <v>#NAME?</v>
      </c>
      <c r="O26" s="69" t="e">
        <f aca="false">EURO($F26,$H26,$U26,$U26,$C26,$V26,1,2)</f>
        <v>#NAME?</v>
      </c>
      <c r="P26" s="70" t="e">
        <f aca="false">EURO($F26,$H26,$U26,$U26,$C26,$V26,1,3)</f>
        <v>#NAME?</v>
      </c>
      <c r="Q26" s="70" t="e">
        <f aca="false">EURO($F26,$H26,$U26,$U26,$C26,$V26,1,5)/365</f>
        <v>#NAME?</v>
      </c>
      <c r="R26" s="74" t="n">
        <f aca="false">VLOOKUP(E26,Lookups!$B$6:$H$304,6)</f>
        <v>37180</v>
      </c>
      <c r="S26" s="70" t="e">
        <f aca="false">IF(F26&gt;H26,"",J26-I26)</f>
        <v>#NAME?</v>
      </c>
      <c r="T26" s="71" t="str">
        <f aca="false">IF(F26&gt;H26,M26-L26,"")</f>
        <v/>
      </c>
      <c r="U26" s="72" t="n">
        <f aca="false">VLOOKUP(E26,Lookups!$B$6:$E$304,4)</f>
        <v>0.035</v>
      </c>
      <c r="V26" s="73" t="n">
        <f aca="false">R26-$C$2</f>
        <v>-8746</v>
      </c>
    </row>
    <row r="27" customFormat="false" ht="12.75" hidden="false" customHeight="false" outlineLevel="0" collapsed="false">
      <c r="A27" s="82"/>
      <c r="B27" s="58" t="n">
        <v>0</v>
      </c>
      <c r="C27" s="59" t="n">
        <f aca="false">C26+B27</f>
        <v>0.35</v>
      </c>
      <c r="D27" s="60" t="n">
        <f aca="false">D26+B27</f>
        <v>0.44</v>
      </c>
      <c r="E27" s="61" t="n">
        <v>37165</v>
      </c>
      <c r="F27" s="62" t="n">
        <f aca="false">F26</f>
        <v>41</v>
      </c>
      <c r="G27" s="62" t="n">
        <f aca="false">G26</f>
        <v>41</v>
      </c>
      <c r="H27" s="63" t="n">
        <v>55</v>
      </c>
      <c r="I27" s="64" t="e">
        <f aca="false">IF(AND(F27&gt;H27,F$1="No"),"",EURO(F27,H27,U27,U27,C27,V27,1,0))</f>
        <v>#NAME?</v>
      </c>
      <c r="J27" s="65" t="e">
        <f aca="false">IF(AND(G27&gt;H27,F$1="no"),"",EURO(G27,H27,U27,U27,D27,V27,1,0))</f>
        <v>#NAME?</v>
      </c>
      <c r="K27" s="66" t="e">
        <f aca="false">EURO(F27,H27,U27,U27,C27,V27,1,1)</f>
        <v>#NAME?</v>
      </c>
      <c r="L27" s="64" t="e">
        <f aca="false">IF(AND(G27&lt;H27,F$1="no"),"",EURO(G27,H27,U27,U27,C27,V27,0,0))</f>
        <v>#NAME?</v>
      </c>
      <c r="M27" s="65" t="e">
        <f aca="false">IF(AND(F27&lt;H27,F$1="no"),"",EURO(F27,H27,U27,U27,D27,V27,0,0))</f>
        <v>#NAME?</v>
      </c>
      <c r="N27" s="68" t="e">
        <f aca="false">EURO(F27,H27,U27,U27,C27,V27,0,1)</f>
        <v>#NAME?</v>
      </c>
      <c r="O27" s="69" t="e">
        <f aca="false">EURO($F27,$H27,$U27,$U27,$C27,$V27,1,2)</f>
        <v>#NAME?</v>
      </c>
      <c r="P27" s="70" t="e">
        <f aca="false">EURO($F27,$H27,$U27,$U27,$C27,$V27,1,3)</f>
        <v>#NAME?</v>
      </c>
      <c r="Q27" s="70" t="e">
        <f aca="false">EURO($F27,$H27,$U27,$U27,$C27,$V27,1,5)/365</f>
        <v>#NAME?</v>
      </c>
      <c r="R27" s="74" t="n">
        <f aca="false">VLOOKUP(E27,Lookups!$B$6:$H$304,6)</f>
        <v>37180</v>
      </c>
      <c r="S27" s="70" t="e">
        <f aca="false">IF(F27&gt;H27,"",J27-I27)</f>
        <v>#NAME?</v>
      </c>
      <c r="T27" s="71" t="str">
        <f aca="false">IF(F27&gt;H27,M27-L27,"")</f>
        <v/>
      </c>
      <c r="U27" s="72" t="n">
        <f aca="false">VLOOKUP(E27,Lookups!$B$6:$E$304,4)</f>
        <v>0.035</v>
      </c>
      <c r="V27" s="73" t="n">
        <f aca="false">R27-$C$2</f>
        <v>-8746</v>
      </c>
    </row>
    <row r="28" customFormat="false" ht="13.5" hidden="false" customHeight="false" outlineLevel="0" collapsed="false">
      <c r="A28" s="82"/>
      <c r="B28" s="75" t="n">
        <v>0</v>
      </c>
      <c r="C28" s="119" t="n">
        <f aca="false">C27+B28</f>
        <v>0.35</v>
      </c>
      <c r="D28" s="120" t="n">
        <f aca="false">D27+B28</f>
        <v>0.44</v>
      </c>
      <c r="E28" s="61" t="n">
        <v>37165</v>
      </c>
      <c r="F28" s="62" t="n">
        <f aca="false">F27</f>
        <v>41</v>
      </c>
      <c r="G28" s="62" t="n">
        <f aca="false">G27</f>
        <v>41</v>
      </c>
      <c r="H28" s="63" t="n">
        <v>60</v>
      </c>
      <c r="I28" s="64" t="e">
        <f aca="false">IF(AND(F28&gt;H28,F$1="No"),"",EURO(F28,H28,U28,U28,C28,V28,1,0))</f>
        <v>#NAME?</v>
      </c>
      <c r="J28" s="65" t="e">
        <f aca="false">IF(AND(G28&gt;H28,F$1="no"),"",EURO(G28,H28,U28,U28,D28,V28,1,0))</f>
        <v>#NAME?</v>
      </c>
      <c r="K28" s="66" t="e">
        <f aca="false">EURO(F28,H28,U28,U28,C28,V28,1,1)</f>
        <v>#NAME?</v>
      </c>
      <c r="L28" s="64" t="e">
        <f aca="false">IF(AND(G28&lt;H28,F$1="no"),"",EURO(G28,H28,U28,U28,C28,V28,0,0))</f>
        <v>#NAME?</v>
      </c>
      <c r="M28" s="65" t="e">
        <f aca="false">IF(AND(F28&lt;H28,F$1="no"),"",EURO(F28,H28,U28,U28,D28,V28,0,0))</f>
        <v>#NAME?</v>
      </c>
      <c r="N28" s="68" t="e">
        <f aca="false">EURO(F28,H28,U28,U28,C28,V28,0,1)</f>
        <v>#NAME?</v>
      </c>
      <c r="O28" s="69" t="e">
        <f aca="false">EURO($F28,$H28,$U28,$U28,$C28,$V28,1,2)</f>
        <v>#NAME?</v>
      </c>
      <c r="P28" s="70" t="e">
        <f aca="false">EURO($F28,$H28,$U28,$U28,$C28,$V28,1,3)</f>
        <v>#NAME?</v>
      </c>
      <c r="Q28" s="70" t="e">
        <f aca="false">EURO($F28,$H28,$U28,$U28,$C28,$V28,1,5)/365</f>
        <v>#NAME?</v>
      </c>
      <c r="R28" s="74" t="n">
        <f aca="false">VLOOKUP(E28,Lookups!$B$6:$H$304,6)</f>
        <v>37180</v>
      </c>
      <c r="S28" s="70" t="e">
        <f aca="false">IF(F28&gt;H28,"",J28-I28)</f>
        <v>#NAME?</v>
      </c>
      <c r="T28" s="71" t="str">
        <f aca="false">IF(F28&gt;H28,M28-L28,"")</f>
        <v/>
      </c>
      <c r="U28" s="72" t="n">
        <f aca="false">VLOOKUP(E28,Lookups!$B$6:$E$304,4)</f>
        <v>0.035</v>
      </c>
      <c r="V28" s="73" t="n">
        <f aca="false">R28-$C$2</f>
        <v>-8746</v>
      </c>
    </row>
    <row r="29" customFormat="false" ht="12.75" hidden="false" customHeight="false" outlineLevel="0" collapsed="false">
      <c r="A29" s="82" t="s">
        <v>54</v>
      </c>
      <c r="B29" s="128"/>
      <c r="C29" s="42" t="n">
        <v>0.7</v>
      </c>
      <c r="D29" s="43" t="n">
        <v>0.7</v>
      </c>
      <c r="E29" s="139" t="n">
        <v>37165</v>
      </c>
      <c r="F29" s="131" t="n">
        <f aca="false">'Monthly Option Markets'!F29</f>
        <v>50.75</v>
      </c>
      <c r="G29" s="131" t="n">
        <f aca="false">'Monthly Option Markets'!G29</f>
        <v>51</v>
      </c>
      <c r="H29" s="46" t="n">
        <v>75</v>
      </c>
      <c r="I29" s="47" t="e">
        <f aca="false">IF(AND(F29&gt;H29,F$1="No"),"",EURO(F29,H29,U29,U29,C29,V29,1,0))</f>
        <v>#NAME?</v>
      </c>
      <c r="J29" s="48" t="e">
        <f aca="false">IF(AND(G29&gt;H29,F$1="no"),"",EURO(G29,H29,U29,U29,D29,V29,1,0))</f>
        <v>#NAME?</v>
      </c>
      <c r="K29" s="49" t="e">
        <f aca="false">EURO(F29,H29,U29,U29,C29,V29,1,1)</f>
        <v>#NAME?</v>
      </c>
      <c r="L29" s="47" t="e">
        <f aca="false">IF(AND(G29&lt;H29,F$1="no"),"",EURO(G29,H29,U29,U29,C29,V29,0,0))</f>
        <v>#NAME?</v>
      </c>
      <c r="M29" s="50" t="e">
        <f aca="false">IF(AND(F29&lt;H29,F$1="no"),"",EURO(F29,H29,U29,U29,D29,V29,0,0))</f>
        <v>#NAME?</v>
      </c>
      <c r="N29" s="51" t="e">
        <f aca="false">EURO(F29,H29,U29,U29,C29,V29,0,1)</f>
        <v>#NAME?</v>
      </c>
      <c r="O29" s="52" t="e">
        <f aca="false">EURO($F29,$H29,$U29,$U29,$C29,$V29,1,2)</f>
        <v>#NAME?</v>
      </c>
      <c r="P29" s="53" t="e">
        <f aca="false">EURO($F29,$H29,$U29,$U29,$C29,$V29,1,3)</f>
        <v>#NAME?</v>
      </c>
      <c r="Q29" s="53" t="e">
        <f aca="false">EURO($F29,$H29,$U29,$U29,$C29,$V29,1,5)/365</f>
        <v>#NAME?</v>
      </c>
      <c r="R29" s="54" t="n">
        <f aca="false">VLOOKUP(E29,Lookups!$B$6:$H$304,6)</f>
        <v>37180</v>
      </c>
      <c r="S29" s="53" t="e">
        <f aca="false">IF(F29&gt;H29,"",J29-I29)</f>
        <v>#NAME?</v>
      </c>
      <c r="T29" s="55" t="str">
        <f aca="false">IF(F29&gt;H29,M29-L29,"")</f>
        <v/>
      </c>
      <c r="U29" s="56" t="n">
        <f aca="false">VLOOKUP(E29,Lookups!$B$6:$E$304,4)</f>
        <v>0.035</v>
      </c>
      <c r="V29" s="57" t="n">
        <f aca="false">R29-$C$2</f>
        <v>-8746</v>
      </c>
    </row>
    <row r="30" customFormat="false" ht="12.75" hidden="false" customHeight="false" outlineLevel="0" collapsed="false">
      <c r="A30" s="82"/>
      <c r="B30" s="58"/>
      <c r="C30" s="59" t="n">
        <f aca="false">C29+B30</f>
        <v>0.7</v>
      </c>
      <c r="D30" s="60" t="n">
        <f aca="false">D29+B30</f>
        <v>0.7</v>
      </c>
      <c r="E30" s="135" t="n">
        <v>37196</v>
      </c>
      <c r="F30" s="62" t="n">
        <f aca="false">F29</f>
        <v>50.75</v>
      </c>
      <c r="G30" s="62" t="n">
        <f aca="false">G29</f>
        <v>51</v>
      </c>
      <c r="H30" s="86" t="n">
        <f aca="false">H29</f>
        <v>75</v>
      </c>
      <c r="I30" s="64" t="e">
        <f aca="false">IF(AND(F30&gt;H30,F$1="No"),"",EURO(F30,H30,U30,U30,C30,V30,1,0))</f>
        <v>#NAME?</v>
      </c>
      <c r="J30" s="65" t="e">
        <f aca="false">IF(AND(G30&gt;H30,F$1="no"),"",EURO(G30,H30,U30,U30,D30,V30,1,0))</f>
        <v>#NAME?</v>
      </c>
      <c r="K30" s="66" t="e">
        <f aca="false">EURO(F30,H30,U30,U30,C30,V30,1,1)</f>
        <v>#NAME?</v>
      </c>
      <c r="L30" s="64" t="e">
        <f aca="false">IF(AND(G30&lt;H30,F$1="no"),"",EURO(G30,H30,U30,U30,C30,V30,0,0))</f>
        <v>#NAME?</v>
      </c>
      <c r="M30" s="67" t="e">
        <f aca="false">IF(AND(F30&lt;H30,F$1="no"),"",EURO(F30,H30,U30,U30,D30,V30,0,0))</f>
        <v>#NAME?</v>
      </c>
      <c r="N30" s="68" t="e">
        <f aca="false">EURO(F30,H30,U30,U30,C30,V30,0,1)</f>
        <v>#NAME?</v>
      </c>
      <c r="O30" s="69" t="e">
        <f aca="false">EURO($F30,$H30,$U30,$U30,$C30,$V30,1,2)</f>
        <v>#NAME?</v>
      </c>
      <c r="P30" s="70" t="e">
        <f aca="false">EURO($F30,$H30,$U30,$U30,$C30,$V30,1,3)</f>
        <v>#NAME?</v>
      </c>
      <c r="Q30" s="70" t="e">
        <f aca="false">EURO($F30,$H30,$U30,$U30,$C30,$V30,1,5)/365</f>
        <v>#NAME?</v>
      </c>
      <c r="R30" s="74" t="n">
        <f aca="false">VLOOKUP(E30,Lookups!$B$6:$H$304,6)</f>
        <v>37210</v>
      </c>
      <c r="S30" s="70" t="e">
        <f aca="false">IF(F30&gt;H30,"",J30-I30)</f>
        <v>#NAME?</v>
      </c>
      <c r="T30" s="71" t="str">
        <f aca="false">IF(F30&gt;H30,M30-L30,"")</f>
        <v/>
      </c>
      <c r="U30" s="72" t="n">
        <f aca="false">VLOOKUP(E30,Lookups!$B$6:$E$304,4)</f>
        <v>0.035</v>
      </c>
      <c r="V30" s="73" t="n">
        <f aca="false">R30-$C$2</f>
        <v>-8716</v>
      </c>
    </row>
    <row r="31" customFormat="false" ht="12.75" hidden="false" customHeight="false" outlineLevel="0" collapsed="false">
      <c r="A31" s="82"/>
      <c r="B31" s="58"/>
      <c r="C31" s="59" t="n">
        <f aca="false">C30+B31</f>
        <v>0.7</v>
      </c>
      <c r="D31" s="60" t="n">
        <f aca="false">D30+B31</f>
        <v>0.7</v>
      </c>
      <c r="E31" s="141" t="n">
        <v>37226</v>
      </c>
      <c r="F31" s="112" t="n">
        <f aca="false">F30</f>
        <v>50.75</v>
      </c>
      <c r="G31" s="112" t="n">
        <f aca="false">G30</f>
        <v>51</v>
      </c>
      <c r="H31" s="113" t="n">
        <f aca="false">H30</f>
        <v>75</v>
      </c>
      <c r="I31" s="114" t="e">
        <f aca="false">IF(AND(F31&gt;H31,F$1="No"),"",EURO(F31,H31,U31,U31,C31,V31,1,0))</f>
        <v>#NAME?</v>
      </c>
      <c r="J31" s="115" t="e">
        <f aca="false">IF(AND(G31&gt;H31,F$1="no"),"",EURO(G31,H31,U31,U31,D31,V31,1,0))</f>
        <v>#NAME?</v>
      </c>
      <c r="K31" s="116" t="e">
        <f aca="false">EURO(F31,H31,U31,U31,C31,V31,1,1)</f>
        <v>#NAME?</v>
      </c>
      <c r="L31" s="114" t="e">
        <f aca="false">IF(AND(G31&lt;H31,F$1="no"),"",EURO(G31,H31,U31,U31,C31,V31,0,0))</f>
        <v>#NAME?</v>
      </c>
      <c r="M31" s="117" t="e">
        <f aca="false">IF(AND(F31&lt;H31,F$1="no"),"",EURO(F31,H31,U31,U31,D31,V31,0,0))</f>
        <v>#NAME?</v>
      </c>
      <c r="N31" s="87" t="e">
        <f aca="false">EURO(F31,H31,U31,U31,C31,V31,0,1)</f>
        <v>#NAME?</v>
      </c>
      <c r="O31" s="88" t="e">
        <f aca="false">EURO($F31,$H31,$U31,$U31,$C31,$V31,1,2)</f>
        <v>#NAME?</v>
      </c>
      <c r="P31" s="89" t="e">
        <f aca="false">EURO($F31,$H31,$U31,$U31,$C31,$V31,1,3)</f>
        <v>#NAME?</v>
      </c>
      <c r="Q31" s="89" t="e">
        <f aca="false">EURO($F31,$H31,$U31,$U31,$C31,$V31,1,5)/365</f>
        <v>#NAME?</v>
      </c>
      <c r="R31" s="90" t="n">
        <f aca="false">VLOOKUP(E31,Lookups!$B$6:$H$304,6)</f>
        <v>37240</v>
      </c>
      <c r="S31" s="89" t="e">
        <f aca="false">IF(F31&gt;H31,"",J31-I31)</f>
        <v>#NAME?</v>
      </c>
      <c r="T31" s="91" t="str">
        <f aca="false">IF(F31&gt;H31,M31-L31,"")</f>
        <v/>
      </c>
      <c r="U31" s="92" t="n">
        <f aca="false">VLOOKUP(E31,Lookups!$B$6:$E$304,4)</f>
        <v>0.035</v>
      </c>
      <c r="V31" s="118" t="n">
        <f aca="false">R31-$C$2</f>
        <v>-8686</v>
      </c>
    </row>
    <row r="32" customFormat="false" ht="12.75" hidden="false" customHeight="false" outlineLevel="0" collapsed="false">
      <c r="A32" s="82"/>
      <c r="B32" s="58" t="n">
        <v>0</v>
      </c>
      <c r="C32" s="59" t="n">
        <f aca="false">C31+B32</f>
        <v>0.7</v>
      </c>
      <c r="D32" s="60" t="n">
        <f aca="false">D31+B32</f>
        <v>0.7</v>
      </c>
      <c r="E32" s="143" t="n">
        <v>37165</v>
      </c>
      <c r="F32" s="96" t="n">
        <f aca="false">F31</f>
        <v>50.75</v>
      </c>
      <c r="G32" s="96" t="n">
        <f aca="false">G31</f>
        <v>51</v>
      </c>
      <c r="H32" s="97" t="n">
        <v>45</v>
      </c>
      <c r="I32" s="98" t="e">
        <f aca="false">IF(AND(F32&gt;H32,F$1="No"),"",EURO(F32,H32,U32,U32,C32,V32,1,0))</f>
        <v>#NAME?</v>
      </c>
      <c r="J32" s="99" t="e">
        <f aca="false">IF(AND(G32&gt;H32,F$1="no"),"",EURO(G32,H32,U32,U32,D32,V32,1,0))</f>
        <v>#NAME?</v>
      </c>
      <c r="K32" s="100" t="e">
        <f aca="false">EURO(F32,H32,U32,U32,C32,V32,1,1)</f>
        <v>#NAME?</v>
      </c>
      <c r="L32" s="98" t="e">
        <f aca="false">IF(AND(G32&lt;H32,F$1="no"),"",EURO(G32,H32,U32,U32,C32,V32,0,0))</f>
        <v>#NAME?</v>
      </c>
      <c r="M32" s="101" t="e">
        <f aca="false">IF(AND(F32&lt;H32,F$1="no"),"",EURO(F32,H32,U32,U32,D32,V32,0,0))</f>
        <v>#NAME?</v>
      </c>
      <c r="N32" s="102" t="e">
        <f aca="false">EURO(F32,H32,U32,U32,C32,V32,0,1)</f>
        <v>#NAME?</v>
      </c>
      <c r="O32" s="103" t="e">
        <f aca="false">EURO($F32,$H32,$U32,$U32,$C32,$V32,1,2)</f>
        <v>#NAME?</v>
      </c>
      <c r="P32" s="104" t="e">
        <f aca="false">EURO($F32,$H32,$U32,$U32,$C32,$V32,1,3)</f>
        <v>#NAME?</v>
      </c>
      <c r="Q32" s="104" t="e">
        <f aca="false">EURO($F32,$H32,$U32,$U32,$C32,$V32,1,5)/365</f>
        <v>#NAME?</v>
      </c>
      <c r="R32" s="105" t="n">
        <f aca="false">VLOOKUP(E32,Lookups!$B$6:$H$304,6)</f>
        <v>37180</v>
      </c>
      <c r="S32" s="104" t="str">
        <f aca="false">IF(F32&gt;H32,"",J32-I32)</f>
        <v/>
      </c>
      <c r="T32" s="106" t="e">
        <f aca="false">IF(F32&gt;H32,M32-L32,"")</f>
        <v>#NAME?</v>
      </c>
      <c r="U32" s="107" t="n">
        <f aca="false">VLOOKUP(E32,Lookups!$B$6:$E$304,4)</f>
        <v>0.035</v>
      </c>
      <c r="V32" s="108" t="n">
        <f aca="false">R32-$C$2</f>
        <v>-8746</v>
      </c>
    </row>
    <row r="33" customFormat="false" ht="12.75" hidden="false" customHeight="false" outlineLevel="0" collapsed="false">
      <c r="A33" s="82"/>
      <c r="B33" s="58" t="n">
        <v>0</v>
      </c>
      <c r="C33" s="59" t="n">
        <f aca="false">C32+B33</f>
        <v>0.7</v>
      </c>
      <c r="D33" s="60" t="n">
        <f aca="false">D32+B33</f>
        <v>0.7</v>
      </c>
      <c r="E33" s="135" t="n">
        <v>37196</v>
      </c>
      <c r="F33" s="62" t="n">
        <f aca="false">F32</f>
        <v>50.75</v>
      </c>
      <c r="G33" s="62" t="n">
        <f aca="false">G32</f>
        <v>51</v>
      </c>
      <c r="H33" s="86" t="n">
        <f aca="false">H32</f>
        <v>45</v>
      </c>
      <c r="I33" s="64" t="e">
        <f aca="false">IF(AND(F33&gt;H33,F$1="No"),"",EURO(F33,H33,U33,U33,C33,V33,1,0))</f>
        <v>#NAME?</v>
      </c>
      <c r="J33" s="65" t="e">
        <f aca="false">IF(AND(G33&gt;H33,F$1="no"),"",EURO(G33,H33,U33,U33,D33,V33,1,0))</f>
        <v>#NAME?</v>
      </c>
      <c r="K33" s="66" t="e">
        <f aca="false">EURO(F33,H33,U33,U33,C33,V33,1,1)</f>
        <v>#NAME?</v>
      </c>
      <c r="L33" s="64" t="e">
        <f aca="false">IF(AND(G33&lt;H33,F$1="no"),"",EURO(G33,H33,U33,U33,C33,V33,0,0))</f>
        <v>#NAME?</v>
      </c>
      <c r="M33" s="67" t="e">
        <f aca="false">IF(AND(F33&lt;H33,F$1="no"),"",EURO(F33,H33,U33,U33,D33,V33,0,0))</f>
        <v>#NAME?</v>
      </c>
      <c r="N33" s="68" t="e">
        <f aca="false">EURO(F33,H33,U33,U33,C33,V33,0,1)</f>
        <v>#NAME?</v>
      </c>
      <c r="O33" s="69" t="e">
        <f aca="false">EURO($F33,$H33,$U33,$U33,$C33,$V33,1,2)</f>
        <v>#NAME?</v>
      </c>
      <c r="P33" s="70" t="e">
        <f aca="false">EURO($F33,$H33,$U33,$U33,$C33,$V33,1,3)</f>
        <v>#NAME?</v>
      </c>
      <c r="Q33" s="70" t="e">
        <f aca="false">EURO($F33,$H33,$U33,$U33,$C33,$V33,1,5)/365</f>
        <v>#NAME?</v>
      </c>
      <c r="R33" s="74" t="n">
        <f aca="false">VLOOKUP(E33,Lookups!$B$6:$H$304,6)</f>
        <v>37210</v>
      </c>
      <c r="S33" s="70" t="str">
        <f aca="false">IF(F33&gt;H33,"",J33-I33)</f>
        <v/>
      </c>
      <c r="T33" s="71" t="e">
        <f aca="false">IF(F33&gt;H33,M33-L33,"")</f>
        <v>#NAME?</v>
      </c>
      <c r="U33" s="72" t="n">
        <f aca="false">VLOOKUP(E33,Lookups!$B$6:$E$304,4)</f>
        <v>0.035</v>
      </c>
      <c r="V33" s="73" t="n">
        <f aca="false">R33-$C$2</f>
        <v>-8716</v>
      </c>
    </row>
    <row r="34" customFormat="false" ht="13.5" hidden="false" customHeight="false" outlineLevel="0" collapsed="false">
      <c r="A34" s="82"/>
      <c r="B34" s="58" t="n">
        <v>0.1</v>
      </c>
      <c r="C34" s="59" t="n">
        <f aca="false">C33+B34</f>
        <v>0.8</v>
      </c>
      <c r="D34" s="60" t="n">
        <f aca="false">D33+B34</f>
        <v>0.8</v>
      </c>
      <c r="E34" s="141" t="n">
        <v>37226</v>
      </c>
      <c r="F34" s="112" t="n">
        <f aca="false">F33</f>
        <v>50.75</v>
      </c>
      <c r="G34" s="112" t="n">
        <f aca="false">G33</f>
        <v>51</v>
      </c>
      <c r="H34" s="113" t="n">
        <f aca="false">H33</f>
        <v>45</v>
      </c>
      <c r="I34" s="114" t="e">
        <f aca="false">IF(AND(F34&gt;H34,F$1="No"),"",EURO(F34,H34,U34,U34,C34,V34,1,0))</f>
        <v>#NAME?</v>
      </c>
      <c r="J34" s="115" t="e">
        <f aca="false">IF(AND(G34&gt;H34,F$1="no"),"",EURO(G34,H34,U34,U34,D34,V34,1,0))</f>
        <v>#NAME?</v>
      </c>
      <c r="K34" s="116" t="e">
        <f aca="false">EURO(F34,H34,U34,U34,C34,V34,1,1)</f>
        <v>#NAME?</v>
      </c>
      <c r="L34" s="114" t="e">
        <f aca="false">IF(AND(G34&lt;H34,F$1="no"),"",EURO(G34,H34,U34,U34,C34,V34,0,0))</f>
        <v>#NAME?</v>
      </c>
      <c r="M34" s="117" t="e">
        <f aca="false">IF(AND(F34&lt;H34,F$1="no"),"",EURO(F34,H34,U34,U34,D34,V34,0,0))</f>
        <v>#NAME?</v>
      </c>
      <c r="N34" s="87" t="e">
        <f aca="false">EURO(F34,H34,U34,U34,C34,V34,0,1)</f>
        <v>#NAME?</v>
      </c>
      <c r="O34" s="88" t="e">
        <f aca="false">EURO($F34,$H34,$U34,$U34,$C34,$V34,1,2)</f>
        <v>#NAME?</v>
      </c>
      <c r="P34" s="89" t="e">
        <f aca="false">EURO($F34,$H34,$U34,$U34,$C34,$V34,1,3)</f>
        <v>#NAME?</v>
      </c>
      <c r="Q34" s="89" t="e">
        <f aca="false">EURO($F34,$H34,$U34,$U34,$C34,$V34,1,5)/365</f>
        <v>#NAME?</v>
      </c>
      <c r="R34" s="90" t="n">
        <f aca="false">VLOOKUP(E34,Lookups!$B$6:$H$304,6)</f>
        <v>37240</v>
      </c>
      <c r="S34" s="89" t="str">
        <f aca="false">IF(F34&gt;H34,"",J34-I34)</f>
        <v/>
      </c>
      <c r="T34" s="91" t="e">
        <f aca="false">IF(F34&gt;H34,M34-L34,"")</f>
        <v>#NAME?</v>
      </c>
      <c r="U34" s="92" t="n">
        <f aca="false">VLOOKUP(E34,Lookups!$B$6:$E$304,4)</f>
        <v>0.035</v>
      </c>
      <c r="V34" s="127" t="n">
        <f aca="false">R34-$C$2</f>
        <v>-8686</v>
      </c>
    </row>
    <row r="35" customFormat="false" ht="12.75" hidden="false" customHeight="false" outlineLevel="0" collapsed="false">
      <c r="A35" s="82"/>
      <c r="B35" s="58" t="n">
        <v>0</v>
      </c>
      <c r="C35" s="59" t="n">
        <f aca="false">C34+B35</f>
        <v>0.8</v>
      </c>
      <c r="D35" s="60" t="n">
        <f aca="false">D34+B35</f>
        <v>0.8</v>
      </c>
      <c r="E35" s="135" t="n">
        <v>37165</v>
      </c>
      <c r="F35" s="62" t="n">
        <f aca="false">F34</f>
        <v>50.75</v>
      </c>
      <c r="G35" s="62" t="n">
        <f aca="false">G34</f>
        <v>51</v>
      </c>
      <c r="H35" s="63" t="n">
        <v>50</v>
      </c>
      <c r="I35" s="64" t="e">
        <f aca="false">IF(AND(F35&gt;H35,F$1="No"),"",EURO(F35,H35,U35,U35,C35,V35,1,0))</f>
        <v>#NAME?</v>
      </c>
      <c r="J35" s="65" t="e">
        <f aca="false">IF(AND(G35&gt;H35,F$1="no"),"",EURO(G35,H35,U35,U35,D35,V35,1,0))</f>
        <v>#NAME?</v>
      </c>
      <c r="K35" s="66" t="e">
        <f aca="false">EURO(F35,H35,U35,U35,C35,V35,1,1)</f>
        <v>#NAME?</v>
      </c>
      <c r="L35" s="64" t="e">
        <f aca="false">IF(AND(G35&lt;H35,F$1="no"),"",EURO(G35,H35,U35,U35,C35,V35,0,0))</f>
        <v>#NAME?</v>
      </c>
      <c r="M35" s="67" t="e">
        <f aca="false">IF(AND(F35&lt;H35,F$1="no"),"",EURO(F35,H35,U35,U35,D35,V35,0,0))</f>
        <v>#NAME?</v>
      </c>
      <c r="N35" s="68" t="e">
        <f aca="false">EURO(F35,H35,U35,U35,C35,V35,0,1)</f>
        <v>#NAME?</v>
      </c>
      <c r="O35" s="69" t="e">
        <f aca="false">EURO($F35,$H35,$U35,$U35,$C35,$V35,1,2)</f>
        <v>#NAME?</v>
      </c>
      <c r="P35" s="70" t="e">
        <f aca="false">EURO($F35,$H35,$U35,$U35,$C35,$V35,1,3)</f>
        <v>#NAME?</v>
      </c>
      <c r="Q35" s="70" t="e">
        <f aca="false">EURO($F35,$H35,$U35,$U35,$C35,$V35,1,5)/365</f>
        <v>#NAME?</v>
      </c>
      <c r="R35" s="105" t="n">
        <f aca="false">VLOOKUP(E35,Lookups!$B$6:$H$304,6)</f>
        <v>37180</v>
      </c>
      <c r="S35" s="70" t="str">
        <f aca="false">IF(F35&gt;H35,"",J35-I35)</f>
        <v/>
      </c>
      <c r="T35" s="106" t="e">
        <f aca="false">IF(F35&gt;H35,M35-L35,"")</f>
        <v>#NAME?</v>
      </c>
      <c r="U35" s="107" t="n">
        <f aca="false">VLOOKUP(E35,Lookups!$B$6:$E$304,4)</f>
        <v>0.035</v>
      </c>
      <c r="V35" s="73" t="n">
        <f aca="false">R35-$C$2</f>
        <v>-8746</v>
      </c>
    </row>
    <row r="36" customFormat="false" ht="12.75" hidden="false" customHeight="false" outlineLevel="0" collapsed="false">
      <c r="A36" s="82"/>
      <c r="B36" s="58" t="n">
        <v>0</v>
      </c>
      <c r="C36" s="59" t="n">
        <f aca="false">C35+B36</f>
        <v>0.8</v>
      </c>
      <c r="D36" s="60" t="n">
        <f aca="false">D35+B36</f>
        <v>0.8</v>
      </c>
      <c r="E36" s="135" t="n">
        <v>37196</v>
      </c>
      <c r="F36" s="62" t="n">
        <f aca="false">F35</f>
        <v>50.75</v>
      </c>
      <c r="G36" s="62" t="n">
        <f aca="false">G35</f>
        <v>51</v>
      </c>
      <c r="H36" s="86" t="n">
        <f aca="false">H35</f>
        <v>50</v>
      </c>
      <c r="I36" s="64" t="e">
        <f aca="false">IF(AND(F36&gt;H36,F$1="No"),"",EURO(F36,H36,U36,U36,C36,V36,1,0))</f>
        <v>#NAME?</v>
      </c>
      <c r="J36" s="65" t="e">
        <f aca="false">IF(AND(G36&gt;H36,F$1="no"),"",EURO(G36,H36,U36,U36,D36,V36,1,0))</f>
        <v>#NAME?</v>
      </c>
      <c r="K36" s="66" t="e">
        <f aca="false">EURO(F36,H36,U36,U36,C36,V36,1,1)</f>
        <v>#NAME?</v>
      </c>
      <c r="L36" s="64" t="e">
        <f aca="false">IF(AND(G36&lt;H36,F$1="no"),"",EURO(G36,H36,U36,U36,C36,V36,0,0))</f>
        <v>#NAME?</v>
      </c>
      <c r="M36" s="67" t="e">
        <f aca="false">IF(AND(F36&lt;H36,F$1="no"),"",EURO(F36,H36,U36,U36,D36,V36,0,0))</f>
        <v>#NAME?</v>
      </c>
      <c r="N36" s="68" t="e">
        <f aca="false">EURO(F36,H36,U36,U36,C36,V36,0,1)</f>
        <v>#NAME?</v>
      </c>
      <c r="O36" s="69" t="e">
        <f aca="false">EURO($F36,$H36,$U36,$U36,$C36,$V36,1,2)</f>
        <v>#NAME?</v>
      </c>
      <c r="P36" s="70" t="e">
        <f aca="false">EURO($F36,$H36,$U36,$U36,$C36,$V36,1,3)</f>
        <v>#NAME?</v>
      </c>
      <c r="Q36" s="70" t="e">
        <f aca="false">EURO($F36,$H36,$U36,$U36,$C36,$V36,1,5)/365</f>
        <v>#NAME?</v>
      </c>
      <c r="R36" s="74" t="n">
        <f aca="false">VLOOKUP(E36,Lookups!$B$6:$H$304,6)</f>
        <v>37210</v>
      </c>
      <c r="S36" s="70" t="str">
        <f aca="false">IF(F36&gt;H36,"",J36-I36)</f>
        <v/>
      </c>
      <c r="T36" s="71" t="e">
        <f aca="false">IF(F36&gt;H36,M36-L36,"")</f>
        <v>#NAME?</v>
      </c>
      <c r="U36" s="72" t="n">
        <f aca="false">VLOOKUP(E36,Lookups!$B$6:$E$304,4)</f>
        <v>0.035</v>
      </c>
      <c r="V36" s="73" t="n">
        <f aca="false">R36-$C$2</f>
        <v>-8716</v>
      </c>
    </row>
    <row r="37" customFormat="false" ht="13.5" hidden="false" customHeight="false" outlineLevel="0" collapsed="false">
      <c r="A37" s="82"/>
      <c r="B37" s="75" t="n">
        <v>0</v>
      </c>
      <c r="C37" s="59" t="n">
        <f aca="false">C36+B37</f>
        <v>0.8</v>
      </c>
      <c r="D37" s="60" t="n">
        <f aca="false">D36+B37</f>
        <v>0.8</v>
      </c>
      <c r="E37" s="145" t="n">
        <v>37226</v>
      </c>
      <c r="F37" s="132" t="n">
        <f aca="false">F36</f>
        <v>50.75</v>
      </c>
      <c r="G37" s="132" t="n">
        <f aca="false">G36</f>
        <v>51</v>
      </c>
      <c r="H37" s="122" t="n">
        <f aca="false">H36</f>
        <v>50</v>
      </c>
      <c r="I37" s="123" t="e">
        <f aca="false">IF(AND(F37&gt;H37,F$1="No"),"",EURO(F37,H37,U37,U37,C37,V37,1,0))</f>
        <v>#NAME?</v>
      </c>
      <c r="J37" s="124" t="e">
        <f aca="false">IF(AND(G37&gt;H37,F$1="no"),"",EURO(G37,H37,U37,U37,D37,V37,1,0))</f>
        <v>#NAME?</v>
      </c>
      <c r="K37" s="125" t="e">
        <f aca="false">EURO(F37,H37,U37,U37,C37,V37,1,1)</f>
        <v>#NAME?</v>
      </c>
      <c r="L37" s="123" t="e">
        <f aca="false">IF(AND(G37&lt;H37,F$1="no"),"",EURO(G37,H37,U37,U37,C37,V37,0,0))</f>
        <v>#NAME?</v>
      </c>
      <c r="M37" s="126" t="e">
        <f aca="false">IF(AND(F37&lt;H37,F$1="no"),"",EURO(F37,H37,U37,U37,D37,V37,0,0))</f>
        <v>#NAME?</v>
      </c>
      <c r="N37" s="76" t="e">
        <f aca="false">EURO(F37,H37,U37,U37,C37,V37,0,1)</f>
        <v>#NAME?</v>
      </c>
      <c r="O37" s="77" t="e">
        <f aca="false">EURO($F37,$H37,$U37,$U37,$C37,$V37,1,2)</f>
        <v>#NAME?</v>
      </c>
      <c r="P37" s="78" t="e">
        <f aca="false">EURO($F37,$H37,$U37,$U37,$C37,$V37,1,3)</f>
        <v>#NAME?</v>
      </c>
      <c r="Q37" s="78" t="e">
        <f aca="false">EURO($F37,$H37,$U37,$U37,$C37,$V37,1,5)/365</f>
        <v>#NAME?</v>
      </c>
      <c r="R37" s="79" t="n">
        <f aca="false">VLOOKUP(E37,Lookups!$B$6:$H$304,6)</f>
        <v>37240</v>
      </c>
      <c r="S37" s="78" t="str">
        <f aca="false">IF(F37&gt;H37,"",J37-I37)</f>
        <v/>
      </c>
      <c r="T37" s="80" t="e">
        <f aca="false">IF(F37&gt;H37,M37-L37,"")</f>
        <v>#NAME?</v>
      </c>
      <c r="U37" s="81" t="n">
        <f aca="false">VLOOKUP(E37,Lookups!$B$6:$E$304,4)</f>
        <v>0.035</v>
      </c>
      <c r="V37" s="73" t="n">
        <f aca="false">R37-$C$2</f>
        <v>-8686</v>
      </c>
    </row>
    <row r="38" customFormat="false" ht="12.75" hidden="false" customHeight="false" outlineLevel="0" collapsed="false">
      <c r="A38" s="136" t="s">
        <v>55</v>
      </c>
      <c r="B38" s="128"/>
      <c r="C38" s="137" t="n">
        <v>0.7</v>
      </c>
      <c r="D38" s="138" t="n">
        <v>0.95</v>
      </c>
      <c r="E38" s="139" t="n">
        <v>37257</v>
      </c>
      <c r="F38" s="131" t="n">
        <f aca="false">'Monthly Option Markets'!F37</f>
        <v>49</v>
      </c>
      <c r="G38" s="131" t="n">
        <f aca="false">'Monthly Option Markets'!G37</f>
        <v>50</v>
      </c>
      <c r="H38" s="46" t="n">
        <v>75</v>
      </c>
      <c r="I38" s="47" t="e">
        <f aca="false">IF(AND(F38&gt;H38,F$1="No"),"",EURO(F38,H38,U38,U38,C38,V38,1,0))</f>
        <v>#NAME?</v>
      </c>
      <c r="J38" s="48" t="e">
        <f aca="false">IF(AND(G38&gt;H38,F$1="no"),"",EURO(G38,H38,U38,U38,D38,V38,1,0))</f>
        <v>#NAME?</v>
      </c>
      <c r="K38" s="140" t="e">
        <f aca="false">EURO(F38,H38,U38,U38,C38,V38,1,1)</f>
        <v>#NAME?</v>
      </c>
      <c r="L38" s="47" t="e">
        <f aca="false">IF(AND(G38&lt;H38,F$1="no"),"",EURO(G38,H38,U38,U38,C38,V38,0,0))</f>
        <v>#NAME?</v>
      </c>
      <c r="M38" s="48" t="e">
        <f aca="false">IF(AND(F38&lt;H38,F$1="no"),"",EURO(F38,H38,U38,U38,D38,V38,0,0))</f>
        <v>#NAME?</v>
      </c>
      <c r="N38" s="51" t="e">
        <f aca="false">EURO(F38,H38,U38,U38,C38,V38,0,1)</f>
        <v>#NAME?</v>
      </c>
      <c r="O38" s="52" t="e">
        <f aca="false">EURO($F38,$H38,$U38,$U38,$C38,$V38,1,2)</f>
        <v>#NAME?</v>
      </c>
      <c r="P38" s="53" t="e">
        <f aca="false">EURO($F38,$H38,$U38,$U38,$C38,$V38,1,3)</f>
        <v>#NAME?</v>
      </c>
      <c r="Q38" s="53" t="e">
        <f aca="false">EURO($F38,$H38,$U38,$U38,$C38,$V38,1,5)/365</f>
        <v>#NAME?</v>
      </c>
      <c r="R38" s="54" t="n">
        <f aca="false">VLOOKUP(E38,Lookups!$B$6:$H$304,6)</f>
        <v>37272</v>
      </c>
      <c r="S38" s="53" t="e">
        <f aca="false">IF(F38&gt;H38,"",J38-I38)</f>
        <v>#NAME?</v>
      </c>
      <c r="T38" s="55" t="str">
        <f aca="false">IF(F38&gt;H38,M38-L38,"")</f>
        <v/>
      </c>
      <c r="U38" s="56" t="n">
        <f aca="false">VLOOKUP(E38,Lookups!$B$6:$E$304,4)</f>
        <v>0.035</v>
      </c>
      <c r="V38" s="73" t="n">
        <f aca="false">R38-$C$2</f>
        <v>-8654</v>
      </c>
    </row>
    <row r="39" customFormat="false" ht="12.75" hidden="false" customHeight="false" outlineLevel="0" collapsed="false">
      <c r="A39" s="136"/>
      <c r="B39" s="58"/>
      <c r="C39" s="59" t="n">
        <f aca="false">C38+B39</f>
        <v>0.7</v>
      </c>
      <c r="D39" s="60" t="n">
        <f aca="false">D38+B39</f>
        <v>0.95</v>
      </c>
      <c r="E39" s="141" t="n">
        <v>37288</v>
      </c>
      <c r="F39" s="112" t="n">
        <f aca="false">F38</f>
        <v>49</v>
      </c>
      <c r="G39" s="112" t="n">
        <f aca="false">G38</f>
        <v>50</v>
      </c>
      <c r="H39" s="113" t="n">
        <f aca="false">H38</f>
        <v>75</v>
      </c>
      <c r="I39" s="114" t="e">
        <f aca="false">IF(AND(F39&gt;H39,F$1="No"),"",EURO(F39,H39,U39,U39,C39,V39,1,0))</f>
        <v>#NAME?</v>
      </c>
      <c r="J39" s="115" t="e">
        <f aca="false">IF(AND(G39&gt;H39,F$1="no"),"",EURO(G39,H39,U39,U39,D39,V39,1,0))</f>
        <v>#NAME?</v>
      </c>
      <c r="K39" s="142" t="e">
        <f aca="false">EURO(F39,H39,U39,U39,C39,V39,1,1)</f>
        <v>#NAME?</v>
      </c>
      <c r="L39" s="114" t="e">
        <f aca="false">IF(AND(G39&lt;H39,F$1="no"),"",EURO(G39,H39,U39,U39,C39,V39,0,0))</f>
        <v>#NAME?</v>
      </c>
      <c r="M39" s="115" t="e">
        <f aca="false">IF(AND(F39&lt;H39,F$1="no"),"",EURO(F39,H39,U39,U39,D39,V39,0,0))</f>
        <v>#NAME?</v>
      </c>
      <c r="N39" s="87" t="e">
        <f aca="false">EURO(F39,H39,U39,U39,C39,V39,0,1)</f>
        <v>#NAME?</v>
      </c>
      <c r="O39" s="88" t="e">
        <f aca="false">EURO($F39,$H39,$U39,$U39,$C39,$V39,1,2)</f>
        <v>#NAME?</v>
      </c>
      <c r="P39" s="89" t="e">
        <f aca="false">EURO($F39,$H39,$U39,$U39,$C39,$V39,1,3)</f>
        <v>#NAME?</v>
      </c>
      <c r="Q39" s="89" t="e">
        <f aca="false">EURO($F39,$H39,$U39,$U39,$C39,$V39,1,5)/365</f>
        <v>#NAME?</v>
      </c>
      <c r="R39" s="90" t="n">
        <f aca="false">VLOOKUP(E39,Lookups!$B$6:$H$304,6)</f>
        <v>37302</v>
      </c>
      <c r="S39" s="89" t="e">
        <f aca="false">IF(F39&gt;H39,"",J39-I39)</f>
        <v>#NAME?</v>
      </c>
      <c r="T39" s="91" t="str">
        <f aca="false">IF(F39&gt;H39,M39-L39,"")</f>
        <v/>
      </c>
      <c r="U39" s="92" t="n">
        <f aca="false">VLOOKUP(E39,Lookups!$B$6:$E$304,4)</f>
        <v>0.035</v>
      </c>
      <c r="V39" s="73" t="n">
        <f aca="false">R39-$C$2</f>
        <v>-8624</v>
      </c>
    </row>
    <row r="40" customFormat="false" ht="12.75" hidden="false" customHeight="false" outlineLevel="0" collapsed="false">
      <c r="A40" s="136"/>
      <c r="B40" s="58" t="n">
        <v>0</v>
      </c>
      <c r="C40" s="59" t="n">
        <f aca="false">C39+B40</f>
        <v>0.7</v>
      </c>
      <c r="D40" s="60" t="n">
        <f aca="false">D39+B40</f>
        <v>0.95</v>
      </c>
      <c r="E40" s="143" t="n">
        <v>37257</v>
      </c>
      <c r="F40" s="96" t="n">
        <f aca="false">F38</f>
        <v>49</v>
      </c>
      <c r="G40" s="96" t="n">
        <f aca="false">G38</f>
        <v>50</v>
      </c>
      <c r="H40" s="97" t="n">
        <v>50</v>
      </c>
      <c r="I40" s="98" t="e">
        <f aca="false">IF(AND(F40&gt;H40,F$1="No"),"",EURO(F40,H40,U40,U40,C40,V40,1,0))</f>
        <v>#NAME?</v>
      </c>
      <c r="J40" s="99" t="e">
        <f aca="false">IF(AND(G40&gt;H40,F$1="no"),"",EURO(G40,H40,U40,U40,D40,V40,1,0))</f>
        <v>#NAME?</v>
      </c>
      <c r="K40" s="144" t="e">
        <f aca="false">EURO(F40,H40,U40,U40,C40,V40,1,1)</f>
        <v>#NAME?</v>
      </c>
      <c r="L40" s="98" t="e">
        <f aca="false">IF(AND(G40&lt;H40,F$1="no"),"",EURO(G40,H40,U40,U40,C40,V40,0,0))</f>
        <v>#NAME?</v>
      </c>
      <c r="M40" s="99" t="e">
        <f aca="false">IF(AND(F40&lt;H40,F$1="no"),"",EURO(F40,H40,U40,U40,D40,V40,0,0))</f>
        <v>#NAME?</v>
      </c>
      <c r="N40" s="102" t="e">
        <f aca="false">EURO(F40,H40,U40,U40,C40,V40,0,1)</f>
        <v>#NAME?</v>
      </c>
      <c r="O40" s="103" t="e">
        <f aca="false">EURO($F40,$H40,$U40,$U40,$C40,$V40,1,2)</f>
        <v>#NAME?</v>
      </c>
      <c r="P40" s="104" t="e">
        <f aca="false">EURO($F40,$H40,$U40,$U40,$C40,$V40,1,3)</f>
        <v>#NAME?</v>
      </c>
      <c r="Q40" s="104" t="e">
        <f aca="false">EURO($F40,$H40,$U40,$U40,$C40,$V40,1,5)/365</f>
        <v>#NAME?</v>
      </c>
      <c r="R40" s="105" t="n">
        <f aca="false">VLOOKUP(E40,Lookups!$B$6:$H$304,6)</f>
        <v>37272</v>
      </c>
      <c r="S40" s="104" t="e">
        <f aca="false">IF(F40&gt;H40,"",J40-I40)</f>
        <v>#NAME?</v>
      </c>
      <c r="T40" s="106" t="str">
        <f aca="false">IF(F40&gt;H40,M40-L40,"")</f>
        <v/>
      </c>
      <c r="U40" s="107" t="n">
        <f aca="false">VLOOKUP(E40,Lookups!$B$6:$E$304,4)</f>
        <v>0.035</v>
      </c>
      <c r="V40" s="73" t="n">
        <f aca="false">R40-$C$2</f>
        <v>-8654</v>
      </c>
    </row>
    <row r="41" customFormat="false" ht="12.75" hidden="false" customHeight="false" outlineLevel="0" collapsed="false">
      <c r="A41" s="136"/>
      <c r="B41" s="58" t="n">
        <v>0</v>
      </c>
      <c r="C41" s="59" t="n">
        <f aca="false">C40+B41</f>
        <v>0.7</v>
      </c>
      <c r="D41" s="60" t="n">
        <f aca="false">D40+B41</f>
        <v>0.95</v>
      </c>
      <c r="E41" s="141" t="n">
        <v>37288</v>
      </c>
      <c r="F41" s="112" t="n">
        <f aca="false">F39</f>
        <v>49</v>
      </c>
      <c r="G41" s="112" t="n">
        <f aca="false">G39</f>
        <v>50</v>
      </c>
      <c r="H41" s="113" t="n">
        <f aca="false">H40</f>
        <v>50</v>
      </c>
      <c r="I41" s="114" t="e">
        <f aca="false">IF(AND(F41&gt;H41,F$1="No"),"",EURO(F41,H41,U41,U41,C41,V41,1,0))</f>
        <v>#NAME?</v>
      </c>
      <c r="J41" s="115" t="e">
        <f aca="false">IF(AND(G41&gt;H41,F$1="no"),"",EURO(G41,H41,U41,U41,D41,V41,1,0))</f>
        <v>#NAME?</v>
      </c>
      <c r="K41" s="142" t="e">
        <f aca="false">EURO(F41,H41,U41,U41,C41,V41,1,1)</f>
        <v>#NAME?</v>
      </c>
      <c r="L41" s="114" t="e">
        <f aca="false">IF(AND(G41&lt;H41,F$1="no"),"",EURO(G41,H41,U41,U41,C41,V41,0,0))</f>
        <v>#NAME?</v>
      </c>
      <c r="M41" s="115" t="e">
        <f aca="false">IF(AND(F41&lt;H41,F$1="no"),"",EURO(F41,H41,U41,U41,D41,V41,0,0))</f>
        <v>#NAME?</v>
      </c>
      <c r="N41" s="87" t="e">
        <f aca="false">EURO(F41,H41,U41,U41,C41,V41,0,1)</f>
        <v>#NAME?</v>
      </c>
      <c r="O41" s="88" t="e">
        <f aca="false">EURO($F41,$H41,$U41,$U41,$C41,$V41,1,2)</f>
        <v>#NAME?</v>
      </c>
      <c r="P41" s="89" t="e">
        <f aca="false">EURO($F41,$H41,$U41,$U41,$C41,$V41,1,3)</f>
        <v>#NAME?</v>
      </c>
      <c r="Q41" s="89" t="e">
        <f aca="false">EURO($F41,$H41,$U41,$U41,$C41,$V41,1,5)/365</f>
        <v>#NAME?</v>
      </c>
      <c r="R41" s="90" t="n">
        <f aca="false">VLOOKUP(E41,Lookups!$B$6:$H$304,6)</f>
        <v>37302</v>
      </c>
      <c r="S41" s="89" t="e">
        <f aca="false">IF(F41&gt;H41,"",J41-I41)</f>
        <v>#NAME?</v>
      </c>
      <c r="T41" s="91" t="str">
        <f aca="false">IF(F41&gt;H41,M41-L41,"")</f>
        <v/>
      </c>
      <c r="U41" s="92" t="n">
        <f aca="false">VLOOKUP(E41,Lookups!$B$6:$E$304,4)</f>
        <v>0.035</v>
      </c>
      <c r="V41" s="73" t="n">
        <f aca="false">R41-$C$2</f>
        <v>-8624</v>
      </c>
    </row>
    <row r="42" customFormat="false" ht="12.75" hidden="false" customHeight="false" outlineLevel="0" collapsed="false">
      <c r="A42" s="136"/>
      <c r="B42" s="58" t="n">
        <v>0</v>
      </c>
      <c r="C42" s="59" t="n">
        <f aca="false">C41+B42</f>
        <v>0.7</v>
      </c>
      <c r="D42" s="60" t="n">
        <f aca="false">D41+B42</f>
        <v>0.95</v>
      </c>
      <c r="E42" s="143" t="n">
        <v>37257</v>
      </c>
      <c r="F42" s="96" t="n">
        <f aca="false">F40</f>
        <v>49</v>
      </c>
      <c r="G42" s="96" t="n">
        <f aca="false">G40</f>
        <v>50</v>
      </c>
      <c r="H42" s="97" t="n">
        <v>50</v>
      </c>
      <c r="I42" s="98" t="e">
        <f aca="false">IF(AND(F42&gt;H42,F$1="No"),"",EURO(F42,H42,U42,U42,C42,V42,1,0))</f>
        <v>#NAME?</v>
      </c>
      <c r="J42" s="99" t="e">
        <f aca="false">IF(AND(G42&gt;H42,F$1="no"),"",EURO(G42,H42,U42,U42,D42,V42,1,0))</f>
        <v>#NAME?</v>
      </c>
      <c r="K42" s="144" t="e">
        <f aca="false">EURO(F42,H42,U42,U42,C42,V42,1,1)</f>
        <v>#NAME?</v>
      </c>
      <c r="L42" s="98" t="e">
        <f aca="false">IF(AND(G42&lt;H42,F$1="no"),"",EURO(G42,H42,U42,U42,C42,V42,0,0))</f>
        <v>#NAME?</v>
      </c>
      <c r="M42" s="99" t="e">
        <f aca="false">IF(AND(F42&lt;H42,F$1="no"),"",EURO(F42,H42,U42,U42,D42,V42,0,0))</f>
        <v>#NAME?</v>
      </c>
      <c r="N42" s="102" t="e">
        <f aca="false">EURO(F42,H42,U42,U42,C42,V42,0,1)</f>
        <v>#NAME?</v>
      </c>
      <c r="O42" s="103" t="e">
        <f aca="false">EURO($F42,$H42,$U42,$U42,$C42,$V42,1,2)</f>
        <v>#NAME?</v>
      </c>
      <c r="P42" s="104" t="e">
        <f aca="false">EURO($F42,$H42,$U42,$U42,$C42,$V42,1,3)</f>
        <v>#NAME?</v>
      </c>
      <c r="Q42" s="104" t="e">
        <f aca="false">EURO($F42,$H42,$U42,$U42,$C42,$V42,1,5)/365</f>
        <v>#NAME?</v>
      </c>
      <c r="R42" s="105" t="n">
        <f aca="false">VLOOKUP(E42,Lookups!$B$6:$H$304,6)</f>
        <v>37272</v>
      </c>
      <c r="S42" s="104" t="e">
        <f aca="false">IF(F42&gt;H42,"",J42-I42)</f>
        <v>#NAME?</v>
      </c>
      <c r="T42" s="106" t="str">
        <f aca="false">IF(F42&gt;H42,M42-L42,"")</f>
        <v/>
      </c>
      <c r="U42" s="107" t="n">
        <f aca="false">VLOOKUP(E42,Lookups!$B$6:$E$304,4)</f>
        <v>0.035</v>
      </c>
      <c r="V42" s="73" t="n">
        <f aca="false">R42-$C$2</f>
        <v>-8654</v>
      </c>
    </row>
    <row r="43" customFormat="false" ht="12.75" hidden="false" customHeight="false" outlineLevel="0" collapsed="false">
      <c r="A43" s="136"/>
      <c r="B43" s="58" t="n">
        <v>0</v>
      </c>
      <c r="C43" s="59" t="n">
        <f aca="false">C42+B43</f>
        <v>0.7</v>
      </c>
      <c r="D43" s="60" t="n">
        <f aca="false">D42+B43</f>
        <v>0.95</v>
      </c>
      <c r="E43" s="141" t="n">
        <v>37288</v>
      </c>
      <c r="F43" s="112" t="n">
        <f aca="false">F41</f>
        <v>49</v>
      </c>
      <c r="G43" s="112" t="n">
        <f aca="false">G41</f>
        <v>50</v>
      </c>
      <c r="H43" s="113" t="n">
        <f aca="false">H42</f>
        <v>50</v>
      </c>
      <c r="I43" s="114" t="e">
        <f aca="false">IF(AND(F43&gt;H43,F$1="No"),"",EURO(F43,H43,U43,U43,C43,V43,1,0))</f>
        <v>#NAME?</v>
      </c>
      <c r="J43" s="115" t="e">
        <f aca="false">IF(AND(G43&gt;H43,F$1="no"),"",EURO(G43,H43,U43,U43,D43,V43,1,0))</f>
        <v>#NAME?</v>
      </c>
      <c r="K43" s="142" t="e">
        <f aca="false">EURO(F43,H43,U43,U43,C43,V43,1,1)</f>
        <v>#NAME?</v>
      </c>
      <c r="L43" s="114" t="e">
        <f aca="false">IF(AND(G43&lt;H43,F$1="no"),"",EURO(G43,H43,U43,U43,C43,V43,0,0))</f>
        <v>#NAME?</v>
      </c>
      <c r="M43" s="115" t="e">
        <f aca="false">IF(AND(F43&lt;H43,F$1="no"),"",EURO(F43,H43,U43,U43,D43,V43,0,0))</f>
        <v>#NAME?</v>
      </c>
      <c r="N43" s="87" t="e">
        <f aca="false">EURO(F43,H43,U43,U43,C43,V43,0,1)</f>
        <v>#NAME?</v>
      </c>
      <c r="O43" s="88" t="e">
        <f aca="false">EURO($F43,$H43,$U43,$U43,$C43,$V43,1,2)</f>
        <v>#NAME?</v>
      </c>
      <c r="P43" s="89" t="e">
        <f aca="false">EURO($F43,$H43,$U43,$U43,$C43,$V43,1,3)</f>
        <v>#NAME?</v>
      </c>
      <c r="Q43" s="89" t="e">
        <f aca="false">EURO($F43,$H43,$U43,$U43,$C43,$V43,1,5)/365</f>
        <v>#NAME?</v>
      </c>
      <c r="R43" s="90" t="n">
        <f aca="false">VLOOKUP(E43,Lookups!$B$6:$H$304,6)</f>
        <v>37302</v>
      </c>
      <c r="S43" s="89" t="e">
        <f aca="false">IF(F43&gt;H43,"",J43-I43)</f>
        <v>#NAME?</v>
      </c>
      <c r="T43" s="91" t="str">
        <f aca="false">IF(F43&gt;H43,M43-L43,"")</f>
        <v/>
      </c>
      <c r="U43" s="92" t="n">
        <f aca="false">VLOOKUP(E43,Lookups!$B$6:$E$304,4)</f>
        <v>0.035</v>
      </c>
      <c r="V43" s="73" t="n">
        <f aca="false">R43-$C$2</f>
        <v>-8624</v>
      </c>
    </row>
    <row r="44" customFormat="false" ht="12.75" hidden="false" customHeight="false" outlineLevel="0" collapsed="false">
      <c r="A44" s="136"/>
      <c r="B44" s="58" t="n">
        <v>0</v>
      </c>
      <c r="C44" s="59" t="n">
        <f aca="false">C43+B44</f>
        <v>0.7</v>
      </c>
      <c r="D44" s="60" t="n">
        <f aca="false">D43+B44</f>
        <v>0.95</v>
      </c>
      <c r="E44" s="143" t="n">
        <v>37257</v>
      </c>
      <c r="F44" s="96" t="n">
        <f aca="false">F42</f>
        <v>49</v>
      </c>
      <c r="G44" s="96" t="n">
        <f aca="false">G42</f>
        <v>50</v>
      </c>
      <c r="H44" s="97" t="n">
        <v>50</v>
      </c>
      <c r="I44" s="98" t="e">
        <f aca="false">IF(AND(F44&gt;H44,F$1="No"),"",EURO(F44,H44,U44,U44,C44,V44,1,0))</f>
        <v>#NAME?</v>
      </c>
      <c r="J44" s="99" t="e">
        <f aca="false">IF(AND(G44&gt;H44,F$1="no"),"",EURO(G44,H44,U44,U44,D44,V44,1,0))</f>
        <v>#NAME?</v>
      </c>
      <c r="K44" s="144" t="e">
        <f aca="false">EURO(F44,H44,U44,U44,C44,V44,1,1)</f>
        <v>#NAME?</v>
      </c>
      <c r="L44" s="98" t="e">
        <f aca="false">IF(AND(G44&lt;H44,F$1="no"),"",EURO(G44,H44,U44,U44,C44,V44,0,0))</f>
        <v>#NAME?</v>
      </c>
      <c r="M44" s="99" t="e">
        <f aca="false">IF(AND(F44&lt;H44,F$1="no"),"",EURO(F44,H44,U44,U44,D44,V44,0,0))</f>
        <v>#NAME?</v>
      </c>
      <c r="N44" s="102" t="e">
        <f aca="false">EURO(F44,H44,U44,U44,C44,V44,0,1)</f>
        <v>#NAME?</v>
      </c>
      <c r="O44" s="103" t="e">
        <f aca="false">EURO($F44,$H44,$U44,$U44,$C44,$V44,1,2)</f>
        <v>#NAME?</v>
      </c>
      <c r="P44" s="104" t="e">
        <f aca="false">EURO($F44,$H44,$U44,$U44,$C44,$V44,1,3)</f>
        <v>#NAME?</v>
      </c>
      <c r="Q44" s="104" t="e">
        <f aca="false">EURO($F44,$H44,$U44,$U44,$C44,$V44,1,5)/365</f>
        <v>#NAME?</v>
      </c>
      <c r="R44" s="105" t="n">
        <f aca="false">VLOOKUP(E44,Lookups!$B$6:$H$304,6)</f>
        <v>37272</v>
      </c>
      <c r="S44" s="104" t="e">
        <f aca="false">IF(F44&gt;H44,"",J44-I44)</f>
        <v>#NAME?</v>
      </c>
      <c r="T44" s="106" t="str">
        <f aca="false">IF(F44&gt;H44,M44-L44,"")</f>
        <v/>
      </c>
      <c r="U44" s="107" t="n">
        <f aca="false">VLOOKUP(E44,Lookups!$B$6:$E$304,4)</f>
        <v>0.035</v>
      </c>
      <c r="V44" s="73" t="n">
        <f aca="false">R44-$C$2</f>
        <v>-8654</v>
      </c>
    </row>
    <row r="45" customFormat="false" ht="13.5" hidden="false" customHeight="false" outlineLevel="0" collapsed="false">
      <c r="A45" s="136"/>
      <c r="B45" s="75" t="n">
        <v>0</v>
      </c>
      <c r="C45" s="59" t="n">
        <f aca="false">C44+B45</f>
        <v>0.7</v>
      </c>
      <c r="D45" s="60" t="n">
        <f aca="false">D44+B45</f>
        <v>0.95</v>
      </c>
      <c r="E45" s="145" t="n">
        <v>37288</v>
      </c>
      <c r="F45" s="132" t="n">
        <f aca="false">F43</f>
        <v>49</v>
      </c>
      <c r="G45" s="132" t="n">
        <f aca="false">G43</f>
        <v>50</v>
      </c>
      <c r="H45" s="122" t="n">
        <f aca="false">H44</f>
        <v>50</v>
      </c>
      <c r="I45" s="123" t="e">
        <f aca="false">IF(AND(F45&gt;H45,F$1="No"),"",EURO(F45,H45,U45,U45,C45,V45,1,0))</f>
        <v>#NAME?</v>
      </c>
      <c r="J45" s="124" t="e">
        <f aca="false">IF(AND(G45&gt;H45,F$1="no"),"",EURO(G45,H45,U45,U45,D45,V45,1,0))</f>
        <v>#NAME?</v>
      </c>
      <c r="K45" s="146" t="e">
        <f aca="false">EURO(F45,H45,U45,U45,C45,V45,1,1)</f>
        <v>#NAME?</v>
      </c>
      <c r="L45" s="123" t="e">
        <f aca="false">IF(AND(G45&lt;H45,F$1="no"),"",EURO(G45,H45,U45,U45,C45,V45,0,0))</f>
        <v>#NAME?</v>
      </c>
      <c r="M45" s="124" t="e">
        <f aca="false">IF(AND(F45&lt;H45,F$1="no"),"",EURO(F45,H45,U45,U45,D45,V45,0,0))</f>
        <v>#NAME?</v>
      </c>
      <c r="N45" s="76" t="e">
        <f aca="false">EURO(F45,H45,U45,U45,C45,V45,0,1)</f>
        <v>#NAME?</v>
      </c>
      <c r="O45" s="77" t="e">
        <f aca="false">EURO($F45,$H45,$U45,$U45,$C45,$V45,1,2)</f>
        <v>#NAME?</v>
      </c>
      <c r="P45" s="78" t="e">
        <f aca="false">EURO($F45,$H45,$U45,$U45,$C45,$V45,1,3)</f>
        <v>#NAME?</v>
      </c>
      <c r="Q45" s="78" t="e">
        <f aca="false">EURO($F45,$H45,$U45,$U45,$C45,$V45,1,5)/365</f>
        <v>#NAME?</v>
      </c>
      <c r="R45" s="79" t="n">
        <f aca="false">VLOOKUP(E45,Lookups!$B$6:$H$304,6)</f>
        <v>37302</v>
      </c>
      <c r="S45" s="78" t="e">
        <f aca="false">IF(F45&gt;H45,"",J45-I45)</f>
        <v>#NAME?</v>
      </c>
      <c r="T45" s="80" t="str">
        <f aca="false">IF(F45&gt;H45,M45-L45,"")</f>
        <v/>
      </c>
      <c r="U45" s="81" t="n">
        <f aca="false">VLOOKUP(E45,Lookups!$B$6:$E$304,4)</f>
        <v>0.035</v>
      </c>
      <c r="V45" s="73" t="n">
        <f aca="false">R45-$C$2</f>
        <v>-8624</v>
      </c>
    </row>
    <row r="46" customFormat="false" ht="12.75" hidden="false" customHeight="true" outlineLevel="0" collapsed="false">
      <c r="A46" s="152" t="s">
        <v>56</v>
      </c>
      <c r="B46" s="128"/>
      <c r="C46" s="42" t="n">
        <v>0.7</v>
      </c>
      <c r="D46" s="43" t="n">
        <v>0.42</v>
      </c>
      <c r="E46" s="44" t="n">
        <v>37316</v>
      </c>
      <c r="F46" s="131" t="n">
        <f aca="false">'Monthly Option Markets'!F45</f>
        <v>25</v>
      </c>
      <c r="G46" s="131" t="n">
        <f aca="false">'Monthly Option Markets'!G45</f>
        <v>25</v>
      </c>
      <c r="H46" s="46" t="n">
        <v>75</v>
      </c>
      <c r="I46" s="47" t="e">
        <f aca="false">IF(AND(F46&gt;H46,F$1="No"),"",EURO(F46,H46,U46,U46,C46,V46,1,0))</f>
        <v>#NAME?</v>
      </c>
      <c r="J46" s="48" t="e">
        <f aca="false">IF(AND(G46&gt;H46,F$1="no"),"",EURO(G46,H46,U46,U46,D46,V46,1,0))</f>
        <v>#NAME?</v>
      </c>
      <c r="K46" s="49" t="e">
        <f aca="false">EURO(F46,H46,U46,U46,C46,V46,1,1)</f>
        <v>#NAME?</v>
      </c>
      <c r="L46" s="47" t="e">
        <f aca="false">IF(AND(G46&lt;H46,F$1="no"),"",EURO(G46,H46,U46,U46,C46,V46,0,0))</f>
        <v>#NAME?</v>
      </c>
      <c r="M46" s="48" t="e">
        <f aca="false">IF(AND(F46&lt;H46,F$1="no"),"",EURO(F46,H46,U46,U46,D46,V46,0,0))</f>
        <v>#NAME?</v>
      </c>
      <c r="N46" s="51" t="e">
        <f aca="false">EURO(F46,H46,U46,U46,C46,V46,0,1)</f>
        <v>#NAME?</v>
      </c>
      <c r="O46" s="52" t="e">
        <f aca="false">EURO($F46,$H46,$U46,$U46,$C46,$V46,1,2)</f>
        <v>#NAME?</v>
      </c>
      <c r="P46" s="53" t="e">
        <f aca="false">EURO($F46,$H46,$U46,$U46,$C46,$V46,1,3)</f>
        <v>#NAME?</v>
      </c>
      <c r="Q46" s="53" t="e">
        <f aca="false">EURO($F46,$H46,$U46,$U46,$C46,$V46,1,5)/365</f>
        <v>#NAME?</v>
      </c>
      <c r="R46" s="54" t="n">
        <f aca="false">VLOOKUP(E46,Lookups!$B$6:$H$304,6)</f>
        <v>37330</v>
      </c>
      <c r="S46" s="53" t="e">
        <f aca="false">IF(F46&gt;H46,"",J46-I46)</f>
        <v>#NAME?</v>
      </c>
      <c r="T46" s="55" t="str">
        <f aca="false">IF(F46&gt;H46,M46-L46,"")</f>
        <v/>
      </c>
      <c r="U46" s="56" t="n">
        <f aca="false">VLOOKUP(E46,Lookups!$B$6:$E$304,4)</f>
        <v>0.035</v>
      </c>
      <c r="V46" s="57" t="n">
        <f aca="false">R46-$C$2</f>
        <v>-8596</v>
      </c>
    </row>
    <row r="47" customFormat="false" ht="12.75" hidden="false" customHeight="true" outlineLevel="0" collapsed="false">
      <c r="A47" s="152"/>
      <c r="B47" s="58" t="n">
        <v>0</v>
      </c>
      <c r="C47" s="59" t="n">
        <f aca="false">C46+B47</f>
        <v>0.7</v>
      </c>
      <c r="D47" s="60" t="n">
        <f aca="false">D46+B47</f>
        <v>0.42</v>
      </c>
      <c r="E47" s="61" t="n">
        <v>37316</v>
      </c>
      <c r="F47" s="62" t="n">
        <f aca="false">F46</f>
        <v>25</v>
      </c>
      <c r="G47" s="62" t="n">
        <f aca="false">G46</f>
        <v>25</v>
      </c>
      <c r="H47" s="63" t="n">
        <v>50</v>
      </c>
      <c r="I47" s="64" t="e">
        <f aca="false">IF(AND(F47&gt;H47,F$1="No"),"",EURO(F47,H47,U47,U47,C47,V47,1,0))</f>
        <v>#NAME?</v>
      </c>
      <c r="J47" s="65" t="e">
        <f aca="false">IF(AND(G47&gt;H47,F$1="no"),"",EURO(G47,H47,U47,U47,D47,V47,1,0))</f>
        <v>#NAME?</v>
      </c>
      <c r="K47" s="66" t="e">
        <f aca="false">EURO(F47,H47,U47,U47,C47,V47,1,1)</f>
        <v>#NAME?</v>
      </c>
      <c r="L47" s="64" t="e">
        <f aca="false">IF(AND(G47&lt;H47,F$1="no"),"",EURO(G47,H47,U47,U47,C47,V47,0,0))</f>
        <v>#NAME?</v>
      </c>
      <c r="M47" s="65" t="e">
        <f aca="false">IF(AND(F47&lt;H47,F$1="no"),"",EURO(F47,H47,U47,U47,D47,V47,0,0))</f>
        <v>#NAME?</v>
      </c>
      <c r="N47" s="68" t="e">
        <f aca="false">EURO(F47,H47,U47,U47,C47,V47,0,1)</f>
        <v>#NAME?</v>
      </c>
      <c r="O47" s="69" t="e">
        <f aca="false">EURO($F47,$H47,$U47,$U47,$C47,$V47,1,2)</f>
        <v>#NAME?</v>
      </c>
      <c r="P47" s="70" t="e">
        <f aca="false">EURO($F47,$H47,$U47,$U47,$C47,$V47,1,3)</f>
        <v>#NAME?</v>
      </c>
      <c r="Q47" s="70" t="e">
        <f aca="false">EURO($F47,$H47,$U47,$U47,$C47,$V47,1,5)/365</f>
        <v>#NAME?</v>
      </c>
      <c r="R47" s="74" t="n">
        <f aca="false">VLOOKUP(E47,Lookups!$B$6:$H$304,6)</f>
        <v>37330</v>
      </c>
      <c r="S47" s="70" t="e">
        <f aca="false">IF(F47&gt;H47,"",J47-I47)</f>
        <v>#NAME?</v>
      </c>
      <c r="T47" s="71" t="str">
        <f aca="false">IF(F47&gt;H47,M47-L47,"")</f>
        <v/>
      </c>
      <c r="U47" s="72" t="n">
        <f aca="false">VLOOKUP(E47,Lookups!$B$6:$E$304,4)</f>
        <v>0.035</v>
      </c>
      <c r="V47" s="73" t="n">
        <f aca="false">R47-$C$2</f>
        <v>-8596</v>
      </c>
    </row>
    <row r="48" customFormat="false" ht="12.75" hidden="false" customHeight="true" outlineLevel="0" collapsed="false">
      <c r="A48" s="152"/>
      <c r="B48" s="58" t="n">
        <v>0</v>
      </c>
      <c r="C48" s="59" t="n">
        <f aca="false">C47+B48</f>
        <v>0.7</v>
      </c>
      <c r="D48" s="60" t="n">
        <f aca="false">D47+B48</f>
        <v>0.42</v>
      </c>
      <c r="E48" s="61" t="n">
        <v>37316</v>
      </c>
      <c r="F48" s="62" t="n">
        <f aca="false">F47</f>
        <v>25</v>
      </c>
      <c r="G48" s="62" t="n">
        <f aca="false">G47</f>
        <v>25</v>
      </c>
      <c r="H48" s="63" t="n">
        <v>50</v>
      </c>
      <c r="I48" s="64" t="e">
        <f aca="false">IF(AND(F48&gt;H48,F$1="No"),"",EURO(F48,H48,U48,U48,C48,V48,1,0))</f>
        <v>#NAME?</v>
      </c>
      <c r="J48" s="65" t="e">
        <f aca="false">IF(AND(G48&gt;H48,F$1="no"),"",EURO(G48,H48,U48,U48,D48,V48,1,0))</f>
        <v>#NAME?</v>
      </c>
      <c r="K48" s="66" t="e">
        <f aca="false">EURO(F48,H48,U48,U48,C48,V48,1,1)</f>
        <v>#NAME?</v>
      </c>
      <c r="L48" s="64" t="e">
        <f aca="false">IF(AND(G48&lt;H48,F$1="no"),"",EURO(G48,H48,U48,U48,C48,V48,0,0))</f>
        <v>#NAME?</v>
      </c>
      <c r="M48" s="65" t="e">
        <f aca="false">IF(AND(F48&lt;H48,F$1="no"),"",EURO(F48,H48,U48,U48,D48,V48,0,0))</f>
        <v>#NAME?</v>
      </c>
      <c r="N48" s="68" t="e">
        <f aca="false">EURO(F48,H48,U48,U48,C48,V48,0,1)</f>
        <v>#NAME?</v>
      </c>
      <c r="O48" s="69" t="e">
        <f aca="false">EURO($F48,$H48,$U48,$U48,$C48,$V48,1,2)</f>
        <v>#NAME?</v>
      </c>
      <c r="P48" s="70" t="e">
        <f aca="false">EURO($F48,$H48,$U48,$U48,$C48,$V48,1,3)</f>
        <v>#NAME?</v>
      </c>
      <c r="Q48" s="70" t="e">
        <f aca="false">EURO($F48,$H48,$U48,$U48,$C48,$V48,1,5)/365</f>
        <v>#NAME?</v>
      </c>
      <c r="R48" s="74" t="n">
        <f aca="false">VLOOKUP(E48,Lookups!$B$6:$H$304,6)</f>
        <v>37330</v>
      </c>
      <c r="S48" s="70" t="e">
        <f aca="false">IF(F48&gt;H48,"",J48-I48)</f>
        <v>#NAME?</v>
      </c>
      <c r="T48" s="71" t="str">
        <f aca="false">IF(F48&gt;H48,M48-L48,"")</f>
        <v/>
      </c>
      <c r="U48" s="72" t="n">
        <f aca="false">VLOOKUP(E48,Lookups!$B$6:$E$304,4)</f>
        <v>0.035</v>
      </c>
      <c r="V48" s="73" t="n">
        <f aca="false">R48-$C$2</f>
        <v>-8596</v>
      </c>
    </row>
    <row r="49" customFormat="false" ht="12.75" hidden="false" customHeight="true" outlineLevel="0" collapsed="false">
      <c r="A49" s="152"/>
      <c r="B49" s="58" t="n">
        <v>0</v>
      </c>
      <c r="C49" s="59" t="n">
        <f aca="false">C48+B49</f>
        <v>0.7</v>
      </c>
      <c r="D49" s="60" t="n">
        <f aca="false">D48+B49</f>
        <v>0.42</v>
      </c>
      <c r="E49" s="61" t="n">
        <v>37316</v>
      </c>
      <c r="F49" s="62" t="n">
        <f aca="false">F48</f>
        <v>25</v>
      </c>
      <c r="G49" s="62" t="n">
        <f aca="false">G48</f>
        <v>25</v>
      </c>
      <c r="H49" s="63" t="n">
        <v>50</v>
      </c>
      <c r="I49" s="64" t="e">
        <f aca="false">IF(AND(F49&gt;H49,F$1="No"),"",EURO(F49,H49,U49,U49,C49,V49,1,0))</f>
        <v>#NAME?</v>
      </c>
      <c r="J49" s="65" t="e">
        <f aca="false">IF(AND(G49&gt;H49,F$1="no"),"",EURO(G49,H49,U49,U49,D49,V49,1,0))</f>
        <v>#NAME?</v>
      </c>
      <c r="K49" s="66" t="e">
        <f aca="false">EURO(F49,H49,U49,U49,C49,V49,1,1)</f>
        <v>#NAME?</v>
      </c>
      <c r="L49" s="64" t="e">
        <f aca="false">IF(AND(G49&lt;H49,F$1="no"),"",EURO(G49,H49,U49,U49,C49,V49,0,0))</f>
        <v>#NAME?</v>
      </c>
      <c r="M49" s="65" t="e">
        <f aca="false">IF(AND(F49&lt;H49,F$1="no"),"",EURO(F49,H49,U49,U49,D49,V49,0,0))</f>
        <v>#NAME?</v>
      </c>
      <c r="N49" s="68" t="e">
        <f aca="false">EURO(F49,H49,U49,U49,C49,V49,0,1)</f>
        <v>#NAME?</v>
      </c>
      <c r="O49" s="69" t="e">
        <f aca="false">EURO($F49,$H49,$U49,$U49,$C49,$V49,1,2)</f>
        <v>#NAME?</v>
      </c>
      <c r="P49" s="70" t="e">
        <f aca="false">EURO($F49,$H49,$U49,$U49,$C49,$V49,1,3)</f>
        <v>#NAME?</v>
      </c>
      <c r="Q49" s="70" t="e">
        <f aca="false">EURO($F49,$H49,$U49,$U49,$C49,$V49,1,5)/365</f>
        <v>#NAME?</v>
      </c>
      <c r="R49" s="74" t="n">
        <f aca="false">VLOOKUP(E49,Lookups!$B$6:$H$304,6)</f>
        <v>37330</v>
      </c>
      <c r="S49" s="70" t="e">
        <f aca="false">IF(F49&gt;H49,"",J49-I49)</f>
        <v>#NAME?</v>
      </c>
      <c r="T49" s="71" t="str">
        <f aca="false">IF(F49&gt;H49,M49-L49,"")</f>
        <v/>
      </c>
      <c r="U49" s="72" t="n">
        <f aca="false">VLOOKUP(E49,Lookups!$B$6:$E$304,4)</f>
        <v>0.035</v>
      </c>
      <c r="V49" s="73" t="n">
        <f aca="false">R49-$C$2</f>
        <v>-8596</v>
      </c>
    </row>
    <row r="50" customFormat="false" ht="12.75" hidden="false" customHeight="true" outlineLevel="0" collapsed="false">
      <c r="A50" s="152"/>
      <c r="B50" s="75" t="n">
        <v>0</v>
      </c>
      <c r="C50" s="59" t="n">
        <f aca="false">C49+B50</f>
        <v>0.7</v>
      </c>
      <c r="D50" s="60" t="n">
        <f aca="false">D49+B50</f>
        <v>0.42</v>
      </c>
      <c r="E50" s="61" t="n">
        <v>37316</v>
      </c>
      <c r="F50" s="62" t="n">
        <f aca="false">F49</f>
        <v>25</v>
      </c>
      <c r="G50" s="62" t="n">
        <f aca="false">G49</f>
        <v>25</v>
      </c>
      <c r="H50" s="63" t="n">
        <v>50</v>
      </c>
      <c r="I50" s="64" t="e">
        <f aca="false">IF(AND(F50&gt;H50,F$1="No"),"",EURO(F50,H50,U50,U50,C50,V50,1,0))</f>
        <v>#NAME?</v>
      </c>
      <c r="J50" s="65" t="e">
        <f aca="false">IF(AND(G50&gt;H50,F$1="no"),"",EURO(G50,H50,U50,U50,D50,V50,1,0))</f>
        <v>#NAME?</v>
      </c>
      <c r="K50" s="66" t="e">
        <f aca="false">EURO(F50,H50,U50,U50,C50,V50,1,1)</f>
        <v>#NAME?</v>
      </c>
      <c r="L50" s="64" t="e">
        <f aca="false">IF(AND(G50&lt;H50,F$1="no"),"",EURO(G50,H50,U50,U50,C50,V50,0,0))</f>
        <v>#NAME?</v>
      </c>
      <c r="M50" s="65" t="e">
        <f aca="false">IF(AND(F50&lt;H50,F$1="no"),"",EURO(F50,H50,U50,U50,D50,V50,0,0))</f>
        <v>#NAME?</v>
      </c>
      <c r="N50" s="68" t="e">
        <f aca="false">EURO(F50,H50,U50,U50,C50,V50,0,1)</f>
        <v>#NAME?</v>
      </c>
      <c r="O50" s="69" t="e">
        <f aca="false">EURO($F50,$H50,$U50,$U50,$C50,$V50,1,2)</f>
        <v>#NAME?</v>
      </c>
      <c r="P50" s="70" t="e">
        <f aca="false">EURO($F50,$H50,$U50,$U50,$C50,$V50,1,3)</f>
        <v>#NAME?</v>
      </c>
      <c r="Q50" s="70" t="e">
        <f aca="false">EURO($F50,$H50,$U50,$U50,$C50,$V50,1,5)/365</f>
        <v>#NAME?</v>
      </c>
      <c r="R50" s="74" t="n">
        <f aca="false">VLOOKUP(E50,Lookups!$B$6:$H$304,6)</f>
        <v>37330</v>
      </c>
      <c r="S50" s="70" t="e">
        <f aca="false">IF(F50&gt;H50,"",J50-I50)</f>
        <v>#NAME?</v>
      </c>
      <c r="T50" s="71" t="str">
        <f aca="false">IF(F50&gt;H50,M50-L50,"")</f>
        <v/>
      </c>
      <c r="U50" s="72" t="n">
        <f aca="false">VLOOKUP(E50,Lookups!$B$6:$E$304,4)</f>
        <v>0.035</v>
      </c>
      <c r="V50" s="73" t="n">
        <f aca="false">R50-$C$2</f>
        <v>-8596</v>
      </c>
    </row>
    <row r="51" customFormat="false" ht="12.75" hidden="false" customHeight="true" outlineLevel="0" collapsed="false">
      <c r="A51" s="82" t="s">
        <v>57</v>
      </c>
      <c r="B51" s="128"/>
      <c r="C51" s="42" t="n">
        <f aca="false">C50</f>
        <v>0.7</v>
      </c>
      <c r="D51" s="43" t="n">
        <f aca="false">D50</f>
        <v>0.42</v>
      </c>
      <c r="E51" s="44" t="n">
        <v>37347</v>
      </c>
      <c r="F51" s="131" t="n">
        <f aca="false">'Monthly Option Markets'!F45</f>
        <v>25</v>
      </c>
      <c r="G51" s="131" t="n">
        <f aca="false">'Monthly Option Markets'!G45</f>
        <v>25</v>
      </c>
      <c r="H51" s="46" t="n">
        <v>75</v>
      </c>
      <c r="I51" s="47" t="e">
        <f aca="false">IF(AND(F51&gt;H51,F$1="No"),"",EURO(F51,H51,U51,U51,C51,V51,1,0))</f>
        <v>#NAME?</v>
      </c>
      <c r="J51" s="48" t="e">
        <f aca="false">IF(AND(G51&gt;H51,F$1="no"),"",EURO(G51,H51,U51,U51,D51,V51,1,0))</f>
        <v>#NAME?</v>
      </c>
      <c r="K51" s="49" t="e">
        <f aca="false">EURO(F51,H51,U51,U51,C51,V51,1,1)</f>
        <v>#NAME?</v>
      </c>
      <c r="L51" s="47" t="e">
        <f aca="false">IF(AND(G51&lt;H51,F$1="no"),"",EURO(G51,H51,U51,U51,C51,V51,0,0))</f>
        <v>#NAME?</v>
      </c>
      <c r="M51" s="48" t="e">
        <f aca="false">IF(AND(F51&lt;H51,F$1="no"),"",EURO(F51,H51,U51,U51,D51,V51,0,0))</f>
        <v>#NAME?</v>
      </c>
      <c r="N51" s="51" t="e">
        <f aca="false">EURO(F51,H51,U51,U51,C51,V51,0,1)</f>
        <v>#NAME?</v>
      </c>
      <c r="O51" s="52" t="e">
        <f aca="false">EURO($F51,$H51,$U51,$U51,$C51,$V51,1,2)</f>
        <v>#NAME?</v>
      </c>
      <c r="P51" s="53" t="e">
        <f aca="false">EURO($F51,$H51,$U51,$U51,$C51,$V51,1,3)</f>
        <v>#NAME?</v>
      </c>
      <c r="Q51" s="53" t="e">
        <f aca="false">EURO($F51,$H51,$U51,$U51,$C51,$V51,1,5)/365</f>
        <v>#NAME?</v>
      </c>
      <c r="R51" s="54" t="n">
        <f aca="false">VLOOKUP(E51,Lookups!$B$6:$H$304,6)</f>
        <v>37361</v>
      </c>
      <c r="S51" s="53" t="e">
        <f aca="false">IF(F51&gt;H51,"",J51-I51)</f>
        <v>#NAME?</v>
      </c>
      <c r="T51" s="55" t="str">
        <f aca="false">IF(F51&gt;H51,M51-L51,"")</f>
        <v/>
      </c>
      <c r="U51" s="56" t="n">
        <f aca="false">VLOOKUP(E51,Lookups!$B$6:$E$304,4)</f>
        <v>0.035</v>
      </c>
      <c r="V51" s="57" t="n">
        <f aca="false">R51-$C$2</f>
        <v>-8565</v>
      </c>
    </row>
    <row r="52" customFormat="false" ht="12.75" hidden="false" customHeight="true" outlineLevel="0" collapsed="false">
      <c r="A52" s="82"/>
      <c r="B52" s="58" t="n">
        <v>0</v>
      </c>
      <c r="C52" s="59" t="n">
        <f aca="false">C51+B52</f>
        <v>0.7</v>
      </c>
      <c r="D52" s="60" t="n">
        <f aca="false">D51+B52</f>
        <v>0.42</v>
      </c>
      <c r="E52" s="61" t="n">
        <v>37347</v>
      </c>
      <c r="F52" s="62" t="n">
        <f aca="false">F51</f>
        <v>25</v>
      </c>
      <c r="G52" s="62" t="n">
        <f aca="false">G51</f>
        <v>25</v>
      </c>
      <c r="H52" s="63" t="n">
        <v>50</v>
      </c>
      <c r="I52" s="64" t="e">
        <f aca="false">IF(AND(F52&gt;H52,F$1="No"),"",EURO(F52,H52,U52,U52,C52,V52,1,0))</f>
        <v>#NAME?</v>
      </c>
      <c r="J52" s="65" t="e">
        <f aca="false">IF(AND(G52&gt;H52,F$1="no"),"",EURO(G52,H52,U52,U52,D52,V52,1,0))</f>
        <v>#NAME?</v>
      </c>
      <c r="K52" s="66" t="e">
        <f aca="false">EURO(F52,H52,U52,U52,C52,V52,1,1)</f>
        <v>#NAME?</v>
      </c>
      <c r="L52" s="64" t="e">
        <f aca="false">IF(AND(G52&lt;H52,F$1="no"),"",EURO(G52,H52,U52,U52,C52,V52,0,0))</f>
        <v>#NAME?</v>
      </c>
      <c r="M52" s="65" t="e">
        <f aca="false">IF(AND(F52&lt;H52,F$1="no"),"",EURO(F52,H52,U52,U52,D52,V52,0,0))</f>
        <v>#NAME?</v>
      </c>
      <c r="N52" s="68" t="e">
        <f aca="false">EURO(F52,H52,U52,U52,C52,V52,0,1)</f>
        <v>#NAME?</v>
      </c>
      <c r="O52" s="69" t="e">
        <f aca="false">EURO($F52,$H52,$U52,$U52,$C52,$V52,1,2)</f>
        <v>#NAME?</v>
      </c>
      <c r="P52" s="70" t="e">
        <f aca="false">EURO($F52,$H52,$U52,$U52,$C52,$V52,1,3)</f>
        <v>#NAME?</v>
      </c>
      <c r="Q52" s="70" t="e">
        <f aca="false">EURO($F52,$H52,$U52,$U52,$C52,$V52,1,5)/365</f>
        <v>#NAME?</v>
      </c>
      <c r="R52" s="74" t="n">
        <f aca="false">VLOOKUP(E52,Lookups!$B$6:$H$304,6)</f>
        <v>37361</v>
      </c>
      <c r="S52" s="70" t="e">
        <f aca="false">IF(F52&gt;H52,"",J52-I52)</f>
        <v>#NAME?</v>
      </c>
      <c r="T52" s="71" t="str">
        <f aca="false">IF(F52&gt;H52,M52-L52,"")</f>
        <v/>
      </c>
      <c r="U52" s="72" t="n">
        <f aca="false">VLOOKUP(E52,Lookups!$B$6:$E$304,4)</f>
        <v>0.035</v>
      </c>
      <c r="V52" s="73" t="n">
        <f aca="false">R52-$C$2</f>
        <v>-8565</v>
      </c>
    </row>
    <row r="53" customFormat="false" ht="12.75" hidden="false" customHeight="true" outlineLevel="0" collapsed="false">
      <c r="A53" s="82"/>
      <c r="B53" s="58" t="n">
        <v>0</v>
      </c>
      <c r="C53" s="59" t="n">
        <f aca="false">C52+B53</f>
        <v>0.7</v>
      </c>
      <c r="D53" s="60" t="n">
        <f aca="false">D52+B53</f>
        <v>0.42</v>
      </c>
      <c r="E53" s="61" t="n">
        <v>37347</v>
      </c>
      <c r="F53" s="62" t="n">
        <f aca="false">F52</f>
        <v>25</v>
      </c>
      <c r="G53" s="62" t="n">
        <f aca="false">G52</f>
        <v>25</v>
      </c>
      <c r="H53" s="63" t="n">
        <v>50</v>
      </c>
      <c r="I53" s="64" t="e">
        <f aca="false">IF(AND(F53&gt;H53,F$1="No"),"",EURO(F53,H53,U53,U53,C53,V53,1,0))</f>
        <v>#NAME?</v>
      </c>
      <c r="J53" s="65" t="e">
        <f aca="false">IF(AND(G53&gt;H53,F$1="no"),"",EURO(G53,H53,U53,U53,D53,V53,1,0))</f>
        <v>#NAME?</v>
      </c>
      <c r="K53" s="66" t="e">
        <f aca="false">EURO(F53,H53,U53,U53,C53,V53,1,1)</f>
        <v>#NAME?</v>
      </c>
      <c r="L53" s="64" t="e">
        <f aca="false">IF(AND(G53&lt;H53,F$1="no"),"",EURO(G53,H53,U53,U53,C53,V53,0,0))</f>
        <v>#NAME?</v>
      </c>
      <c r="M53" s="65" t="e">
        <f aca="false">IF(AND(F53&lt;H53,F$1="no"),"",EURO(F53,H53,U53,U53,D53,V53,0,0))</f>
        <v>#NAME?</v>
      </c>
      <c r="N53" s="68" t="e">
        <f aca="false">EURO(F53,H53,U53,U53,C53,V53,0,1)</f>
        <v>#NAME?</v>
      </c>
      <c r="O53" s="69" t="e">
        <f aca="false">EURO($F53,$H53,$U53,$U53,$C53,$V53,1,2)</f>
        <v>#NAME?</v>
      </c>
      <c r="P53" s="70" t="e">
        <f aca="false">EURO($F53,$H53,$U53,$U53,$C53,$V53,1,3)</f>
        <v>#NAME?</v>
      </c>
      <c r="Q53" s="70" t="e">
        <f aca="false">EURO($F53,$H53,$U53,$U53,$C53,$V53,1,5)/365</f>
        <v>#NAME?</v>
      </c>
      <c r="R53" s="74" t="n">
        <f aca="false">VLOOKUP(E53,Lookups!$B$6:$H$304,6)</f>
        <v>37361</v>
      </c>
      <c r="S53" s="70" t="e">
        <f aca="false">IF(F53&gt;H53,"",J53-I53)</f>
        <v>#NAME?</v>
      </c>
      <c r="T53" s="71" t="str">
        <f aca="false">IF(F53&gt;H53,M53-L53,"")</f>
        <v/>
      </c>
      <c r="U53" s="72" t="n">
        <f aca="false">VLOOKUP(E53,Lookups!$B$6:$E$304,4)</f>
        <v>0.035</v>
      </c>
      <c r="V53" s="73" t="n">
        <f aca="false">R53-$C$2</f>
        <v>-8565</v>
      </c>
    </row>
    <row r="54" customFormat="false" ht="12.75" hidden="false" customHeight="false" outlineLevel="0" collapsed="false">
      <c r="A54" s="82"/>
      <c r="B54" s="58" t="n">
        <v>0</v>
      </c>
      <c r="C54" s="59" t="n">
        <f aca="false">C53+B54</f>
        <v>0.7</v>
      </c>
      <c r="D54" s="60" t="n">
        <f aca="false">D53+B54</f>
        <v>0.42</v>
      </c>
      <c r="E54" s="61" t="n">
        <v>37347</v>
      </c>
      <c r="F54" s="62" t="n">
        <f aca="false">F53</f>
        <v>25</v>
      </c>
      <c r="G54" s="62" t="n">
        <f aca="false">F54</f>
        <v>25</v>
      </c>
      <c r="H54" s="63" t="n">
        <v>50</v>
      </c>
      <c r="I54" s="64" t="e">
        <f aca="false">IF(AND(F54&gt;H54,F$1="No"),"",EURO(F54,H54,U54,U54,C54,V54,1,0))</f>
        <v>#NAME?</v>
      </c>
      <c r="J54" s="65" t="e">
        <f aca="false">IF(AND(G54&gt;H54,F$1="no"),"",EURO(G54,H54,U54,U54,D54,V54,1,0))</f>
        <v>#NAME?</v>
      </c>
      <c r="K54" s="66" t="e">
        <f aca="false">EURO(F54,H54,U54,U54,C54,V54,1,1)</f>
        <v>#NAME?</v>
      </c>
      <c r="L54" s="64" t="e">
        <f aca="false">IF(AND(G54&lt;H54,F$1="no"),"",EURO(G54,H54,U54,U54,C54,V54,0,0))</f>
        <v>#NAME?</v>
      </c>
      <c r="M54" s="65" t="e">
        <f aca="false">IF(AND(F54&lt;H54,F$1="no"),"",EURO(F54,H54,U54,U54,D54,V54,0,0))</f>
        <v>#NAME?</v>
      </c>
      <c r="N54" s="68" t="e">
        <f aca="false">EURO(F54,H54,U54,U54,C54,V54,0,1)</f>
        <v>#NAME?</v>
      </c>
      <c r="O54" s="69" t="e">
        <f aca="false">EURO($F54,$H54,$U54,$U54,$C54,$V54,1,2)</f>
        <v>#NAME?</v>
      </c>
      <c r="P54" s="70" t="e">
        <f aca="false">EURO($F54,$H54,$U54,$U54,$C54,$V54,1,3)</f>
        <v>#NAME?</v>
      </c>
      <c r="Q54" s="70" t="e">
        <f aca="false">EURO($F54,$H54,$U54,$U54,$C54,$V54,1,5)/365</f>
        <v>#NAME?</v>
      </c>
      <c r="R54" s="74" t="n">
        <f aca="false">VLOOKUP(E54,Lookups!$B$6:$H$304,6)</f>
        <v>37361</v>
      </c>
      <c r="S54" s="70" t="e">
        <f aca="false">IF(F54&gt;H54,"",J54-I54)</f>
        <v>#NAME?</v>
      </c>
      <c r="T54" s="71" t="str">
        <f aca="false">IF(F54&gt;H54,M54-L54,"")</f>
        <v/>
      </c>
      <c r="U54" s="72" t="n">
        <f aca="false">VLOOKUP(E54,Lookups!$B$6:$E$304,4)</f>
        <v>0.035</v>
      </c>
      <c r="V54" s="73" t="n">
        <f aca="false">R54-$C$2</f>
        <v>-8565</v>
      </c>
    </row>
    <row r="55" customFormat="false" ht="13.5" hidden="false" customHeight="false" outlineLevel="0" collapsed="false">
      <c r="A55" s="82"/>
      <c r="B55" s="75" t="n">
        <v>0</v>
      </c>
      <c r="C55" s="59" t="n">
        <f aca="false">C54+B55</f>
        <v>0.7</v>
      </c>
      <c r="D55" s="60" t="n">
        <f aca="false">D54+B55</f>
        <v>0.42</v>
      </c>
      <c r="E55" s="61" t="n">
        <v>37347</v>
      </c>
      <c r="F55" s="62" t="n">
        <f aca="false">F54</f>
        <v>25</v>
      </c>
      <c r="G55" s="62" t="n">
        <f aca="false">F55</f>
        <v>25</v>
      </c>
      <c r="H55" s="63" t="n">
        <v>50</v>
      </c>
      <c r="I55" s="64" t="e">
        <f aca="false">IF(AND(F55&gt;H55,F$1="No"),"",EURO(F55,H55,U55,U55,C55,V55,1,0))</f>
        <v>#NAME?</v>
      </c>
      <c r="J55" s="65" t="e">
        <f aca="false">IF(AND(G55&gt;H55,F$1="no"),"",EURO(G55,H55,U55,U55,D55,V55,1,0))</f>
        <v>#NAME?</v>
      </c>
      <c r="K55" s="66" t="e">
        <f aca="false">EURO(F55,H55,U55,U55,C55,V55,1,1)</f>
        <v>#NAME?</v>
      </c>
      <c r="L55" s="64" t="e">
        <f aca="false">IF(AND(G55&lt;H55,F$1="no"),"",EURO(G55,H55,U55,U55,C55,V55,0,0))</f>
        <v>#NAME?</v>
      </c>
      <c r="M55" s="65" t="e">
        <f aca="false">IF(AND(F55&lt;H55,F$1="no"),"",EURO(F55,H55,U55,U55,D55,V55,0,0))</f>
        <v>#NAME?</v>
      </c>
      <c r="N55" s="68" t="e">
        <f aca="false">EURO(F55,H55,U55,U55,C55,V55,0,1)</f>
        <v>#NAME?</v>
      </c>
      <c r="O55" s="69" t="e">
        <f aca="false">EURO($F55,$H55,$U55,$U55,$C55,$V55,1,2)</f>
        <v>#NAME?</v>
      </c>
      <c r="P55" s="70" t="e">
        <f aca="false">EURO($F55,$H55,$U55,$U55,$C55,$V55,1,3)</f>
        <v>#NAME?</v>
      </c>
      <c r="Q55" s="70" t="e">
        <f aca="false">EURO($F55,$H55,$U55,$U55,$C55,$V55,1,5)/365</f>
        <v>#NAME?</v>
      </c>
      <c r="R55" s="74" t="n">
        <f aca="false">VLOOKUP(E55,Lookups!$B$6:$H$304,6)</f>
        <v>37361</v>
      </c>
      <c r="S55" s="70" t="e">
        <f aca="false">IF(F55&gt;H55,"",J55-I55)</f>
        <v>#NAME?</v>
      </c>
      <c r="T55" s="71" t="str">
        <f aca="false">IF(F55&gt;H55,M55-L55,"")</f>
        <v/>
      </c>
      <c r="U55" s="72" t="n">
        <f aca="false">VLOOKUP(E55,Lookups!$B$6:$E$304,4)</f>
        <v>0.035</v>
      </c>
      <c r="V55" s="73" t="n">
        <f aca="false">R55-$C$2</f>
        <v>-8565</v>
      </c>
    </row>
    <row r="56" customFormat="false" ht="12.75" hidden="false" customHeight="false" outlineLevel="0" collapsed="false">
      <c r="A56" s="82" t="s">
        <v>58</v>
      </c>
      <c r="B56" s="128"/>
      <c r="C56" s="42" t="n">
        <f aca="false">C55</f>
        <v>0.7</v>
      </c>
      <c r="D56" s="43" t="n">
        <f aca="false">D55</f>
        <v>0.42</v>
      </c>
      <c r="E56" s="44" t="n">
        <v>37377</v>
      </c>
      <c r="F56" s="131" t="n">
        <f aca="false">'Monthly Option Markets'!F55</f>
        <v>2.96</v>
      </c>
      <c r="G56" s="131" t="n">
        <f aca="false">'Monthly Option Markets'!G55</f>
        <v>2.97</v>
      </c>
      <c r="H56" s="46" t="n">
        <v>50</v>
      </c>
      <c r="I56" s="47" t="e">
        <f aca="false">IF(AND(F56&gt;H56,F$1="No"),"",EURO(F56,H56,U56,U56,C56,V56,1,0))</f>
        <v>#NAME?</v>
      </c>
      <c r="J56" s="48" t="e">
        <f aca="false">IF(AND(G56&gt;H56,F$1="no"),"",EURO(G56,H56,U56,U56,D56,V56,1,0))</f>
        <v>#NAME?</v>
      </c>
      <c r="K56" s="49" t="e">
        <f aca="false">EURO(F56,H56,U56,U56,C56,V56,1,1)</f>
        <v>#NAME?</v>
      </c>
      <c r="L56" s="47" t="e">
        <f aca="false">IF(AND(G56&lt;H56,F$1="no"),"",EURO(G56,H56,U56,U56,C56,V56,0,0))</f>
        <v>#NAME?</v>
      </c>
      <c r="M56" s="48" t="e">
        <f aca="false">IF(AND(F56&lt;H56,F$1="no"),"",EURO(F56,H56,U56,U56,D56,V56,0,0))</f>
        <v>#NAME?</v>
      </c>
      <c r="N56" s="51" t="e">
        <f aca="false">EURO(F56,H56,U56,U56,C56,V56,0,1)</f>
        <v>#NAME?</v>
      </c>
      <c r="O56" s="52" t="e">
        <f aca="false">EURO($F56,$H56,$U56,$U56,$C56,$V56,1,2)</f>
        <v>#NAME?</v>
      </c>
      <c r="P56" s="53" t="e">
        <f aca="false">EURO($F56,$H56,$U56,$U56,$C56,$V56,1,3)</f>
        <v>#NAME?</v>
      </c>
      <c r="Q56" s="53" t="e">
        <f aca="false">EURO($F56,$H56,$U56,$U56,$C56,$V56,1,5)/365</f>
        <v>#NAME?</v>
      </c>
      <c r="R56" s="54" t="n">
        <f aca="false">VLOOKUP(E56,Lookups!$B$6:$H$304,6)</f>
        <v>37391</v>
      </c>
      <c r="S56" s="53" t="e">
        <f aca="false">IF(F56&gt;H56,"",J56-I56)</f>
        <v>#NAME?</v>
      </c>
      <c r="T56" s="55" t="str">
        <f aca="false">IF(F56&gt;H56,M56-L56,"")</f>
        <v/>
      </c>
      <c r="U56" s="56" t="n">
        <f aca="false">VLOOKUP(E56,Lookups!$B$6:$E$304,4)</f>
        <v>0.035</v>
      </c>
      <c r="V56" s="57" t="n">
        <f aca="false">R56-$C$2</f>
        <v>-8535</v>
      </c>
    </row>
    <row r="57" customFormat="false" ht="12.75" hidden="false" customHeight="false" outlineLevel="0" collapsed="false">
      <c r="A57" s="82"/>
      <c r="B57" s="58" t="n">
        <v>0</v>
      </c>
      <c r="C57" s="59" t="n">
        <f aca="false">C56+B57</f>
        <v>0.7</v>
      </c>
      <c r="D57" s="60" t="n">
        <f aca="false">D56+B57</f>
        <v>0.42</v>
      </c>
      <c r="E57" s="61" t="n">
        <v>37377</v>
      </c>
      <c r="F57" s="62" t="n">
        <f aca="false">F56</f>
        <v>2.96</v>
      </c>
      <c r="G57" s="62" t="n">
        <f aca="false">F57</f>
        <v>2.96</v>
      </c>
      <c r="H57" s="63" t="n">
        <v>50</v>
      </c>
      <c r="I57" s="64" t="e">
        <f aca="false">IF(AND(F57&gt;H57,F$1="No"),"",EURO(F57,H57,U57,U57,C57,V57,1,0))</f>
        <v>#NAME?</v>
      </c>
      <c r="J57" s="65" t="e">
        <f aca="false">IF(AND(G57&gt;H57,F$1="no"),"",EURO(G57,H57,U57,U57,D57,V57,1,0))</f>
        <v>#NAME?</v>
      </c>
      <c r="K57" s="66" t="e">
        <f aca="false">EURO(F57,H57,U57,U57,C57,V57,1,1)</f>
        <v>#NAME?</v>
      </c>
      <c r="L57" s="64" t="e">
        <f aca="false">IF(AND(G57&lt;H57,F$1="no"),"",EURO(G57,H57,U57,U57,C57,V57,0,0))</f>
        <v>#NAME?</v>
      </c>
      <c r="M57" s="65" t="e">
        <f aca="false">IF(AND(F57&lt;H57,F$1="no"),"",EURO(F57,H57,U57,U57,D57,V57,0,0))</f>
        <v>#NAME?</v>
      </c>
      <c r="N57" s="68" t="e">
        <f aca="false">EURO(F57,H57,U57,U57,C57,V57,0,1)</f>
        <v>#NAME?</v>
      </c>
      <c r="O57" s="69" t="e">
        <f aca="false">EURO($F57,$H57,$U57,$U57,$C57,$V57,1,2)</f>
        <v>#NAME?</v>
      </c>
      <c r="P57" s="70" t="e">
        <f aca="false">EURO($F57,$H57,$U57,$U57,$C57,$V57,1,3)</f>
        <v>#NAME?</v>
      </c>
      <c r="Q57" s="70" t="e">
        <f aca="false">EURO($F57,$H57,$U57,$U57,$C57,$V57,1,5)/365</f>
        <v>#NAME?</v>
      </c>
      <c r="R57" s="74" t="n">
        <f aca="false">VLOOKUP(E57,Lookups!$B$6:$H$304,6)</f>
        <v>37391</v>
      </c>
      <c r="S57" s="70" t="e">
        <f aca="false">IF(F57&gt;H57,"",J57-I57)</f>
        <v>#NAME?</v>
      </c>
      <c r="T57" s="71" t="str">
        <f aca="false">IF(F57&gt;H57,M57-L57,"")</f>
        <v/>
      </c>
      <c r="U57" s="72" t="n">
        <f aca="false">VLOOKUP(E57,Lookups!$B$6:$E$304,4)</f>
        <v>0.035</v>
      </c>
      <c r="V57" s="73" t="n">
        <f aca="false">R57-$C$2</f>
        <v>-8535</v>
      </c>
    </row>
    <row r="58" customFormat="false" ht="12.75" hidden="false" customHeight="false" outlineLevel="0" collapsed="false">
      <c r="A58" s="82"/>
      <c r="B58" s="58" t="n">
        <v>0</v>
      </c>
      <c r="C58" s="59" t="n">
        <f aca="false">C57+B58</f>
        <v>0.7</v>
      </c>
      <c r="D58" s="60" t="n">
        <f aca="false">D57+B58</f>
        <v>0.42</v>
      </c>
      <c r="E58" s="61" t="n">
        <v>37377</v>
      </c>
      <c r="F58" s="62" t="n">
        <f aca="false">F57</f>
        <v>2.96</v>
      </c>
      <c r="G58" s="62" t="n">
        <f aca="false">F58</f>
        <v>2.96</v>
      </c>
      <c r="H58" s="63" t="n">
        <v>50</v>
      </c>
      <c r="I58" s="64" t="e">
        <f aca="false">IF(AND(F58&gt;H58,F$1="No"),"",EURO(F58,H58,U58,U58,C58,V58,1,0))</f>
        <v>#NAME?</v>
      </c>
      <c r="J58" s="65" t="e">
        <f aca="false">IF(AND(G58&gt;H58,F$1="no"),"",EURO(G58,H58,U58,U58,D58,V58,1,0))</f>
        <v>#NAME?</v>
      </c>
      <c r="K58" s="66" t="e">
        <f aca="false">EURO(F58,H58,U58,U58,C58,V58,1,1)</f>
        <v>#NAME?</v>
      </c>
      <c r="L58" s="64" t="e">
        <f aca="false">IF(AND(G58&lt;H58,F$1="no"),"",EURO(G58,H58,U58,U58,C58,V58,0,0))</f>
        <v>#NAME?</v>
      </c>
      <c r="M58" s="65" t="e">
        <f aca="false">IF(AND(F58&lt;H58,F$1="no"),"",EURO(F58,H58,U58,U58,D58,V58,0,0))</f>
        <v>#NAME?</v>
      </c>
      <c r="N58" s="68" t="e">
        <f aca="false">EURO(F58,H58,U58,U58,C58,V58,0,1)</f>
        <v>#NAME?</v>
      </c>
      <c r="O58" s="69" t="e">
        <f aca="false">EURO($F58,$H58,$U58,$U58,$C58,$V58,1,2)</f>
        <v>#NAME?</v>
      </c>
      <c r="P58" s="70" t="e">
        <f aca="false">EURO($F58,$H58,$U58,$U58,$C58,$V58,1,3)</f>
        <v>#NAME?</v>
      </c>
      <c r="Q58" s="70" t="e">
        <f aca="false">EURO($F58,$H58,$U58,$U58,$C58,$V58,1,5)/365</f>
        <v>#NAME?</v>
      </c>
      <c r="R58" s="74" t="n">
        <f aca="false">VLOOKUP(E58,Lookups!$B$6:$H$304,6)</f>
        <v>37391</v>
      </c>
      <c r="S58" s="70" t="e">
        <f aca="false">IF(F58&gt;H58,"",J58-I58)</f>
        <v>#NAME?</v>
      </c>
      <c r="T58" s="71" t="str">
        <f aca="false">IF(F58&gt;H58,M58-L58,"")</f>
        <v/>
      </c>
      <c r="U58" s="72" t="n">
        <f aca="false">VLOOKUP(E58,Lookups!$B$6:$E$304,4)</f>
        <v>0.035</v>
      </c>
      <c r="V58" s="73" t="n">
        <f aca="false">R58-$C$2</f>
        <v>-8535</v>
      </c>
    </row>
    <row r="59" customFormat="false" ht="12.75" hidden="false" customHeight="false" outlineLevel="0" collapsed="false">
      <c r="A59" s="82"/>
      <c r="B59" s="58" t="n">
        <v>0</v>
      </c>
      <c r="C59" s="59" t="n">
        <f aca="false">C58+B59</f>
        <v>0.7</v>
      </c>
      <c r="D59" s="60" t="n">
        <f aca="false">D58+B59</f>
        <v>0.42</v>
      </c>
      <c r="E59" s="61" t="n">
        <v>37377</v>
      </c>
      <c r="F59" s="62" t="n">
        <f aca="false">F58</f>
        <v>2.96</v>
      </c>
      <c r="G59" s="62" t="n">
        <f aca="false">F59</f>
        <v>2.96</v>
      </c>
      <c r="H59" s="63" t="n">
        <v>50</v>
      </c>
      <c r="I59" s="64" t="e">
        <f aca="false">IF(AND(F59&gt;H59,F$1="No"),"",EURO(F59,H59,U59,U59,C59,V59,1,0))</f>
        <v>#NAME?</v>
      </c>
      <c r="J59" s="65" t="e">
        <f aca="false">IF(AND(G59&gt;H59,F$1="no"),"",EURO(G59,H59,U59,U59,D59,V59,1,0))</f>
        <v>#NAME?</v>
      </c>
      <c r="K59" s="66" t="e">
        <f aca="false">EURO(F59,H59,U59,U59,C59,V59,1,1)</f>
        <v>#NAME?</v>
      </c>
      <c r="L59" s="64" t="e">
        <f aca="false">IF(AND(G59&lt;H59,F$1="no"),"",EURO(G59,H59,U59,U59,C59,V59,0,0))</f>
        <v>#NAME?</v>
      </c>
      <c r="M59" s="65" t="e">
        <f aca="false">IF(AND(F59&lt;H59,F$1="no"),"",EURO(F59,H59,U59,U59,D59,V59,0,0))</f>
        <v>#NAME?</v>
      </c>
      <c r="N59" s="68" t="e">
        <f aca="false">EURO(F59,H59,U59,U59,C59,V59,0,1)</f>
        <v>#NAME?</v>
      </c>
      <c r="O59" s="69" t="e">
        <f aca="false">EURO($F59,$H59,$U59,$U59,$C59,$V59,1,2)</f>
        <v>#NAME?</v>
      </c>
      <c r="P59" s="70" t="e">
        <f aca="false">EURO($F59,$H59,$U59,$U59,$C59,$V59,1,3)</f>
        <v>#NAME?</v>
      </c>
      <c r="Q59" s="70" t="e">
        <f aca="false">EURO($F59,$H59,$U59,$U59,$C59,$V59,1,5)/365</f>
        <v>#NAME?</v>
      </c>
      <c r="R59" s="74" t="n">
        <f aca="false">VLOOKUP(E59,Lookups!$B$6:$H$304,6)</f>
        <v>37391</v>
      </c>
      <c r="S59" s="70" t="e">
        <f aca="false">IF(F59&gt;H59,"",J59-I59)</f>
        <v>#NAME?</v>
      </c>
      <c r="T59" s="71" t="str">
        <f aca="false">IF(F59&gt;H59,M59-L59,"")</f>
        <v/>
      </c>
      <c r="U59" s="72" t="n">
        <f aca="false">VLOOKUP(E59,Lookups!$B$6:$E$304,4)</f>
        <v>0.035</v>
      </c>
      <c r="V59" s="73" t="n">
        <f aca="false">R59-$C$2</f>
        <v>-8535</v>
      </c>
    </row>
    <row r="60" customFormat="false" ht="13.5" hidden="false" customHeight="false" outlineLevel="0" collapsed="false">
      <c r="A60" s="82"/>
      <c r="B60" s="75" t="n">
        <v>0</v>
      </c>
      <c r="C60" s="59" t="n">
        <f aca="false">C59+B60</f>
        <v>0.7</v>
      </c>
      <c r="D60" s="60" t="n">
        <f aca="false">D59+B60</f>
        <v>0.42</v>
      </c>
      <c r="E60" s="61" t="n">
        <v>37377</v>
      </c>
      <c r="F60" s="62" t="n">
        <f aca="false">F59</f>
        <v>2.96</v>
      </c>
      <c r="G60" s="62" t="n">
        <f aca="false">F60</f>
        <v>2.96</v>
      </c>
      <c r="H60" s="63" t="n">
        <v>50</v>
      </c>
      <c r="I60" s="64" t="e">
        <f aca="false">IF(AND(F60&gt;H60,F$1="No"),"",EURO(F60,H60,U60,U60,C60,V60,1,0))</f>
        <v>#NAME?</v>
      </c>
      <c r="J60" s="65" t="e">
        <f aca="false">IF(AND(G60&gt;H60,F$1="no"),"",EURO(G60,H60,U60,U60,D60,V60,1,0))</f>
        <v>#NAME?</v>
      </c>
      <c r="K60" s="66" t="e">
        <f aca="false">EURO(F60,H60,U60,U60,C60,V60,1,1)</f>
        <v>#NAME?</v>
      </c>
      <c r="L60" s="64" t="e">
        <f aca="false">IF(AND(G60&lt;H60,F$1="no"),"",EURO(G60,H60,U60,U60,C60,V60,0,0))</f>
        <v>#NAME?</v>
      </c>
      <c r="M60" s="65" t="e">
        <f aca="false">IF(AND(F60&lt;H60,F$1="no"),"",EURO(F60,H60,U60,U60,D60,V60,0,0))</f>
        <v>#NAME?</v>
      </c>
      <c r="N60" s="68" t="e">
        <f aca="false">EURO(F60,H60,U60,U60,C60,V60,0,1)</f>
        <v>#NAME?</v>
      </c>
      <c r="O60" s="69" t="e">
        <f aca="false">EURO($F60,$H60,$U60,$U60,$C60,$V60,1,2)</f>
        <v>#NAME?</v>
      </c>
      <c r="P60" s="70" t="e">
        <f aca="false">EURO($F60,$H60,$U60,$U60,$C60,$V60,1,3)</f>
        <v>#NAME?</v>
      </c>
      <c r="Q60" s="70" t="e">
        <f aca="false">EURO($F60,$H60,$U60,$U60,$C60,$V60,1,5)/365</f>
        <v>#NAME?</v>
      </c>
      <c r="R60" s="74" t="n">
        <f aca="false">VLOOKUP(E60,Lookups!$B$6:$H$304,6)</f>
        <v>37391</v>
      </c>
      <c r="S60" s="70" t="e">
        <f aca="false">IF(F60&gt;H60,"",J60-I60)</f>
        <v>#NAME?</v>
      </c>
      <c r="T60" s="71" t="str">
        <f aca="false">IF(F60&gt;H60,M60-L60,"")</f>
        <v/>
      </c>
      <c r="U60" s="72" t="n">
        <f aca="false">VLOOKUP(E60,Lookups!$B$6:$E$304,4)</f>
        <v>0.035</v>
      </c>
      <c r="V60" s="73" t="n">
        <f aca="false">R60-$C$2</f>
        <v>-8535</v>
      </c>
    </row>
    <row r="61" customFormat="false" ht="12.75" hidden="false" customHeight="false" outlineLevel="0" collapsed="false">
      <c r="A61" s="82" t="s">
        <v>59</v>
      </c>
      <c r="B61" s="128"/>
      <c r="C61" s="42" t="n">
        <f aca="false">C60</f>
        <v>0.7</v>
      </c>
      <c r="D61" s="43" t="n">
        <f aca="false">D60</f>
        <v>0.42</v>
      </c>
      <c r="E61" s="44" t="n">
        <v>37408</v>
      </c>
      <c r="F61" s="131" t="n">
        <f aca="false">'Monthly Option Markets'!F61</f>
        <v>27</v>
      </c>
      <c r="G61" s="131" t="n">
        <f aca="false">'Monthly Option Markets'!G61</f>
        <v>27</v>
      </c>
      <c r="H61" s="46" t="n">
        <v>50</v>
      </c>
      <c r="I61" s="47" t="e">
        <f aca="false">IF(AND(F61&gt;H61,F$1="No"),"",EURO(F61,H61,U61,U61,C61,V61,1,0))</f>
        <v>#NAME?</v>
      </c>
      <c r="J61" s="48" t="e">
        <f aca="false">IF(AND(G61&gt;H61,F$1="no"),"",EURO(G61,H61,U61,U61,D61,V61,1,0))</f>
        <v>#NAME?</v>
      </c>
      <c r="K61" s="49" t="e">
        <f aca="false">EURO(F61,H61,U61,U61,C61,V61,1,1)</f>
        <v>#NAME?</v>
      </c>
      <c r="L61" s="47" t="e">
        <f aca="false">IF(AND(G61&lt;H61,F$1="no"),"",EURO(G61,H61,U61,U61,C61,V61,0,0))</f>
        <v>#NAME?</v>
      </c>
      <c r="M61" s="48" t="e">
        <f aca="false">IF(AND(F61&lt;H61,F$1="no"),"",EURO(F61,H61,U61,U61,D61,V61,0,0))</f>
        <v>#NAME?</v>
      </c>
      <c r="N61" s="51" t="e">
        <f aca="false">EURO(F61,H61,U61,U61,C61,V61,0,1)</f>
        <v>#NAME?</v>
      </c>
      <c r="O61" s="52" t="e">
        <f aca="false">EURO($F61,$H61,$U61,$U61,$C61,$V61,1,2)</f>
        <v>#NAME?</v>
      </c>
      <c r="P61" s="53" t="e">
        <f aca="false">EURO($F61,$H61,$U61,$U61,$C61,$V61,1,3)</f>
        <v>#NAME?</v>
      </c>
      <c r="Q61" s="53" t="e">
        <f aca="false">EURO($F61,$H61,$U61,$U61,$C61,$V61,1,5)/365</f>
        <v>#NAME?</v>
      </c>
      <c r="R61" s="54" t="n">
        <f aca="false">VLOOKUP(E61,Lookups!$B$6:$H$304,6)</f>
        <v>37422</v>
      </c>
      <c r="S61" s="53" t="e">
        <f aca="false">IF(F61&gt;H61,"",J61-I61)</f>
        <v>#NAME?</v>
      </c>
      <c r="T61" s="55" t="str">
        <f aca="false">IF(F61&gt;H61,M61-L61,"")</f>
        <v/>
      </c>
      <c r="U61" s="56" t="n">
        <f aca="false">VLOOKUP(E61,Lookups!$B$6:$E$304,4)</f>
        <v>0.035</v>
      </c>
      <c r="V61" s="57" t="n">
        <f aca="false">R61-$C$2</f>
        <v>-8504</v>
      </c>
    </row>
    <row r="62" customFormat="false" ht="12.75" hidden="false" customHeight="false" outlineLevel="0" collapsed="false">
      <c r="A62" s="82"/>
      <c r="B62" s="58" t="n">
        <v>0</v>
      </c>
      <c r="C62" s="59" t="n">
        <f aca="false">C61+B62</f>
        <v>0.7</v>
      </c>
      <c r="D62" s="60" t="n">
        <f aca="false">D61+B62</f>
        <v>0.42</v>
      </c>
      <c r="E62" s="61" t="n">
        <v>37408</v>
      </c>
      <c r="F62" s="62" t="n">
        <f aca="false">F61</f>
        <v>27</v>
      </c>
      <c r="G62" s="62" t="n">
        <f aca="false">F62</f>
        <v>27</v>
      </c>
      <c r="H62" s="63" t="n">
        <v>50</v>
      </c>
      <c r="I62" s="64" t="e">
        <f aca="false">IF(AND(F62&gt;H62,F$1="No"),"",EURO(F62,H62,U62,U62,C62,V62,1,0))</f>
        <v>#NAME?</v>
      </c>
      <c r="J62" s="65" t="e">
        <f aca="false">IF(AND(G62&gt;H62,F$1="no"),"",EURO(G62,H62,U62,U62,D62,V62,1,0))</f>
        <v>#NAME?</v>
      </c>
      <c r="K62" s="66" t="e">
        <f aca="false">EURO(F62,H62,U62,U62,C62,V62,1,1)</f>
        <v>#NAME?</v>
      </c>
      <c r="L62" s="64" t="e">
        <f aca="false">IF(AND(G62&lt;H62,F$1="no"),"",EURO(G62,H62,U62,U62,C62,V62,0,0))</f>
        <v>#NAME?</v>
      </c>
      <c r="M62" s="65" t="e">
        <f aca="false">IF(AND(F62&lt;H62,F$1="no"),"",EURO(F62,H62,U62,U62,D62,V62,0,0))</f>
        <v>#NAME?</v>
      </c>
      <c r="N62" s="68" t="e">
        <f aca="false">EURO(F62,H62,U62,U62,C62,V62,0,1)</f>
        <v>#NAME?</v>
      </c>
      <c r="O62" s="69" t="e">
        <f aca="false">EURO($F62,$H62,$U62,$U62,$C62,$V62,1,2)</f>
        <v>#NAME?</v>
      </c>
      <c r="P62" s="70" t="e">
        <f aca="false">EURO($F62,$H62,$U62,$U62,$C62,$V62,1,3)</f>
        <v>#NAME?</v>
      </c>
      <c r="Q62" s="70" t="e">
        <f aca="false">EURO($F62,$H62,$U62,$U62,$C62,$V62,1,5)/365</f>
        <v>#NAME?</v>
      </c>
      <c r="R62" s="74" t="n">
        <f aca="false">VLOOKUP(E62,Lookups!$B$6:$H$304,6)</f>
        <v>37422</v>
      </c>
      <c r="S62" s="70" t="e">
        <f aca="false">IF(F62&gt;H62,"",J62-I62)</f>
        <v>#NAME?</v>
      </c>
      <c r="T62" s="71" t="str">
        <f aca="false">IF(F62&gt;H62,M62-L62,"")</f>
        <v/>
      </c>
      <c r="U62" s="72" t="n">
        <f aca="false">VLOOKUP(E62,Lookups!$B$6:$E$304,4)</f>
        <v>0.035</v>
      </c>
      <c r="V62" s="73" t="n">
        <f aca="false">R62-$C$2</f>
        <v>-8504</v>
      </c>
    </row>
    <row r="63" customFormat="false" ht="12.75" hidden="false" customHeight="false" outlineLevel="0" collapsed="false">
      <c r="A63" s="82"/>
      <c r="B63" s="58" t="n">
        <v>0</v>
      </c>
      <c r="C63" s="59" t="n">
        <f aca="false">C62+B63</f>
        <v>0.7</v>
      </c>
      <c r="D63" s="60" t="n">
        <f aca="false">D62+B63</f>
        <v>0.42</v>
      </c>
      <c r="E63" s="61" t="n">
        <v>37408</v>
      </c>
      <c r="F63" s="62" t="n">
        <f aca="false">F62</f>
        <v>27</v>
      </c>
      <c r="G63" s="62" t="n">
        <f aca="false">F63</f>
        <v>27</v>
      </c>
      <c r="H63" s="63" t="n">
        <v>50</v>
      </c>
      <c r="I63" s="64" t="e">
        <f aca="false">IF(AND(F63&gt;H63,F$1="No"),"",EURO(F63,H63,U63,U63,C63,V63,1,0))</f>
        <v>#NAME?</v>
      </c>
      <c r="J63" s="65" t="e">
        <f aca="false">IF(AND(G63&gt;H63,F$1="no"),"",EURO(G63,H63,U63,U63,D63,V63,1,0))</f>
        <v>#NAME?</v>
      </c>
      <c r="K63" s="66" t="e">
        <f aca="false">EURO(F63,H63,U63,U63,C63,V63,1,1)</f>
        <v>#NAME?</v>
      </c>
      <c r="L63" s="64" t="e">
        <f aca="false">IF(AND(G63&lt;H63,F$1="no"),"",EURO(G63,H63,U63,U63,C63,V63,0,0))</f>
        <v>#NAME?</v>
      </c>
      <c r="M63" s="65" t="e">
        <f aca="false">IF(AND(F63&lt;H63,F$1="no"),"",EURO(F63,H63,U63,U63,D63,V63,0,0))</f>
        <v>#NAME?</v>
      </c>
      <c r="N63" s="68" t="e">
        <f aca="false">EURO(F63,H63,U63,U63,C63,V63,0,1)</f>
        <v>#NAME?</v>
      </c>
      <c r="O63" s="69" t="e">
        <f aca="false">EURO($F63,$H63,$U63,$U63,$C63,$V63,1,2)</f>
        <v>#NAME?</v>
      </c>
      <c r="P63" s="70" t="e">
        <f aca="false">EURO($F63,$H63,$U63,$U63,$C63,$V63,1,3)</f>
        <v>#NAME?</v>
      </c>
      <c r="Q63" s="70" t="e">
        <f aca="false">EURO($F63,$H63,$U63,$U63,$C63,$V63,1,5)/365</f>
        <v>#NAME?</v>
      </c>
      <c r="R63" s="74" t="n">
        <f aca="false">VLOOKUP(E63,Lookups!$B$6:$H$304,6)</f>
        <v>37422</v>
      </c>
      <c r="S63" s="70" t="e">
        <f aca="false">IF(F63&gt;H63,"",J63-I63)</f>
        <v>#NAME?</v>
      </c>
      <c r="T63" s="71" t="str">
        <f aca="false">IF(F63&gt;H63,M63-L63,"")</f>
        <v/>
      </c>
      <c r="U63" s="72" t="n">
        <f aca="false">VLOOKUP(E63,Lookups!$B$6:$E$304,4)</f>
        <v>0.035</v>
      </c>
      <c r="V63" s="73" t="n">
        <f aca="false">R63-$C$2</f>
        <v>-8504</v>
      </c>
    </row>
    <row r="64" customFormat="false" ht="12.75" hidden="false" customHeight="false" outlineLevel="0" collapsed="false">
      <c r="A64" s="82"/>
      <c r="B64" s="58" t="n">
        <v>0</v>
      </c>
      <c r="C64" s="59" t="n">
        <f aca="false">C63+B64</f>
        <v>0.7</v>
      </c>
      <c r="D64" s="60" t="n">
        <f aca="false">D63+B64</f>
        <v>0.42</v>
      </c>
      <c r="E64" s="61" t="n">
        <v>37408</v>
      </c>
      <c r="F64" s="62" t="n">
        <f aca="false">F63</f>
        <v>27</v>
      </c>
      <c r="G64" s="62" t="n">
        <f aca="false">F64</f>
        <v>27</v>
      </c>
      <c r="H64" s="63" t="n">
        <v>50</v>
      </c>
      <c r="I64" s="64" t="e">
        <f aca="false">IF(AND(F64&gt;H64,F$1="No"),"",EURO(F64,H64,U64,U64,C64,V64,1,0))</f>
        <v>#NAME?</v>
      </c>
      <c r="J64" s="65" t="e">
        <f aca="false">IF(AND(G64&gt;H64,F$1="no"),"",EURO(G64,H64,U64,U64,D64,V64,1,0))</f>
        <v>#NAME?</v>
      </c>
      <c r="K64" s="66" t="e">
        <f aca="false">EURO(F64,H64,U64,U64,C64,V64,1,1)</f>
        <v>#NAME?</v>
      </c>
      <c r="L64" s="64" t="e">
        <f aca="false">IF(AND(G64&lt;H64,F$1="no"),"",EURO(G64,H64,U64,U64,C64,V64,0,0))</f>
        <v>#NAME?</v>
      </c>
      <c r="M64" s="65" t="e">
        <f aca="false">IF(AND(F64&lt;H64,F$1="no"),"",EURO(F64,H64,U64,U64,D64,V64,0,0))</f>
        <v>#NAME?</v>
      </c>
      <c r="N64" s="68" t="e">
        <f aca="false">EURO(F64,H64,U64,U64,C64,V64,0,1)</f>
        <v>#NAME?</v>
      </c>
      <c r="O64" s="69" t="e">
        <f aca="false">EURO($F64,$H64,$U64,$U64,$C64,$V64,1,2)</f>
        <v>#NAME?</v>
      </c>
      <c r="P64" s="70" t="e">
        <f aca="false">EURO($F64,$H64,$U64,$U64,$C64,$V64,1,3)</f>
        <v>#NAME?</v>
      </c>
      <c r="Q64" s="70" t="e">
        <f aca="false">EURO($F64,$H64,$U64,$U64,$C64,$V64,1,5)/365</f>
        <v>#NAME?</v>
      </c>
      <c r="R64" s="74" t="n">
        <f aca="false">VLOOKUP(E64,Lookups!$B$6:$H$304,6)</f>
        <v>37422</v>
      </c>
      <c r="S64" s="70" t="e">
        <f aca="false">IF(F64&gt;H64,"",J64-I64)</f>
        <v>#NAME?</v>
      </c>
      <c r="T64" s="71" t="str">
        <f aca="false">IF(F64&gt;H64,M64-L64,"")</f>
        <v/>
      </c>
      <c r="U64" s="72" t="n">
        <f aca="false">VLOOKUP(E64,Lookups!$B$6:$E$304,4)</f>
        <v>0.035</v>
      </c>
      <c r="V64" s="73" t="n">
        <f aca="false">R64-$C$2</f>
        <v>-8504</v>
      </c>
    </row>
    <row r="65" customFormat="false" ht="13.5" hidden="false" customHeight="false" outlineLevel="0" collapsed="false">
      <c r="A65" s="82"/>
      <c r="B65" s="75" t="n">
        <v>0</v>
      </c>
      <c r="C65" s="59" t="n">
        <f aca="false">C64+B65</f>
        <v>0.7</v>
      </c>
      <c r="D65" s="60" t="n">
        <f aca="false">D64+B65</f>
        <v>0.42</v>
      </c>
      <c r="E65" s="61" t="n">
        <v>37408</v>
      </c>
      <c r="F65" s="62" t="n">
        <f aca="false">F64</f>
        <v>27</v>
      </c>
      <c r="G65" s="62" t="n">
        <f aca="false">F65</f>
        <v>27</v>
      </c>
      <c r="H65" s="63" t="n">
        <v>50</v>
      </c>
      <c r="I65" s="64" t="e">
        <f aca="false">IF(AND(F65&gt;H65,F$1="No"),"",EURO(F65,H65,U65,U65,C65,V65,1,0))</f>
        <v>#NAME?</v>
      </c>
      <c r="J65" s="65" t="e">
        <f aca="false">IF(AND(G65&gt;H65,F$1="no"),"",EURO(G65,H65,U65,U65,D65,V65,1,0))</f>
        <v>#NAME?</v>
      </c>
      <c r="K65" s="66" t="e">
        <f aca="false">EURO(F65,H65,U65,U65,C65,V65,1,1)</f>
        <v>#NAME?</v>
      </c>
      <c r="L65" s="64" t="e">
        <f aca="false">IF(AND(G65&lt;H65,F$1="no"),"",EURO(G65,H65,U65,U65,C65,V65,0,0))</f>
        <v>#NAME?</v>
      </c>
      <c r="M65" s="65" t="e">
        <f aca="false">IF(AND(F65&lt;H65,F$1="no"),"",EURO(F65,H65,U65,U65,D65,V65,0,0))</f>
        <v>#NAME?</v>
      </c>
      <c r="N65" s="68" t="e">
        <f aca="false">EURO(F65,H65,U65,U65,C65,V65,0,1)</f>
        <v>#NAME?</v>
      </c>
      <c r="O65" s="69" t="e">
        <f aca="false">EURO($F65,$H65,$U65,$U65,$C65,$V65,1,2)</f>
        <v>#NAME?</v>
      </c>
      <c r="P65" s="70" t="e">
        <f aca="false">EURO($F65,$H65,$U65,$U65,$C65,$V65,1,3)</f>
        <v>#NAME?</v>
      </c>
      <c r="Q65" s="70" t="e">
        <f aca="false">EURO($F65,$H65,$U65,$U65,$C65,$V65,1,5)/365</f>
        <v>#NAME?</v>
      </c>
      <c r="R65" s="74" t="n">
        <f aca="false">VLOOKUP(E65,Lookups!$B$6:$H$304,6)</f>
        <v>37422</v>
      </c>
      <c r="S65" s="70" t="e">
        <f aca="false">IF(F65&gt;H65,"",J65-I65)</f>
        <v>#NAME?</v>
      </c>
      <c r="T65" s="71" t="str">
        <f aca="false">IF(F65&gt;H65,M65-L65,"")</f>
        <v/>
      </c>
      <c r="U65" s="72" t="n">
        <f aca="false">VLOOKUP(E65,Lookups!$B$6:$E$304,4)</f>
        <v>0.035</v>
      </c>
      <c r="V65" s="73" t="n">
        <f aca="false">R65-$C$2</f>
        <v>-8504</v>
      </c>
    </row>
    <row r="66" customFormat="false" ht="12.75" hidden="false" customHeight="false" outlineLevel="0" collapsed="false">
      <c r="A66" s="82" t="s">
        <v>60</v>
      </c>
      <c r="B66" s="128"/>
      <c r="C66" s="137" t="n">
        <v>0.82</v>
      </c>
      <c r="D66" s="138" t="n">
        <v>1</v>
      </c>
      <c r="E66" s="139" t="n">
        <v>37438</v>
      </c>
      <c r="F66" s="131" t="n">
        <f aca="false">'Monthly Option Markets'!F66</f>
        <v>73</v>
      </c>
      <c r="G66" s="131" t="n">
        <f aca="false">'Monthly Option Markets'!G66</f>
        <v>74</v>
      </c>
      <c r="H66" s="46" t="n">
        <v>100</v>
      </c>
      <c r="I66" s="47" t="e">
        <f aca="false">IF(AND(F66&gt;H66,F$1="No"),"",EURO(F66,H66,U66,U66,C66,V66,1,0))</f>
        <v>#NAME?</v>
      </c>
      <c r="J66" s="48" t="e">
        <f aca="false">IF(AND(G66&gt;H66,F$1="no"),"",EURO(G66,H66,U66,U66,D66,V66,1,0))</f>
        <v>#NAME?</v>
      </c>
      <c r="K66" s="140" t="e">
        <f aca="false">EURO(F66,H66,U66,U66,C66,V66,1,1)</f>
        <v>#NAME?</v>
      </c>
      <c r="L66" s="47" t="e">
        <f aca="false">IF(AND(G66&lt;H66,F$1="no"),"",EURO(G66,H66,U66,U66,C66,V66,0,0))</f>
        <v>#NAME?</v>
      </c>
      <c r="M66" s="48" t="e">
        <f aca="false">IF(AND(F66&lt;H66,F$1="no"),"",EURO(F66,H66,U66,U66,D66,V66,0,0))</f>
        <v>#NAME?</v>
      </c>
      <c r="N66" s="51" t="e">
        <f aca="false">EURO(F66,H66,U66,U66,C66,V66,0,1)</f>
        <v>#NAME?</v>
      </c>
      <c r="O66" s="52" t="e">
        <f aca="false">EURO($F66,$H66,$U66,$U66,$C66,$V66,1,2)</f>
        <v>#NAME?</v>
      </c>
      <c r="P66" s="53" t="e">
        <f aca="false">EURO($F66,$H66,$U66,$U66,$C66,$V66,1,3)</f>
        <v>#NAME?</v>
      </c>
      <c r="Q66" s="53" t="e">
        <f aca="false">EURO($F66,$H66,$U66,$U66,$C66,$V66,1,5)/365</f>
        <v>#NAME?</v>
      </c>
      <c r="R66" s="54" t="n">
        <f aca="false">VLOOKUP(E66,Lookups!$B$6:$H$304,6)</f>
        <v>37453</v>
      </c>
      <c r="S66" s="53" t="e">
        <f aca="false">IF(F66&gt;H66,"",J66-I66)</f>
        <v>#NAME?</v>
      </c>
      <c r="T66" s="55" t="str">
        <f aca="false">IF(F66&gt;H66,M66-L66,"")</f>
        <v/>
      </c>
      <c r="U66" s="56" t="n">
        <f aca="false">VLOOKUP(E66,Lookups!$B$6:$E$304,4)</f>
        <v>0.035</v>
      </c>
      <c r="V66" s="73" t="n">
        <f aca="false">R66-$C$2</f>
        <v>-8473</v>
      </c>
    </row>
    <row r="67" customFormat="false" ht="12.75" hidden="false" customHeight="false" outlineLevel="0" collapsed="false">
      <c r="A67" s="82"/>
      <c r="B67" s="58"/>
      <c r="C67" s="59" t="n">
        <f aca="false">C66+B67</f>
        <v>0.82</v>
      </c>
      <c r="D67" s="60" t="n">
        <f aca="false">D66+B67</f>
        <v>1</v>
      </c>
      <c r="E67" s="141" t="n">
        <v>37469</v>
      </c>
      <c r="F67" s="112" t="n">
        <f aca="false">F66</f>
        <v>73</v>
      </c>
      <c r="G67" s="112" t="n">
        <f aca="false">F67</f>
        <v>73</v>
      </c>
      <c r="H67" s="113" t="n">
        <f aca="false">H66</f>
        <v>100</v>
      </c>
      <c r="I67" s="114" t="e">
        <f aca="false">IF(AND(F67&gt;H67,F$1="No"),"",EURO(F67,H67,U67,U67,C67,V67,1,0))</f>
        <v>#NAME?</v>
      </c>
      <c r="J67" s="115" t="e">
        <f aca="false">IF(AND(G67&gt;H67,F$1="no"),"",EURO(G67,H67,U67,U67,D67,V67,1,0))</f>
        <v>#NAME?</v>
      </c>
      <c r="K67" s="142" t="e">
        <f aca="false">EURO(F67,H67,U67,U67,C67,V67,1,1)</f>
        <v>#NAME?</v>
      </c>
      <c r="L67" s="114" t="e">
        <f aca="false">IF(AND(G67&lt;H67,F$1="no"),"",EURO(G67,H67,U67,U67,C67,V67,0,0))</f>
        <v>#NAME?</v>
      </c>
      <c r="M67" s="115" t="e">
        <f aca="false">IF(AND(F67&lt;H67,F$1="no"),"",EURO(F67,H67,U67,U67,D67,V67,0,0))</f>
        <v>#NAME?</v>
      </c>
      <c r="N67" s="87" t="e">
        <f aca="false">EURO(F67,H67,U67,U67,C67,V67,0,1)</f>
        <v>#NAME?</v>
      </c>
      <c r="O67" s="88" t="e">
        <f aca="false">EURO($F67,$H67,$U67,$U67,$C67,$V67,1,2)</f>
        <v>#NAME?</v>
      </c>
      <c r="P67" s="89" t="e">
        <f aca="false">EURO($F67,$H67,$U67,$U67,$C67,$V67,1,3)</f>
        <v>#NAME?</v>
      </c>
      <c r="Q67" s="89" t="e">
        <f aca="false">EURO($F67,$H67,$U67,$U67,$C67,$V67,1,5)/365</f>
        <v>#NAME?</v>
      </c>
      <c r="R67" s="90" t="n">
        <f aca="false">VLOOKUP(E67,Lookups!$B$6:$H$304,6)</f>
        <v>37483</v>
      </c>
      <c r="S67" s="89" t="e">
        <f aca="false">IF(F67&gt;H67,"",J67-I67)</f>
        <v>#NAME?</v>
      </c>
      <c r="T67" s="91" t="str">
        <f aca="false">IF(F67&gt;H67,M67-L67,"")</f>
        <v/>
      </c>
      <c r="U67" s="92" t="n">
        <f aca="false">VLOOKUP(E67,Lookups!$B$6:$E$304,4)</f>
        <v>0.035</v>
      </c>
      <c r="V67" s="73" t="n">
        <f aca="false">R67-$C$2</f>
        <v>-8443</v>
      </c>
    </row>
    <row r="68" customFormat="false" ht="12.75" hidden="false" customHeight="false" outlineLevel="0" collapsed="false">
      <c r="A68" s="82"/>
      <c r="B68" s="58" t="n">
        <v>-0.1</v>
      </c>
      <c r="C68" s="59" t="n">
        <f aca="false">C67+B68</f>
        <v>0.72</v>
      </c>
      <c r="D68" s="60" t="n">
        <f aca="false">D67+B68</f>
        <v>0.9</v>
      </c>
      <c r="E68" s="143" t="n">
        <v>37438</v>
      </c>
      <c r="F68" s="96" t="n">
        <f aca="false">F67</f>
        <v>73</v>
      </c>
      <c r="G68" s="96" t="n">
        <f aca="false">F68</f>
        <v>73</v>
      </c>
      <c r="H68" s="97" t="n">
        <v>50</v>
      </c>
      <c r="I68" s="98" t="e">
        <f aca="false">IF(AND(F68&gt;H68,F$1="No"),"",EURO(F68,H68,U68,U68,C68,V68,1,0))</f>
        <v>#NAME?</v>
      </c>
      <c r="J68" s="99" t="e">
        <f aca="false">IF(AND(G68&gt;H68,F$1="no"),"",EURO(G68,H68,U68,U68,D68,V68,1,0))</f>
        <v>#NAME?</v>
      </c>
      <c r="K68" s="144" t="e">
        <f aca="false">EURO(F68,H68,U68,U68,C68,V68,1,1)</f>
        <v>#NAME?</v>
      </c>
      <c r="L68" s="98" t="e">
        <f aca="false">IF(AND(G68&lt;H68,F$1="no"),"",EURO(G68,H68,U68,U68,C68,V68,0,0))</f>
        <v>#NAME?</v>
      </c>
      <c r="M68" s="99" t="e">
        <f aca="false">IF(AND(F68&lt;H68,F$1="no"),"",EURO(F68,H68,U68,U68,D68,V68,0,0))</f>
        <v>#NAME?</v>
      </c>
      <c r="N68" s="102" t="e">
        <f aca="false">EURO(F68,H68,U68,U68,C68,V68,0,1)</f>
        <v>#NAME?</v>
      </c>
      <c r="O68" s="103" t="e">
        <f aca="false">EURO($F68,$H68,$U68,$U68,$C68,$V68,1,2)</f>
        <v>#NAME?</v>
      </c>
      <c r="P68" s="104" t="e">
        <f aca="false">EURO($F68,$H68,$U68,$U68,$C68,$V68,1,3)</f>
        <v>#NAME?</v>
      </c>
      <c r="Q68" s="104" t="e">
        <f aca="false">EURO($F68,$H68,$U68,$U68,$C68,$V68,1,5)/365</f>
        <v>#NAME?</v>
      </c>
      <c r="R68" s="105" t="n">
        <f aca="false">VLOOKUP(E68,Lookups!$B$6:$H$304,6)</f>
        <v>37453</v>
      </c>
      <c r="S68" s="104" t="str">
        <f aca="false">IF(F68&gt;H68,"",J68-I68)</f>
        <v/>
      </c>
      <c r="T68" s="106" t="e">
        <f aca="false">IF(F68&gt;H68,M68-L68,"")</f>
        <v>#NAME?</v>
      </c>
      <c r="U68" s="107" t="n">
        <f aca="false">VLOOKUP(E68,Lookups!$B$6:$E$304,4)</f>
        <v>0.035</v>
      </c>
      <c r="V68" s="73" t="n">
        <f aca="false">R68-$C$2</f>
        <v>-8473</v>
      </c>
    </row>
    <row r="69" customFormat="false" ht="12.75" hidden="false" customHeight="false" outlineLevel="0" collapsed="false">
      <c r="A69" s="82"/>
      <c r="B69" s="58" t="n">
        <v>0</v>
      </c>
      <c r="C69" s="59" t="n">
        <f aca="false">C68+B69</f>
        <v>0.72</v>
      </c>
      <c r="D69" s="60" t="n">
        <f aca="false">D68+B69</f>
        <v>0.9</v>
      </c>
      <c r="E69" s="141" t="n">
        <v>37469</v>
      </c>
      <c r="F69" s="112" t="n">
        <f aca="false">F68</f>
        <v>73</v>
      </c>
      <c r="G69" s="112" t="n">
        <f aca="false">F69</f>
        <v>73</v>
      </c>
      <c r="H69" s="113" t="n">
        <v>50</v>
      </c>
      <c r="I69" s="114" t="e">
        <f aca="false">IF(AND(F69&gt;H69,F$1="No"),"",EURO(F69,H69,U69,U69,C69,V69,1,0))</f>
        <v>#NAME?</v>
      </c>
      <c r="J69" s="115" t="e">
        <f aca="false">IF(AND(G69&gt;H69,F$1="no"),"",EURO(G69,H69,U69,U69,D69,V69,1,0))</f>
        <v>#NAME?</v>
      </c>
      <c r="K69" s="142" t="e">
        <f aca="false">EURO(F69,H69,U69,U69,C69,V69,1,1)</f>
        <v>#NAME?</v>
      </c>
      <c r="L69" s="114" t="e">
        <f aca="false">IF(AND(G69&lt;H69,F$1="no"),"",EURO(G69,H69,U69,U69,C69,V69,0,0))</f>
        <v>#NAME?</v>
      </c>
      <c r="M69" s="115" t="e">
        <f aca="false">IF(AND(F69&lt;H69,F$1="no"),"",EURO(F69,H69,U69,U69,D69,V69,0,0))</f>
        <v>#NAME?</v>
      </c>
      <c r="N69" s="87" t="e">
        <f aca="false">EURO(F69,H69,U69,U69,C69,V69,0,1)</f>
        <v>#NAME?</v>
      </c>
      <c r="O69" s="88" t="e">
        <f aca="false">EURO($F69,$H69,$U69,$U69,$C69,$V69,1,2)</f>
        <v>#NAME?</v>
      </c>
      <c r="P69" s="89" t="e">
        <f aca="false">EURO($F69,$H69,$U69,$U69,$C69,$V69,1,3)</f>
        <v>#NAME?</v>
      </c>
      <c r="Q69" s="89" t="e">
        <f aca="false">EURO($F69,$H69,$U69,$U69,$C69,$V69,1,5)/365</f>
        <v>#NAME?</v>
      </c>
      <c r="R69" s="90" t="n">
        <f aca="false">VLOOKUP(E69,Lookups!$B$6:$H$304,6)</f>
        <v>37483</v>
      </c>
      <c r="S69" s="89" t="str">
        <f aca="false">IF(F69&gt;H69,"",J69-I69)</f>
        <v/>
      </c>
      <c r="T69" s="91" t="e">
        <f aca="false">IF(F69&gt;H69,M69-L69,"")</f>
        <v>#NAME?</v>
      </c>
      <c r="U69" s="92" t="n">
        <f aca="false">VLOOKUP(E69,Lookups!$B$6:$E$304,4)</f>
        <v>0.035</v>
      </c>
      <c r="V69" s="73" t="n">
        <f aca="false">R69-$C$2</f>
        <v>-8443</v>
      </c>
    </row>
    <row r="70" customFormat="false" ht="12.75" hidden="false" customHeight="false" outlineLevel="0" collapsed="false">
      <c r="A70" s="82"/>
      <c r="B70" s="58" t="n">
        <v>0</v>
      </c>
      <c r="C70" s="59" t="n">
        <f aca="false">C69+B70</f>
        <v>0.72</v>
      </c>
      <c r="D70" s="60" t="n">
        <f aca="false">D69+B70</f>
        <v>0.9</v>
      </c>
      <c r="E70" s="143" t="n">
        <v>37438</v>
      </c>
      <c r="F70" s="96" t="n">
        <f aca="false">F69</f>
        <v>73</v>
      </c>
      <c r="G70" s="96" t="n">
        <f aca="false">F70</f>
        <v>73</v>
      </c>
      <c r="H70" s="97" t="n">
        <v>50</v>
      </c>
      <c r="I70" s="98" t="e">
        <f aca="false">IF(AND(F70&gt;H70,F$1="No"),"",EURO(F70,H70,U70,U70,C70,V70,1,0))</f>
        <v>#NAME?</v>
      </c>
      <c r="J70" s="99" t="e">
        <f aca="false">IF(AND(G70&gt;H70,F$1="no"),"",EURO(G70,H70,U70,U70,D70,V70,1,0))</f>
        <v>#NAME?</v>
      </c>
      <c r="K70" s="144" t="e">
        <f aca="false">EURO(F70,H70,U70,U70,C70,V70,1,1)</f>
        <v>#NAME?</v>
      </c>
      <c r="L70" s="98" t="e">
        <f aca="false">IF(AND(G70&lt;H70,F$1="no"),"",EURO(G70,H70,U70,U70,C70,V70,0,0))</f>
        <v>#NAME?</v>
      </c>
      <c r="M70" s="99" t="e">
        <f aca="false">IF(AND(F70&lt;H70,F$1="no"),"",EURO(F70,H70,U70,U70,D70,V70,0,0))</f>
        <v>#NAME?</v>
      </c>
      <c r="N70" s="102" t="e">
        <f aca="false">EURO(F70,H70,U70,U70,C70,V70,0,1)</f>
        <v>#NAME?</v>
      </c>
      <c r="O70" s="103" t="e">
        <f aca="false">EURO($F70,$H70,$U70,$U70,$C70,$V70,1,2)</f>
        <v>#NAME?</v>
      </c>
      <c r="P70" s="104" t="e">
        <f aca="false">EURO($F70,$H70,$U70,$U70,$C70,$V70,1,3)</f>
        <v>#NAME?</v>
      </c>
      <c r="Q70" s="104" t="e">
        <f aca="false">EURO($F70,$H70,$U70,$U70,$C70,$V70,1,5)/365</f>
        <v>#NAME?</v>
      </c>
      <c r="R70" s="105" t="n">
        <f aca="false">VLOOKUP(E70,Lookups!$B$6:$H$304,6)</f>
        <v>37453</v>
      </c>
      <c r="S70" s="104" t="str">
        <f aca="false">IF(F70&gt;H70,"",J70-I70)</f>
        <v/>
      </c>
      <c r="T70" s="106" t="e">
        <f aca="false">IF(F70&gt;H70,M70-L70,"")</f>
        <v>#NAME?</v>
      </c>
      <c r="U70" s="107" t="n">
        <f aca="false">VLOOKUP(E70,Lookups!$B$6:$E$304,4)</f>
        <v>0.035</v>
      </c>
      <c r="V70" s="73" t="n">
        <f aca="false">R70-$C$2</f>
        <v>-8473</v>
      </c>
    </row>
    <row r="71" customFormat="false" ht="12.75" hidden="false" customHeight="false" outlineLevel="0" collapsed="false">
      <c r="A71" s="82"/>
      <c r="B71" s="58" t="n">
        <v>0</v>
      </c>
      <c r="C71" s="59" t="n">
        <f aca="false">C70+B71</f>
        <v>0.72</v>
      </c>
      <c r="D71" s="60" t="n">
        <f aca="false">D70+B71</f>
        <v>0.9</v>
      </c>
      <c r="E71" s="141" t="n">
        <v>37469</v>
      </c>
      <c r="F71" s="112" t="n">
        <f aca="false">F70</f>
        <v>73</v>
      </c>
      <c r="G71" s="112" t="n">
        <f aca="false">F71</f>
        <v>73</v>
      </c>
      <c r="H71" s="113" t="n">
        <v>50</v>
      </c>
      <c r="I71" s="114" t="e">
        <f aca="false">IF(AND(F71&gt;H71,F$1="No"),"",EURO(F71,H71,U71,U71,C71,V71,1,0))</f>
        <v>#NAME?</v>
      </c>
      <c r="J71" s="115" t="e">
        <f aca="false">IF(AND(G71&gt;H71,F$1="no"),"",EURO(G71,H71,U71,U71,D71,V71,1,0))</f>
        <v>#NAME?</v>
      </c>
      <c r="K71" s="142" t="e">
        <f aca="false">EURO(F71,H71,U71,U71,C71,V71,1,1)</f>
        <v>#NAME?</v>
      </c>
      <c r="L71" s="114" t="e">
        <f aca="false">IF(AND(G71&lt;H71,F$1="no"),"",EURO(G71,H71,U71,U71,C71,V71,0,0))</f>
        <v>#NAME?</v>
      </c>
      <c r="M71" s="115" t="e">
        <f aca="false">IF(AND(F71&lt;H71,F$1="no"),"",EURO(F71,H71,U71,U71,D71,V71,0,0))</f>
        <v>#NAME?</v>
      </c>
      <c r="N71" s="87" t="e">
        <f aca="false">EURO(F71,H71,U71,U71,C71,V71,0,1)</f>
        <v>#NAME?</v>
      </c>
      <c r="O71" s="88" t="e">
        <f aca="false">EURO($F71,$H71,$U71,$U71,$C71,$V71,1,2)</f>
        <v>#NAME?</v>
      </c>
      <c r="P71" s="89" t="e">
        <f aca="false">EURO($F71,$H71,$U71,$U71,$C71,$V71,1,3)</f>
        <v>#NAME?</v>
      </c>
      <c r="Q71" s="89" t="e">
        <f aca="false">EURO($F71,$H71,$U71,$U71,$C71,$V71,1,5)/365</f>
        <v>#NAME?</v>
      </c>
      <c r="R71" s="90" t="n">
        <f aca="false">VLOOKUP(E71,Lookups!$B$6:$H$304,6)</f>
        <v>37483</v>
      </c>
      <c r="S71" s="89" t="str">
        <f aca="false">IF(F71&gt;H71,"",J71-I71)</f>
        <v/>
      </c>
      <c r="T71" s="91" t="e">
        <f aca="false">IF(F71&gt;H71,M71-L71,"")</f>
        <v>#NAME?</v>
      </c>
      <c r="U71" s="92" t="n">
        <f aca="false">VLOOKUP(E71,Lookups!$B$6:$E$304,4)</f>
        <v>0.035</v>
      </c>
      <c r="V71" s="73" t="n">
        <f aca="false">R71-$C$2</f>
        <v>-8443</v>
      </c>
    </row>
    <row r="72" customFormat="false" ht="12.75" hidden="false" customHeight="false" outlineLevel="0" collapsed="false">
      <c r="A72" s="82"/>
      <c r="B72" s="58" t="n">
        <v>0</v>
      </c>
      <c r="C72" s="59" t="n">
        <f aca="false">C71+B72</f>
        <v>0.72</v>
      </c>
      <c r="D72" s="60" t="n">
        <f aca="false">D71+B72</f>
        <v>0.9</v>
      </c>
      <c r="E72" s="143" t="n">
        <v>37438</v>
      </c>
      <c r="F72" s="96" t="n">
        <f aca="false">F71</f>
        <v>73</v>
      </c>
      <c r="G72" s="96" t="n">
        <f aca="false">F72</f>
        <v>73</v>
      </c>
      <c r="H72" s="97" t="n">
        <v>50</v>
      </c>
      <c r="I72" s="98" t="e">
        <f aca="false">IF(AND(F72&gt;H72,F$1="No"),"",EURO(F72,H72,U72,U72,C72,V72,1,0))</f>
        <v>#NAME?</v>
      </c>
      <c r="J72" s="99" t="e">
        <f aca="false">IF(AND(G72&gt;H72,F$1="no"),"",EURO(G72,H72,U72,U72,D72,V72,1,0))</f>
        <v>#NAME?</v>
      </c>
      <c r="K72" s="144" t="e">
        <f aca="false">EURO(F72,H72,U72,U72,C72,V72,1,1)</f>
        <v>#NAME?</v>
      </c>
      <c r="L72" s="98" t="e">
        <f aca="false">IF(AND(G72&lt;H72,F$1="no"),"",EURO(G72,H72,U72,U72,C72,V72,0,0))</f>
        <v>#NAME?</v>
      </c>
      <c r="M72" s="99" t="e">
        <f aca="false">IF(AND(F72&lt;H72,F$1="no"),"",EURO(F72,H72,U72,U72,D72,V72,0,0))</f>
        <v>#NAME?</v>
      </c>
      <c r="N72" s="102" t="e">
        <f aca="false">EURO(F72,H72,U72,U72,C72,V72,0,1)</f>
        <v>#NAME?</v>
      </c>
      <c r="O72" s="103" t="e">
        <f aca="false">EURO($F72,$H72,$U72,$U72,$C72,$V72,1,2)</f>
        <v>#NAME?</v>
      </c>
      <c r="P72" s="104" t="e">
        <f aca="false">EURO($F72,$H72,$U72,$U72,$C72,$V72,1,3)</f>
        <v>#NAME?</v>
      </c>
      <c r="Q72" s="104" t="e">
        <f aca="false">EURO($F72,$H72,$U72,$U72,$C72,$V72,1,5)/365</f>
        <v>#NAME?</v>
      </c>
      <c r="R72" s="105" t="n">
        <f aca="false">VLOOKUP(E72,Lookups!$B$6:$H$304,6)</f>
        <v>37453</v>
      </c>
      <c r="S72" s="104" t="str">
        <f aca="false">IF(F72&gt;H72,"",J72-I72)</f>
        <v/>
      </c>
      <c r="T72" s="106" t="e">
        <f aca="false">IF(F72&gt;H72,M72-L72,"")</f>
        <v>#NAME?</v>
      </c>
      <c r="U72" s="107" t="n">
        <f aca="false">VLOOKUP(E72,Lookups!$B$6:$E$304,4)</f>
        <v>0.035</v>
      </c>
      <c r="V72" s="73" t="n">
        <f aca="false">R72-$C$2</f>
        <v>-8473</v>
      </c>
    </row>
    <row r="73" customFormat="false" ht="13.5" hidden="false" customHeight="false" outlineLevel="0" collapsed="false">
      <c r="A73" s="82"/>
      <c r="B73" s="75" t="n">
        <v>0</v>
      </c>
      <c r="C73" s="59" t="n">
        <f aca="false">C72+B73</f>
        <v>0.72</v>
      </c>
      <c r="D73" s="60" t="n">
        <f aca="false">D72+B73</f>
        <v>0.9</v>
      </c>
      <c r="E73" s="145" t="n">
        <v>37469</v>
      </c>
      <c r="F73" s="132" t="n">
        <f aca="false">F72</f>
        <v>73</v>
      </c>
      <c r="G73" s="132" t="n">
        <f aca="false">F73</f>
        <v>73</v>
      </c>
      <c r="H73" s="122" t="n">
        <v>50</v>
      </c>
      <c r="I73" s="123" t="e">
        <f aca="false">IF(AND(F73&gt;H73,F$1="No"),"",EURO(F73,H73,U73,U73,C73,V73,1,0))</f>
        <v>#NAME?</v>
      </c>
      <c r="J73" s="124" t="e">
        <f aca="false">IF(AND(G73&gt;H73,F$1="no"),"",EURO(G73,H73,U73,U73,D73,V73,1,0))</f>
        <v>#NAME?</v>
      </c>
      <c r="K73" s="146" t="e">
        <f aca="false">EURO(F73,H73,U73,U73,C73,V73,1,1)</f>
        <v>#NAME?</v>
      </c>
      <c r="L73" s="123" t="e">
        <f aca="false">IF(AND(G73&lt;H73,F$1="no"),"",EURO(G73,H73,U73,U73,C73,V73,0,0))</f>
        <v>#NAME?</v>
      </c>
      <c r="M73" s="124" t="e">
        <f aca="false">IF(AND(F73&lt;H73,F$1="no"),"",EURO(F73,H73,U73,U73,D73,V73,0,0))</f>
        <v>#NAME?</v>
      </c>
      <c r="N73" s="76" t="e">
        <f aca="false">EURO(F73,H73,U73,U73,C73,V73,0,1)</f>
        <v>#NAME?</v>
      </c>
      <c r="O73" s="77" t="e">
        <f aca="false">EURO($F73,$H73,$U73,$U73,$C73,$V73,1,2)</f>
        <v>#NAME?</v>
      </c>
      <c r="P73" s="78" t="e">
        <f aca="false">EURO($F73,$H73,$U73,$U73,$C73,$V73,1,3)</f>
        <v>#NAME?</v>
      </c>
      <c r="Q73" s="78" t="e">
        <f aca="false">EURO($F73,$H73,$U73,$U73,$C73,$V73,1,5)/365</f>
        <v>#NAME?</v>
      </c>
      <c r="R73" s="79" t="n">
        <f aca="false">VLOOKUP(E73,Lookups!$B$6:$H$304,6)</f>
        <v>37483</v>
      </c>
      <c r="S73" s="78" t="str">
        <f aca="false">IF(F73&gt;H73,"",J73-I73)</f>
        <v/>
      </c>
      <c r="T73" s="80" t="e">
        <f aca="false">IF(F73&gt;H73,M73-L73,"")</f>
        <v>#NAME?</v>
      </c>
      <c r="U73" s="81" t="n">
        <f aca="false">VLOOKUP(E73,Lookups!$B$6:$E$304,4)</f>
        <v>0.035</v>
      </c>
      <c r="V73" s="73" t="n">
        <f aca="false">R73-$C$2</f>
        <v>-8443</v>
      </c>
    </row>
  </sheetData>
  <mergeCells count="12">
    <mergeCell ref="I1:M1"/>
    <mergeCell ref="A4:A8"/>
    <mergeCell ref="A9:A18"/>
    <mergeCell ref="A19:A23"/>
    <mergeCell ref="A24:A28"/>
    <mergeCell ref="A29:A37"/>
    <mergeCell ref="A38:A45"/>
    <mergeCell ref="A46:A50"/>
    <mergeCell ref="A51:A55"/>
    <mergeCell ref="A56:A60"/>
    <mergeCell ref="A61:A65"/>
    <mergeCell ref="A66:A7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2" activeCellId="0" sqref="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4.56"/>
    <col collapsed="false" customWidth="true" hidden="false" outlineLevel="0" max="3" min="3" style="1" width="10.56"/>
    <col collapsed="false" customWidth="false" hidden="false" outlineLevel="0" max="6" min="4" style="1" width="9.14"/>
    <col collapsed="false" customWidth="true" hidden="false" outlineLevel="0" max="7" min="7" style="1" width="9.56"/>
    <col collapsed="false" customWidth="false" hidden="false" outlineLevel="0" max="8" min="8" style="1" width="9.14"/>
    <col collapsed="false" customWidth="true" hidden="false" outlineLevel="0" max="9" min="9" style="1" width="8.99"/>
    <col collapsed="false" customWidth="false" hidden="false" outlineLevel="0" max="10" min="10" style="1" width="9.14"/>
    <col collapsed="false" customWidth="true" hidden="false" outlineLevel="0" max="11" min="11" style="1" width="11.85"/>
    <col collapsed="false" customWidth="false" hidden="false" outlineLevel="0" max="13" min="12" style="1" width="9.14"/>
    <col collapsed="false" customWidth="true" hidden="false" outlineLevel="0" max="14" min="14" style="1" width="10.41"/>
    <col collapsed="false" customWidth="false" hidden="false" outlineLevel="0" max="15" min="15" style="1" width="9.14"/>
    <col collapsed="false" customWidth="true" hidden="false" outlineLevel="0" max="16" min="16" style="1" width="10.85"/>
    <col collapsed="false" customWidth="true" hidden="false" outlineLevel="0" max="18" min="17" style="1" width="5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C1" s="26" t="s">
        <v>8</v>
      </c>
      <c r="G1" s="27" t="s">
        <v>9</v>
      </c>
    </row>
    <row r="2" customFormat="false" ht="23.25" hidden="false" customHeight="false" outlineLevel="0" collapsed="false">
      <c r="C2" s="153" t="s">
        <v>61</v>
      </c>
    </row>
    <row r="3" customFormat="false" ht="13.5" hidden="false" customHeight="false" outlineLevel="0" collapsed="false">
      <c r="D3" s="154"/>
      <c r="E3" s="154"/>
      <c r="G3" s="155"/>
      <c r="P3" s="13"/>
    </row>
    <row r="4" customFormat="false" ht="13.5" hidden="false" customHeight="false" outlineLevel="0" collapsed="false">
      <c r="C4" s="156" t="s">
        <v>62</v>
      </c>
      <c r="D4" s="157" t="n">
        <f aca="false">Lookups!K2</f>
        <v>45926</v>
      </c>
      <c r="E4" s="39"/>
      <c r="G4" s="155"/>
      <c r="P4" s="13"/>
    </row>
    <row r="5" customFormat="false" ht="13.5" hidden="false" customHeight="false" outlineLevel="0" collapsed="false">
      <c r="C5" s="158" t="s">
        <v>63</v>
      </c>
      <c r="D5" s="159" t="n">
        <f aca="false">+(F7-F6)/30.42</f>
        <v>11.965811965812</v>
      </c>
      <c r="E5" s="160" t="s">
        <v>64</v>
      </c>
      <c r="F5" s="161"/>
      <c r="G5" s="162"/>
      <c r="P5" s="13"/>
    </row>
    <row r="6" customFormat="false" ht="12.75" hidden="false" customHeight="false" outlineLevel="0" collapsed="false">
      <c r="C6" s="163" t="s">
        <v>65</v>
      </c>
      <c r="D6" s="164" t="n">
        <v>1</v>
      </c>
      <c r="E6" s="165" t="n">
        <v>2002</v>
      </c>
      <c r="F6" s="166" t="n">
        <f aca="false">DATE(E6,D6,1)</f>
        <v>37257</v>
      </c>
      <c r="G6" s="166"/>
      <c r="P6" s="13"/>
    </row>
    <row r="7" customFormat="false" ht="13.5" hidden="false" customHeight="false" outlineLevel="0" collapsed="false">
      <c r="C7" s="167" t="s">
        <v>66</v>
      </c>
      <c r="D7" s="168" t="n">
        <v>12</v>
      </c>
      <c r="E7" s="169" t="n">
        <v>2002</v>
      </c>
      <c r="F7" s="170" t="n">
        <f aca="false">DATE(E7,D7+1,1)-1</f>
        <v>37621</v>
      </c>
      <c r="G7" s="170"/>
      <c r="P7" s="13"/>
    </row>
    <row r="8" customFormat="false" ht="13.5" hidden="false" customHeight="false" outlineLevel="0" collapsed="false">
      <c r="C8" s="171" t="s">
        <v>67</v>
      </c>
      <c r="D8" s="172" t="e">
        <f aca="false">SUMPRODUCT(P13:P247,Q13:Q247,G13:G247)/SUMPRODUCT(P13:P254,Q13:Q254)</f>
        <v>#NAME?</v>
      </c>
      <c r="E8" s="154"/>
      <c r="F8" s="173" t="s">
        <v>21</v>
      </c>
      <c r="G8" s="174" t="n">
        <v>40</v>
      </c>
      <c r="P8" s="13"/>
    </row>
    <row r="9" customFormat="false" ht="13.5" hidden="false" customHeight="false" outlineLevel="0" collapsed="false">
      <c r="C9" s="175" t="s">
        <v>68</v>
      </c>
      <c r="D9" s="176" t="e">
        <f aca="false">SUMPRODUCT(P13:P247,Q13:Q247,I13:I247)/SUMPRODUCT(P13:P254,Q13:Q254)</f>
        <v>#NAME?</v>
      </c>
      <c r="E9" s="154"/>
      <c r="G9" s="155"/>
      <c r="P9" s="13"/>
    </row>
    <row r="10" customFormat="false" ht="12.75" hidden="false" customHeight="false" outlineLevel="0" collapsed="false">
      <c r="D10" s="154"/>
      <c r="E10" s="154"/>
      <c r="G10" s="155"/>
      <c r="P10" s="13"/>
    </row>
    <row r="11" customFormat="false" ht="13.5" hidden="false" customHeight="false" outlineLevel="0" collapsed="false">
      <c r="A11" s="30"/>
      <c r="B11" s="30"/>
      <c r="C11" s="30"/>
      <c r="F11" s="177"/>
      <c r="G11" s="177"/>
      <c r="H11" s="177"/>
      <c r="I11" s="177"/>
      <c r="J11" s="177"/>
      <c r="K11" s="177"/>
      <c r="L11" s="33"/>
      <c r="M11" s="33"/>
    </row>
    <row r="12" customFormat="false" ht="13.5" hidden="false" customHeight="false" outlineLevel="0" collapsed="false">
      <c r="A12" s="30"/>
      <c r="B12" s="30"/>
      <c r="C12" s="178" t="s">
        <v>11</v>
      </c>
      <c r="D12" s="179" t="s">
        <v>19</v>
      </c>
      <c r="E12" s="179" t="s">
        <v>20</v>
      </c>
      <c r="F12" s="179" t="s">
        <v>21</v>
      </c>
      <c r="G12" s="178" t="s">
        <v>22</v>
      </c>
      <c r="H12" s="179" t="s">
        <v>23</v>
      </c>
      <c r="I12" s="179" t="s">
        <v>24</v>
      </c>
      <c r="J12" s="179" t="s">
        <v>25</v>
      </c>
      <c r="K12" s="179" t="s">
        <v>26</v>
      </c>
      <c r="L12" s="180" t="s">
        <v>27</v>
      </c>
      <c r="M12" s="181" t="s">
        <v>28</v>
      </c>
      <c r="N12" s="182" t="s">
        <v>29</v>
      </c>
      <c r="O12" s="179" t="s">
        <v>32</v>
      </c>
      <c r="P12" s="183" t="s">
        <v>69</v>
      </c>
      <c r="Q12" s="184"/>
      <c r="R12" s="183" t="s">
        <v>6</v>
      </c>
    </row>
    <row r="13" customFormat="false" ht="12.75" hidden="false" customHeight="false" outlineLevel="0" collapsed="false">
      <c r="A13" s="185"/>
      <c r="B13" s="185"/>
      <c r="C13" s="186" t="n">
        <v>0.8</v>
      </c>
      <c r="D13" s="187" t="n">
        <v>37043</v>
      </c>
      <c r="E13" s="188" t="n">
        <v>55.5</v>
      </c>
      <c r="F13" s="189" t="n">
        <f aca="false">IF($G$8="atm",E13,$G$8)</f>
        <v>40</v>
      </c>
      <c r="G13" s="67" t="e">
        <f aca="false">IF(AND(E13&gt;F13,$G$1="no"),"",EURO(E13,F13,O13,O13,C13,R13,1,0))</f>
        <v>#NAME?</v>
      </c>
      <c r="H13" s="190" t="e">
        <f aca="false">EURO(E13,F13,O13,O13,C13,R13,1,1)</f>
        <v>#NAME?</v>
      </c>
      <c r="I13" s="67" t="e">
        <f aca="false">IF(AND(F13&gt;E13,$G$1="no"),"",EURO(E13,F13,O13,O13,C13,R13,0,0))</f>
        <v>#NAME?</v>
      </c>
      <c r="J13" s="70" t="e">
        <f aca="false">EURO(E13,F13,O13,O13,C13,R13,0,1)</f>
        <v>#NAME?</v>
      </c>
      <c r="K13" s="69" t="e">
        <f aca="false">EURO($E13,$F13,$O13,$O13,$C13,$R13,1,2)</f>
        <v>#NAME?</v>
      </c>
      <c r="L13" s="70" t="e">
        <f aca="false">EURO($E13,$F13,$O13,$O13,$C13,$R13,1,3)/100</f>
        <v>#NAME?</v>
      </c>
      <c r="M13" s="70" t="e">
        <f aca="false">EURO($E13,$F13,$O13,$O13,$C13,$R13,1,5)/365.25</f>
        <v>#NAME?</v>
      </c>
      <c r="N13" s="191" t="n">
        <f aca="false">VLOOKUP(D13,Lookups!$B$6:$C$304,2)</f>
        <v>37041</v>
      </c>
      <c r="O13" s="192" t="n">
        <f aca="false">VLOOKUP(D13,Lookups!$B$6:$E$304,4)</f>
        <v>0.035</v>
      </c>
      <c r="P13" s="193" t="n">
        <f aca="false">VLOOKUP(D13,Lookups!$B$6:$D$304,3)</f>
        <v>21</v>
      </c>
      <c r="Q13" s="194" t="n">
        <f aca="false">IF(D13&lt;$F$6,0,IF(D13&gt;$F$7,0,1))</f>
        <v>0</v>
      </c>
      <c r="R13" s="73" t="n">
        <f aca="false">N13-$D$4</f>
        <v>-8885</v>
      </c>
    </row>
    <row r="14" customFormat="false" ht="12.75" hidden="false" customHeight="false" outlineLevel="0" collapsed="false">
      <c r="A14" s="185"/>
      <c r="B14" s="185"/>
      <c r="C14" s="186" t="n">
        <v>1.2</v>
      </c>
      <c r="D14" s="187" t="n">
        <v>37073</v>
      </c>
      <c r="E14" s="188" t="n">
        <v>95.5</v>
      </c>
      <c r="F14" s="189" t="n">
        <f aca="false">IF($G$8="atm",E14,$G$8)</f>
        <v>40</v>
      </c>
      <c r="G14" s="67" t="e">
        <f aca="false">IF(AND(E14&gt;F14,$G$1="no"),"",EURO(E14,F14,O14,O14,C14,R14,1,0))</f>
        <v>#NAME?</v>
      </c>
      <c r="H14" s="66" t="e">
        <f aca="false">EURO(E14,F14,O14,O14,C14,R14,1,1)</f>
        <v>#NAME?</v>
      </c>
      <c r="I14" s="67" t="e">
        <f aca="false">IF(AND(F14&gt;E14,$G$1="no"),"",EURO(E14,F14,O14,O14,C14,R14,0,0))</f>
        <v>#NAME?</v>
      </c>
      <c r="J14" s="70" t="e">
        <f aca="false">EURO(E14,F14,O14,O14,C14,R14,0,1)</f>
        <v>#NAME?</v>
      </c>
      <c r="K14" s="69" t="e">
        <f aca="false">EURO($E14,$F14,$O14,$O14,$C14,$R14,1,2)</f>
        <v>#NAME?</v>
      </c>
      <c r="L14" s="70" t="e">
        <f aca="false">EURO($E14,$F14,$O14,$O14,$C14,$R14,1,3)/100</f>
        <v>#NAME?</v>
      </c>
      <c r="M14" s="70" t="e">
        <f aca="false">EURO($E14,$F14,$O14,$O14,$C14,$R14,1,5)/365.25</f>
        <v>#NAME?</v>
      </c>
      <c r="N14" s="191" t="n">
        <f aca="false">VLOOKUP(D14,Lookups!$B$6:$C$304,2)</f>
        <v>37070</v>
      </c>
      <c r="O14" s="192" t="n">
        <f aca="false">VLOOKUP(D14,Lookups!$B$6:$E$304,4)</f>
        <v>0.035</v>
      </c>
      <c r="P14" s="193" t="n">
        <f aca="false">VLOOKUP(D14,Lookups!$B$6:$D$304,3)</f>
        <v>21</v>
      </c>
      <c r="Q14" s="194" t="n">
        <f aca="false">IF(D14&lt;$F$6,0,IF(D14&gt;$F$7,0,1))</f>
        <v>0</v>
      </c>
      <c r="R14" s="73" t="n">
        <f aca="false">N14-$D$4</f>
        <v>-8856</v>
      </c>
    </row>
    <row r="15" customFormat="false" ht="12.75" hidden="false" customHeight="false" outlineLevel="0" collapsed="false">
      <c r="A15" s="185"/>
      <c r="B15" s="185"/>
      <c r="C15" s="186" t="n">
        <v>1.2</v>
      </c>
      <c r="D15" s="187" t="n">
        <v>37104</v>
      </c>
      <c r="E15" s="188" t="n">
        <v>95.5</v>
      </c>
      <c r="F15" s="189" t="n">
        <f aca="false">IF($G$8="atm",E15,$G$8)</f>
        <v>40</v>
      </c>
      <c r="G15" s="67" t="e">
        <f aca="false">IF(AND(E15&gt;F15,$G$1="no"),"",EURO(E15,F15,O15,O15,C15,R15,1,0))</f>
        <v>#NAME?</v>
      </c>
      <c r="H15" s="66" t="e">
        <f aca="false">EURO(E15,F15,O15,O15,C15,R15,1,1)</f>
        <v>#NAME?</v>
      </c>
      <c r="I15" s="67" t="e">
        <f aca="false">IF(AND(F15&gt;E15,$G$1="no"),"",EURO(E15,F15,O15,O15,C15,R15,0,0))</f>
        <v>#NAME?</v>
      </c>
      <c r="J15" s="70" t="e">
        <f aca="false">EURO(E15,F15,O15,O15,C15,R15,0,1)</f>
        <v>#NAME?</v>
      </c>
      <c r="K15" s="69" t="e">
        <f aca="false">EURO($E15,$F15,$O15,$O15,$C15,$R15,1,2)</f>
        <v>#NAME?</v>
      </c>
      <c r="L15" s="70" t="e">
        <f aca="false">EURO($E15,$F15,$O15,$O15,$C15,$R15,1,3)/100</f>
        <v>#NAME?</v>
      </c>
      <c r="M15" s="70" t="e">
        <f aca="false">EURO($E15,$F15,$O15,$O15,$C15,$R15,1,5)/365.25</f>
        <v>#NAME?</v>
      </c>
      <c r="N15" s="191" t="n">
        <f aca="false">VLOOKUP(D15,Lookups!$B$6:$C$304,2)</f>
        <v>37102</v>
      </c>
      <c r="O15" s="192" t="n">
        <f aca="false">VLOOKUP(D15,Lookups!$B$6:$E$304,4)</f>
        <v>0.035</v>
      </c>
      <c r="P15" s="193" t="n">
        <f aca="false">VLOOKUP(D15,Lookups!$B$6:$D$304,3)</f>
        <v>23</v>
      </c>
      <c r="Q15" s="194" t="n">
        <f aca="false">IF(D15&lt;$F$6,0,IF(D15&gt;$F$7,0,1))</f>
        <v>0</v>
      </c>
      <c r="R15" s="73" t="n">
        <f aca="false">N15-$D$4</f>
        <v>-8824</v>
      </c>
    </row>
    <row r="16" customFormat="false" ht="12.75" hidden="false" customHeight="false" outlineLevel="0" collapsed="false">
      <c r="A16" s="185"/>
      <c r="B16" s="185"/>
      <c r="C16" s="186" t="n">
        <v>0.45</v>
      </c>
      <c r="D16" s="187" t="n">
        <v>37135</v>
      </c>
      <c r="E16" s="188" t="n">
        <v>39.25</v>
      </c>
      <c r="F16" s="189" t="n">
        <f aca="false">IF($G$8="atm",E16,$G$8)</f>
        <v>40</v>
      </c>
      <c r="G16" s="67" t="e">
        <f aca="false">IF(AND(E16&gt;F16,$G$1="no"),"",EURO(E16,F16,O16,O16,C16,R16,1,0))</f>
        <v>#NAME?</v>
      </c>
      <c r="H16" s="66" t="e">
        <f aca="false">EURO(E16,F16,O16,O16,C16,R16,1,1)</f>
        <v>#NAME?</v>
      </c>
      <c r="I16" s="67" t="e">
        <f aca="false">IF(AND(F16&gt;E16,$G$1="no"),"",EURO(E16,F16,O16,O16,C16,R16,0,0))</f>
        <v>#NAME?</v>
      </c>
      <c r="J16" s="70" t="e">
        <f aca="false">EURO(E16,F16,O16,O16,C16,R16,0,1)</f>
        <v>#NAME?</v>
      </c>
      <c r="K16" s="69" t="e">
        <f aca="false">EURO($E16,$F16,$O16,$O16,$C16,$R16,1,2)</f>
        <v>#NAME?</v>
      </c>
      <c r="L16" s="70" t="e">
        <f aca="false">EURO($E16,$F16,$O16,$O16,$C16,$R16,1,3)/100</f>
        <v>#NAME?</v>
      </c>
      <c r="M16" s="70" t="e">
        <f aca="false">EURO($E16,$F16,$O16,$O16,$C16,$R16,1,5)/365.25</f>
        <v>#NAME?</v>
      </c>
      <c r="N16" s="191" t="n">
        <f aca="false">VLOOKUP(D16,Lookups!$B$6:$C$304,2)</f>
        <v>37133</v>
      </c>
      <c r="O16" s="192" t="n">
        <f aca="false">VLOOKUP(D16,Lookups!$B$6:$E$304,4)</f>
        <v>0.035</v>
      </c>
      <c r="P16" s="193" t="n">
        <f aca="false">VLOOKUP(D16,Lookups!$B$6:$D$304,3)</f>
        <v>19</v>
      </c>
      <c r="Q16" s="194" t="n">
        <f aca="false">IF(D16&lt;$F$6,0,IF(D16&gt;$F$7,0,1))</f>
        <v>0</v>
      </c>
      <c r="R16" s="73" t="n">
        <f aca="false">N16-$D$4</f>
        <v>-8793</v>
      </c>
    </row>
    <row r="17" customFormat="false" ht="12.75" hidden="false" customHeight="false" outlineLevel="0" collapsed="false">
      <c r="A17" s="185"/>
      <c r="B17" s="185"/>
      <c r="C17" s="186" t="n">
        <v>0.3</v>
      </c>
      <c r="D17" s="187" t="n">
        <v>37165</v>
      </c>
      <c r="E17" s="188" t="n">
        <v>48</v>
      </c>
      <c r="F17" s="189" t="n">
        <f aca="false">IF($G$8="atm",E17,$G$8)</f>
        <v>40</v>
      </c>
      <c r="G17" s="67" t="e">
        <f aca="false">IF(AND(E17&gt;F17,$G$1="no"),"",EURO(E17,F17,O17,O17,C17,R17,1,0))</f>
        <v>#NAME?</v>
      </c>
      <c r="H17" s="66" t="e">
        <f aca="false">EURO(E17,F17,O17,O17,C17,R17,1,1)</f>
        <v>#NAME?</v>
      </c>
      <c r="I17" s="67" t="e">
        <f aca="false">IF(AND(F17&gt;E17,$G$1="no"),"",EURO(E17,F17,O17,O17,C17,R17,0,0))</f>
        <v>#NAME?</v>
      </c>
      <c r="J17" s="70" t="e">
        <f aca="false">EURO(E17,F17,O17,O17,C17,R17,0,1)</f>
        <v>#NAME?</v>
      </c>
      <c r="K17" s="69" t="e">
        <f aca="false">EURO($E17,$F17,$O17,$O17,$C17,$R17,1,2)</f>
        <v>#NAME?</v>
      </c>
      <c r="L17" s="70" t="e">
        <f aca="false">EURO($E17,$F17,$O17,$O17,$C17,$R17,1,3)/100</f>
        <v>#NAME?</v>
      </c>
      <c r="M17" s="70" t="e">
        <f aca="false">EURO($E17,$F17,$O17,$O17,$C17,$R17,1,5)/365.25</f>
        <v>#NAME?</v>
      </c>
      <c r="N17" s="191" t="n">
        <f aca="false">VLOOKUP(D17,Lookups!$B$6:$C$304,2)</f>
        <v>37161</v>
      </c>
      <c r="O17" s="192" t="n">
        <f aca="false">VLOOKUP(D17,Lookups!$B$6:$E$304,4)</f>
        <v>0.035</v>
      </c>
      <c r="P17" s="193" t="n">
        <f aca="false">VLOOKUP(D17,Lookups!$B$6:$D$304,3)</f>
        <v>23</v>
      </c>
      <c r="Q17" s="194" t="n">
        <f aca="false">IF(D17&lt;$F$6,0,IF(D17&gt;$F$7,0,1))</f>
        <v>0</v>
      </c>
      <c r="R17" s="73" t="n">
        <f aca="false">N17-$D$4</f>
        <v>-8765</v>
      </c>
    </row>
    <row r="18" customFormat="false" ht="12.75" hidden="false" customHeight="false" outlineLevel="0" collapsed="false">
      <c r="A18" s="185"/>
      <c r="B18" s="185"/>
      <c r="C18" s="186" t="n">
        <v>0.4</v>
      </c>
      <c r="D18" s="187" t="n">
        <v>37196</v>
      </c>
      <c r="E18" s="188" t="n">
        <v>48</v>
      </c>
      <c r="F18" s="189" t="n">
        <f aca="false">IF($G$8="atm",E18,$G$8)</f>
        <v>40</v>
      </c>
      <c r="G18" s="67" t="e">
        <f aca="false">IF(AND(E18&gt;F18,$G$1="no"),"",EURO(E18,F18,O18,O18,C18,R18,1,0))</f>
        <v>#NAME?</v>
      </c>
      <c r="H18" s="66" t="e">
        <f aca="false">EURO(E18,F18,O18,O18,C18,R18,1,1)</f>
        <v>#NAME?</v>
      </c>
      <c r="I18" s="67" t="e">
        <f aca="false">IF(AND(F18&gt;E18,$G$1="no"),"",EURO(E18,F18,O18,O18,C18,R18,0,0))</f>
        <v>#NAME?</v>
      </c>
      <c r="J18" s="70" t="e">
        <f aca="false">EURO(E18,F18,O18,O18,C18,R18,0,1)</f>
        <v>#NAME?</v>
      </c>
      <c r="K18" s="69" t="e">
        <f aca="false">EURO($E18,$F18,$O18,$O18,$C18,$R18,1,2)</f>
        <v>#NAME?</v>
      </c>
      <c r="L18" s="70" t="e">
        <f aca="false">EURO($E18,$F18,$O18,$O18,$C18,$R18,1,3)/100</f>
        <v>#NAME?</v>
      </c>
      <c r="M18" s="70" t="e">
        <f aca="false">EURO($E18,$F18,$O18,$O18,$C18,$R18,1,5)/365.25</f>
        <v>#NAME?</v>
      </c>
      <c r="N18" s="191" t="n">
        <f aca="false">VLOOKUP(D18,Lookups!$B$6:$C$304,2)</f>
        <v>37194</v>
      </c>
      <c r="O18" s="192" t="n">
        <f aca="false">VLOOKUP(D18,Lookups!$B$6:$E$304,4)</f>
        <v>0.035</v>
      </c>
      <c r="P18" s="193" t="n">
        <f aca="false">VLOOKUP(D18,Lookups!$B$6:$D$304,3)</f>
        <v>21</v>
      </c>
      <c r="Q18" s="194" t="n">
        <f aca="false">IF(D18&lt;$F$6,0,IF(D18&gt;$F$7,0,1))</f>
        <v>0</v>
      </c>
      <c r="R18" s="73" t="n">
        <f aca="false">N18-$D$4</f>
        <v>-8732</v>
      </c>
    </row>
    <row r="19" customFormat="false" ht="12.75" hidden="false" customHeight="false" outlineLevel="0" collapsed="false">
      <c r="A19" s="185"/>
      <c r="B19" s="185"/>
      <c r="C19" s="186" t="n">
        <v>0.4</v>
      </c>
      <c r="D19" s="187" t="n">
        <v>37226</v>
      </c>
      <c r="E19" s="188" t="n">
        <v>48</v>
      </c>
      <c r="F19" s="189" t="n">
        <f aca="false">IF($G$8="atm",E19,$G$8)</f>
        <v>40</v>
      </c>
      <c r="G19" s="67" t="e">
        <f aca="false">IF(AND(E19&gt;F19,$G$1="no"),"",EURO(E19,F19,O19,O19,C19,R19,1,0))</f>
        <v>#NAME?</v>
      </c>
      <c r="H19" s="66" t="e">
        <f aca="false">EURO(E19,F19,O19,O19,C19,R19,1,1)</f>
        <v>#NAME?</v>
      </c>
      <c r="I19" s="67" t="e">
        <f aca="false">IF(AND(F19&gt;E19,$G$1="no"),"",EURO(E19,F19,O19,O19,C19,R19,0,0))</f>
        <v>#NAME?</v>
      </c>
      <c r="J19" s="70" t="e">
        <f aca="false">EURO(E19,F19,O19,O19,C19,R19,0,1)</f>
        <v>#NAME?</v>
      </c>
      <c r="K19" s="69" t="e">
        <f aca="false">EURO($E19,$F19,$O19,$O19,$C19,$R19,1,2)</f>
        <v>#NAME?</v>
      </c>
      <c r="L19" s="70" t="e">
        <f aca="false">EURO($E19,$F19,$O19,$O19,$C19,$R19,1,3)/100</f>
        <v>#NAME?</v>
      </c>
      <c r="M19" s="70" t="e">
        <f aca="false">EURO($E19,$F19,$O19,$O19,$C19,$R19,1,5)/365.25</f>
        <v>#NAME?</v>
      </c>
      <c r="N19" s="191" t="n">
        <f aca="false">VLOOKUP(D19,Lookups!$B$6:$C$304,2)</f>
        <v>37224</v>
      </c>
      <c r="O19" s="192" t="n">
        <f aca="false">VLOOKUP(D19,Lookups!$B$6:$E$304,4)</f>
        <v>0.035</v>
      </c>
      <c r="P19" s="193" t="n">
        <f aca="false">VLOOKUP(D19,Lookups!$B$6:$D$304,3)</f>
        <v>20</v>
      </c>
      <c r="Q19" s="194" t="n">
        <f aca="false">IF(D19&lt;$F$6,0,IF(D19&gt;$F$7,0,1))</f>
        <v>0</v>
      </c>
      <c r="R19" s="73" t="n">
        <f aca="false">N19-$D$4</f>
        <v>-8702</v>
      </c>
    </row>
    <row r="20" customFormat="false" ht="12.75" hidden="false" customHeight="false" outlineLevel="0" collapsed="false">
      <c r="A20" s="185"/>
      <c r="B20" s="185"/>
      <c r="C20" s="186" t="n">
        <v>0.25</v>
      </c>
      <c r="D20" s="187" t="n">
        <v>37257</v>
      </c>
      <c r="E20" s="188" t="n">
        <v>46</v>
      </c>
      <c r="F20" s="189" t="n">
        <f aca="false">IF($G$8="atm",E20,$G$8)</f>
        <v>40</v>
      </c>
      <c r="G20" s="67" t="e">
        <f aca="false">IF(AND(E20&gt;F20,$G$1="no"),"",EURO(E20,F20,O20,O20,C20,R20,1,0))</f>
        <v>#NAME?</v>
      </c>
      <c r="H20" s="66" t="e">
        <f aca="false">EURO(E20,F20,O20,O20,C20,R20,1,1)</f>
        <v>#NAME?</v>
      </c>
      <c r="I20" s="67" t="e">
        <f aca="false">IF(AND(F20&gt;E20,$G$1="no"),"",EURO(E20,F20,O20,O20,C20,R20,0,0))</f>
        <v>#NAME?</v>
      </c>
      <c r="J20" s="70" t="e">
        <f aca="false">EURO(E20,F20,O20,O20,C20,R20,0,1)</f>
        <v>#NAME?</v>
      </c>
      <c r="K20" s="69" t="e">
        <f aca="false">EURO($E20,$F20,$O20,$O20,$C20,$R20,1,2)</f>
        <v>#NAME?</v>
      </c>
      <c r="L20" s="70" t="e">
        <f aca="false">EURO($E20,$F20,$O20,$O20,$C20,$R20,1,3)/100</f>
        <v>#NAME?</v>
      </c>
      <c r="M20" s="70" t="e">
        <f aca="false">EURO($E20,$F20,$O20,$O20,$C20,$R20,1,5)/365.25</f>
        <v>#NAME?</v>
      </c>
      <c r="N20" s="191" t="n">
        <f aca="false">VLOOKUP(D20,Lookups!$B$6:$C$304,2)</f>
        <v>37253</v>
      </c>
      <c r="O20" s="192" t="n">
        <f aca="false">VLOOKUP(D20,Lookups!$B$6:$E$304,4)</f>
        <v>0.035</v>
      </c>
      <c r="P20" s="193" t="n">
        <f aca="false">VLOOKUP(D20,Lookups!$B$6:$D$304,3)</f>
        <v>22</v>
      </c>
      <c r="Q20" s="194" t="n">
        <f aca="false">IF(D20&lt;$F$6,0,IF(D20&gt;$F$7,0,1))</f>
        <v>1</v>
      </c>
      <c r="R20" s="73" t="n">
        <f aca="false">N20-$D$4</f>
        <v>-8673</v>
      </c>
    </row>
    <row r="21" customFormat="false" ht="12.75" hidden="false" customHeight="false" outlineLevel="0" collapsed="false">
      <c r="A21" s="185"/>
      <c r="B21" s="185"/>
      <c r="C21" s="186" t="n">
        <v>0.4</v>
      </c>
      <c r="D21" s="187" t="n">
        <v>37288</v>
      </c>
      <c r="E21" s="188" t="n">
        <v>47.169995880127</v>
      </c>
      <c r="F21" s="189" t="n">
        <f aca="false">IF($G$8="atm",E21,$G$8)</f>
        <v>40</v>
      </c>
      <c r="G21" s="67" t="e">
        <f aca="false">IF(AND(E21&gt;F21,$G$1="no"),"",EURO(E21,F21,O21,O21,C21,R21,1,0))</f>
        <v>#NAME?</v>
      </c>
      <c r="H21" s="66" t="e">
        <f aca="false">EURO(E21,F21,O21,O21,C21,R21,1,1)</f>
        <v>#NAME?</v>
      </c>
      <c r="I21" s="67" t="e">
        <f aca="false">IF(AND(F21&gt;E21,$G$1="no"),"",EURO(E21,F21,O21,O21,C21,R21,0,0))</f>
        <v>#NAME?</v>
      </c>
      <c r="J21" s="70" t="e">
        <f aca="false">EURO(E21,F21,O21,O21,C21,R21,0,1)</f>
        <v>#NAME?</v>
      </c>
      <c r="K21" s="69" t="e">
        <f aca="false">EURO($E21,$F21,$O21,$O21,$C21,$R21,1,2)</f>
        <v>#NAME?</v>
      </c>
      <c r="L21" s="70" t="e">
        <f aca="false">EURO($E21,$F21,$O21,$O21,$C21,$R21,1,3)/100</f>
        <v>#NAME?</v>
      </c>
      <c r="M21" s="70" t="e">
        <f aca="false">EURO($E21,$F21,$O21,$O21,$C21,$R21,1,5)/365.25</f>
        <v>#NAME?</v>
      </c>
      <c r="N21" s="191" t="n">
        <f aca="false">VLOOKUP(D21,Lookups!$B$6:$C$304,2)</f>
        <v>37286</v>
      </c>
      <c r="O21" s="192" t="n">
        <f aca="false">VLOOKUP(D21,Lookups!$B$6:$E$304,4)</f>
        <v>0.035</v>
      </c>
      <c r="P21" s="193" t="n">
        <f aca="false">VLOOKUP(D21,Lookups!$B$6:$D$304,3)</f>
        <v>20</v>
      </c>
      <c r="Q21" s="194" t="n">
        <f aca="false">IF(D21&lt;$F$6,0,IF(D21&gt;$F$7,0,1))</f>
        <v>1</v>
      </c>
      <c r="R21" s="73" t="n">
        <f aca="false">N21-$D$4</f>
        <v>-8640</v>
      </c>
    </row>
    <row r="22" customFormat="false" ht="12.75" hidden="false" customHeight="false" outlineLevel="0" collapsed="false">
      <c r="A22" s="185"/>
      <c r="B22" s="185"/>
      <c r="C22" s="186" t="n">
        <v>0.4</v>
      </c>
      <c r="D22" s="187" t="n">
        <v>37316</v>
      </c>
      <c r="E22" s="188" t="n">
        <v>42.6999931335449</v>
      </c>
      <c r="F22" s="189" t="n">
        <f aca="false">IF($G$8="atm",E22,$G$8)</f>
        <v>40</v>
      </c>
      <c r="G22" s="195" t="e">
        <f aca="false">IF(AND(E22&gt;F22,$G$1="no"),"",EURO(E22,F22,O22,O22,C22,R22,1,0))</f>
        <v>#NAME?</v>
      </c>
      <c r="H22" s="66" t="e">
        <f aca="false">EURO(E22,F22,O22,O22,C22,R22,1,1)</f>
        <v>#NAME?</v>
      </c>
      <c r="I22" s="67" t="e">
        <f aca="false">IF(AND(F22&gt;E22,$G$1="no"),"",EURO(E22,F22,O22,O22,C22,R22,0,0))</f>
        <v>#NAME?</v>
      </c>
      <c r="J22" s="70" t="e">
        <f aca="false">EURO(E22,F22,O22,O22,C22,R22,0,1)</f>
        <v>#NAME?</v>
      </c>
      <c r="K22" s="69" t="e">
        <f aca="false">EURO($E22,$F22,$O22,$O22,$C22,$R22,1,2)</f>
        <v>#NAME?</v>
      </c>
      <c r="L22" s="70" t="e">
        <f aca="false">EURO($E22,$F22,$O22,$O22,$C22,$R22,1,3)/100</f>
        <v>#NAME?</v>
      </c>
      <c r="M22" s="70" t="e">
        <f aca="false">EURO($E22,$F22,$O22,$O22,$C22,$R22,1,5)/365.25</f>
        <v>#NAME?</v>
      </c>
      <c r="N22" s="191" t="n">
        <f aca="false">VLOOKUP(D22,Lookups!$B$6:$C$304,2)</f>
        <v>37314</v>
      </c>
      <c r="O22" s="192" t="n">
        <f aca="false">VLOOKUP(D22,Lookups!$B$6:$E$304,4)</f>
        <v>0.035</v>
      </c>
      <c r="P22" s="193" t="n">
        <f aca="false">VLOOKUP(D22,Lookups!$B$6:$D$304,3)</f>
        <v>21</v>
      </c>
      <c r="Q22" s="194" t="n">
        <f aca="false">IF(D22&lt;$F$6,0,IF(D22&gt;$F$7,0,1))</f>
        <v>1</v>
      </c>
      <c r="R22" s="73" t="n">
        <f aca="false">N22-$D$4</f>
        <v>-8612</v>
      </c>
    </row>
    <row r="23" customFormat="false" ht="12.75" hidden="false" customHeight="false" outlineLevel="0" collapsed="false">
      <c r="A23" s="185"/>
      <c r="B23" s="185"/>
      <c r="C23" s="186" t="n">
        <v>0.2575</v>
      </c>
      <c r="D23" s="187" t="n">
        <v>37347</v>
      </c>
      <c r="E23" s="188" t="n">
        <v>42.4999877929688</v>
      </c>
      <c r="F23" s="189" t="n">
        <f aca="false">IF($G$8="atm",E23,$G$8)</f>
        <v>40</v>
      </c>
      <c r="G23" s="67" t="e">
        <f aca="false">IF(AND(E23&gt;F23,$G$1="no"),"",EURO(E23,F23,O23,O23,C23,R23,1,0))</f>
        <v>#NAME?</v>
      </c>
      <c r="H23" s="66" t="e">
        <f aca="false">EURO(E23,F23,O23,O23,C23,R23,1,1)</f>
        <v>#NAME?</v>
      </c>
      <c r="I23" s="67" t="e">
        <f aca="false">IF(AND(F23&gt;E23,$G$1="no"),"",EURO(E23,F23,O23,O23,C23,R23,0,0))</f>
        <v>#NAME?</v>
      </c>
      <c r="J23" s="70" t="e">
        <f aca="false">EURO(E23,F23,O23,O23,C23,R23,0,1)</f>
        <v>#NAME?</v>
      </c>
      <c r="K23" s="69" t="e">
        <f aca="false">EURO($E23,$F23,$O23,$O23,$C23,$R23,1,2)</f>
        <v>#NAME?</v>
      </c>
      <c r="L23" s="70" t="e">
        <f aca="false">EURO($E23,$F23,$O23,$O23,$C23,$R23,1,3)/100</f>
        <v>#NAME?</v>
      </c>
      <c r="M23" s="70" t="e">
        <f aca="false">EURO($E23,$F23,$O23,$O23,$C23,$R23,1,5)/365.25</f>
        <v>#NAME?</v>
      </c>
      <c r="N23" s="191" t="n">
        <f aca="false">VLOOKUP(D23,Lookups!$B$6:$C$304,2)</f>
        <v>37343</v>
      </c>
      <c r="O23" s="192" t="n">
        <f aca="false">VLOOKUP(D23,Lookups!$B$6:$E$304,4)</f>
        <v>0.035</v>
      </c>
      <c r="P23" s="193" t="n">
        <f aca="false">VLOOKUP(D23,Lookups!$B$6:$D$304,3)</f>
        <v>22</v>
      </c>
      <c r="Q23" s="194" t="n">
        <f aca="false">IF(D23&lt;$F$6,0,IF(D23&gt;$F$7,0,1))</f>
        <v>1</v>
      </c>
      <c r="R23" s="73" t="n">
        <f aca="false">N23-$D$4</f>
        <v>-8583</v>
      </c>
    </row>
    <row r="24" customFormat="false" ht="12.75" hidden="false" customHeight="false" outlineLevel="0" collapsed="false">
      <c r="A24" s="185"/>
      <c r="B24" s="185"/>
      <c r="C24" s="186" t="n">
        <v>0.2775</v>
      </c>
      <c r="D24" s="187" t="n">
        <v>37377</v>
      </c>
      <c r="E24" s="188" t="n">
        <v>45.0000114440918</v>
      </c>
      <c r="F24" s="189" t="n">
        <f aca="false">IF($G$8="atm",E24,$G$8)</f>
        <v>40</v>
      </c>
      <c r="G24" s="67" t="e">
        <f aca="false">IF(AND(E24&gt;F24,$G$1="no"),"",EURO(E24,F24,O24,O24,C24,R24,1,0))</f>
        <v>#NAME?</v>
      </c>
      <c r="H24" s="66" t="e">
        <f aca="false">EURO(E24,F24,O24,O24,C24,R24,1,1)</f>
        <v>#NAME?</v>
      </c>
      <c r="I24" s="67" t="e">
        <f aca="false">IF(AND(F24&gt;E24,$G$1="no"),"",EURO(E24,F24,O24,O24,C24,R24,0,0))</f>
        <v>#NAME?</v>
      </c>
      <c r="J24" s="70" t="e">
        <f aca="false">EURO(E24,F24,O24,O24,C24,R24,0,1)</f>
        <v>#NAME?</v>
      </c>
      <c r="K24" s="69" t="e">
        <f aca="false">EURO($E24,$F24,$O24,$O24,$C24,$R24,1,2)</f>
        <v>#NAME?</v>
      </c>
      <c r="L24" s="70" t="e">
        <f aca="false">EURO($E24,$F24,$O24,$O24,$C24,$R24,1,3)/100</f>
        <v>#NAME?</v>
      </c>
      <c r="M24" s="70" t="e">
        <f aca="false">EURO($E24,$F24,$O24,$O24,$C24,$R24,1,5)/365.25</f>
        <v>#NAME?</v>
      </c>
      <c r="N24" s="191" t="n">
        <f aca="false">VLOOKUP(D24,Lookups!$B$6:$C$304,2)</f>
        <v>37375</v>
      </c>
      <c r="O24" s="192" t="n">
        <f aca="false">VLOOKUP(D24,Lookups!$B$6:$E$304,4)</f>
        <v>0.035</v>
      </c>
      <c r="P24" s="193" t="n">
        <f aca="false">VLOOKUP(D24,Lookups!$B$6:$D$304,3)</f>
        <v>22</v>
      </c>
      <c r="Q24" s="194" t="n">
        <f aca="false">IF(D24&lt;$F$6,0,IF(D24&gt;$F$7,0,1))</f>
        <v>1</v>
      </c>
      <c r="R24" s="73" t="n">
        <f aca="false">N24-$D$4</f>
        <v>-8551</v>
      </c>
    </row>
    <row r="25" customFormat="false" ht="12.75" hidden="false" customHeight="false" outlineLevel="0" collapsed="false">
      <c r="A25" s="185"/>
      <c r="B25" s="185"/>
      <c r="C25" s="186" t="n">
        <v>0.4</v>
      </c>
      <c r="D25" s="187" t="n">
        <v>37408</v>
      </c>
      <c r="E25" s="188" t="n">
        <v>49.7499961853027</v>
      </c>
      <c r="F25" s="189" t="n">
        <f aca="false">IF($G$8="atm",E25,$G$8)</f>
        <v>40</v>
      </c>
      <c r="G25" s="67" t="e">
        <f aca="false">IF(AND(E25&gt;F25,$G$1="no"),"",EURO(E25,F25,O25,O25,C25,R25,1,0))</f>
        <v>#NAME?</v>
      </c>
      <c r="H25" s="66" t="e">
        <f aca="false">EURO(E25,F25,O25,O25,C25,R25,1,1)</f>
        <v>#NAME?</v>
      </c>
      <c r="I25" s="67" t="e">
        <f aca="false">IF(AND(F25&gt;E25,$G$1="no"),"",EURO(E25,F25,O25,O25,C25,R25,0,0))</f>
        <v>#NAME?</v>
      </c>
      <c r="J25" s="70" t="e">
        <f aca="false">EURO(E25,F25,O25,O25,C25,R25,0,1)</f>
        <v>#NAME?</v>
      </c>
      <c r="K25" s="69" t="e">
        <f aca="false">EURO($E25,$F25,$O25,$O25,$C25,$R25,1,2)</f>
        <v>#NAME?</v>
      </c>
      <c r="L25" s="70" t="e">
        <f aca="false">EURO($E25,$F25,$O25,$O25,$C25,$R25,1,3)/100</f>
        <v>#NAME?</v>
      </c>
      <c r="M25" s="70" t="e">
        <f aca="false">EURO($E25,$F25,$O25,$O25,$C25,$R25,1,5)/365.25</f>
        <v>#NAME?</v>
      </c>
      <c r="N25" s="191" t="n">
        <f aca="false">VLOOKUP(D25,Lookups!$B$6:$C$304,2)</f>
        <v>37406</v>
      </c>
      <c r="O25" s="192" t="n">
        <f aca="false">VLOOKUP(D25,Lookups!$B$6:$E$304,4)</f>
        <v>0.035</v>
      </c>
      <c r="P25" s="193" t="n">
        <f aca="false">VLOOKUP(D25,Lookups!$B$6:$D$304,3)</f>
        <v>20</v>
      </c>
      <c r="Q25" s="194" t="n">
        <f aca="false">IF(D25&lt;$F$6,0,IF(D25&gt;$F$7,0,1))</f>
        <v>1</v>
      </c>
      <c r="R25" s="73" t="n">
        <f aca="false">N25-$D$4</f>
        <v>-8520</v>
      </c>
    </row>
    <row r="26" customFormat="false" ht="12.75" hidden="false" customHeight="false" outlineLevel="0" collapsed="false">
      <c r="A26" s="185"/>
      <c r="B26" s="185"/>
      <c r="C26" s="186" t="n">
        <v>0.5</v>
      </c>
      <c r="D26" s="187" t="n">
        <v>37438</v>
      </c>
      <c r="E26" s="188" t="n">
        <v>62.4999923706055</v>
      </c>
      <c r="F26" s="189" t="n">
        <f aca="false">IF($G$8="atm",E26,$G$8)</f>
        <v>40</v>
      </c>
      <c r="G26" s="67" t="e">
        <f aca="false">IF(AND(E26&gt;F26,$G$1="no"),"",EURO(E26,F26,O26,O26,C26,R26,1,0))</f>
        <v>#NAME?</v>
      </c>
      <c r="H26" s="66" t="e">
        <f aca="false">EURO(E26,F26,O26,O26,C26,R26,1,1)</f>
        <v>#NAME?</v>
      </c>
      <c r="I26" s="67" t="e">
        <f aca="false">IF(AND(F26&gt;E26,$G$1="no"),"",EURO(E26,F26,O26,O26,C26,R26,0,0))</f>
        <v>#NAME?</v>
      </c>
      <c r="J26" s="70" t="e">
        <f aca="false">EURO(E26,F26,O26,O26,C26,R26,0,1)</f>
        <v>#NAME?</v>
      </c>
      <c r="K26" s="69" t="e">
        <f aca="false">EURO($E26,$F26,$O26,$O26,$C26,$R26,1,2)</f>
        <v>#NAME?</v>
      </c>
      <c r="L26" s="70" t="e">
        <f aca="false">EURO($E26,$F26,$O26,$O26,$C26,$R26,1,3)/100</f>
        <v>#NAME?</v>
      </c>
      <c r="M26" s="70" t="e">
        <f aca="false">EURO($E26,$F26,$O26,$O26,$C26,$R26,1,5)/365.25</f>
        <v>#NAME?</v>
      </c>
      <c r="N26" s="191" t="n">
        <f aca="false">VLOOKUP(D26,Lookups!$B$6:$C$304,2)</f>
        <v>37436</v>
      </c>
      <c r="O26" s="192" t="n">
        <f aca="false">VLOOKUP(D26,Lookups!$B$6:$E$304,4)</f>
        <v>0.035</v>
      </c>
      <c r="P26" s="193" t="n">
        <f aca="false">VLOOKUP(D26,Lookups!$B$6:$D$304,3)</f>
        <v>22</v>
      </c>
      <c r="Q26" s="194" t="n">
        <f aca="false">IF(D26&lt;$F$6,0,IF(D26&gt;$F$7,0,1))</f>
        <v>1</v>
      </c>
      <c r="R26" s="73" t="n">
        <f aca="false">N26-$D$4</f>
        <v>-8490</v>
      </c>
    </row>
    <row r="27" customFormat="false" ht="12.75" hidden="false" customHeight="false" outlineLevel="0" collapsed="false">
      <c r="A27" s="185"/>
      <c r="B27" s="185"/>
      <c r="C27" s="186" t="n">
        <v>0.5</v>
      </c>
      <c r="D27" s="187" t="n">
        <v>37469</v>
      </c>
      <c r="E27" s="188" t="n">
        <v>62.5</v>
      </c>
      <c r="F27" s="189" t="n">
        <f aca="false">IF($G$8="atm",E27,$G$8)</f>
        <v>40</v>
      </c>
      <c r="G27" s="67" t="e">
        <f aca="false">IF(AND(E27&gt;F27,$G$1="no"),"",EURO(E27,F27,O27,O27,C27,R27,1,0))</f>
        <v>#NAME?</v>
      </c>
      <c r="H27" s="66" t="e">
        <f aca="false">EURO(E27,F27,O27,O27,C27,R27,1,1)</f>
        <v>#NAME?</v>
      </c>
      <c r="I27" s="67" t="e">
        <f aca="false">IF(AND(F27&gt;E27,$G$1="no"),"",EURO(E27,F27,O27,O27,C27,R27,0,0))</f>
        <v>#NAME?</v>
      </c>
      <c r="J27" s="70" t="e">
        <f aca="false">EURO(E27,F27,O27,O27,C27,R27,0,1)</f>
        <v>#NAME?</v>
      </c>
      <c r="K27" s="69" t="e">
        <f aca="false">EURO($E27,$F27,$O27,$O27,$C27,$R27,1,2)</f>
        <v>#NAME?</v>
      </c>
      <c r="L27" s="70" t="e">
        <f aca="false">EURO($E27,$F27,$O27,$O27,$C27,$R27,1,3)/100</f>
        <v>#NAME?</v>
      </c>
      <c r="M27" s="70" t="e">
        <f aca="false">EURO($E27,$F27,$O27,$O27,$C27,$R27,1,5)/365.25</f>
        <v>#NAME?</v>
      </c>
      <c r="N27" s="191" t="n">
        <f aca="false">VLOOKUP(D27,Lookups!$B$6:$C$304,2)</f>
        <v>37467</v>
      </c>
      <c r="O27" s="192" t="n">
        <f aca="false">VLOOKUP(D27,Lookups!$B$6:$E$304,4)</f>
        <v>0.035</v>
      </c>
      <c r="P27" s="193" t="n">
        <f aca="false">VLOOKUP(D27,Lookups!$B$6:$D$304,3)</f>
        <v>22</v>
      </c>
      <c r="Q27" s="194" t="n">
        <f aca="false">IF(D27&lt;$F$6,0,IF(D27&gt;$F$7,0,1))</f>
        <v>1</v>
      </c>
      <c r="R27" s="73" t="n">
        <f aca="false">N27-$D$4</f>
        <v>-8459</v>
      </c>
    </row>
    <row r="28" customFormat="false" ht="12.75" hidden="false" customHeight="false" outlineLevel="0" collapsed="false">
      <c r="A28" s="185"/>
      <c r="B28" s="185"/>
      <c r="C28" s="186" t="n">
        <v>0.3</v>
      </c>
      <c r="D28" s="187" t="n">
        <v>37500</v>
      </c>
      <c r="E28" s="188" t="n">
        <v>42.5000038146973</v>
      </c>
      <c r="F28" s="189" t="n">
        <f aca="false">IF($G$8="atm",E28,$G$8)</f>
        <v>40</v>
      </c>
      <c r="G28" s="67" t="e">
        <f aca="false">IF(AND(E28&gt;F28,$G$1="no"),"",EURO(E28,F28,O28,O28,C28,R28,1,0))</f>
        <v>#NAME?</v>
      </c>
      <c r="H28" s="66" t="e">
        <f aca="false">EURO(E28,F28,O28,O28,C28,R28,1,1)</f>
        <v>#NAME?</v>
      </c>
      <c r="I28" s="67" t="e">
        <f aca="false">IF(AND(F28&gt;E28,$G$1="no"),"",EURO(E28,F28,O28,O28,C28,R28,0,0))</f>
        <v>#NAME?</v>
      </c>
      <c r="J28" s="70" t="e">
        <f aca="false">EURO(E28,F28,O28,O28,C28,R28,0,1)</f>
        <v>#NAME?</v>
      </c>
      <c r="K28" s="69" t="e">
        <f aca="false">EURO($E28,$F28,$O28,$O28,$C28,$R28,1,2)</f>
        <v>#NAME?</v>
      </c>
      <c r="L28" s="70" t="e">
        <f aca="false">EURO($E28,$F28,$O28,$O28,$C28,$R28,1,3)/100</f>
        <v>#NAME?</v>
      </c>
      <c r="M28" s="70" t="e">
        <f aca="false">EURO($E28,$F28,$O28,$O28,$C28,$R28,1,5)/365.25</f>
        <v>#NAME?</v>
      </c>
      <c r="N28" s="191" t="n">
        <f aca="false">VLOOKUP(D28,Lookups!$B$6:$C$304,2)</f>
        <v>37498</v>
      </c>
      <c r="O28" s="192" t="n">
        <f aca="false">VLOOKUP(D28,Lookups!$B$6:$E$304,4)</f>
        <v>0.035</v>
      </c>
      <c r="P28" s="193" t="n">
        <f aca="false">VLOOKUP(D28,Lookups!$B$6:$D$304,3)</f>
        <v>20</v>
      </c>
      <c r="Q28" s="194" t="n">
        <f aca="false">IF(D28&lt;$F$6,0,IF(D28&gt;$F$7,0,1))</f>
        <v>1</v>
      </c>
      <c r="R28" s="73" t="n">
        <f aca="false">N28-$D$4</f>
        <v>-8428</v>
      </c>
    </row>
    <row r="29" customFormat="false" ht="12.75" hidden="false" customHeight="false" outlineLevel="0" collapsed="false">
      <c r="A29" s="185"/>
      <c r="B29" s="185"/>
      <c r="C29" s="186" t="n">
        <v>0.2425</v>
      </c>
      <c r="D29" s="187" t="n">
        <v>37530</v>
      </c>
      <c r="E29" s="188" t="n">
        <v>40.8500022888184</v>
      </c>
      <c r="F29" s="189" t="n">
        <f aca="false">IF($G$8="atm",E29,$G$8)</f>
        <v>40</v>
      </c>
      <c r="G29" s="67" t="e">
        <f aca="false">IF(AND(E29&gt;F29,$G$1="no"),"",EURO(E29,F29,O29,O29,C29,R29,1,0))</f>
        <v>#NAME?</v>
      </c>
      <c r="H29" s="66" t="e">
        <f aca="false">EURO(E29,F29,O29,O29,C29,R29,1,1)</f>
        <v>#NAME?</v>
      </c>
      <c r="I29" s="67" t="e">
        <f aca="false">IF(AND(F29&gt;E29,$G$1="no"),"",EURO(E29,F29,O29,O29,C29,R29,0,0))</f>
        <v>#NAME?</v>
      </c>
      <c r="J29" s="70" t="e">
        <f aca="false">EURO(E29,F29,O29,O29,C29,R29,0,1)</f>
        <v>#NAME?</v>
      </c>
      <c r="K29" s="69" t="e">
        <f aca="false">EURO($E29,$F29,$O29,$O29,$C29,$R29,1,2)</f>
        <v>#NAME?</v>
      </c>
      <c r="L29" s="70" t="e">
        <f aca="false">EURO($E29,$F29,$O29,$O29,$C29,$R29,1,3)/100</f>
        <v>#NAME?</v>
      </c>
      <c r="M29" s="70" t="e">
        <f aca="false">EURO($E29,$F29,$O29,$O29,$C29,$R29,1,5)/365.25</f>
        <v>#NAME?</v>
      </c>
      <c r="N29" s="191" t="n">
        <f aca="false">VLOOKUP(D29,Lookups!$B$6:$C$304,2)</f>
        <v>37528</v>
      </c>
      <c r="O29" s="192" t="n">
        <f aca="false">VLOOKUP(D29,Lookups!$B$6:$E$304,4)</f>
        <v>0.035</v>
      </c>
      <c r="P29" s="193" t="n">
        <f aca="false">VLOOKUP(D29,Lookups!$B$6:$D$304,3)</f>
        <v>23</v>
      </c>
      <c r="Q29" s="194" t="n">
        <f aca="false">IF(D29&lt;$F$6,0,IF(D29&gt;$F$7,0,1))</f>
        <v>1</v>
      </c>
      <c r="R29" s="73" t="n">
        <f aca="false">N29-$D$4</f>
        <v>-8398</v>
      </c>
    </row>
    <row r="30" customFormat="false" ht="12.75" hidden="false" customHeight="false" outlineLevel="0" collapsed="false">
      <c r="A30" s="185"/>
      <c r="B30" s="185"/>
      <c r="C30" s="186" t="n">
        <v>0.2425</v>
      </c>
      <c r="D30" s="187" t="n">
        <v>37561</v>
      </c>
      <c r="E30" s="188" t="n">
        <v>40.7999954223633</v>
      </c>
      <c r="F30" s="189" t="n">
        <f aca="false">IF($G$8="atm",E30,$G$8)</f>
        <v>40</v>
      </c>
      <c r="G30" s="67" t="e">
        <f aca="false">IF(AND(E30&gt;F30,$G$1="no"),"",EURO(E30,F30,O30,O30,C30,R30,1,0))</f>
        <v>#NAME?</v>
      </c>
      <c r="H30" s="66" t="e">
        <f aca="false">EURO(E30,F30,O30,O30,C30,R30,1,1)</f>
        <v>#NAME?</v>
      </c>
      <c r="I30" s="67" t="e">
        <f aca="false">IF(AND(F30&gt;E30,$G$1="no"),"",EURO(E30,F30,O30,O30,C30,R30,0,0))</f>
        <v>#NAME?</v>
      </c>
      <c r="J30" s="70" t="e">
        <f aca="false">EURO(E30,F30,O30,O30,C30,R30,0,1)</f>
        <v>#NAME?</v>
      </c>
      <c r="K30" s="69" t="e">
        <f aca="false">EURO($E30,$F30,$O30,$O30,$C30,$R30,1,2)</f>
        <v>#NAME?</v>
      </c>
      <c r="L30" s="70" t="e">
        <f aca="false">EURO($E30,$F30,$O30,$O30,$C30,$R30,1,3)/100</f>
        <v>#NAME?</v>
      </c>
      <c r="M30" s="70" t="e">
        <f aca="false">EURO($E30,$F30,$O30,$O30,$C30,$R30,1,5)/365.25</f>
        <v>#NAME?</v>
      </c>
      <c r="N30" s="191" t="n">
        <f aca="false">VLOOKUP(D30,Lookups!$B$6:$C$304,2)</f>
        <v>37559</v>
      </c>
      <c r="O30" s="192" t="n">
        <f aca="false">VLOOKUP(D30,Lookups!$B$6:$E$304,4)</f>
        <v>0.035</v>
      </c>
      <c r="P30" s="193" t="n">
        <f aca="false">VLOOKUP(D30,Lookups!$B$6:$D$304,3)</f>
        <v>20</v>
      </c>
      <c r="Q30" s="194" t="n">
        <f aca="false">IF(D30&lt;$F$6,0,IF(D30&gt;$F$7,0,1))</f>
        <v>1</v>
      </c>
      <c r="R30" s="73" t="n">
        <f aca="false">N30-$D$4</f>
        <v>-8367</v>
      </c>
    </row>
    <row r="31" customFormat="false" ht="12.75" hidden="false" customHeight="false" outlineLevel="0" collapsed="false">
      <c r="A31" s="185"/>
      <c r="B31" s="185"/>
      <c r="C31" s="186" t="n">
        <v>0.245</v>
      </c>
      <c r="D31" s="187" t="n">
        <v>37591</v>
      </c>
      <c r="E31" s="188" t="n">
        <v>40.7999954223633</v>
      </c>
      <c r="F31" s="189" t="n">
        <f aca="false">IF($G$8="atm",E31,$G$8)</f>
        <v>40</v>
      </c>
      <c r="G31" s="67" t="e">
        <f aca="false">IF(AND(E31&gt;F31,$G$1="no"),"",EURO(E31,F31,O31,O31,C31,R31,1,0))</f>
        <v>#NAME?</v>
      </c>
      <c r="H31" s="66" t="e">
        <f aca="false">EURO(E31,F31,O31,O31,C31,R31,1,1)</f>
        <v>#NAME?</v>
      </c>
      <c r="I31" s="67" t="e">
        <f aca="false">IF(AND(F31&gt;E31,$G$1="no"),"",EURO(E31,F31,O31,O31,C31,R31,0,0))</f>
        <v>#NAME?</v>
      </c>
      <c r="J31" s="70" t="e">
        <f aca="false">EURO(E31,F31,O31,O31,C31,R31,0,1)</f>
        <v>#NAME?</v>
      </c>
      <c r="K31" s="69" t="e">
        <f aca="false">EURO($E31,$F31,$O31,$O31,$C31,$R31,1,2)</f>
        <v>#NAME?</v>
      </c>
      <c r="L31" s="70" t="e">
        <f aca="false">EURO($E31,$F31,$O31,$O31,$C31,$R31,1,3)/100</f>
        <v>#NAME?</v>
      </c>
      <c r="M31" s="70" t="e">
        <f aca="false">EURO($E31,$F31,$O31,$O31,$C31,$R31,1,5)/365.25</f>
        <v>#NAME?</v>
      </c>
      <c r="N31" s="191" t="n">
        <f aca="false">VLOOKUP(D31,Lookups!$B$6:$C$304,2)</f>
        <v>37589</v>
      </c>
      <c r="O31" s="192" t="n">
        <f aca="false">VLOOKUP(D31,Lookups!$B$6:$E$304,4)</f>
        <v>0.035</v>
      </c>
      <c r="P31" s="193" t="n">
        <f aca="false">VLOOKUP(D31,Lookups!$B$6:$D$304,3)</f>
        <v>21</v>
      </c>
      <c r="Q31" s="194" t="n">
        <f aca="false">IF(D31&lt;$F$6,0,IF(D31&gt;$F$7,0,1))</f>
        <v>1</v>
      </c>
      <c r="R31" s="73" t="n">
        <f aca="false">N31-$D$4</f>
        <v>-8337</v>
      </c>
    </row>
    <row r="32" customFormat="false" ht="12.75" hidden="false" customHeight="false" outlineLevel="0" collapsed="false">
      <c r="A32" s="185"/>
      <c r="B32" s="185"/>
      <c r="C32" s="186" t="n">
        <v>0.285</v>
      </c>
      <c r="D32" s="187" t="n">
        <v>37622</v>
      </c>
      <c r="E32" s="188" t="n">
        <v>42.8699989318848</v>
      </c>
      <c r="F32" s="189" t="n">
        <f aca="false">IF($G$8="atm",E32,$G$8)</f>
        <v>40</v>
      </c>
      <c r="G32" s="67" t="e">
        <f aca="false">IF(AND(E32&gt;F32,$G$1="no"),"",EURO(E32,F32,O32,O32,C32,R32,1,0))</f>
        <v>#NAME?</v>
      </c>
      <c r="H32" s="66" t="e">
        <f aca="false">EURO(E32,F32,O32,O32,C32,R32,1,1)</f>
        <v>#NAME?</v>
      </c>
      <c r="I32" s="67" t="e">
        <f aca="false">IF(AND(F32&gt;E32,$G$1="no"),"",EURO(E32,F32,O32,O32,C32,R32,0,0))</f>
        <v>#NAME?</v>
      </c>
      <c r="J32" s="70" t="e">
        <f aca="false">EURO(E32,F32,O32,O32,C32,R32,0,1)</f>
        <v>#NAME?</v>
      </c>
      <c r="K32" s="69" t="e">
        <f aca="false">EURO($E32,$F32,$O32,$O32,$C32,$R32,1,2)</f>
        <v>#NAME?</v>
      </c>
      <c r="L32" s="70" t="e">
        <f aca="false">EURO($E32,$F32,$O32,$O32,$C32,$R32,1,3)/100</f>
        <v>#NAME?</v>
      </c>
      <c r="M32" s="70" t="e">
        <f aca="false">EURO($E32,$F32,$O32,$O32,$C32,$R32,1,5)/365.25</f>
        <v>#NAME?</v>
      </c>
      <c r="N32" s="191" t="n">
        <f aca="false">VLOOKUP(D32,Lookups!$B$6:$C$304,2)</f>
        <v>37620</v>
      </c>
      <c r="O32" s="192" t="n">
        <f aca="false">VLOOKUP(D32,Lookups!$B$6:$E$304,4)</f>
        <v>0.035</v>
      </c>
      <c r="P32" s="193" t="n">
        <f aca="false">VLOOKUP(D32,Lookups!$B$6:$D$304,3)</f>
        <v>22</v>
      </c>
      <c r="Q32" s="194" t="n">
        <f aca="false">IF(D32&lt;$F$6,0,IF(D32&gt;$F$7,0,1))</f>
        <v>0</v>
      </c>
      <c r="R32" s="73" t="n">
        <f aca="false">N32-$D$4</f>
        <v>-8306</v>
      </c>
    </row>
    <row r="33" customFormat="false" ht="12.75" hidden="false" customHeight="false" outlineLevel="0" collapsed="false">
      <c r="A33" s="185"/>
      <c r="B33" s="185"/>
      <c r="C33" s="186" t="n">
        <v>0.285</v>
      </c>
      <c r="D33" s="187" t="n">
        <v>37653</v>
      </c>
      <c r="E33" s="188" t="n">
        <v>42.669995880127</v>
      </c>
      <c r="F33" s="189" t="n">
        <f aca="false">IF($G$8="atm",E33,$G$8)</f>
        <v>40</v>
      </c>
      <c r="G33" s="67" t="e">
        <f aca="false">IF(AND(E33&gt;F33,$G$1="no"),"",EURO(E33,F33,O33,O33,C33,R33,1,0))</f>
        <v>#NAME?</v>
      </c>
      <c r="H33" s="66" t="e">
        <f aca="false">EURO(E33,F33,O33,O33,C33,R33,1,1)</f>
        <v>#NAME?</v>
      </c>
      <c r="I33" s="67" t="e">
        <f aca="false">IF(AND(F33&gt;E33,$G$1="no"),"",EURO(E33,F33,O33,O33,C33,R33,0,0))</f>
        <v>#NAME?</v>
      </c>
      <c r="J33" s="70" t="e">
        <f aca="false">EURO(E33,F33,O33,O33,C33,R33,0,1)</f>
        <v>#NAME?</v>
      </c>
      <c r="K33" s="69" t="e">
        <f aca="false">EURO($E33,$F33,$O33,$O33,$C33,$R33,1,2)</f>
        <v>#NAME?</v>
      </c>
      <c r="L33" s="70" t="e">
        <f aca="false">EURO($E33,$F33,$O33,$O33,$C33,$R33,1,3)/100</f>
        <v>#NAME?</v>
      </c>
      <c r="M33" s="70" t="e">
        <f aca="false">EURO($E33,$F33,$O33,$O33,$C33,$R33,1,5)/365.25</f>
        <v>#NAME?</v>
      </c>
      <c r="N33" s="191" t="n">
        <f aca="false">VLOOKUP(D33,Lookups!$B$6:$C$304,2)</f>
        <v>37651</v>
      </c>
      <c r="O33" s="192" t="n">
        <f aca="false">VLOOKUP(D33,Lookups!$B$6:$E$304,4)</f>
        <v>0.035</v>
      </c>
      <c r="P33" s="193" t="n">
        <f aca="false">VLOOKUP(D33,Lookups!$B$6:$D$304,3)</f>
        <v>20</v>
      </c>
      <c r="Q33" s="194" t="n">
        <f aca="false">IF(D33&lt;$F$6,0,IF(D33&gt;$F$7,0,1))</f>
        <v>0</v>
      </c>
      <c r="R33" s="73" t="n">
        <f aca="false">N33-$D$4</f>
        <v>-8275</v>
      </c>
    </row>
    <row r="34" customFormat="false" ht="12.75" hidden="false" customHeight="false" outlineLevel="0" collapsed="false">
      <c r="A34" s="185"/>
      <c r="B34" s="185"/>
      <c r="C34" s="186" t="n">
        <v>0.2375</v>
      </c>
      <c r="D34" s="187" t="n">
        <v>37681</v>
      </c>
      <c r="E34" s="188" t="n">
        <v>39.6999931335449</v>
      </c>
      <c r="F34" s="189" t="n">
        <f aca="false">IF($G$8="atm",E34,$G$8)</f>
        <v>40</v>
      </c>
      <c r="G34" s="67" t="e">
        <f aca="false">IF(AND(E34&gt;F34,$G$1="no"),"",EURO(E34,F34,O34,O34,C34,R34,1,0))</f>
        <v>#NAME?</v>
      </c>
      <c r="H34" s="66" t="e">
        <f aca="false">EURO(E34,F34,O34,O34,C34,R34,1,1)</f>
        <v>#NAME?</v>
      </c>
      <c r="I34" s="67" t="e">
        <f aca="false">IF(AND(F34&gt;E34,$G$1="no"),"",EURO(E34,F34,O34,O34,C34,R34,0,0))</f>
        <v>#NAME?</v>
      </c>
      <c r="J34" s="70" t="e">
        <f aca="false">EURO(E34,F34,O34,O34,C34,R34,0,1)</f>
        <v>#NAME?</v>
      </c>
      <c r="K34" s="69" t="e">
        <f aca="false">EURO($E34,$F34,$O34,$O34,$C34,$R34,1,2)</f>
        <v>#NAME?</v>
      </c>
      <c r="L34" s="70" t="e">
        <f aca="false">EURO($E34,$F34,$O34,$O34,$C34,$R34,1,3)/100</f>
        <v>#NAME?</v>
      </c>
      <c r="M34" s="70" t="e">
        <f aca="false">EURO($E34,$F34,$O34,$O34,$C34,$R34,1,5)/365.25</f>
        <v>#NAME?</v>
      </c>
      <c r="N34" s="191" t="n">
        <f aca="false">VLOOKUP(D34,Lookups!$B$6:$C$304,2)</f>
        <v>37679</v>
      </c>
      <c r="O34" s="192" t="n">
        <f aca="false">VLOOKUP(D34,Lookups!$B$6:$E$304,4)</f>
        <v>0.035</v>
      </c>
      <c r="P34" s="193" t="n">
        <f aca="false">VLOOKUP(D34,Lookups!$B$6:$D$304,3)</f>
        <v>21</v>
      </c>
      <c r="Q34" s="194" t="n">
        <f aca="false">IF(D34&lt;$F$6,0,IF(D34&gt;$F$7,0,1))</f>
        <v>0</v>
      </c>
      <c r="R34" s="73" t="n">
        <f aca="false">N34-$D$4</f>
        <v>-8247</v>
      </c>
    </row>
    <row r="35" customFormat="false" ht="12.75" hidden="false" customHeight="false" outlineLevel="0" collapsed="false">
      <c r="A35" s="185"/>
      <c r="B35" s="185"/>
      <c r="C35" s="186" t="n">
        <v>0.2375</v>
      </c>
      <c r="D35" s="187" t="n">
        <v>37712</v>
      </c>
      <c r="E35" s="188" t="n">
        <v>38.9999877929688</v>
      </c>
      <c r="F35" s="189" t="n">
        <f aca="false">IF($G$8="atm",E35,$G$8)</f>
        <v>40</v>
      </c>
      <c r="G35" s="67" t="e">
        <f aca="false">IF(AND(E35&gt;F35,$G$1="no"),"",EURO(E35,F35,O35,O35,C35,R35,1,0))</f>
        <v>#NAME?</v>
      </c>
      <c r="H35" s="66" t="e">
        <f aca="false">EURO(E35,F35,O35,O35,C35,R35,1,1)</f>
        <v>#NAME?</v>
      </c>
      <c r="I35" s="67" t="e">
        <f aca="false">IF(AND(F35&gt;E35,$G$1="no"),"",EURO(E35,F35,O35,O35,C35,R35,0,0))</f>
        <v>#NAME?</v>
      </c>
      <c r="J35" s="70" t="e">
        <f aca="false">EURO(E35,F35,O35,O35,C35,R35,0,1)</f>
        <v>#NAME?</v>
      </c>
      <c r="K35" s="69" t="e">
        <f aca="false">EURO($E35,$F35,$O35,$O35,$C35,$R35,1,2)</f>
        <v>#NAME?</v>
      </c>
      <c r="L35" s="70" t="e">
        <f aca="false">EURO($E35,$F35,$O35,$O35,$C35,$R35,1,3)/100</f>
        <v>#NAME?</v>
      </c>
      <c r="M35" s="70" t="e">
        <f aca="false">EURO($E35,$F35,$O35,$O35,$C35,$R35,1,5)/365.25</f>
        <v>#NAME?</v>
      </c>
      <c r="N35" s="191" t="n">
        <f aca="false">VLOOKUP(D35,Lookups!$B$6:$C$304,2)</f>
        <v>37710</v>
      </c>
      <c r="O35" s="192" t="n">
        <f aca="false">VLOOKUP(D35,Lookups!$B$6:$E$304,4)</f>
        <v>0.035</v>
      </c>
      <c r="P35" s="193" t="n">
        <f aca="false">VLOOKUP(D35,Lookups!$B$6:$D$304,3)</f>
        <v>22</v>
      </c>
      <c r="Q35" s="194" t="n">
        <f aca="false">IF(D35&lt;$F$6,0,IF(D35&gt;$F$7,0,1))</f>
        <v>0</v>
      </c>
      <c r="R35" s="73" t="n">
        <f aca="false">N35-$D$4</f>
        <v>-8216</v>
      </c>
    </row>
    <row r="36" customFormat="false" ht="12.75" hidden="false" customHeight="false" outlineLevel="0" collapsed="false">
      <c r="A36" s="185"/>
      <c r="B36" s="185"/>
      <c r="C36" s="186" t="n">
        <v>0.2675</v>
      </c>
      <c r="D36" s="187" t="n">
        <v>37742</v>
      </c>
      <c r="E36" s="188" t="n">
        <v>42.0000114440918</v>
      </c>
      <c r="F36" s="189" t="n">
        <f aca="false">IF($G$8="atm",E36,$G$8)</f>
        <v>40</v>
      </c>
      <c r="G36" s="67" t="e">
        <f aca="false">IF(AND(E36&gt;F36,$G$1="no"),"",EURO(E36,F36,O36,O36,C36,R36,1,0))</f>
        <v>#NAME?</v>
      </c>
      <c r="H36" s="66" t="e">
        <f aca="false">EURO(E36,F36,O36,O36,C36,R36,1,1)</f>
        <v>#NAME?</v>
      </c>
      <c r="I36" s="67" t="e">
        <f aca="false">IF(AND(F36&gt;E36,$G$1="no"),"",EURO(E36,F36,O36,O36,C36,R36,0,0))</f>
        <v>#NAME?</v>
      </c>
      <c r="J36" s="70" t="e">
        <f aca="false">EURO(E36,F36,O36,O36,C36,R36,0,1)</f>
        <v>#NAME?</v>
      </c>
      <c r="K36" s="69" t="e">
        <f aca="false">EURO($E36,$F36,$O36,$O36,$C36,$R36,1,2)</f>
        <v>#NAME?</v>
      </c>
      <c r="L36" s="70" t="e">
        <f aca="false">EURO($E36,$F36,$O36,$O36,$C36,$R36,1,3)/100</f>
        <v>#NAME?</v>
      </c>
      <c r="M36" s="70" t="e">
        <f aca="false">EURO($E36,$F36,$O36,$O36,$C36,$R36,1,5)/365.25</f>
        <v>#NAME?</v>
      </c>
      <c r="N36" s="191" t="n">
        <f aca="false">VLOOKUP(D36,Lookups!$B$6:$C$304,2)</f>
        <v>37740</v>
      </c>
      <c r="O36" s="192" t="n">
        <f aca="false">VLOOKUP(D36,Lookups!$B$6:$E$304,4)</f>
        <v>0.035</v>
      </c>
      <c r="P36" s="193" t="n">
        <f aca="false">VLOOKUP(D36,Lookups!$B$6:$D$304,3)</f>
        <v>21</v>
      </c>
      <c r="Q36" s="194" t="n">
        <f aca="false">IF(D36&lt;$F$6,0,IF(D36&gt;$F$7,0,1))</f>
        <v>0</v>
      </c>
      <c r="R36" s="73" t="n">
        <f aca="false">N36-$D$4</f>
        <v>-8186</v>
      </c>
    </row>
    <row r="37" customFormat="false" ht="12.75" hidden="false" customHeight="false" outlineLevel="0" collapsed="false">
      <c r="A37" s="185"/>
      <c r="B37" s="185"/>
      <c r="C37" s="186" t="n">
        <v>0.2875</v>
      </c>
      <c r="D37" s="187" t="n">
        <v>37773</v>
      </c>
      <c r="E37" s="188" t="n">
        <v>47.7499961853027</v>
      </c>
      <c r="F37" s="189" t="n">
        <f aca="false">IF($G$8="atm",E37,$G$8)</f>
        <v>40</v>
      </c>
      <c r="G37" s="67" t="e">
        <f aca="false">IF(AND(E37&gt;F37,$G$1="no"),"",EURO(E37,F37,O37,O37,C37,R37,1,0))</f>
        <v>#NAME?</v>
      </c>
      <c r="H37" s="66" t="e">
        <f aca="false">EURO(E37,F37,O37,O37,C37,R37,1,1)</f>
        <v>#NAME?</v>
      </c>
      <c r="I37" s="67" t="e">
        <f aca="false">IF(AND(F37&gt;E37,$G$1="no"),"",EURO(E37,F37,O37,O37,C37,R37,0,0))</f>
        <v>#NAME?</v>
      </c>
      <c r="J37" s="70" t="e">
        <f aca="false">EURO(E37,F37,O37,O37,C37,R37,0,1)</f>
        <v>#NAME?</v>
      </c>
      <c r="K37" s="69" t="e">
        <f aca="false">EURO($E37,$F37,$O37,$O37,$C37,$R37,1,2)</f>
        <v>#NAME?</v>
      </c>
      <c r="L37" s="70" t="e">
        <f aca="false">EURO($E37,$F37,$O37,$O37,$C37,$R37,1,3)/100</f>
        <v>#NAME?</v>
      </c>
      <c r="M37" s="70" t="e">
        <f aca="false">EURO($E37,$F37,$O37,$O37,$C37,$R37,1,5)/365.25</f>
        <v>#NAME?</v>
      </c>
      <c r="N37" s="191" t="n">
        <f aca="false">VLOOKUP(D37,Lookups!$B$6:$C$304,2)</f>
        <v>37771</v>
      </c>
      <c r="O37" s="192" t="n">
        <f aca="false">VLOOKUP(D37,Lookups!$B$6:$E$304,4)</f>
        <v>0.035</v>
      </c>
      <c r="P37" s="193" t="n">
        <f aca="false">VLOOKUP(D37,Lookups!$B$6:$D$304,3)</f>
        <v>21</v>
      </c>
      <c r="Q37" s="194" t="n">
        <f aca="false">IF(D37&lt;$F$6,0,IF(D37&gt;$F$7,0,1))</f>
        <v>0</v>
      </c>
      <c r="R37" s="73" t="n">
        <f aca="false">N37-$D$4</f>
        <v>-8155</v>
      </c>
    </row>
    <row r="38" customFormat="false" ht="12.75" hidden="false" customHeight="false" outlineLevel="0" collapsed="false">
      <c r="A38" s="185"/>
      <c r="B38" s="185"/>
      <c r="C38" s="186" t="n">
        <v>0.3175</v>
      </c>
      <c r="D38" s="187" t="n">
        <v>37803</v>
      </c>
      <c r="E38" s="188" t="n">
        <v>55.9999923706055</v>
      </c>
      <c r="F38" s="189" t="n">
        <f aca="false">IF($G$8="atm",E38,$G$8)</f>
        <v>40</v>
      </c>
      <c r="G38" s="67" t="e">
        <f aca="false">IF(AND(E38&gt;F38,$G$1="no"),"",EURO(E38,F38,O38,O38,C38,R38,1,0))</f>
        <v>#NAME?</v>
      </c>
      <c r="H38" s="66" t="e">
        <f aca="false">EURO(E38,F38,O38,O38,C38,R38,1,1)</f>
        <v>#NAME?</v>
      </c>
      <c r="I38" s="67" t="e">
        <f aca="false">IF(AND(F38&gt;E38,$G$1="no"),"",EURO(E38,F38,O38,O38,C38,R38,0,0))</f>
        <v>#NAME?</v>
      </c>
      <c r="J38" s="70" t="e">
        <f aca="false">EURO(E38,F38,O38,O38,C38,R38,0,1)</f>
        <v>#NAME?</v>
      </c>
      <c r="K38" s="69" t="e">
        <f aca="false">EURO($E38,$F38,$O38,$O38,$C38,$R38,1,2)</f>
        <v>#NAME?</v>
      </c>
      <c r="L38" s="70" t="e">
        <f aca="false">EURO($E38,$F38,$O38,$O38,$C38,$R38,1,3)/100</f>
        <v>#NAME?</v>
      </c>
      <c r="M38" s="70" t="e">
        <f aca="false">EURO($E38,$F38,$O38,$O38,$C38,$R38,1,5)/365.25</f>
        <v>#NAME?</v>
      </c>
      <c r="N38" s="191" t="n">
        <f aca="false">VLOOKUP(D38,Lookups!$B$6:$C$304,2)</f>
        <v>37801</v>
      </c>
      <c r="O38" s="192" t="n">
        <f aca="false">VLOOKUP(D38,Lookups!$B$6:$E$304,4)</f>
        <v>0.035</v>
      </c>
      <c r="P38" s="193" t="n">
        <f aca="false">VLOOKUP(D38,Lookups!$B$6:$D$304,3)</f>
        <v>22</v>
      </c>
      <c r="Q38" s="194" t="n">
        <f aca="false">IF(D38&lt;$F$6,0,IF(D38&gt;$F$7,0,1))</f>
        <v>0</v>
      </c>
      <c r="R38" s="73" t="n">
        <f aca="false">N38-$D$4</f>
        <v>-8125</v>
      </c>
    </row>
    <row r="39" customFormat="false" ht="12.75" hidden="false" customHeight="false" outlineLevel="0" collapsed="false">
      <c r="A39" s="185"/>
      <c r="B39" s="185"/>
      <c r="C39" s="186" t="n">
        <v>0.55</v>
      </c>
      <c r="D39" s="187" t="n">
        <v>37834</v>
      </c>
      <c r="E39" s="188" t="n">
        <v>56</v>
      </c>
      <c r="F39" s="189" t="n">
        <f aca="false">IF($G$8="atm",E39,$G$8)</f>
        <v>40</v>
      </c>
      <c r="G39" s="67" t="e">
        <f aca="false">IF(AND(E39&gt;F39,$G$1="no"),"",EURO(E39,F39,O39,O39,C39,R39,1,0))</f>
        <v>#NAME?</v>
      </c>
      <c r="H39" s="66" t="e">
        <f aca="false">EURO(E39,F39,O39,O39,C39,R39,1,1)</f>
        <v>#NAME?</v>
      </c>
      <c r="I39" s="67" t="e">
        <f aca="false">IF(AND(F39&gt;E39,$G$1="no"),"",EURO(E39,F39,O39,O39,C39,R39,0,0))</f>
        <v>#NAME?</v>
      </c>
      <c r="J39" s="70" t="e">
        <f aca="false">EURO(E39,F39,O39,O39,C39,R39,0,1)</f>
        <v>#NAME?</v>
      </c>
      <c r="K39" s="69" t="e">
        <f aca="false">EURO($E39,$F39,$O39,$O39,$C39,$R39,1,2)</f>
        <v>#NAME?</v>
      </c>
      <c r="L39" s="70" t="e">
        <f aca="false">EURO($E39,$F39,$O39,$O39,$C39,$R39,1,3)/100</f>
        <v>#NAME?</v>
      </c>
      <c r="M39" s="70" t="e">
        <f aca="false">EURO($E39,$F39,$O39,$O39,$C39,$R39,1,5)/365.25</f>
        <v>#NAME?</v>
      </c>
      <c r="N39" s="191" t="n">
        <f aca="false">VLOOKUP(D39,Lookups!$B$6:$C$304,2)</f>
        <v>37832</v>
      </c>
      <c r="O39" s="192" t="n">
        <f aca="false">VLOOKUP(D39,Lookups!$B$6:$E$304,4)</f>
        <v>0.035</v>
      </c>
      <c r="P39" s="193" t="n">
        <f aca="false">VLOOKUP(D39,Lookups!$B$6:$D$304,3)</f>
        <v>21</v>
      </c>
      <c r="Q39" s="194" t="n">
        <f aca="false">IF(D39&lt;$F$6,0,IF(D39&gt;$F$7,0,1))</f>
        <v>0</v>
      </c>
      <c r="R39" s="73" t="n">
        <f aca="false">N39-$D$4</f>
        <v>-8094</v>
      </c>
    </row>
    <row r="40" customFormat="false" ht="12.75" hidden="false" customHeight="false" outlineLevel="0" collapsed="false">
      <c r="A40" s="185"/>
      <c r="B40" s="185"/>
      <c r="C40" s="186" t="n">
        <v>0.55</v>
      </c>
      <c r="D40" s="187" t="n">
        <v>37865</v>
      </c>
      <c r="E40" s="188" t="n">
        <v>68.25</v>
      </c>
      <c r="F40" s="189" t="n">
        <f aca="false">IF($G$8="atm",E40,$G$8)</f>
        <v>40</v>
      </c>
      <c r="G40" s="67" t="e">
        <f aca="false">IF(AND(E40&gt;F40,$G$1="no"),"",EURO(E40,F40,O40,O40,C40,R40,1,0))</f>
        <v>#NAME?</v>
      </c>
      <c r="H40" s="66" t="e">
        <f aca="false">EURO(E40,F40,O40,O40,C40,R40,1,1)</f>
        <v>#NAME?</v>
      </c>
      <c r="I40" s="67" t="e">
        <f aca="false">IF(AND(F40&gt;E40,$G$1="no"),"",EURO(E40,F40,O40,O40,C40,R40,0,0))</f>
        <v>#NAME?</v>
      </c>
      <c r="J40" s="70" t="e">
        <f aca="false">EURO(E40,F40,O40,O40,C40,R40,0,1)</f>
        <v>#NAME?</v>
      </c>
      <c r="K40" s="69" t="e">
        <f aca="false">EURO($E40,$F40,$O40,$O40,$C40,$R40,1,2)</f>
        <v>#NAME?</v>
      </c>
      <c r="L40" s="70" t="e">
        <f aca="false">EURO($E40,$F40,$O40,$O40,$C40,$R40,1,3)/100</f>
        <v>#NAME?</v>
      </c>
      <c r="M40" s="70" t="e">
        <f aca="false">EURO($E40,$F40,$O40,$O40,$C40,$R40,1,5)/365.25</f>
        <v>#NAME?</v>
      </c>
      <c r="N40" s="191" t="n">
        <f aca="false">VLOOKUP(D40,Lookups!$B$6:$C$304,2)</f>
        <v>37863</v>
      </c>
      <c r="O40" s="192" t="n">
        <f aca="false">VLOOKUP(D40,Lookups!$B$6:$E$304,4)</f>
        <v>0.035</v>
      </c>
      <c r="P40" s="193" t="n">
        <f aca="false">VLOOKUP(D40,Lookups!$B$6:$D$304,3)</f>
        <v>21</v>
      </c>
      <c r="Q40" s="194" t="n">
        <f aca="false">IF(D40&lt;$F$6,0,IF(D40&gt;$F$7,0,1))</f>
        <v>0</v>
      </c>
      <c r="R40" s="73" t="n">
        <f aca="false">N40-$D$4</f>
        <v>-8063</v>
      </c>
    </row>
    <row r="41" customFormat="false" ht="12.75" hidden="false" customHeight="false" outlineLevel="0" collapsed="false">
      <c r="A41" s="185"/>
      <c r="B41" s="185"/>
      <c r="C41" s="186" t="n">
        <v>0.2275</v>
      </c>
      <c r="D41" s="187" t="n">
        <v>37895</v>
      </c>
      <c r="E41" s="188" t="n">
        <v>38.8500022888184</v>
      </c>
      <c r="F41" s="189" t="n">
        <f aca="false">IF($G$8="atm",E41,$G$8)</f>
        <v>40</v>
      </c>
      <c r="G41" s="67" t="e">
        <f aca="false">IF(AND(E41&gt;F41,$G$1="no"),"",EURO(E41,F41,O41,O41,C41,R41,1,0))</f>
        <v>#NAME?</v>
      </c>
      <c r="H41" s="66" t="e">
        <f aca="false">EURO(E41,F41,O41,O41,C41,R41,1,1)</f>
        <v>#NAME?</v>
      </c>
      <c r="I41" s="67" t="e">
        <f aca="false">IF(AND(F41&gt;E41,$G$1="no"),"",EURO(E41,F41,O41,O41,C41,R41,0,0))</f>
        <v>#NAME?</v>
      </c>
      <c r="J41" s="70" t="e">
        <f aca="false">EURO(E41,F41,O41,O41,C41,R41,0,1)</f>
        <v>#NAME?</v>
      </c>
      <c r="K41" s="69" t="e">
        <f aca="false">EURO($E41,$F41,$O41,$O41,$C41,$R41,1,2)</f>
        <v>#NAME?</v>
      </c>
      <c r="L41" s="70" t="e">
        <f aca="false">EURO($E41,$F41,$O41,$O41,$C41,$R41,1,3)/100</f>
        <v>#NAME?</v>
      </c>
      <c r="M41" s="70" t="e">
        <f aca="false">EURO($E41,$F41,$O41,$O41,$C41,$R41,1,5)/365.25</f>
        <v>#NAME?</v>
      </c>
      <c r="N41" s="191" t="n">
        <f aca="false">VLOOKUP(D41,Lookups!$B$6:$C$304,2)</f>
        <v>37893</v>
      </c>
      <c r="O41" s="192" t="n">
        <f aca="false">VLOOKUP(D41,Lookups!$B$6:$E$304,4)</f>
        <v>0.035</v>
      </c>
      <c r="P41" s="193" t="n">
        <f aca="false">VLOOKUP(D41,Lookups!$B$6:$D$304,3)</f>
        <v>23</v>
      </c>
      <c r="Q41" s="194" t="n">
        <f aca="false">IF(D41&lt;$F$6,0,IF(D41&gt;$F$7,0,1))</f>
        <v>0</v>
      </c>
      <c r="R41" s="73" t="n">
        <f aca="false">N41-$D$4</f>
        <v>-8033</v>
      </c>
    </row>
    <row r="42" customFormat="false" ht="12.75" hidden="false" customHeight="false" outlineLevel="0" collapsed="false">
      <c r="A42" s="185"/>
      <c r="B42" s="185"/>
      <c r="C42" s="186" t="n">
        <v>0.2275</v>
      </c>
      <c r="D42" s="187" t="n">
        <v>37926</v>
      </c>
      <c r="E42" s="188" t="n">
        <v>38.7999954223633</v>
      </c>
      <c r="F42" s="189" t="n">
        <f aca="false">IF($G$8="atm",E42,$G$8)</f>
        <v>40</v>
      </c>
      <c r="G42" s="67" t="e">
        <f aca="false">IF(AND(E42&gt;F42,$G$1="no"),"",EURO(E42,F42,O42,O42,C42,R42,1,0))</f>
        <v>#NAME?</v>
      </c>
      <c r="H42" s="66" t="e">
        <f aca="false">EURO(E42,F42,O42,O42,C42,R42,1,1)</f>
        <v>#NAME?</v>
      </c>
      <c r="I42" s="67" t="e">
        <f aca="false">IF(AND(F42&gt;E42,$G$1="no"),"",EURO(E42,F42,O42,O42,C42,R42,0,0))</f>
        <v>#NAME?</v>
      </c>
      <c r="J42" s="70" t="e">
        <f aca="false">EURO(E42,F42,O42,O42,C42,R42,0,1)</f>
        <v>#NAME?</v>
      </c>
      <c r="K42" s="69" t="e">
        <f aca="false">EURO($E42,$F42,$O42,$O42,$C42,$R42,1,2)</f>
        <v>#NAME?</v>
      </c>
      <c r="L42" s="70" t="e">
        <f aca="false">EURO($E42,$F42,$O42,$O42,$C42,$R42,1,3)/100</f>
        <v>#NAME?</v>
      </c>
      <c r="M42" s="70" t="e">
        <f aca="false">EURO($E42,$F42,$O42,$O42,$C42,$R42,1,5)/365.25</f>
        <v>#NAME?</v>
      </c>
      <c r="N42" s="191" t="n">
        <f aca="false">VLOOKUP(D42,Lookups!$B$6:$C$304,2)</f>
        <v>37924</v>
      </c>
      <c r="O42" s="192" t="n">
        <f aca="false">VLOOKUP(D42,Lookups!$B$6:$E$304,4)</f>
        <v>0.035</v>
      </c>
      <c r="P42" s="193" t="n">
        <f aca="false">VLOOKUP(D42,Lookups!$B$6:$D$304,3)</f>
        <v>19</v>
      </c>
      <c r="Q42" s="194" t="n">
        <f aca="false">IF(D42&lt;$F$6,0,IF(D42&gt;$F$7,0,1))</f>
        <v>0</v>
      </c>
      <c r="R42" s="73" t="n">
        <f aca="false">N42-$D$4</f>
        <v>-8002</v>
      </c>
    </row>
    <row r="43" customFormat="false" ht="12.75" hidden="false" customHeight="false" outlineLevel="0" collapsed="false">
      <c r="A43" s="185"/>
      <c r="B43" s="185"/>
      <c r="C43" s="186" t="n">
        <v>0.2325</v>
      </c>
      <c r="D43" s="187" t="n">
        <v>37956</v>
      </c>
      <c r="E43" s="188" t="n">
        <v>38.7999954223633</v>
      </c>
      <c r="F43" s="189" t="n">
        <f aca="false">IF($G$8="atm",E43,$G$8)</f>
        <v>40</v>
      </c>
      <c r="G43" s="67" t="e">
        <f aca="false">IF(AND(E43&gt;F43,$G$1="no"),"",EURO(E43,F43,O43,O43,C43,R43,1,0))</f>
        <v>#NAME?</v>
      </c>
      <c r="H43" s="66" t="e">
        <f aca="false">EURO(E43,F43,O43,O43,C43,R43,1,1)</f>
        <v>#NAME?</v>
      </c>
      <c r="I43" s="67" t="e">
        <f aca="false">IF(AND(F43&gt;E43,$G$1="no"),"",EURO(E43,F43,O43,O43,C43,R43,0,0))</f>
        <v>#NAME?</v>
      </c>
      <c r="J43" s="70" t="e">
        <f aca="false">EURO(E43,F43,O43,O43,C43,R43,0,1)</f>
        <v>#NAME?</v>
      </c>
      <c r="K43" s="69" t="e">
        <f aca="false">EURO($E43,$F43,$O43,$O43,$C43,$R43,1,2)</f>
        <v>#NAME?</v>
      </c>
      <c r="L43" s="70" t="e">
        <f aca="false">EURO($E43,$F43,$O43,$O43,$C43,$R43,1,3)/100</f>
        <v>#NAME?</v>
      </c>
      <c r="M43" s="70" t="e">
        <f aca="false">EURO($E43,$F43,$O43,$O43,$C43,$R43,1,5)/365.25</f>
        <v>#NAME?</v>
      </c>
      <c r="N43" s="191" t="n">
        <f aca="false">VLOOKUP(D43,Lookups!$B$6:$C$304,2)</f>
        <v>37954</v>
      </c>
      <c r="O43" s="192" t="n">
        <f aca="false">VLOOKUP(D43,Lookups!$B$6:$E$304,4)</f>
        <v>0.0375</v>
      </c>
      <c r="P43" s="193" t="n">
        <f aca="false">VLOOKUP(D43,Lookups!$B$6:$D$304,3)</f>
        <v>22</v>
      </c>
      <c r="Q43" s="194" t="n">
        <f aca="false">IF(D43&lt;$F$6,0,IF(D43&gt;$F$7,0,1))</f>
        <v>0</v>
      </c>
      <c r="R43" s="73" t="n">
        <f aca="false">N43-$D$4</f>
        <v>-7972</v>
      </c>
    </row>
    <row r="44" customFormat="false" ht="12.75" hidden="false" customHeight="false" outlineLevel="0" collapsed="false">
      <c r="A44" s="185"/>
      <c r="B44" s="185"/>
      <c r="C44" s="186" t="n">
        <v>0.09</v>
      </c>
      <c r="D44" s="187" t="n">
        <v>37987</v>
      </c>
      <c r="E44" s="188" t="n">
        <v>40.8699989318848</v>
      </c>
      <c r="F44" s="189" t="n">
        <f aca="false">IF($G$8="atm",E44,$G$8)</f>
        <v>40</v>
      </c>
      <c r="G44" s="67" t="e">
        <f aca="false">IF(AND(E44&gt;F44,$G$1="no"),"",EURO(E44,F44,O44,O44,C44,R44,1,0))</f>
        <v>#NAME?</v>
      </c>
      <c r="H44" s="66" t="e">
        <f aca="false">EURO(E44,F44,O44,O44,C44,R44,1,1)</f>
        <v>#NAME?</v>
      </c>
      <c r="I44" s="67" t="e">
        <f aca="false">IF(AND(F44&gt;E44,$G$1="no"),"",EURO(E44,F44,O44,O44,C44,R44,0,0))</f>
        <v>#NAME?</v>
      </c>
      <c r="J44" s="70" t="e">
        <f aca="false">EURO(E44,F44,O44,O44,C44,R44,0,1)</f>
        <v>#NAME?</v>
      </c>
      <c r="K44" s="69" t="e">
        <f aca="false">EURO($E44,$F44,$O44,$O44,$C44,$R44,1,2)</f>
        <v>#NAME?</v>
      </c>
      <c r="L44" s="70" t="e">
        <f aca="false">EURO($E44,$F44,$O44,$O44,$C44,$R44,1,3)/100</f>
        <v>#NAME?</v>
      </c>
      <c r="M44" s="70" t="e">
        <f aca="false">EURO($E44,$F44,$O44,$O44,$C44,$R44,1,5)/365.25</f>
        <v>#NAME?</v>
      </c>
      <c r="N44" s="191" t="n">
        <f aca="false">VLOOKUP(D44,Lookups!$B$6:$C$304,2)</f>
        <v>37985</v>
      </c>
      <c r="O44" s="192" t="n">
        <f aca="false">VLOOKUP(D44,Lookups!$B$6:$E$304,4)</f>
        <v>0.0375</v>
      </c>
      <c r="P44" s="193" t="n">
        <f aca="false">VLOOKUP(D44,Lookups!$B$6:$D$304,3)</f>
        <v>21</v>
      </c>
      <c r="Q44" s="194" t="n">
        <f aca="false">IF(D44&lt;$F$6,0,IF(D44&gt;$F$7,0,1))</f>
        <v>0</v>
      </c>
      <c r="R44" s="73" t="n">
        <f aca="false">N44-$D$4</f>
        <v>-7941</v>
      </c>
    </row>
    <row r="45" customFormat="false" ht="12.75" hidden="false" customHeight="false" outlineLevel="0" collapsed="false">
      <c r="A45" s="185"/>
      <c r="B45" s="185"/>
      <c r="C45" s="186" t="n">
        <v>0.26</v>
      </c>
      <c r="D45" s="187" t="n">
        <v>38018</v>
      </c>
      <c r="E45" s="188" t="n">
        <v>40.669995880127</v>
      </c>
      <c r="F45" s="189" t="n">
        <f aca="false">IF($G$8="atm",E45,$G$8)</f>
        <v>40</v>
      </c>
      <c r="G45" s="67" t="e">
        <f aca="false">IF(AND(E45&gt;F45,$G$1="no"),"",EURO(E45,F45,O45,O45,C45,R45,1,0))</f>
        <v>#NAME?</v>
      </c>
      <c r="H45" s="66" t="e">
        <f aca="false">EURO(E45,F45,O45,O45,C45,R45,1,1)</f>
        <v>#NAME?</v>
      </c>
      <c r="I45" s="67" t="e">
        <f aca="false">IF(AND(F45&gt;E45,$G$1="no"),"",EURO(E45,F45,O45,O45,C45,R45,0,0))</f>
        <v>#NAME?</v>
      </c>
      <c r="J45" s="70" t="e">
        <f aca="false">EURO(E45,F45,O45,O45,C45,R45,0,1)</f>
        <v>#NAME?</v>
      </c>
      <c r="K45" s="69" t="e">
        <f aca="false">EURO($E45,$F45,$O45,$O45,$C45,$R45,1,2)</f>
        <v>#NAME?</v>
      </c>
      <c r="L45" s="70" t="e">
        <f aca="false">EURO($E45,$F45,$O45,$O45,$C45,$R45,1,3)/100</f>
        <v>#NAME?</v>
      </c>
      <c r="M45" s="70" t="e">
        <f aca="false">EURO($E45,$F45,$O45,$O45,$C45,$R45,1,5)/365.25</f>
        <v>#NAME?</v>
      </c>
      <c r="N45" s="191" t="n">
        <f aca="false">VLOOKUP(D45,Lookups!$B$6:$C$304,2)</f>
        <v>38016</v>
      </c>
      <c r="O45" s="192" t="n">
        <f aca="false">VLOOKUP(D45,Lookups!$B$6:$E$304,4)</f>
        <v>0.0375</v>
      </c>
      <c r="P45" s="193" t="n">
        <f aca="false">VLOOKUP(D45,Lookups!$B$6:$D$304,3)</f>
        <v>20</v>
      </c>
      <c r="Q45" s="194" t="n">
        <f aca="false">IF(D45&lt;$F$6,0,IF(D45&gt;$F$7,0,1))</f>
        <v>0</v>
      </c>
      <c r="R45" s="73" t="n">
        <f aca="false">N45-$D$4</f>
        <v>-7910</v>
      </c>
    </row>
    <row r="46" customFormat="false" ht="12.75" hidden="false" customHeight="false" outlineLevel="0" collapsed="false">
      <c r="A46" s="185"/>
      <c r="B46" s="185"/>
      <c r="C46" s="186" t="n">
        <v>0.2225</v>
      </c>
      <c r="D46" s="187" t="n">
        <v>38047</v>
      </c>
      <c r="E46" s="188" t="n">
        <v>38.6999931335449</v>
      </c>
      <c r="F46" s="189" t="n">
        <f aca="false">IF($G$8="atm",E46,$G$8)</f>
        <v>40</v>
      </c>
      <c r="G46" s="67" t="e">
        <f aca="false">IF(AND(E46&gt;F46,$G$1="no"),"",EURO(E46,F46,O46,O46,C46,R46,1,0))</f>
        <v>#NAME?</v>
      </c>
      <c r="H46" s="66" t="e">
        <f aca="false">EURO(E46,F46,O46,O46,C46,R46,1,1)</f>
        <v>#NAME?</v>
      </c>
      <c r="I46" s="67" t="e">
        <f aca="false">IF(AND(F46&gt;E46,$G$1="no"),"",EURO(E46,F46,O46,O46,C46,R46,0,0))</f>
        <v>#NAME?</v>
      </c>
      <c r="J46" s="70" t="e">
        <f aca="false">EURO(E46,F46,O46,O46,C46,R46,0,1)</f>
        <v>#NAME?</v>
      </c>
      <c r="K46" s="69" t="e">
        <f aca="false">EURO($E46,$F46,$O46,$O46,$C46,$R46,1,2)</f>
        <v>#NAME?</v>
      </c>
      <c r="L46" s="70" t="e">
        <f aca="false">EURO($E46,$F46,$O46,$O46,$C46,$R46,1,3)/100</f>
        <v>#NAME?</v>
      </c>
      <c r="M46" s="70" t="e">
        <f aca="false">EURO($E46,$F46,$O46,$O46,$C46,$R46,1,5)/365.25</f>
        <v>#NAME?</v>
      </c>
      <c r="N46" s="191" t="n">
        <f aca="false">VLOOKUP(D46,Lookups!$B$6:$C$304,2)</f>
        <v>38045</v>
      </c>
      <c r="O46" s="192" t="n">
        <f aca="false">VLOOKUP(D46,Lookups!$B$6:$E$304,4)</f>
        <v>0.0375</v>
      </c>
      <c r="P46" s="193" t="n">
        <f aca="false">VLOOKUP(D46,Lookups!$B$6:$D$304,3)</f>
        <v>23</v>
      </c>
      <c r="Q46" s="194" t="n">
        <f aca="false">IF(D46&lt;$F$6,0,IF(D46&gt;$F$7,0,1))</f>
        <v>0</v>
      </c>
      <c r="R46" s="73" t="n">
        <f aca="false">N46-$D$4</f>
        <v>-7881</v>
      </c>
    </row>
    <row r="47" customFormat="false" ht="12.75" hidden="false" customHeight="false" outlineLevel="0" collapsed="false">
      <c r="A47" s="185"/>
      <c r="B47" s="185"/>
      <c r="C47" s="186" t="n">
        <v>0.2225</v>
      </c>
      <c r="D47" s="187" t="n">
        <v>38078</v>
      </c>
      <c r="E47" s="188" t="n">
        <v>37.9999877929688</v>
      </c>
      <c r="F47" s="189" t="n">
        <f aca="false">IF($G$8="atm",E47,$G$8)</f>
        <v>40</v>
      </c>
      <c r="G47" s="67" t="e">
        <f aca="false">IF(AND(E47&gt;F47,$G$1="no"),"",EURO(E47,F47,O47,O47,C47,R47,1,0))</f>
        <v>#NAME?</v>
      </c>
      <c r="H47" s="66" t="e">
        <f aca="false">EURO(E47,F47,O47,O47,C47,R47,1,1)</f>
        <v>#NAME?</v>
      </c>
      <c r="I47" s="67" t="e">
        <f aca="false">IF(AND(F47&gt;E47,$G$1="no"),"",EURO(E47,F47,O47,O47,C47,R47,0,0))</f>
        <v>#NAME?</v>
      </c>
      <c r="J47" s="70" t="e">
        <f aca="false">EURO(E47,F47,O47,O47,C47,R47,0,1)</f>
        <v>#NAME?</v>
      </c>
      <c r="K47" s="69" t="e">
        <f aca="false">EURO($E47,$F47,$O47,$O47,$C47,$R47,1,2)</f>
        <v>#NAME?</v>
      </c>
      <c r="L47" s="70" t="e">
        <f aca="false">EURO($E47,$F47,$O47,$O47,$C47,$R47,1,3)/100</f>
        <v>#NAME?</v>
      </c>
      <c r="M47" s="70" t="e">
        <f aca="false">EURO($E47,$F47,$O47,$O47,$C47,$R47,1,5)/365.25</f>
        <v>#NAME?</v>
      </c>
      <c r="N47" s="191" t="n">
        <f aca="false">VLOOKUP(D47,Lookups!$B$6:$C$304,2)</f>
        <v>38076</v>
      </c>
      <c r="O47" s="192" t="n">
        <f aca="false">VLOOKUP(D47,Lookups!$B$6:$E$304,4)</f>
        <v>0.0375</v>
      </c>
      <c r="P47" s="193" t="n">
        <f aca="false">VLOOKUP(D47,Lookups!$B$6:$D$304,3)</f>
        <v>22</v>
      </c>
      <c r="Q47" s="194" t="n">
        <f aca="false">IF(D47&lt;$F$6,0,IF(D47&gt;$F$7,0,1))</f>
        <v>0</v>
      </c>
      <c r="R47" s="73" t="n">
        <f aca="false">N47-$D$4</f>
        <v>-7850</v>
      </c>
    </row>
    <row r="48" customFormat="false" ht="12.75" hidden="false" customHeight="false" outlineLevel="0" collapsed="false">
      <c r="A48" s="185"/>
      <c r="B48" s="185"/>
      <c r="C48" s="186" t="n">
        <v>0.24</v>
      </c>
      <c r="D48" s="187" t="n">
        <v>38108</v>
      </c>
      <c r="E48" s="188" t="n">
        <v>41.0000114440918</v>
      </c>
      <c r="F48" s="189" t="n">
        <f aca="false">IF($G$8="atm",E48,$G$8)</f>
        <v>40</v>
      </c>
      <c r="G48" s="67" t="e">
        <f aca="false">IF(AND(E48&gt;F48,$G$1="no"),"",EURO(E48,F48,O48,O48,C48,R48,1,0))</f>
        <v>#NAME?</v>
      </c>
      <c r="H48" s="66" t="e">
        <f aca="false">EURO(E48,F48,O48,O48,C48,R48,1,1)</f>
        <v>#NAME?</v>
      </c>
      <c r="I48" s="67" t="e">
        <f aca="false">IF(AND(F48&gt;E48,$G$1="no"),"",EURO(E48,F48,O48,O48,C48,R48,0,0))</f>
        <v>#NAME?</v>
      </c>
      <c r="J48" s="70" t="e">
        <f aca="false">EURO(E48,F48,O48,O48,C48,R48,0,1)</f>
        <v>#NAME?</v>
      </c>
      <c r="K48" s="69" t="e">
        <f aca="false">EURO($E48,$F48,$O48,$O48,$C48,$R48,1,2)</f>
        <v>#NAME?</v>
      </c>
      <c r="L48" s="70" t="e">
        <f aca="false">EURO($E48,$F48,$O48,$O48,$C48,$R48,1,3)/100</f>
        <v>#NAME?</v>
      </c>
      <c r="M48" s="70" t="e">
        <f aca="false">EURO($E48,$F48,$O48,$O48,$C48,$R48,1,5)/365.25</f>
        <v>#NAME?</v>
      </c>
      <c r="N48" s="191" t="n">
        <f aca="false">VLOOKUP(D48,Lookups!$B$6:$C$304,2)</f>
        <v>38106</v>
      </c>
      <c r="O48" s="192" t="n">
        <f aca="false">VLOOKUP(D48,Lookups!$B$6:$E$304,4)</f>
        <v>0.0375</v>
      </c>
      <c r="P48" s="193" t="n">
        <f aca="false">VLOOKUP(D48,Lookups!$B$6:$D$304,3)</f>
        <v>20</v>
      </c>
      <c r="Q48" s="194" t="n">
        <f aca="false">IF(D48&lt;$F$6,0,IF(D48&gt;$F$7,0,1))</f>
        <v>0</v>
      </c>
      <c r="R48" s="73" t="n">
        <f aca="false">N48-$D$4</f>
        <v>-7820</v>
      </c>
    </row>
    <row r="49" customFormat="false" ht="12.75" hidden="false" customHeight="false" outlineLevel="0" collapsed="false">
      <c r="A49" s="185"/>
      <c r="B49" s="185"/>
      <c r="C49" s="186" t="n">
        <v>0.25</v>
      </c>
      <c r="D49" s="187" t="n">
        <v>38139</v>
      </c>
      <c r="E49" s="188" t="n">
        <v>47.2499961853027</v>
      </c>
      <c r="F49" s="189" t="n">
        <f aca="false">IF($G$8="atm",E49,$G$8)</f>
        <v>40</v>
      </c>
      <c r="G49" s="67" t="e">
        <f aca="false">IF(AND(E49&gt;F49,$G$1="no"),"",EURO(E49,F49,O49,O49,C49,R49,1,0))</f>
        <v>#NAME?</v>
      </c>
      <c r="H49" s="66" t="e">
        <f aca="false">EURO(E49,F49,O49,O49,C49,R49,1,1)</f>
        <v>#NAME?</v>
      </c>
      <c r="I49" s="67" t="e">
        <f aca="false">IF(AND(F49&gt;E49,$G$1="no"),"",EURO(E49,F49,O49,O49,C49,R49,0,0))</f>
        <v>#NAME?</v>
      </c>
      <c r="J49" s="70" t="e">
        <f aca="false">EURO(E49,F49,O49,O49,C49,R49,0,1)</f>
        <v>#NAME?</v>
      </c>
      <c r="K49" s="69" t="e">
        <f aca="false">EURO($E49,$F49,$O49,$O49,$C49,$R49,1,2)</f>
        <v>#NAME?</v>
      </c>
      <c r="L49" s="70" t="e">
        <f aca="false">EURO($E49,$F49,$O49,$O49,$C49,$R49,1,3)/100</f>
        <v>#NAME?</v>
      </c>
      <c r="M49" s="70" t="e">
        <f aca="false">EURO($E49,$F49,$O49,$O49,$C49,$R49,1,5)/365.25</f>
        <v>#NAME?</v>
      </c>
      <c r="N49" s="191" t="n">
        <f aca="false">VLOOKUP(D49,Lookups!$B$6:$C$304,2)</f>
        <v>38137</v>
      </c>
      <c r="O49" s="192" t="n">
        <f aca="false">VLOOKUP(D49,Lookups!$B$6:$E$304,4)</f>
        <v>0.0375</v>
      </c>
      <c r="P49" s="193" t="n">
        <f aca="false">VLOOKUP(D49,Lookups!$B$6:$D$304,3)</f>
        <v>22</v>
      </c>
      <c r="Q49" s="194" t="n">
        <f aca="false">IF(D49&lt;$F$6,0,IF(D49&gt;$F$7,0,1))</f>
        <v>0</v>
      </c>
      <c r="R49" s="73" t="n">
        <f aca="false">N49-$D$4</f>
        <v>-7789</v>
      </c>
    </row>
    <row r="50" customFormat="false" ht="12.75" hidden="false" customHeight="false" outlineLevel="0" collapsed="false">
      <c r="A50" s="185"/>
      <c r="B50" s="185"/>
      <c r="C50" s="186" t="n">
        <v>0.27</v>
      </c>
      <c r="D50" s="187" t="n">
        <v>38169</v>
      </c>
      <c r="E50" s="188" t="n">
        <v>55.7499923706055</v>
      </c>
      <c r="F50" s="189" t="n">
        <f aca="false">IF($G$8="atm",E50,$G$8)</f>
        <v>40</v>
      </c>
      <c r="G50" s="67" t="e">
        <f aca="false">IF(AND(E50&gt;F50,$G$1="no"),"",EURO(E50,F50,O50,O50,C50,R50,1,0))</f>
        <v>#NAME?</v>
      </c>
      <c r="H50" s="66" t="e">
        <f aca="false">EURO(E50,F50,O50,O50,C50,R50,1,1)</f>
        <v>#NAME?</v>
      </c>
      <c r="I50" s="67" t="e">
        <f aca="false">IF(AND(F50&gt;E50,$G$1="no"),"",EURO(E50,F50,O50,O50,C50,R50,0,0))</f>
        <v>#NAME?</v>
      </c>
      <c r="J50" s="70" t="e">
        <f aca="false">EURO(E50,F50,O50,O50,C50,R50,0,1)</f>
        <v>#NAME?</v>
      </c>
      <c r="K50" s="69" t="e">
        <f aca="false">EURO($E50,$F50,$O50,$O50,$C50,$R50,1,2)</f>
        <v>#NAME?</v>
      </c>
      <c r="L50" s="70" t="e">
        <f aca="false">EURO($E50,$F50,$O50,$O50,$C50,$R50,1,3)/100</f>
        <v>#NAME?</v>
      </c>
      <c r="M50" s="70" t="e">
        <f aca="false">EURO($E50,$F50,$O50,$O50,$C50,$R50,1,5)/365.25</f>
        <v>#NAME?</v>
      </c>
      <c r="N50" s="191" t="n">
        <f aca="false">VLOOKUP(D50,Lookups!$B$6:$C$304,2)</f>
        <v>38167</v>
      </c>
      <c r="O50" s="192" t="n">
        <f aca="false">VLOOKUP(D50,Lookups!$B$6:$E$304,4)</f>
        <v>0.0375</v>
      </c>
      <c r="P50" s="193" t="n">
        <f aca="false">VLOOKUP(D50,Lookups!$B$6:$D$304,3)</f>
        <v>21</v>
      </c>
      <c r="Q50" s="194" t="n">
        <f aca="false">IF(D50&lt;$F$6,0,IF(D50&gt;$F$7,0,1))</f>
        <v>0</v>
      </c>
      <c r="R50" s="73" t="n">
        <f aca="false">N50-$D$4</f>
        <v>-7759</v>
      </c>
    </row>
    <row r="51" customFormat="false" ht="12.75" hidden="false" customHeight="false" outlineLevel="0" collapsed="false">
      <c r="A51" s="185"/>
      <c r="B51" s="185"/>
      <c r="C51" s="186" t="n">
        <v>0.27</v>
      </c>
      <c r="D51" s="187" t="n">
        <v>38200</v>
      </c>
      <c r="E51" s="188" t="n">
        <v>55.75</v>
      </c>
      <c r="F51" s="189" t="n">
        <f aca="false">IF($G$8="atm",E51,$G$8)</f>
        <v>40</v>
      </c>
      <c r="G51" s="67" t="e">
        <f aca="false">IF(AND(E51&gt;F51,$G$1="no"),"",EURO(E51,F51,O51,O51,C51,R51,1,0))</f>
        <v>#NAME?</v>
      </c>
      <c r="H51" s="66" t="e">
        <f aca="false">EURO(E51,F51,O51,O51,C51,R51,1,1)</f>
        <v>#NAME?</v>
      </c>
      <c r="I51" s="67" t="e">
        <f aca="false">IF(AND(F51&gt;E51,$G$1="no"),"",EURO(E51,F51,O51,O51,C51,R51,0,0))</f>
        <v>#NAME?</v>
      </c>
      <c r="J51" s="70" t="e">
        <f aca="false">EURO(E51,F51,O51,O51,C51,R51,0,1)</f>
        <v>#NAME?</v>
      </c>
      <c r="K51" s="69" t="e">
        <f aca="false">EURO($E51,$F51,$O51,$O51,$C51,$R51,1,2)</f>
        <v>#NAME?</v>
      </c>
      <c r="L51" s="70" t="e">
        <f aca="false">EURO($E51,$F51,$O51,$O51,$C51,$R51,1,3)/100</f>
        <v>#NAME?</v>
      </c>
      <c r="M51" s="70" t="e">
        <f aca="false">EURO($E51,$F51,$O51,$O51,$C51,$R51,1,5)/365.25</f>
        <v>#NAME?</v>
      </c>
      <c r="N51" s="191" t="n">
        <f aca="false">VLOOKUP(D51,Lookups!$B$6:$C$304,2)</f>
        <v>38198</v>
      </c>
      <c r="O51" s="192" t="n">
        <f aca="false">VLOOKUP(D51,Lookups!$B$6:$E$304,4)</f>
        <v>0.0375</v>
      </c>
      <c r="P51" s="193" t="n">
        <f aca="false">VLOOKUP(D51,Lookups!$B$6:$D$304,3)</f>
        <v>22</v>
      </c>
      <c r="Q51" s="194" t="n">
        <f aca="false">IF(D51&lt;$F$6,0,IF(D51&gt;$F$7,0,1))</f>
        <v>0</v>
      </c>
      <c r="R51" s="73" t="n">
        <f aca="false">N51-$D$4</f>
        <v>-7728</v>
      </c>
    </row>
    <row r="52" customFormat="false" ht="12.75" hidden="false" customHeight="false" outlineLevel="0" collapsed="false">
      <c r="A52" s="185"/>
      <c r="B52" s="185"/>
      <c r="C52" s="186" t="n">
        <v>0.24</v>
      </c>
      <c r="D52" s="187" t="n">
        <v>38231</v>
      </c>
      <c r="E52" s="188" t="n">
        <v>40.5000038146973</v>
      </c>
      <c r="F52" s="189" t="n">
        <f aca="false">IF($G$8="atm",E52,$G$8)</f>
        <v>40</v>
      </c>
      <c r="G52" s="67" t="e">
        <f aca="false">IF(AND(E52&gt;F52,$G$1="no"),"",EURO(E52,F52,O52,O52,C52,R52,1,0))</f>
        <v>#NAME?</v>
      </c>
      <c r="H52" s="66" t="e">
        <f aca="false">EURO(E52,F52,O52,O52,C52,R52,1,1)</f>
        <v>#NAME?</v>
      </c>
      <c r="I52" s="67" t="e">
        <f aca="false">IF(AND(F52&gt;E52,$G$1="no"),"",EURO(E52,F52,O52,O52,C52,R52,0,0))</f>
        <v>#NAME?</v>
      </c>
      <c r="J52" s="70" t="e">
        <f aca="false">EURO(E52,F52,O52,O52,C52,R52,0,1)</f>
        <v>#NAME?</v>
      </c>
      <c r="K52" s="69" t="e">
        <f aca="false">EURO($E52,$F52,$O52,$O52,$C52,$R52,1,2)</f>
        <v>#NAME?</v>
      </c>
      <c r="L52" s="70" t="e">
        <f aca="false">EURO($E52,$F52,$O52,$O52,$C52,$R52,1,3)/100</f>
        <v>#NAME?</v>
      </c>
      <c r="M52" s="70" t="e">
        <f aca="false">EURO($E52,$F52,$O52,$O52,$C52,$R52,1,5)/365.25</f>
        <v>#NAME?</v>
      </c>
      <c r="N52" s="191" t="n">
        <f aca="false">VLOOKUP(D52,Lookups!$B$6:$C$304,2)</f>
        <v>38229</v>
      </c>
      <c r="O52" s="192" t="n">
        <f aca="false">VLOOKUP(D52,Lookups!$B$6:$E$304,4)</f>
        <v>0.0375</v>
      </c>
      <c r="P52" s="193" t="n">
        <f aca="false">VLOOKUP(D52,Lookups!$B$6:$D$304,3)</f>
        <v>21</v>
      </c>
      <c r="Q52" s="194" t="n">
        <f aca="false">IF(D52&lt;$F$6,0,IF(D52&gt;$F$7,0,1))</f>
        <v>0</v>
      </c>
      <c r="R52" s="73" t="n">
        <f aca="false">N52-$D$4</f>
        <v>-7697</v>
      </c>
    </row>
    <row r="53" customFormat="false" ht="12.75" hidden="false" customHeight="false" outlineLevel="0" collapsed="false">
      <c r="A53" s="185"/>
      <c r="B53" s="185"/>
      <c r="C53" s="186" t="n">
        <v>0.2175</v>
      </c>
      <c r="D53" s="187" t="n">
        <v>38261</v>
      </c>
      <c r="E53" s="188" t="n">
        <v>37.1000022888184</v>
      </c>
      <c r="F53" s="189" t="n">
        <f aca="false">IF($G$8="atm",E53,$G$8)</f>
        <v>40</v>
      </c>
      <c r="G53" s="67" t="e">
        <f aca="false">IF(AND(E53&gt;F53,$G$1="no"),"",EURO(E53,F53,O53,O53,C53,R53,1,0))</f>
        <v>#NAME?</v>
      </c>
      <c r="H53" s="66" t="e">
        <f aca="false">EURO(E53,F53,O53,O53,C53,R53,1,1)</f>
        <v>#NAME?</v>
      </c>
      <c r="I53" s="67" t="e">
        <f aca="false">IF(AND(F53&gt;E53,$G$1="no"),"",EURO(E53,F53,O53,O53,C53,R53,0,0))</f>
        <v>#NAME?</v>
      </c>
      <c r="J53" s="70" t="e">
        <f aca="false">EURO(E53,F53,O53,O53,C53,R53,0,1)</f>
        <v>#NAME?</v>
      </c>
      <c r="K53" s="69" t="e">
        <f aca="false">EURO($E53,$F53,$O53,$O53,$C53,$R53,1,2)</f>
        <v>#NAME?</v>
      </c>
      <c r="L53" s="70" t="e">
        <f aca="false">EURO($E53,$F53,$O53,$O53,$C53,$R53,1,3)/100</f>
        <v>#NAME?</v>
      </c>
      <c r="M53" s="70" t="e">
        <f aca="false">EURO($E53,$F53,$O53,$O53,$C53,$R53,1,5)/365.25</f>
        <v>#NAME?</v>
      </c>
      <c r="N53" s="191" t="n">
        <f aca="false">VLOOKUP(D53,Lookups!$B$6:$C$304,2)</f>
        <v>38259</v>
      </c>
      <c r="O53" s="192" t="n">
        <f aca="false">VLOOKUP(D53,Lookups!$B$6:$E$304,4)</f>
        <v>0.0375</v>
      </c>
      <c r="P53" s="193" t="n">
        <f aca="false">VLOOKUP(D53,Lookups!$B$6:$D$304,3)</f>
        <v>21</v>
      </c>
      <c r="Q53" s="194" t="n">
        <f aca="false">IF(D53&lt;$F$6,0,IF(D53&gt;$F$7,0,1))</f>
        <v>0</v>
      </c>
      <c r="R53" s="73" t="n">
        <f aca="false">N53-$D$4</f>
        <v>-7667</v>
      </c>
    </row>
    <row r="54" customFormat="false" ht="12.75" hidden="false" customHeight="false" outlineLevel="0" collapsed="false">
      <c r="A54" s="185"/>
      <c r="B54" s="185"/>
      <c r="C54" s="186" t="n">
        <v>0.2175</v>
      </c>
      <c r="D54" s="187" t="n">
        <v>38292</v>
      </c>
      <c r="E54" s="188" t="n">
        <v>37.0499954223633</v>
      </c>
      <c r="F54" s="189" t="n">
        <f aca="false">IF($G$8="atm",E54,$G$8)</f>
        <v>40</v>
      </c>
      <c r="G54" s="67" t="e">
        <f aca="false">IF(AND(E54&gt;F54,$G$1="no"),"",EURO(E54,F54,O54,O54,C54,R54,1,0))</f>
        <v>#NAME?</v>
      </c>
      <c r="H54" s="66" t="e">
        <f aca="false">EURO(E54,F54,O54,O54,C54,R54,1,1)</f>
        <v>#NAME?</v>
      </c>
      <c r="I54" s="67" t="e">
        <f aca="false">IF(AND(F54&gt;E54,$G$1="no"),"",EURO(E54,F54,O54,O54,C54,R54,0,0))</f>
        <v>#NAME?</v>
      </c>
      <c r="J54" s="70" t="e">
        <f aca="false">EURO(E54,F54,O54,O54,C54,R54,0,1)</f>
        <v>#NAME?</v>
      </c>
      <c r="K54" s="69" t="e">
        <f aca="false">EURO($E54,$F54,$O54,$O54,$C54,$R54,1,2)</f>
        <v>#NAME?</v>
      </c>
      <c r="L54" s="70" t="e">
        <f aca="false">EURO($E54,$F54,$O54,$O54,$C54,$R54,1,3)/100</f>
        <v>#NAME?</v>
      </c>
      <c r="M54" s="70" t="e">
        <f aca="false">EURO($E54,$F54,$O54,$O54,$C54,$R54,1,5)/365.25</f>
        <v>#NAME?</v>
      </c>
      <c r="N54" s="191" t="n">
        <f aca="false">VLOOKUP(D54,Lookups!$B$6:$C$304,2)</f>
        <v>38290</v>
      </c>
      <c r="O54" s="192" t="n">
        <f aca="false">VLOOKUP(D54,Lookups!$B$6:$E$304,4)</f>
        <v>0.0375</v>
      </c>
      <c r="P54" s="193" t="n">
        <f aca="false">VLOOKUP(D54,Lookups!$B$6:$D$304,3)</f>
        <v>21</v>
      </c>
      <c r="Q54" s="194" t="n">
        <f aca="false">IF(D54&lt;$F$6,0,IF(D54&gt;$F$7,0,1))</f>
        <v>0</v>
      </c>
      <c r="R54" s="73" t="n">
        <f aca="false">N54-$D$4</f>
        <v>-7636</v>
      </c>
    </row>
    <row r="55" customFormat="false" ht="12.75" hidden="false" customHeight="false" outlineLevel="0" collapsed="false">
      <c r="A55" s="185"/>
      <c r="B55" s="185"/>
      <c r="C55" s="186" t="n">
        <v>0.2175</v>
      </c>
      <c r="D55" s="187" t="n">
        <v>38322</v>
      </c>
      <c r="E55" s="188" t="n">
        <v>37.0499954223633</v>
      </c>
      <c r="F55" s="189" t="n">
        <f aca="false">IF($G$8="atm",E55,$G$8)</f>
        <v>40</v>
      </c>
      <c r="G55" s="67" t="e">
        <f aca="false">IF(AND(E55&gt;F55,$G$1="no"),"",EURO(E55,F55,O55,O55,C55,R55,1,0))</f>
        <v>#NAME?</v>
      </c>
      <c r="H55" s="66" t="e">
        <f aca="false">EURO(E55,F55,O55,O55,C55,R55,1,1)</f>
        <v>#NAME?</v>
      </c>
      <c r="I55" s="67" t="e">
        <f aca="false">IF(AND(F55&gt;E55,$G$1="no"),"",EURO(E55,F55,O55,O55,C55,R55,0,0))</f>
        <v>#NAME?</v>
      </c>
      <c r="J55" s="70" t="e">
        <f aca="false">EURO(E55,F55,O55,O55,C55,R55,0,1)</f>
        <v>#NAME?</v>
      </c>
      <c r="K55" s="69" t="e">
        <f aca="false">EURO($E55,$F55,$O55,$O55,$C55,$R55,1,2)</f>
        <v>#NAME?</v>
      </c>
      <c r="L55" s="70" t="e">
        <f aca="false">EURO($E55,$F55,$O55,$O55,$C55,$R55,1,3)/100</f>
        <v>#NAME?</v>
      </c>
      <c r="M55" s="70" t="e">
        <f aca="false">EURO($E55,$F55,$O55,$O55,$C55,$R55,1,5)/365.25</f>
        <v>#NAME?</v>
      </c>
      <c r="N55" s="191" t="n">
        <f aca="false">VLOOKUP(D55,Lookups!$B$6:$C$304,2)</f>
        <v>38320</v>
      </c>
      <c r="O55" s="192" t="n">
        <f aca="false">VLOOKUP(D55,Lookups!$B$6:$E$304,4)</f>
        <v>0.0375</v>
      </c>
      <c r="P55" s="193" t="n">
        <f aca="false">VLOOKUP(D55,Lookups!$B$6:$D$304,3)</f>
        <v>23</v>
      </c>
      <c r="Q55" s="194" t="n">
        <f aca="false">IF(D55&lt;$F$6,0,IF(D55&gt;$F$7,0,1))</f>
        <v>0</v>
      </c>
      <c r="R55" s="73" t="n">
        <f aca="false">N55-$D$4</f>
        <v>-7606</v>
      </c>
    </row>
    <row r="56" customFormat="false" ht="12.75" hidden="false" customHeight="false" outlineLevel="0" collapsed="false">
      <c r="A56" s="185"/>
      <c r="B56" s="185"/>
      <c r="C56" s="186" t="n">
        <v>0.25</v>
      </c>
      <c r="D56" s="187" t="n">
        <v>38353</v>
      </c>
      <c r="E56" s="188" t="n">
        <v>40.8699989318848</v>
      </c>
      <c r="F56" s="189" t="n">
        <f aca="false">IF($G$8="atm",E56,$G$8)</f>
        <v>40</v>
      </c>
      <c r="G56" s="67" t="e">
        <f aca="false">IF(AND(E56&gt;F56,$G$1="no"),"",EURO(E56,F56,O56,O56,C56,R56,1,0))</f>
        <v>#NAME?</v>
      </c>
      <c r="H56" s="66" t="e">
        <f aca="false">EURO(E56,F56,O56,O56,C56,R56,1,1)</f>
        <v>#NAME?</v>
      </c>
      <c r="I56" s="67" t="e">
        <f aca="false">IF(AND(F56&gt;E56,$G$1="no"),"",EURO(E56,F56,O56,O56,C56,R56,0,0))</f>
        <v>#NAME?</v>
      </c>
      <c r="J56" s="70" t="e">
        <f aca="false">EURO(E56,F56,O56,O56,C56,R56,0,1)</f>
        <v>#NAME?</v>
      </c>
      <c r="K56" s="69" t="e">
        <f aca="false">EURO($E56,$F56,$O56,$O56,$C56,$R56,1,2)</f>
        <v>#NAME?</v>
      </c>
      <c r="L56" s="70" t="e">
        <f aca="false">EURO($E56,$F56,$O56,$O56,$C56,$R56,1,3)/100</f>
        <v>#NAME?</v>
      </c>
      <c r="M56" s="70" t="e">
        <f aca="false">EURO($E56,$F56,$O56,$O56,$C56,$R56,1,5)/365.25</f>
        <v>#NAME?</v>
      </c>
      <c r="N56" s="191" t="n">
        <f aca="false">VLOOKUP(D56,Lookups!$B$6:$C$304,2)</f>
        <v>38351</v>
      </c>
      <c r="O56" s="192" t="n">
        <f aca="false">VLOOKUP(D56,Lookups!$B$6:$E$304,4)</f>
        <v>0.04</v>
      </c>
      <c r="P56" s="193" t="n">
        <f aca="false">VLOOKUP(D56,Lookups!$B$6:$D$304,3)</f>
        <v>21</v>
      </c>
      <c r="Q56" s="194" t="n">
        <f aca="false">IF(D56&lt;$F$6,0,IF(D56&gt;$F$7,0,1))</f>
        <v>0</v>
      </c>
      <c r="R56" s="73" t="n">
        <f aca="false">N56-$D$4</f>
        <v>-7575</v>
      </c>
    </row>
    <row r="57" customFormat="false" ht="12.75" hidden="false" customHeight="false" outlineLevel="0" collapsed="false">
      <c r="A57" s="185"/>
      <c r="B57" s="185"/>
      <c r="C57" s="186" t="n">
        <v>0.25</v>
      </c>
      <c r="D57" s="187" t="n">
        <v>38384</v>
      </c>
      <c r="E57" s="188" t="n">
        <v>40.669995880127</v>
      </c>
      <c r="F57" s="189" t="n">
        <f aca="false">IF($G$8="atm",E57,$G$8)</f>
        <v>40</v>
      </c>
      <c r="G57" s="67" t="e">
        <f aca="false">IF(AND(E57&gt;F57,$G$1="no"),"",EURO(E57,F57,O57,O57,C57,R57,1,0))</f>
        <v>#NAME?</v>
      </c>
      <c r="H57" s="66" t="e">
        <f aca="false">EURO(E57,F57,O57,O57,C57,R57,1,1)</f>
        <v>#NAME?</v>
      </c>
      <c r="I57" s="67" t="e">
        <f aca="false">IF(AND(F57&gt;E57,$G$1="no"),"",EURO(E57,F57,O57,O57,C57,R57,0,0))</f>
        <v>#NAME?</v>
      </c>
      <c r="J57" s="70" t="e">
        <f aca="false">EURO(E57,F57,O57,O57,C57,R57,0,1)</f>
        <v>#NAME?</v>
      </c>
      <c r="K57" s="69" t="e">
        <f aca="false">EURO($E57,$F57,$O57,$O57,$C57,$R57,1,2)</f>
        <v>#NAME?</v>
      </c>
      <c r="L57" s="70" t="e">
        <f aca="false">EURO($E57,$F57,$O57,$O57,$C57,$R57,1,3)/100</f>
        <v>#NAME?</v>
      </c>
      <c r="M57" s="70" t="e">
        <f aca="false">EURO($E57,$F57,$O57,$O57,$C57,$R57,1,5)/365.25</f>
        <v>#NAME?</v>
      </c>
      <c r="N57" s="191" t="n">
        <f aca="false">VLOOKUP(D57,Lookups!$B$6:$C$304,2)</f>
        <v>38382</v>
      </c>
      <c r="O57" s="192" t="n">
        <f aca="false">VLOOKUP(D57,Lookups!$B$6:$E$304,4)</f>
        <v>0.04</v>
      </c>
      <c r="P57" s="193" t="n">
        <f aca="false">VLOOKUP(D57,Lookups!$B$6:$D$304,3)</f>
        <v>20</v>
      </c>
      <c r="Q57" s="194" t="n">
        <f aca="false">IF(D57&lt;$F$6,0,IF(D57&gt;$F$7,0,1))</f>
        <v>0</v>
      </c>
      <c r="R57" s="73" t="n">
        <f aca="false">N57-$D$4</f>
        <v>-7544</v>
      </c>
    </row>
    <row r="58" customFormat="false" ht="12.75" hidden="false" customHeight="false" outlineLevel="0" collapsed="false">
      <c r="A58" s="185"/>
      <c r="B58" s="185"/>
      <c r="C58" s="186" t="n">
        <v>0.215</v>
      </c>
      <c r="D58" s="187" t="n">
        <v>38412</v>
      </c>
      <c r="E58" s="188" t="n">
        <v>38.6999931335449</v>
      </c>
      <c r="F58" s="189" t="n">
        <f aca="false">IF($G$8="atm",E58,$G$8)</f>
        <v>40</v>
      </c>
      <c r="G58" s="67" t="e">
        <f aca="false">IF(AND(E58&gt;F58,$G$1="no"),"",EURO(E58,F58,O58,O58,C58,R58,1,0))</f>
        <v>#NAME?</v>
      </c>
      <c r="H58" s="66" t="e">
        <f aca="false">EURO(E58,F58,O58,O58,C58,R58,1,1)</f>
        <v>#NAME?</v>
      </c>
      <c r="I58" s="67" t="e">
        <f aca="false">IF(AND(F58&gt;E58,$G$1="no"),"",EURO(E58,F58,O58,O58,C58,R58,0,0))</f>
        <v>#NAME?</v>
      </c>
      <c r="J58" s="70" t="e">
        <f aca="false">EURO(E58,F58,O58,O58,C58,R58,0,1)</f>
        <v>#NAME?</v>
      </c>
      <c r="K58" s="69" t="e">
        <f aca="false">EURO($E58,$F58,$O58,$O58,$C58,$R58,1,2)</f>
        <v>#NAME?</v>
      </c>
      <c r="L58" s="70" t="e">
        <f aca="false">EURO($E58,$F58,$O58,$O58,$C58,$R58,1,3)/100</f>
        <v>#NAME?</v>
      </c>
      <c r="M58" s="70" t="e">
        <f aca="false">EURO($E58,$F58,$O58,$O58,$C58,$R58,1,5)/365.25</f>
        <v>#NAME?</v>
      </c>
      <c r="N58" s="191" t="n">
        <f aca="false">VLOOKUP(D58,Lookups!$B$6:$C$304,2)</f>
        <v>38410</v>
      </c>
      <c r="O58" s="192" t="n">
        <f aca="false">VLOOKUP(D58,Lookups!$B$6:$E$304,4)</f>
        <v>0.04</v>
      </c>
      <c r="P58" s="193" t="n">
        <f aca="false">VLOOKUP(D58,Lookups!$B$6:$D$304,3)</f>
        <v>23</v>
      </c>
      <c r="Q58" s="194" t="n">
        <f aca="false">IF(D58&lt;$F$6,0,IF(D58&gt;$F$7,0,1))</f>
        <v>0</v>
      </c>
      <c r="R58" s="73" t="n">
        <f aca="false">N58-$D$4</f>
        <v>-7516</v>
      </c>
    </row>
    <row r="59" customFormat="false" ht="12.75" hidden="false" customHeight="false" outlineLevel="0" collapsed="false">
      <c r="A59" s="185"/>
      <c r="B59" s="185"/>
      <c r="C59" s="186" t="n">
        <v>0.215</v>
      </c>
      <c r="D59" s="187" t="n">
        <v>38443</v>
      </c>
      <c r="E59" s="188" t="n">
        <v>37.9999877929688</v>
      </c>
      <c r="F59" s="189" t="n">
        <f aca="false">IF($G$8="atm",E59,$G$8)</f>
        <v>40</v>
      </c>
      <c r="G59" s="67" t="e">
        <f aca="false">IF(AND(E59&gt;F59,$G$1="no"),"",EURO(E59,F59,O59,O59,C59,R59,1,0))</f>
        <v>#NAME?</v>
      </c>
      <c r="H59" s="66" t="e">
        <f aca="false">EURO(E59,F59,O59,O59,C59,R59,1,1)</f>
        <v>#NAME?</v>
      </c>
      <c r="I59" s="67" t="e">
        <f aca="false">IF(AND(F59&gt;E59,$G$1="no"),"",EURO(E59,F59,O59,O59,C59,R59,0,0))</f>
        <v>#NAME?</v>
      </c>
      <c r="J59" s="70" t="e">
        <f aca="false">EURO(E59,F59,O59,O59,C59,R59,0,1)</f>
        <v>#NAME?</v>
      </c>
      <c r="K59" s="69" t="e">
        <f aca="false">EURO($E59,$F59,$O59,$O59,$C59,$R59,1,2)</f>
        <v>#NAME?</v>
      </c>
      <c r="L59" s="70" t="e">
        <f aca="false">EURO($E59,$F59,$O59,$O59,$C59,$R59,1,3)/100</f>
        <v>#NAME?</v>
      </c>
      <c r="M59" s="70" t="e">
        <f aca="false">EURO($E59,$F59,$O59,$O59,$C59,$R59,1,5)/365.25</f>
        <v>#NAME?</v>
      </c>
      <c r="N59" s="191" t="n">
        <f aca="false">VLOOKUP(D59,Lookups!$B$6:$C$304,2)</f>
        <v>38441</v>
      </c>
      <c r="O59" s="192" t="n">
        <f aca="false">VLOOKUP(D59,Lookups!$B$6:$E$304,4)</f>
        <v>0.04</v>
      </c>
      <c r="P59" s="193" t="n">
        <f aca="false">VLOOKUP(D59,Lookups!$B$6:$D$304,3)</f>
        <v>21</v>
      </c>
      <c r="Q59" s="194" t="n">
        <f aca="false">IF(D59&lt;$F$6,0,IF(D59&gt;$F$7,0,1))</f>
        <v>0</v>
      </c>
      <c r="R59" s="73" t="n">
        <f aca="false">N59-$D$4</f>
        <v>-7485</v>
      </c>
    </row>
    <row r="60" customFormat="false" ht="12.75" hidden="false" customHeight="false" outlineLevel="0" collapsed="false">
      <c r="A60" s="185"/>
      <c r="B60" s="185"/>
      <c r="C60" s="186" t="n">
        <v>0.225</v>
      </c>
      <c r="D60" s="187" t="n">
        <v>38473</v>
      </c>
      <c r="E60" s="188" t="n">
        <v>40.5000114440918</v>
      </c>
      <c r="F60" s="189" t="n">
        <f aca="false">IF($G$8="atm",E60,$G$8)</f>
        <v>40</v>
      </c>
      <c r="G60" s="67" t="e">
        <f aca="false">IF(AND(E60&gt;F60,$G$1="no"),"",EURO(E60,F60,O60,O60,C60,R60,1,0))</f>
        <v>#NAME?</v>
      </c>
      <c r="H60" s="66" t="e">
        <f aca="false">EURO(E60,F60,O60,O60,C60,R60,1,1)</f>
        <v>#NAME?</v>
      </c>
      <c r="I60" s="67" t="e">
        <f aca="false">IF(AND(F60&gt;E60,$G$1="no"),"",EURO(E60,F60,O60,O60,C60,R60,0,0))</f>
        <v>#NAME?</v>
      </c>
      <c r="J60" s="70" t="e">
        <f aca="false">EURO(E60,F60,O60,O60,C60,R60,0,1)</f>
        <v>#NAME?</v>
      </c>
      <c r="K60" s="69" t="e">
        <f aca="false">EURO($E60,$F60,$O60,$O60,$C60,$R60,1,2)</f>
        <v>#NAME?</v>
      </c>
      <c r="L60" s="70" t="e">
        <f aca="false">EURO($E60,$F60,$O60,$O60,$C60,$R60,1,3)/100</f>
        <v>#NAME?</v>
      </c>
      <c r="M60" s="70" t="e">
        <f aca="false">EURO($E60,$F60,$O60,$O60,$C60,$R60,1,5)/365.25</f>
        <v>#NAME?</v>
      </c>
      <c r="N60" s="191" t="n">
        <f aca="false">VLOOKUP(D60,Lookups!$B$6:$C$304,2)</f>
        <v>38471</v>
      </c>
      <c r="O60" s="192" t="n">
        <f aca="false">VLOOKUP(D60,Lookups!$B$6:$E$304,4)</f>
        <v>0.04</v>
      </c>
      <c r="P60" s="193" t="n">
        <f aca="false">VLOOKUP(D60,Lookups!$B$6:$D$304,3)</f>
        <v>21</v>
      </c>
      <c r="Q60" s="194" t="n">
        <f aca="false">IF(D60&lt;$F$6,0,IF(D60&gt;$F$7,0,1))</f>
        <v>0</v>
      </c>
      <c r="R60" s="73" t="n">
        <f aca="false">N60-$D$4</f>
        <v>-7455</v>
      </c>
    </row>
    <row r="61" customFormat="false" ht="12.75" hidden="false" customHeight="false" outlineLevel="0" collapsed="false">
      <c r="A61" s="185"/>
      <c r="B61" s="185"/>
      <c r="C61" s="186" t="n">
        <v>0.245</v>
      </c>
      <c r="D61" s="187" t="n">
        <v>38504</v>
      </c>
      <c r="E61" s="188" t="n">
        <v>46.7499961853027</v>
      </c>
      <c r="F61" s="189" t="n">
        <f aca="false">IF($G$8="atm",E61,$G$8)</f>
        <v>40</v>
      </c>
      <c r="G61" s="67" t="e">
        <f aca="false">IF(AND(E61&gt;F61,$G$1="no"),"",EURO(E61,F61,O61,O61,C61,R61,1,0))</f>
        <v>#NAME?</v>
      </c>
      <c r="H61" s="66" t="e">
        <f aca="false">EURO(E61,F61,O61,O61,C61,R61,1,1)</f>
        <v>#NAME?</v>
      </c>
      <c r="I61" s="67" t="e">
        <f aca="false">IF(AND(F61&gt;E61,$G$1="no"),"",EURO(E61,F61,O61,O61,C61,R61,0,0))</f>
        <v>#NAME?</v>
      </c>
      <c r="J61" s="70" t="e">
        <f aca="false">EURO(E61,F61,O61,O61,C61,R61,0,1)</f>
        <v>#NAME?</v>
      </c>
      <c r="K61" s="69" t="e">
        <f aca="false">EURO($E61,$F61,$O61,$O61,$C61,$R61,1,2)</f>
        <v>#NAME?</v>
      </c>
      <c r="L61" s="70" t="e">
        <f aca="false">EURO($E61,$F61,$O61,$O61,$C61,$R61,1,3)/100</f>
        <v>#NAME?</v>
      </c>
      <c r="M61" s="70" t="e">
        <f aca="false">EURO($E61,$F61,$O61,$O61,$C61,$R61,1,5)/365.25</f>
        <v>#NAME?</v>
      </c>
      <c r="N61" s="191" t="n">
        <f aca="false">VLOOKUP(D61,Lookups!$B$6:$C$304,2)</f>
        <v>38502</v>
      </c>
      <c r="O61" s="192" t="n">
        <f aca="false">VLOOKUP(D61,Lookups!$B$6:$E$304,4)</f>
        <v>0.04</v>
      </c>
      <c r="P61" s="193" t="n">
        <f aca="false">VLOOKUP(D61,Lookups!$B$6:$D$304,3)</f>
        <v>22</v>
      </c>
      <c r="Q61" s="194" t="n">
        <f aca="false">IF(D61&lt;$F$6,0,IF(D61&gt;$F$7,0,1))</f>
        <v>0</v>
      </c>
      <c r="R61" s="73" t="n">
        <f aca="false">N61-$D$4</f>
        <v>-7424</v>
      </c>
    </row>
    <row r="62" customFormat="false" ht="12.75" hidden="false" customHeight="false" outlineLevel="0" collapsed="false">
      <c r="A62" s="185"/>
      <c r="B62" s="185"/>
      <c r="C62" s="186" t="n">
        <v>0.255</v>
      </c>
      <c r="D62" s="187" t="n">
        <v>38534</v>
      </c>
      <c r="E62" s="188" t="n">
        <v>55.2499923706055</v>
      </c>
      <c r="F62" s="189" t="n">
        <f aca="false">IF($G$8="atm",E62,$G$8)</f>
        <v>40</v>
      </c>
      <c r="G62" s="67" t="e">
        <f aca="false">IF(AND(E62&gt;F62,$G$1="no"),"",EURO(E62,F62,O62,O62,C62,R62,1,0))</f>
        <v>#NAME?</v>
      </c>
      <c r="H62" s="66" t="e">
        <f aca="false">EURO(E62,F62,O62,O62,C62,R62,1,1)</f>
        <v>#NAME?</v>
      </c>
      <c r="I62" s="67" t="e">
        <f aca="false">IF(AND(F62&gt;E62,$G$1="no"),"",EURO(E62,F62,O62,O62,C62,R62,0,0))</f>
        <v>#NAME?</v>
      </c>
      <c r="J62" s="70" t="e">
        <f aca="false">EURO(E62,F62,O62,O62,C62,R62,0,1)</f>
        <v>#NAME?</v>
      </c>
      <c r="K62" s="69" t="e">
        <f aca="false">EURO($E62,$F62,$O62,$O62,$C62,$R62,1,2)</f>
        <v>#NAME?</v>
      </c>
      <c r="L62" s="70" t="e">
        <f aca="false">EURO($E62,$F62,$O62,$O62,$C62,$R62,1,3)/100</f>
        <v>#NAME?</v>
      </c>
      <c r="M62" s="70" t="e">
        <f aca="false">EURO($E62,$F62,$O62,$O62,$C62,$R62,1,5)/365.25</f>
        <v>#NAME?</v>
      </c>
      <c r="N62" s="191" t="n">
        <f aca="false">VLOOKUP(D62,Lookups!$B$6:$C$304,2)</f>
        <v>38532</v>
      </c>
      <c r="O62" s="192" t="n">
        <f aca="false">VLOOKUP(D62,Lookups!$B$6:$E$304,4)</f>
        <v>0.04</v>
      </c>
      <c r="P62" s="193" t="n">
        <f aca="false">VLOOKUP(D62,Lookups!$B$6:$D$304,3)</f>
        <v>20</v>
      </c>
      <c r="Q62" s="194" t="n">
        <f aca="false">IF(D62&lt;$F$6,0,IF(D62&gt;$F$7,0,1))</f>
        <v>0</v>
      </c>
      <c r="R62" s="73" t="n">
        <f aca="false">N62-$D$4</f>
        <v>-7394</v>
      </c>
    </row>
    <row r="63" customFormat="false" ht="12.75" hidden="false" customHeight="false" outlineLevel="0" collapsed="false">
      <c r="A63" s="185"/>
      <c r="B63" s="185"/>
      <c r="C63" s="186" t="n">
        <v>0.255</v>
      </c>
      <c r="D63" s="187" t="n">
        <v>38565</v>
      </c>
      <c r="E63" s="188" t="n">
        <v>55.25</v>
      </c>
      <c r="F63" s="189" t="n">
        <f aca="false">IF($G$8="atm",E63,$G$8)</f>
        <v>40</v>
      </c>
      <c r="G63" s="67" t="e">
        <f aca="false">IF(AND(E63&gt;F63,$G$1="no"),"",EURO(E63,F63,O63,O63,C63,R63,1,0))</f>
        <v>#NAME?</v>
      </c>
      <c r="H63" s="66" t="e">
        <f aca="false">EURO(E63,F63,O63,O63,C63,R63,1,1)</f>
        <v>#NAME?</v>
      </c>
      <c r="I63" s="67" t="e">
        <f aca="false">IF(AND(F63&gt;E63,$G$1="no"),"",EURO(E63,F63,O63,O63,C63,R63,0,0))</f>
        <v>#NAME?</v>
      </c>
      <c r="J63" s="70" t="e">
        <f aca="false">EURO(E63,F63,O63,O63,C63,R63,0,1)</f>
        <v>#NAME?</v>
      </c>
      <c r="K63" s="69" t="e">
        <f aca="false">EURO($E63,$F63,$O63,$O63,$C63,$R63,1,2)</f>
        <v>#NAME?</v>
      </c>
      <c r="L63" s="70" t="e">
        <f aca="false">EURO($E63,$F63,$O63,$O63,$C63,$R63,1,3)/100</f>
        <v>#NAME?</v>
      </c>
      <c r="M63" s="70" t="e">
        <f aca="false">EURO($E63,$F63,$O63,$O63,$C63,$R63,1,5)/365.25</f>
        <v>#NAME?</v>
      </c>
      <c r="N63" s="191" t="n">
        <f aca="false">VLOOKUP(D63,Lookups!$B$6:$C$304,2)</f>
        <v>38563</v>
      </c>
      <c r="O63" s="192" t="n">
        <f aca="false">VLOOKUP(D63,Lookups!$B$6:$E$304,4)</f>
        <v>0.04</v>
      </c>
      <c r="P63" s="193" t="n">
        <f aca="false">VLOOKUP(D63,Lookups!$B$6:$D$304,3)</f>
        <v>23</v>
      </c>
      <c r="Q63" s="194" t="n">
        <f aca="false">IF(D63&lt;$F$6,0,IF(D63&gt;$F$7,0,1))</f>
        <v>0</v>
      </c>
      <c r="R63" s="73" t="n">
        <f aca="false">N63-$D$4</f>
        <v>-7363</v>
      </c>
    </row>
    <row r="64" customFormat="false" ht="12.75" hidden="false" customHeight="false" outlineLevel="0" collapsed="false">
      <c r="A64" s="185"/>
      <c r="B64" s="185"/>
      <c r="C64" s="186" t="n">
        <v>0.235</v>
      </c>
      <c r="D64" s="187" t="n">
        <v>38596</v>
      </c>
      <c r="E64" s="188" t="n">
        <v>40.5000038146973</v>
      </c>
      <c r="F64" s="189" t="n">
        <f aca="false">IF($G$8="atm",E64,$G$8)</f>
        <v>40</v>
      </c>
      <c r="G64" s="67" t="e">
        <f aca="false">IF(AND(E64&gt;F64,$G$1="no"),"",EURO(E64,F64,O64,O64,C64,R64,1,0))</f>
        <v>#NAME?</v>
      </c>
      <c r="H64" s="66" t="e">
        <f aca="false">EURO(E64,F64,O64,O64,C64,R64,1,1)</f>
        <v>#NAME?</v>
      </c>
      <c r="I64" s="67" t="e">
        <f aca="false">IF(AND(F64&gt;E64,$G$1="no"),"",EURO(E64,F64,O64,O64,C64,R64,0,0))</f>
        <v>#NAME?</v>
      </c>
      <c r="J64" s="70" t="e">
        <f aca="false">EURO(E64,F64,O64,O64,C64,R64,0,1)</f>
        <v>#NAME?</v>
      </c>
      <c r="K64" s="69" t="e">
        <f aca="false">EURO($E64,$F64,$O64,$O64,$C64,$R64,1,2)</f>
        <v>#NAME?</v>
      </c>
      <c r="L64" s="70" t="e">
        <f aca="false">EURO($E64,$F64,$O64,$O64,$C64,$R64,1,3)/100</f>
        <v>#NAME?</v>
      </c>
      <c r="M64" s="70" t="e">
        <f aca="false">EURO($E64,$F64,$O64,$O64,$C64,$R64,1,5)/365.25</f>
        <v>#NAME?</v>
      </c>
      <c r="N64" s="191" t="n">
        <f aca="false">VLOOKUP(D64,Lookups!$B$6:$C$304,2)</f>
        <v>38594</v>
      </c>
      <c r="O64" s="192" t="n">
        <f aca="false">VLOOKUP(D64,Lookups!$B$6:$E$304,4)</f>
        <v>0.04</v>
      </c>
      <c r="P64" s="193" t="n">
        <f aca="false">VLOOKUP(D64,Lookups!$B$6:$D$304,3)</f>
        <v>21</v>
      </c>
      <c r="Q64" s="194" t="n">
        <f aca="false">IF(D64&lt;$F$6,0,IF(D64&gt;$F$7,0,1))</f>
        <v>0</v>
      </c>
      <c r="R64" s="73" t="n">
        <f aca="false">N64-$D$4</f>
        <v>-7332</v>
      </c>
    </row>
    <row r="65" customFormat="false" ht="12.75" hidden="false" customHeight="false" outlineLevel="0" collapsed="false">
      <c r="A65" s="185"/>
      <c r="B65" s="185"/>
      <c r="C65" s="186" t="n">
        <v>0.215</v>
      </c>
      <c r="D65" s="187" t="n">
        <v>38626</v>
      </c>
      <c r="E65" s="188" t="n">
        <v>37.1000022888184</v>
      </c>
      <c r="F65" s="189" t="n">
        <f aca="false">IF($G$8="atm",E65,$G$8)</f>
        <v>40</v>
      </c>
      <c r="G65" s="67" t="e">
        <f aca="false">IF(AND(E65&gt;F65,$G$1="no"),"",EURO(E65,F65,O65,O65,C65,R65,1,0))</f>
        <v>#NAME?</v>
      </c>
      <c r="H65" s="66" t="e">
        <f aca="false">EURO(E65,F65,O65,O65,C65,R65,1,1)</f>
        <v>#NAME?</v>
      </c>
      <c r="I65" s="67" t="e">
        <f aca="false">IF(AND(F65&gt;E65,$G$1="no"),"",EURO(E65,F65,O65,O65,C65,R65,0,0))</f>
        <v>#NAME?</v>
      </c>
      <c r="J65" s="70" t="e">
        <f aca="false">EURO(E65,F65,O65,O65,C65,R65,0,1)</f>
        <v>#NAME?</v>
      </c>
      <c r="K65" s="69" t="e">
        <f aca="false">EURO($E65,$F65,$O65,$O65,$C65,$R65,1,2)</f>
        <v>#NAME?</v>
      </c>
      <c r="L65" s="70" t="e">
        <f aca="false">EURO($E65,$F65,$O65,$O65,$C65,$R65,1,3)/100</f>
        <v>#NAME?</v>
      </c>
      <c r="M65" s="70" t="e">
        <f aca="false">EURO($E65,$F65,$O65,$O65,$C65,$R65,1,5)/365.25</f>
        <v>#NAME?</v>
      </c>
      <c r="N65" s="191" t="n">
        <f aca="false">VLOOKUP(D65,Lookups!$B$6:$C$304,2)</f>
        <v>38624</v>
      </c>
      <c r="O65" s="192" t="n">
        <f aca="false">VLOOKUP(D65,Lookups!$B$6:$E$304,4)</f>
        <v>0.04</v>
      </c>
      <c r="P65" s="193" t="n">
        <f aca="false">VLOOKUP(D65,Lookups!$B$6:$D$304,3)</f>
        <v>21</v>
      </c>
      <c r="Q65" s="194" t="n">
        <f aca="false">IF(D65&lt;$F$6,0,IF(D65&gt;$F$7,0,1))</f>
        <v>0</v>
      </c>
      <c r="R65" s="73" t="n">
        <f aca="false">N65-$D$4</f>
        <v>-7302</v>
      </c>
    </row>
    <row r="66" customFormat="false" ht="12.75" hidden="false" customHeight="false" outlineLevel="0" collapsed="false">
      <c r="A66" s="185"/>
      <c r="B66" s="185"/>
      <c r="C66" s="186" t="n">
        <v>0.215</v>
      </c>
      <c r="D66" s="187" t="n">
        <v>38657</v>
      </c>
      <c r="E66" s="188" t="n">
        <v>37.0499954223633</v>
      </c>
      <c r="F66" s="189" t="n">
        <f aca="false">IF($G$8="atm",E66,$G$8)</f>
        <v>40</v>
      </c>
      <c r="G66" s="67" t="e">
        <f aca="false">IF(AND(E66&gt;F66,$G$1="no"),"",EURO(E66,F66,O66,O66,C66,R66,1,0))</f>
        <v>#NAME?</v>
      </c>
      <c r="H66" s="66" t="e">
        <f aca="false">EURO(E66,F66,O66,O66,C66,R66,1,1)</f>
        <v>#NAME?</v>
      </c>
      <c r="I66" s="67" t="e">
        <f aca="false">IF(AND(F66&gt;E66,$G$1="no"),"",EURO(E66,F66,O66,O66,C66,R66,0,0))</f>
        <v>#NAME?</v>
      </c>
      <c r="J66" s="70" t="e">
        <f aca="false">EURO(E66,F66,O66,O66,C66,R66,0,1)</f>
        <v>#NAME?</v>
      </c>
      <c r="K66" s="69" t="e">
        <f aca="false">EURO($E66,$F66,$O66,$O66,$C66,$R66,1,2)</f>
        <v>#NAME?</v>
      </c>
      <c r="L66" s="70" t="e">
        <f aca="false">EURO($E66,$F66,$O66,$O66,$C66,$R66,1,3)/100</f>
        <v>#NAME?</v>
      </c>
      <c r="M66" s="70" t="e">
        <f aca="false">EURO($E66,$F66,$O66,$O66,$C66,$R66,1,5)/365.25</f>
        <v>#NAME?</v>
      </c>
      <c r="N66" s="191" t="n">
        <f aca="false">VLOOKUP(D66,Lookups!$B$6:$C$304,2)</f>
        <v>38655</v>
      </c>
      <c r="O66" s="192" t="n">
        <f aca="false">VLOOKUP(D66,Lookups!$B$6:$E$304,4)</f>
        <v>0.04</v>
      </c>
      <c r="P66" s="193" t="n">
        <f aca="false">VLOOKUP(D66,Lookups!$B$6:$D$304,3)</f>
        <v>21</v>
      </c>
      <c r="Q66" s="194" t="n">
        <f aca="false">IF(D66&lt;$F$6,0,IF(D66&gt;$F$7,0,1))</f>
        <v>0</v>
      </c>
      <c r="R66" s="73" t="n">
        <f aca="false">N66-$D$4</f>
        <v>-7271</v>
      </c>
    </row>
    <row r="67" customFormat="false" ht="12.75" hidden="false" customHeight="false" outlineLevel="0" collapsed="false">
      <c r="A67" s="185"/>
      <c r="B67" s="185"/>
      <c r="C67" s="186" t="n">
        <v>0.2175</v>
      </c>
      <c r="D67" s="187" t="n">
        <v>38687</v>
      </c>
      <c r="E67" s="188" t="n">
        <v>37.0499954223633</v>
      </c>
      <c r="F67" s="189" t="n">
        <f aca="false">IF($G$8="atm",E67,$G$8)</f>
        <v>40</v>
      </c>
      <c r="G67" s="67" t="e">
        <f aca="false">IF(AND(E67&gt;F67,$G$1="no"),"",EURO(E67,F67,O67,O67,C67,R67,1,0))</f>
        <v>#NAME?</v>
      </c>
      <c r="H67" s="66" t="e">
        <f aca="false">EURO(E67,F67,O67,O67,C67,R67,1,1)</f>
        <v>#NAME?</v>
      </c>
      <c r="I67" s="67" t="e">
        <f aca="false">IF(AND(F67&gt;E67,$G$1="no"),"",EURO(E67,F67,O67,O67,C67,R67,0,0))</f>
        <v>#NAME?</v>
      </c>
      <c r="J67" s="70" t="e">
        <f aca="false">EURO(E67,F67,O67,O67,C67,R67,0,1)</f>
        <v>#NAME?</v>
      </c>
      <c r="K67" s="69" t="e">
        <f aca="false">EURO($E67,$F67,$O67,$O67,$C67,$R67,1,2)</f>
        <v>#NAME?</v>
      </c>
      <c r="L67" s="70" t="e">
        <f aca="false">EURO($E67,$F67,$O67,$O67,$C67,$R67,1,3)/100</f>
        <v>#NAME?</v>
      </c>
      <c r="M67" s="70" t="e">
        <f aca="false">EURO($E67,$F67,$O67,$O67,$C67,$R67,1,5)/365.25</f>
        <v>#NAME?</v>
      </c>
      <c r="N67" s="191" t="n">
        <f aca="false">VLOOKUP(D67,Lookups!$B$6:$C$304,2)</f>
        <v>38685</v>
      </c>
      <c r="O67" s="192" t="n">
        <f aca="false">VLOOKUP(D67,Lookups!$B$6:$E$304,4)</f>
        <v>0.04</v>
      </c>
      <c r="P67" s="193" t="n">
        <f aca="false">VLOOKUP(D67,Lookups!$B$6:$D$304,3)</f>
        <v>21</v>
      </c>
      <c r="Q67" s="194" t="n">
        <f aca="false">IF(D67&lt;$F$6,0,IF(D67&gt;$F$7,0,1))</f>
        <v>0</v>
      </c>
      <c r="R67" s="73" t="n">
        <f aca="false">N67-$D$4</f>
        <v>-7241</v>
      </c>
    </row>
    <row r="68" customFormat="false" ht="12.75" hidden="false" customHeight="false" outlineLevel="0" collapsed="false">
      <c r="A68" s="192"/>
      <c r="B68" s="196"/>
      <c r="C68" s="186" t="n">
        <v>0.273</v>
      </c>
      <c r="D68" s="187" t="n">
        <v>38718</v>
      </c>
      <c r="E68" s="197" t="n">
        <f aca="false">E56*1.015</f>
        <v>41.483048915863</v>
      </c>
      <c r="F68" s="189" t="n">
        <f aca="false">IF($G$8="atm",E68,$G$8)</f>
        <v>40</v>
      </c>
      <c r="G68" s="67" t="e">
        <f aca="false">IF(AND(E68&gt;F68,$G$1="no"),"",EURO(E68,F68,O68,O68,C68,R68,1,0))</f>
        <v>#NAME?</v>
      </c>
      <c r="H68" s="66" t="e">
        <f aca="false">EURO(E68,F68,O68,O68,C68,R68,1,1)</f>
        <v>#NAME?</v>
      </c>
      <c r="I68" s="67" t="e">
        <f aca="false">IF(AND(F68&gt;E68,$G$1="no"),"",EURO(E68,F68,O68,O68,C68,R68,0,0))</f>
        <v>#NAME?</v>
      </c>
      <c r="J68" s="70" t="e">
        <f aca="false">EURO(E68,F68,O68,O68,C68,R68,0,1)</f>
        <v>#NAME?</v>
      </c>
      <c r="K68" s="69" t="e">
        <f aca="false">EURO($E68,$F68,$O68,$O68,$C68,$R68,1,2)</f>
        <v>#NAME?</v>
      </c>
      <c r="L68" s="70" t="e">
        <f aca="false">EURO($E68,$F68,$O68,$O68,$C68,$R68,1,3)/100</f>
        <v>#NAME?</v>
      </c>
      <c r="M68" s="70" t="e">
        <f aca="false">EURO($E68,$F68,$O68,$O68,$C68,$R68,1,5)/365.25</f>
        <v>#NAME?</v>
      </c>
      <c r="N68" s="191" t="n">
        <f aca="false">VLOOKUP(D68,Lookups!$B$6:$C$304,2)</f>
        <v>38716</v>
      </c>
      <c r="O68" s="192" t="n">
        <f aca="false">VLOOKUP(D68,Lookups!$B$6:$E$304,4)</f>
        <v>0.0425</v>
      </c>
      <c r="P68" s="193" t="n">
        <f aca="false">VLOOKUP(D68,Lookups!$B$6:$D$304,3)</f>
        <v>21</v>
      </c>
      <c r="Q68" s="194" t="n">
        <f aca="false">IF(D68&lt;$F$6,0,IF(D68&gt;$F$7,0,1))</f>
        <v>0</v>
      </c>
      <c r="R68" s="73" t="n">
        <f aca="false">N68-$D$4</f>
        <v>-7210</v>
      </c>
    </row>
    <row r="69" customFormat="false" ht="12.75" hidden="false" customHeight="false" outlineLevel="0" collapsed="false">
      <c r="A69" s="192"/>
      <c r="B69" s="196"/>
      <c r="C69" s="186" t="n">
        <v>0.273</v>
      </c>
      <c r="D69" s="187" t="n">
        <v>38749</v>
      </c>
      <c r="E69" s="197" t="n">
        <v>72</v>
      </c>
      <c r="F69" s="189" t="n">
        <f aca="false">IF($G$8="atm",E69,$G$8)</f>
        <v>40</v>
      </c>
      <c r="G69" s="67" t="e">
        <f aca="false">IF(AND(E69&gt;F69,$G$1="no"),"",EURO(E69,F69,O69,O69,C69,R69,1,0))</f>
        <v>#NAME?</v>
      </c>
      <c r="H69" s="66" t="e">
        <f aca="false">EURO(E69,F69,O69,O69,C69,R69,1,1)</f>
        <v>#NAME?</v>
      </c>
      <c r="I69" s="67" t="e">
        <f aca="false">IF(AND(F69&gt;E69,$G$1="no"),"",EURO(E69,F69,O69,O69,C69,R69,0,0))</f>
        <v>#NAME?</v>
      </c>
      <c r="J69" s="70" t="e">
        <f aca="false">EURO(E69,F69,O69,O69,C69,R69,0,1)</f>
        <v>#NAME?</v>
      </c>
      <c r="K69" s="69" t="e">
        <f aca="false">EURO($E69,$F69,$O69,$O69,$C69,$R69,1,2)</f>
        <v>#NAME?</v>
      </c>
      <c r="L69" s="70" t="e">
        <f aca="false">EURO($E69,$F69,$O69,$O69,$C69,$R69,1,3)/100</f>
        <v>#NAME?</v>
      </c>
      <c r="M69" s="70" t="e">
        <f aca="false">EURO($E69,$F69,$O69,$O69,$C69,$R69,1,5)/365.25</f>
        <v>#NAME?</v>
      </c>
      <c r="N69" s="191" t="n">
        <f aca="false">VLOOKUP(D69,Lookups!$B$6:$C$304,2)</f>
        <v>38747</v>
      </c>
      <c r="O69" s="192" t="n">
        <f aca="false">VLOOKUP(D69,Lookups!$B$6:$E$304,4)</f>
        <v>0.0425</v>
      </c>
      <c r="P69" s="193" t="n">
        <f aca="false">VLOOKUP(D69,Lookups!$B$6:$D$304,3)</f>
        <v>20</v>
      </c>
      <c r="Q69" s="194" t="n">
        <f aca="false">IF(D69&lt;$F$6,0,IF(D69&gt;$F$7,0,1))</f>
        <v>0</v>
      </c>
      <c r="R69" s="73" t="n">
        <f aca="false">N69-$D$4</f>
        <v>-7179</v>
      </c>
    </row>
    <row r="70" customFormat="false" ht="12.75" hidden="false" customHeight="false" outlineLevel="0" collapsed="false">
      <c r="A70" s="192"/>
      <c r="B70" s="196"/>
      <c r="C70" s="186" t="n">
        <v>0.273</v>
      </c>
      <c r="D70" s="187" t="n">
        <v>38777</v>
      </c>
      <c r="E70" s="197" t="n">
        <f aca="false">E58*1.015</f>
        <v>39.2804930305481</v>
      </c>
      <c r="F70" s="189" t="n">
        <f aca="false">IF($G$8="atm",E70,$G$8)</f>
        <v>40</v>
      </c>
      <c r="G70" s="67" t="e">
        <f aca="false">IF(AND(E70&gt;F70,$G$1="no"),"",EURO(E70,F70,O70,O70,C70,R70,1,0))</f>
        <v>#NAME?</v>
      </c>
      <c r="H70" s="66" t="e">
        <f aca="false">EURO(E70,F70,O70,O70,C70,R70,1,1)</f>
        <v>#NAME?</v>
      </c>
      <c r="I70" s="67" t="e">
        <f aca="false">IF(AND(F70&gt;E70,$G$1="no"),"",EURO(E70,F70,O70,O70,C70,R70,0,0))</f>
        <v>#NAME?</v>
      </c>
      <c r="J70" s="70" t="e">
        <f aca="false">EURO(E70,F70,O70,O70,C70,R70,0,1)</f>
        <v>#NAME?</v>
      </c>
      <c r="K70" s="69" t="e">
        <f aca="false">EURO($E70,$F70,$O70,$O70,$C70,$R70,1,2)</f>
        <v>#NAME?</v>
      </c>
      <c r="L70" s="70" t="e">
        <f aca="false">EURO($E70,$F70,$O70,$O70,$C70,$R70,1,3)/100</f>
        <v>#NAME?</v>
      </c>
      <c r="M70" s="70" t="e">
        <f aca="false">EURO($E70,$F70,$O70,$O70,$C70,$R70,1,5)/365.25</f>
        <v>#NAME?</v>
      </c>
      <c r="N70" s="191" t="n">
        <f aca="false">VLOOKUP(D70,Lookups!$B$6:$C$304,2)</f>
        <v>38775</v>
      </c>
      <c r="O70" s="192" t="n">
        <f aca="false">VLOOKUP(D70,Lookups!$B$6:$E$304,4)</f>
        <v>0.0425</v>
      </c>
      <c r="P70" s="193" t="n">
        <f aca="false">VLOOKUP(D70,Lookups!$B$6:$D$304,3)</f>
        <v>23</v>
      </c>
      <c r="Q70" s="194" t="n">
        <f aca="false">IF(D70&lt;$F$6,0,IF(D70&gt;$F$7,0,1))</f>
        <v>0</v>
      </c>
      <c r="R70" s="73" t="n">
        <f aca="false">N70-$D$4</f>
        <v>-7151</v>
      </c>
    </row>
    <row r="71" customFormat="false" ht="12.75" hidden="false" customHeight="false" outlineLevel="0" collapsed="false">
      <c r="A71" s="192"/>
      <c r="B71" s="196"/>
      <c r="C71" s="186" t="n">
        <v>0.273</v>
      </c>
      <c r="D71" s="187" t="n">
        <v>38808</v>
      </c>
      <c r="E71" s="197" t="n">
        <f aca="false">E59*1.015</f>
        <v>38.5699876098633</v>
      </c>
      <c r="F71" s="189" t="n">
        <f aca="false">IF($G$8="atm",E71,$G$8)</f>
        <v>40</v>
      </c>
      <c r="G71" s="67" t="e">
        <f aca="false">IF(AND(E71&gt;F71,$G$1="no"),"",EURO(E71,F71,O71,O71,C71,R71,1,0))</f>
        <v>#NAME?</v>
      </c>
      <c r="H71" s="66" t="e">
        <f aca="false">EURO(E71,F71,O71,O71,C71,R71,1,1)</f>
        <v>#NAME?</v>
      </c>
      <c r="I71" s="67" t="e">
        <f aca="false">IF(AND(F71&gt;E71,$G$1="no"),"",EURO(E71,F71,O71,O71,C71,R71,0,0))</f>
        <v>#NAME?</v>
      </c>
      <c r="J71" s="70" t="e">
        <f aca="false">EURO(E71,F71,O71,O71,C71,R71,0,1)</f>
        <v>#NAME?</v>
      </c>
      <c r="K71" s="69" t="e">
        <f aca="false">EURO($E71,$F71,$O71,$O71,$C71,$R71,1,2)</f>
        <v>#NAME?</v>
      </c>
      <c r="L71" s="70" t="e">
        <f aca="false">EURO($E71,$F71,$O71,$O71,$C71,$R71,1,3)/100</f>
        <v>#NAME?</v>
      </c>
      <c r="M71" s="70" t="e">
        <f aca="false">EURO($E71,$F71,$O71,$O71,$C71,$R71,1,5)/365.25</f>
        <v>#NAME?</v>
      </c>
      <c r="N71" s="191" t="n">
        <f aca="false">VLOOKUP(D71,Lookups!$B$6:$C$304,2)</f>
        <v>38806</v>
      </c>
      <c r="O71" s="192" t="n">
        <f aca="false">VLOOKUP(D71,Lookups!$B$6:$E$304,4)</f>
        <v>0.0425</v>
      </c>
      <c r="P71" s="193" t="n">
        <f aca="false">VLOOKUP(D71,Lookups!$B$6:$D$304,3)</f>
        <v>20</v>
      </c>
      <c r="Q71" s="194" t="n">
        <f aca="false">IF(D71&lt;$F$6,0,IF(D71&gt;$F$7,0,1))</f>
        <v>0</v>
      </c>
      <c r="R71" s="73" t="n">
        <f aca="false">N71-$D$4</f>
        <v>-7120</v>
      </c>
    </row>
    <row r="72" customFormat="false" ht="12.75" hidden="false" customHeight="false" outlineLevel="0" collapsed="false">
      <c r="A72" s="192"/>
      <c r="B72" s="196"/>
      <c r="C72" s="186" t="n">
        <v>0.273</v>
      </c>
      <c r="D72" s="187" t="n">
        <v>38838</v>
      </c>
      <c r="E72" s="197" t="n">
        <f aca="false">E60*1.015</f>
        <v>41.1075116157532</v>
      </c>
      <c r="F72" s="189" t="n">
        <f aca="false">IF($G$8="atm",E72,$G$8)</f>
        <v>40</v>
      </c>
      <c r="G72" s="67" t="e">
        <f aca="false">IF(AND(E72&gt;F72,$G$1="no"),"",EURO(E72,F72,O72,O72,C72,R72,1,0))</f>
        <v>#NAME?</v>
      </c>
      <c r="H72" s="66" t="e">
        <f aca="false">EURO(E72,F72,O72,O72,C72,R72,1,1)</f>
        <v>#NAME?</v>
      </c>
      <c r="I72" s="67" t="e">
        <f aca="false">IF(AND(F72&gt;E72,$G$1="no"),"",EURO(E72,F72,O72,O72,C72,R72,0,0))</f>
        <v>#NAME?</v>
      </c>
      <c r="J72" s="70" t="e">
        <f aca="false">EURO(E72,F72,O72,O72,C72,R72,0,1)</f>
        <v>#NAME?</v>
      </c>
      <c r="K72" s="69" t="e">
        <f aca="false">EURO($E72,$F72,$O72,$O72,$C72,$R72,1,2)</f>
        <v>#NAME?</v>
      </c>
      <c r="L72" s="70" t="e">
        <f aca="false">EURO($E72,$F72,$O72,$O72,$C72,$R72,1,3)/100</f>
        <v>#NAME?</v>
      </c>
      <c r="M72" s="70" t="e">
        <f aca="false">EURO($E72,$F72,$O72,$O72,$C72,$R72,1,5)/365.25</f>
        <v>#NAME?</v>
      </c>
      <c r="N72" s="191" t="n">
        <f aca="false">VLOOKUP(D72,Lookups!$B$6:$C$304,2)</f>
        <v>38836</v>
      </c>
      <c r="O72" s="192" t="n">
        <f aca="false">VLOOKUP(D72,Lookups!$B$6:$E$304,4)</f>
        <v>0.0425</v>
      </c>
      <c r="P72" s="193" t="n">
        <f aca="false">VLOOKUP(D72,Lookups!$B$6:$D$304,3)</f>
        <v>22</v>
      </c>
      <c r="Q72" s="194" t="n">
        <f aca="false">IF(D72&lt;$F$6,0,IF(D72&gt;$F$7,0,1))</f>
        <v>0</v>
      </c>
      <c r="R72" s="73" t="n">
        <f aca="false">N72-$D$4</f>
        <v>-7090</v>
      </c>
    </row>
    <row r="73" customFormat="false" ht="12.75" hidden="false" customHeight="false" outlineLevel="0" collapsed="false">
      <c r="A73" s="192"/>
      <c r="B73" s="196"/>
      <c r="C73" s="186" t="n">
        <v>0.273</v>
      </c>
      <c r="D73" s="187" t="n">
        <v>38869</v>
      </c>
      <c r="E73" s="197" t="n">
        <f aca="false">E61*1.015</f>
        <v>47.4512461280823</v>
      </c>
      <c r="F73" s="189" t="n">
        <f aca="false">IF($G$8="atm",E73,$G$8)</f>
        <v>40</v>
      </c>
      <c r="G73" s="67" t="e">
        <f aca="false">IF(AND(E73&gt;F73,$G$1="no"),"",EURO(E73,F73,O73,O73,C73,R73,1,0))</f>
        <v>#NAME?</v>
      </c>
      <c r="H73" s="66" t="e">
        <f aca="false">EURO(E73,F73,O73,O73,C73,R73,1,1)</f>
        <v>#NAME?</v>
      </c>
      <c r="I73" s="67" t="e">
        <f aca="false">IF(AND(F73&gt;E73,$G$1="no"),"",EURO(E73,F73,O73,O73,C73,R73,0,0))</f>
        <v>#NAME?</v>
      </c>
      <c r="J73" s="70" t="e">
        <f aca="false">EURO(E73,F73,O73,O73,C73,R73,0,1)</f>
        <v>#NAME?</v>
      </c>
      <c r="K73" s="69" t="e">
        <f aca="false">EURO($E73,$F73,$O73,$O73,$C73,$R73,1,2)</f>
        <v>#NAME?</v>
      </c>
      <c r="L73" s="70" t="e">
        <f aca="false">EURO($E73,$F73,$O73,$O73,$C73,$R73,1,3)/100</f>
        <v>#NAME?</v>
      </c>
      <c r="M73" s="70" t="e">
        <f aca="false">EURO($E73,$F73,$O73,$O73,$C73,$R73,1,5)/365.25</f>
        <v>#NAME?</v>
      </c>
      <c r="N73" s="191" t="n">
        <f aca="false">VLOOKUP(D73,Lookups!$B$6:$C$304,2)</f>
        <v>38867</v>
      </c>
      <c r="O73" s="192" t="n">
        <f aca="false">VLOOKUP(D73,Lookups!$B$6:$E$304,4)</f>
        <v>0.0425</v>
      </c>
      <c r="P73" s="193" t="n">
        <f aca="false">VLOOKUP(D73,Lookups!$B$6:$D$304,3)</f>
        <v>22</v>
      </c>
      <c r="Q73" s="194" t="n">
        <f aca="false">IF(D73&lt;$F$6,0,IF(D73&gt;$F$7,0,1))</f>
        <v>0</v>
      </c>
      <c r="R73" s="73" t="n">
        <f aca="false">N73-$D$4</f>
        <v>-7059</v>
      </c>
    </row>
    <row r="74" customFormat="false" ht="12.75" hidden="false" customHeight="false" outlineLevel="0" collapsed="false">
      <c r="A74" s="192"/>
      <c r="B74" s="196"/>
      <c r="C74" s="186" t="n">
        <v>0.273</v>
      </c>
      <c r="D74" s="187" t="n">
        <v>38899</v>
      </c>
      <c r="E74" s="197" t="n">
        <f aca="false">E62*1.015</f>
        <v>56.0787422561645</v>
      </c>
      <c r="F74" s="189" t="n">
        <f aca="false">IF($G$8="atm",E74,$G$8)</f>
        <v>40</v>
      </c>
      <c r="G74" s="67" t="e">
        <f aca="false">IF(AND(E74&gt;F74,$G$1="no"),"",EURO(E74,F74,O74,O74,C74,R74,1,0))</f>
        <v>#NAME?</v>
      </c>
      <c r="H74" s="66" t="e">
        <f aca="false">EURO(E74,F74,O74,O74,C74,R74,1,1)</f>
        <v>#NAME?</v>
      </c>
      <c r="I74" s="67" t="e">
        <f aca="false">IF(AND(F74&gt;E74,$G$1="no"),"",EURO(E74,F74,O74,O74,C74,R74,0,0))</f>
        <v>#NAME?</v>
      </c>
      <c r="J74" s="70" t="e">
        <f aca="false">EURO(E74,F74,O74,O74,C74,R74,0,1)</f>
        <v>#NAME?</v>
      </c>
      <c r="K74" s="69" t="e">
        <f aca="false">EURO($E74,$F74,$O74,$O74,$C74,$R74,1,2)</f>
        <v>#NAME?</v>
      </c>
      <c r="L74" s="70" t="e">
        <f aca="false">EURO($E74,$F74,$O74,$O74,$C74,$R74,1,3)/100</f>
        <v>#NAME?</v>
      </c>
      <c r="M74" s="70" t="e">
        <f aca="false">EURO($E74,$F74,$O74,$O74,$C74,$R74,1,5)/365.25</f>
        <v>#NAME?</v>
      </c>
      <c r="N74" s="191" t="n">
        <f aca="false">VLOOKUP(D74,Lookups!$B$6:$C$304,2)</f>
        <v>38897</v>
      </c>
      <c r="O74" s="192" t="n">
        <f aca="false">VLOOKUP(D74,Lookups!$B$6:$E$304,4)</f>
        <v>0.0425</v>
      </c>
      <c r="P74" s="193" t="n">
        <f aca="false">VLOOKUP(D74,Lookups!$B$6:$D$304,3)</f>
        <v>20</v>
      </c>
      <c r="Q74" s="194" t="n">
        <f aca="false">IF(D74&lt;$F$6,0,IF(D74&gt;$F$7,0,1))</f>
        <v>0</v>
      </c>
      <c r="R74" s="73" t="n">
        <f aca="false">N74-$D$4</f>
        <v>-7029</v>
      </c>
    </row>
    <row r="75" customFormat="false" ht="12.75" hidden="false" customHeight="false" outlineLevel="0" collapsed="false">
      <c r="A75" s="192"/>
      <c r="B75" s="196"/>
      <c r="C75" s="186" t="n">
        <v>0.273</v>
      </c>
      <c r="D75" s="187" t="n">
        <v>38930</v>
      </c>
      <c r="E75" s="197" t="n">
        <f aca="false">E63*1.015</f>
        <v>56.07875</v>
      </c>
      <c r="F75" s="189" t="n">
        <f aca="false">IF($G$8="atm",E75,$G$8)</f>
        <v>40</v>
      </c>
      <c r="G75" s="67" t="e">
        <f aca="false">IF(AND(E75&gt;F75,$G$1="no"),"",EURO(E75,F75,O75,O75,C75,R75,1,0))</f>
        <v>#NAME?</v>
      </c>
      <c r="H75" s="66" t="e">
        <f aca="false">EURO(E75,F75,O75,O75,C75,R75,1,1)</f>
        <v>#NAME?</v>
      </c>
      <c r="I75" s="67" t="e">
        <f aca="false">IF(AND(F75&gt;E75,$G$1="no"),"",EURO(E75,F75,O75,O75,C75,R75,0,0))</f>
        <v>#NAME?</v>
      </c>
      <c r="J75" s="70" t="e">
        <f aca="false">EURO(E75,F75,O75,O75,C75,R75,0,1)</f>
        <v>#NAME?</v>
      </c>
      <c r="K75" s="69" t="e">
        <f aca="false">EURO($E75,$F75,$O75,$O75,$C75,$R75,1,2)</f>
        <v>#NAME?</v>
      </c>
      <c r="L75" s="70" t="e">
        <f aca="false">EURO($E75,$F75,$O75,$O75,$C75,$R75,1,3)/100</f>
        <v>#NAME?</v>
      </c>
      <c r="M75" s="70" t="e">
        <f aca="false">EURO($E75,$F75,$O75,$O75,$C75,$R75,1,5)/365.25</f>
        <v>#NAME?</v>
      </c>
      <c r="N75" s="191" t="n">
        <f aca="false">VLOOKUP(D75,Lookups!$B$6:$C$304,2)</f>
        <v>38928</v>
      </c>
      <c r="O75" s="192" t="n">
        <f aca="false">VLOOKUP(D75,Lookups!$B$6:$E$304,4)</f>
        <v>0.0425</v>
      </c>
      <c r="P75" s="193" t="n">
        <f aca="false">VLOOKUP(D75,Lookups!$B$6:$D$304,3)</f>
        <v>23</v>
      </c>
      <c r="Q75" s="194" t="n">
        <f aca="false">IF(D75&lt;$F$6,0,IF(D75&gt;$F$7,0,1))</f>
        <v>0</v>
      </c>
      <c r="R75" s="73" t="n">
        <f aca="false">N75-$D$4</f>
        <v>-6998</v>
      </c>
    </row>
    <row r="76" customFormat="false" ht="12.75" hidden="false" customHeight="false" outlineLevel="0" collapsed="false">
      <c r="A76" s="192"/>
      <c r="B76" s="196"/>
      <c r="C76" s="186" t="n">
        <v>0.273</v>
      </c>
      <c r="D76" s="187" t="n">
        <v>38961</v>
      </c>
      <c r="E76" s="197" t="n">
        <f aca="false">E64*1.015</f>
        <v>41.1075038719177</v>
      </c>
      <c r="F76" s="189" t="n">
        <f aca="false">IF($G$8="atm",E76,$G$8)</f>
        <v>40</v>
      </c>
      <c r="G76" s="67" t="e">
        <f aca="false">IF(AND(E76&gt;F76,$G$1="no"),"",EURO(E76,F76,O76,O76,C76,R76,1,0))</f>
        <v>#NAME?</v>
      </c>
      <c r="H76" s="66" t="e">
        <f aca="false">EURO(E76,F76,O76,O76,C76,R76,1,1)</f>
        <v>#NAME?</v>
      </c>
      <c r="I76" s="67" t="e">
        <f aca="false">IF(AND(F76&gt;E76,$G$1="no"),"",EURO(E76,F76,O76,O76,C76,R76,0,0))</f>
        <v>#NAME?</v>
      </c>
      <c r="J76" s="70" t="e">
        <f aca="false">EURO(E76,F76,O76,O76,C76,R76,0,1)</f>
        <v>#NAME?</v>
      </c>
      <c r="K76" s="69" t="e">
        <f aca="false">EURO($E76,$F76,$O76,$O76,$C76,$R76,1,2)</f>
        <v>#NAME?</v>
      </c>
      <c r="L76" s="70" t="e">
        <f aca="false">EURO($E76,$F76,$O76,$O76,$C76,$R76,1,3)/100</f>
        <v>#NAME?</v>
      </c>
      <c r="M76" s="70" t="e">
        <f aca="false">EURO($E76,$F76,$O76,$O76,$C76,$R76,1,5)/365.25</f>
        <v>#NAME?</v>
      </c>
      <c r="N76" s="191" t="n">
        <f aca="false">VLOOKUP(D76,Lookups!$B$6:$C$304,2)</f>
        <v>38959</v>
      </c>
      <c r="O76" s="192" t="n">
        <f aca="false">VLOOKUP(D76,Lookups!$B$6:$E$304,4)</f>
        <v>0.0425</v>
      </c>
      <c r="P76" s="193" t="n">
        <f aca="false">VLOOKUP(D76,Lookups!$B$6:$D$304,3)</f>
        <v>20</v>
      </c>
      <c r="Q76" s="194" t="n">
        <f aca="false">IF(D76&lt;$F$6,0,IF(D76&gt;$F$7,0,1))</f>
        <v>0</v>
      </c>
      <c r="R76" s="73" t="n">
        <f aca="false">N76-$D$4</f>
        <v>-6967</v>
      </c>
    </row>
    <row r="77" customFormat="false" ht="12.75" hidden="false" customHeight="false" outlineLevel="0" collapsed="false">
      <c r="A77" s="192"/>
      <c r="B77" s="196"/>
      <c r="C77" s="186" t="n">
        <v>0.273</v>
      </c>
      <c r="D77" s="187" t="n">
        <v>38991</v>
      </c>
      <c r="E77" s="197" t="n">
        <f aca="false">E65*1.015</f>
        <v>37.6565023231506</v>
      </c>
      <c r="F77" s="189" t="n">
        <f aca="false">IF($G$8="atm",E77,$G$8)</f>
        <v>40</v>
      </c>
      <c r="G77" s="67" t="e">
        <f aca="false">IF(AND(E77&gt;F77,$G$1="no"),"",EURO(E77,F77,O77,O77,C77,R77,1,0))</f>
        <v>#NAME?</v>
      </c>
      <c r="H77" s="66" t="e">
        <f aca="false">EURO(E77,F77,O77,O77,C77,R77,1,1)</f>
        <v>#NAME?</v>
      </c>
      <c r="I77" s="67" t="e">
        <f aca="false">IF(AND(F77&gt;E77,$G$1="no"),"",EURO(E77,F77,O77,O77,C77,R77,0,0))</f>
        <v>#NAME?</v>
      </c>
      <c r="J77" s="70" t="e">
        <f aca="false">EURO(E77,F77,O77,O77,C77,R77,0,1)</f>
        <v>#NAME?</v>
      </c>
      <c r="K77" s="69" t="e">
        <f aca="false">EURO($E77,$F77,$O77,$O77,$C77,$R77,1,2)</f>
        <v>#NAME?</v>
      </c>
      <c r="L77" s="70" t="e">
        <f aca="false">EURO($E77,$F77,$O77,$O77,$C77,$R77,1,3)/100</f>
        <v>#NAME?</v>
      </c>
      <c r="M77" s="70" t="e">
        <f aca="false">EURO($E77,$F77,$O77,$O77,$C77,$R77,1,5)/365.25</f>
        <v>#NAME?</v>
      </c>
      <c r="N77" s="191" t="n">
        <f aca="false">VLOOKUP(D77,Lookups!$B$6:$C$304,2)</f>
        <v>38989</v>
      </c>
      <c r="O77" s="192" t="n">
        <f aca="false">VLOOKUP(D77,Lookups!$B$6:$E$304,4)</f>
        <v>0.0425</v>
      </c>
      <c r="P77" s="193" t="n">
        <f aca="false">VLOOKUP(D77,Lookups!$B$6:$D$304,3)</f>
        <v>22</v>
      </c>
      <c r="Q77" s="194" t="n">
        <f aca="false">IF(D77&lt;$F$6,0,IF(D77&gt;$F$7,0,1))</f>
        <v>0</v>
      </c>
      <c r="R77" s="73" t="n">
        <f aca="false">N77-$D$4</f>
        <v>-6937</v>
      </c>
    </row>
    <row r="78" customFormat="false" ht="12.75" hidden="false" customHeight="false" outlineLevel="0" collapsed="false">
      <c r="A78" s="192"/>
      <c r="B78" s="196"/>
      <c r="C78" s="186" t="n">
        <v>0.273</v>
      </c>
      <c r="D78" s="187" t="n">
        <v>39022</v>
      </c>
      <c r="E78" s="197" t="n">
        <f aca="false">E66*1.015</f>
        <v>37.6057453536987</v>
      </c>
      <c r="F78" s="189" t="n">
        <f aca="false">IF($G$8="atm",E78,$G$8)</f>
        <v>40</v>
      </c>
      <c r="G78" s="67" t="e">
        <f aca="false">IF(AND(E78&gt;F78,$G$1="no"),"",EURO(E78,F78,O78,O78,C78,R78,1,0))</f>
        <v>#NAME?</v>
      </c>
      <c r="H78" s="66" t="e">
        <f aca="false">EURO(E78,F78,O78,O78,C78,R78,1,1)</f>
        <v>#NAME?</v>
      </c>
      <c r="I78" s="67" t="e">
        <f aca="false">IF(AND(F78&gt;E78,$G$1="no"),"",EURO(E78,F78,O78,O78,C78,R78,0,0))</f>
        <v>#NAME?</v>
      </c>
      <c r="J78" s="70" t="e">
        <f aca="false">EURO(E78,F78,O78,O78,C78,R78,0,1)</f>
        <v>#NAME?</v>
      </c>
      <c r="K78" s="69" t="e">
        <f aca="false">EURO($E78,$F78,$O78,$O78,$C78,$R78,1,2)</f>
        <v>#NAME?</v>
      </c>
      <c r="L78" s="70" t="e">
        <f aca="false">EURO($E78,$F78,$O78,$O78,$C78,$R78,1,3)/100</f>
        <v>#NAME?</v>
      </c>
      <c r="M78" s="70" t="e">
        <f aca="false">EURO($E78,$F78,$O78,$O78,$C78,$R78,1,5)/365.25</f>
        <v>#NAME?</v>
      </c>
      <c r="N78" s="191" t="n">
        <f aca="false">VLOOKUP(D78,Lookups!$B$6:$C$304,2)</f>
        <v>39020</v>
      </c>
      <c r="O78" s="192" t="n">
        <f aca="false">VLOOKUP(D78,Lookups!$B$6:$E$304,4)</f>
        <v>0.0425</v>
      </c>
      <c r="P78" s="193" t="n">
        <f aca="false">VLOOKUP(D78,Lookups!$B$6:$D$304,3)</f>
        <v>21</v>
      </c>
      <c r="Q78" s="194" t="n">
        <f aca="false">IF(D78&lt;$F$6,0,IF(D78&gt;$F$7,0,1))</f>
        <v>0</v>
      </c>
      <c r="R78" s="73" t="n">
        <f aca="false">N78-$D$4</f>
        <v>-6906</v>
      </c>
    </row>
    <row r="79" customFormat="false" ht="12.75" hidden="false" customHeight="false" outlineLevel="0" collapsed="false">
      <c r="A79" s="192"/>
      <c r="B79" s="196"/>
      <c r="C79" s="186" t="n">
        <v>0.273</v>
      </c>
      <c r="D79" s="187" t="n">
        <v>39052</v>
      </c>
      <c r="E79" s="197" t="n">
        <f aca="false">E67*1.015</f>
        <v>37.6057453536987</v>
      </c>
      <c r="F79" s="189" t="n">
        <f aca="false">IF($G$8="atm",E79,$G$8)</f>
        <v>40</v>
      </c>
      <c r="G79" s="67" t="e">
        <f aca="false">IF(AND(E79&gt;F79,$G$1="no"),"",EURO(E79,F79,O79,O79,C79,R79,1,0))</f>
        <v>#NAME?</v>
      </c>
      <c r="H79" s="66" t="e">
        <f aca="false">EURO(E79,F79,O79,O79,C79,R79,1,1)</f>
        <v>#NAME?</v>
      </c>
      <c r="I79" s="67" t="e">
        <f aca="false">IF(AND(F79&gt;E79,$G$1="no"),"",EURO(E79,F79,O79,O79,C79,R79,0,0))</f>
        <v>#NAME?</v>
      </c>
      <c r="J79" s="70" t="e">
        <f aca="false">EURO(E79,F79,O79,O79,C79,R79,0,1)</f>
        <v>#NAME?</v>
      </c>
      <c r="K79" s="69" t="e">
        <f aca="false">EURO($E79,$F79,$O79,$O79,$C79,$R79,1,2)</f>
        <v>#NAME?</v>
      </c>
      <c r="L79" s="70" t="e">
        <f aca="false">EURO($E79,$F79,$O79,$O79,$C79,$R79,1,3)/100</f>
        <v>#NAME?</v>
      </c>
      <c r="M79" s="70" t="e">
        <f aca="false">EURO($E79,$F79,$O79,$O79,$C79,$R79,1,5)/365.25</f>
        <v>#NAME?</v>
      </c>
      <c r="N79" s="191" t="n">
        <f aca="false">VLOOKUP(D79,Lookups!$B$6:$C$304,2)</f>
        <v>39050</v>
      </c>
      <c r="O79" s="192" t="n">
        <f aca="false">VLOOKUP(D79,Lookups!$B$6:$E$304,4)</f>
        <v>0.0425</v>
      </c>
      <c r="P79" s="193" t="n">
        <f aca="false">VLOOKUP(D79,Lookups!$B$6:$D$304,3)</f>
        <v>20</v>
      </c>
      <c r="Q79" s="194" t="n">
        <f aca="false">IF(D79&lt;$F$6,0,IF(D79&gt;$F$7,0,1))</f>
        <v>0</v>
      </c>
      <c r="R79" s="73" t="n">
        <f aca="false">N79-$D$4</f>
        <v>-6876</v>
      </c>
    </row>
    <row r="80" customFormat="false" ht="12.75" hidden="false" customHeight="false" outlineLevel="0" collapsed="false">
      <c r="A80" s="192"/>
      <c r="B80" s="196"/>
      <c r="C80" s="186" t="n">
        <v>0.273</v>
      </c>
      <c r="D80" s="187" t="n">
        <v>39083</v>
      </c>
      <c r="E80" s="197" t="n">
        <v>41.5</v>
      </c>
      <c r="F80" s="189" t="n">
        <v>41.5</v>
      </c>
      <c r="G80" s="67" t="e">
        <f aca="false">IF(AND(E80&gt;F80,$G$1="no"),"",EURO(E80,F80,O80,O80,C80,R80,1,0))</f>
        <v>#NAME?</v>
      </c>
      <c r="H80" s="66" t="e">
        <f aca="false">EURO(E80,F80,O80,O80,C80,R80,1,1)</f>
        <v>#NAME?</v>
      </c>
      <c r="I80" s="67" t="e">
        <f aca="false">IF(AND(F80&gt;E80,$G$1="no"),"",EURO(E80,F80,O80,O80,C80,R80,0,0))</f>
        <v>#NAME?</v>
      </c>
      <c r="J80" s="70" t="e">
        <f aca="false">EURO(E80,F80,O80,O80,C80,R80,0,1)</f>
        <v>#NAME?</v>
      </c>
      <c r="K80" s="69" t="e">
        <f aca="false">EURO($E80,$F80,$O80,$O80,$C80,$R80,1,2)</f>
        <v>#NAME?</v>
      </c>
      <c r="L80" s="70" t="e">
        <f aca="false">EURO($E80,$F80,$O80,$O80,$C80,$R80,1,3)/100</f>
        <v>#NAME?</v>
      </c>
      <c r="M80" s="70" t="e">
        <f aca="false">EURO($E80,$F80,$O80,$O80,$C80,$R80,1,5)/365.25</f>
        <v>#NAME?</v>
      </c>
      <c r="N80" s="191" t="n">
        <f aca="false">VLOOKUP(D80,Lookups!$B$6:$C$304,2)</f>
        <v>39081</v>
      </c>
      <c r="O80" s="192" t="n">
        <f aca="false">VLOOKUP(D80,Lookups!$B$6:$E$304,4)</f>
        <v>0.0425</v>
      </c>
      <c r="P80" s="193" t="n">
        <f aca="false">VLOOKUP(D80,Lookups!$B$6:$D$304,3)</f>
        <v>22</v>
      </c>
      <c r="Q80" s="194" t="n">
        <f aca="false">IF(D80&lt;$F$6,0,IF(D80&gt;$F$7,0,1))</f>
        <v>0</v>
      </c>
      <c r="R80" s="73" t="n">
        <f aca="false">N80-$D$4</f>
        <v>-6845</v>
      </c>
    </row>
    <row r="81" customFormat="false" ht="12.75" hidden="false" customHeight="false" outlineLevel="0" collapsed="false">
      <c r="A81" s="192"/>
      <c r="B81" s="196"/>
      <c r="C81" s="186" t="n">
        <v>0.273</v>
      </c>
      <c r="D81" s="187" t="n">
        <v>39114</v>
      </c>
      <c r="E81" s="197" t="n">
        <f aca="false">E69*1.015</f>
        <v>73.08</v>
      </c>
      <c r="F81" s="189" t="n">
        <f aca="false">IF($G$8="atm",E81,$G$8)</f>
        <v>40</v>
      </c>
      <c r="G81" s="67" t="e">
        <f aca="false">IF(AND(E81&gt;F81,$G$1="no"),"",EURO(E81,F81,O81,O81,C81,R81,1,0))</f>
        <v>#NAME?</v>
      </c>
      <c r="H81" s="66" t="e">
        <f aca="false">EURO(E81,F81,O81,O81,C81,R81,1,1)</f>
        <v>#NAME?</v>
      </c>
      <c r="I81" s="67" t="e">
        <f aca="false">IF(AND(F81&gt;E81,$G$1="no"),"",EURO(E81,F81,O81,O81,C81,R81,0,0))</f>
        <v>#NAME?</v>
      </c>
      <c r="J81" s="70" t="e">
        <f aca="false">EURO(E81,F81,O81,O81,C81,R81,0,1)</f>
        <v>#NAME?</v>
      </c>
      <c r="K81" s="69" t="e">
        <f aca="false">EURO($E81,$F81,$O81,$O81,$C81,$R81,1,2)</f>
        <v>#NAME?</v>
      </c>
      <c r="L81" s="70" t="e">
        <f aca="false">EURO($E81,$F81,$O81,$O81,$C81,$R81,1,3)/100</f>
        <v>#NAME?</v>
      </c>
      <c r="M81" s="70" t="e">
        <f aca="false">EURO($E81,$F81,$O81,$O81,$C81,$R81,1,5)/365.25</f>
        <v>#NAME?</v>
      </c>
      <c r="N81" s="191" t="n">
        <f aca="false">VLOOKUP(D81,Lookups!$B$6:$C$304,2)</f>
        <v>39112</v>
      </c>
      <c r="O81" s="192" t="n">
        <f aca="false">VLOOKUP(D81,Lookups!$B$6:$E$304,4)</f>
        <v>0.0425</v>
      </c>
      <c r="P81" s="193" t="n">
        <f aca="false">VLOOKUP(D81,Lookups!$B$6:$D$304,3)</f>
        <v>20</v>
      </c>
      <c r="Q81" s="194" t="n">
        <f aca="false">IF(D81&lt;$F$6,0,IF(D81&gt;$F$7,0,1))</f>
        <v>0</v>
      </c>
      <c r="R81" s="73" t="n">
        <f aca="false">N81-$D$4</f>
        <v>-6814</v>
      </c>
    </row>
    <row r="82" customFormat="false" ht="12.75" hidden="false" customHeight="false" outlineLevel="0" collapsed="false">
      <c r="A82" s="192"/>
      <c r="B82" s="196"/>
      <c r="C82" s="186" t="n">
        <v>0.273</v>
      </c>
      <c r="D82" s="187" t="n">
        <v>39142</v>
      </c>
      <c r="E82" s="197" t="n">
        <f aca="false">E70*1.015</f>
        <v>39.8697004260063</v>
      </c>
      <c r="F82" s="189" t="n">
        <f aca="false">IF($G$8="atm",E82,$G$8)</f>
        <v>40</v>
      </c>
      <c r="G82" s="67" t="e">
        <f aca="false">IF(AND(E82&gt;F82,$G$1="no"),"",EURO(E82,F82,O82,O82,C82,R82,1,0))</f>
        <v>#NAME?</v>
      </c>
      <c r="H82" s="66" t="e">
        <f aca="false">EURO(E82,F82,O82,O82,C82,R82,1,1)</f>
        <v>#NAME?</v>
      </c>
      <c r="I82" s="67" t="e">
        <f aca="false">IF(AND(F82&gt;E82,$G$1="no"),"",EURO(E82,F82,O82,O82,C82,R82,0,0))</f>
        <v>#NAME?</v>
      </c>
      <c r="J82" s="70" t="e">
        <f aca="false">EURO(E82,F82,O82,O82,C82,R82,0,1)</f>
        <v>#NAME?</v>
      </c>
      <c r="K82" s="69" t="e">
        <f aca="false">EURO($E82,$F82,$O82,$O82,$C82,$R82,1,2)</f>
        <v>#NAME?</v>
      </c>
      <c r="L82" s="70" t="e">
        <f aca="false">EURO($E82,$F82,$O82,$O82,$C82,$R82,1,3)/100</f>
        <v>#NAME?</v>
      </c>
      <c r="M82" s="70" t="e">
        <f aca="false">EURO($E82,$F82,$O82,$O82,$C82,$R82,1,5)/365.25</f>
        <v>#NAME?</v>
      </c>
      <c r="N82" s="191" t="n">
        <f aca="false">VLOOKUP(D82,Lookups!$B$6:$C$304,2)</f>
        <v>39140</v>
      </c>
      <c r="O82" s="192" t="n">
        <f aca="false">VLOOKUP(D82,Lookups!$B$6:$E$304,4)</f>
        <v>0.0425</v>
      </c>
      <c r="P82" s="193" t="n">
        <f aca="false">VLOOKUP(D82,Lookups!$B$6:$D$304,3)</f>
        <v>22</v>
      </c>
      <c r="Q82" s="194" t="n">
        <f aca="false">IF(D82&lt;$F$6,0,IF(D82&gt;$F$7,0,1))</f>
        <v>0</v>
      </c>
      <c r="R82" s="73" t="n">
        <f aca="false">N82-$D$4</f>
        <v>-6786</v>
      </c>
    </row>
    <row r="83" customFormat="false" ht="12.75" hidden="false" customHeight="false" outlineLevel="0" collapsed="false">
      <c r="A83" s="192"/>
      <c r="B83" s="196"/>
      <c r="C83" s="186" t="n">
        <v>0.273</v>
      </c>
      <c r="D83" s="187" t="n">
        <v>39173</v>
      </c>
      <c r="E83" s="197" t="n">
        <f aca="false">E71*1.015</f>
        <v>39.1485374240112</v>
      </c>
      <c r="F83" s="189" t="n">
        <f aca="false">IF($G$8="atm",E83,$G$8)</f>
        <v>40</v>
      </c>
      <c r="G83" s="67" t="e">
        <f aca="false">IF(AND(E83&gt;F83,$G$1="no"),"",EURO(E83,F83,O83,O83,C83,R83,1,0))</f>
        <v>#NAME?</v>
      </c>
      <c r="H83" s="66" t="e">
        <f aca="false">EURO(E83,F83,O83,O83,C83,R83,1,1)</f>
        <v>#NAME?</v>
      </c>
      <c r="I83" s="67" t="e">
        <f aca="false">IF(AND(F83&gt;E83,$G$1="no"),"",EURO(E83,F83,O83,O83,C83,R83,0,0))</f>
        <v>#NAME?</v>
      </c>
      <c r="J83" s="70" t="e">
        <f aca="false">EURO(E83,F83,O83,O83,C83,R83,0,1)</f>
        <v>#NAME?</v>
      </c>
      <c r="K83" s="69" t="e">
        <f aca="false">EURO($E83,$F83,$O83,$O83,$C83,$R83,1,2)</f>
        <v>#NAME?</v>
      </c>
      <c r="L83" s="70" t="e">
        <f aca="false">EURO($E83,$F83,$O83,$O83,$C83,$R83,1,3)/100</f>
        <v>#NAME?</v>
      </c>
      <c r="M83" s="70" t="e">
        <f aca="false">EURO($E83,$F83,$O83,$O83,$C83,$R83,1,5)/365.25</f>
        <v>#NAME?</v>
      </c>
      <c r="N83" s="191" t="n">
        <f aca="false">VLOOKUP(D83,Lookups!$B$6:$C$304,2)</f>
        <v>39171</v>
      </c>
      <c r="O83" s="192" t="n">
        <f aca="false">VLOOKUP(D83,Lookups!$B$6:$E$304,4)</f>
        <v>0.0425</v>
      </c>
      <c r="P83" s="193" t="n">
        <f aca="false">VLOOKUP(D83,Lookups!$B$6:$D$304,3)</f>
        <v>21</v>
      </c>
      <c r="Q83" s="194" t="n">
        <f aca="false">IF(D83&lt;$F$6,0,IF(D83&gt;$F$7,0,1))</f>
        <v>0</v>
      </c>
      <c r="R83" s="73" t="n">
        <f aca="false">N83-$D$4</f>
        <v>-6755</v>
      </c>
    </row>
    <row r="84" customFormat="false" ht="12.75" hidden="false" customHeight="false" outlineLevel="0" collapsed="false">
      <c r="A84" s="192"/>
      <c r="B84" s="196"/>
      <c r="C84" s="186" t="n">
        <v>0.273</v>
      </c>
      <c r="D84" s="187" t="n">
        <v>39203</v>
      </c>
      <c r="E84" s="197" t="n">
        <f aca="false">E72*1.015</f>
        <v>41.7241242899895</v>
      </c>
      <c r="F84" s="189" t="n">
        <f aca="false">IF($G$8="atm",E84,$G$8)</f>
        <v>40</v>
      </c>
      <c r="G84" s="67" t="e">
        <f aca="false">IF(AND(E84&gt;F84,$G$1="no"),"",EURO(E84,F84,O84,O84,C84,R84,1,0))</f>
        <v>#NAME?</v>
      </c>
      <c r="H84" s="66" t="e">
        <f aca="false">EURO(E84,F84,O84,O84,C84,R84,1,1)</f>
        <v>#NAME?</v>
      </c>
      <c r="I84" s="67" t="e">
        <f aca="false">IF(AND(F84&gt;E84,$G$1="no"),"",EURO(E84,F84,O84,O84,C84,R84,0,0))</f>
        <v>#NAME?</v>
      </c>
      <c r="J84" s="70" t="e">
        <f aca="false">EURO(E84,F84,O84,O84,C84,R84,0,1)</f>
        <v>#NAME?</v>
      </c>
      <c r="K84" s="69" t="e">
        <f aca="false">EURO($E84,$F84,$O84,$O84,$C84,$R84,1,2)</f>
        <v>#NAME?</v>
      </c>
      <c r="L84" s="70" t="e">
        <f aca="false">EURO($E84,$F84,$O84,$O84,$C84,$R84,1,3)/100</f>
        <v>#NAME?</v>
      </c>
      <c r="M84" s="70" t="e">
        <f aca="false">EURO($E84,$F84,$O84,$O84,$C84,$R84,1,5)/365.25</f>
        <v>#NAME?</v>
      </c>
      <c r="N84" s="191" t="n">
        <f aca="false">VLOOKUP(D84,Lookups!$B$6:$C$304,2)</f>
        <v>39201</v>
      </c>
      <c r="O84" s="192" t="n">
        <f aca="false">VLOOKUP(D84,Lookups!$B$6:$E$304,4)</f>
        <v>0.0425</v>
      </c>
      <c r="P84" s="193" t="n">
        <f aca="false">VLOOKUP(D84,Lookups!$B$6:$D$304,3)</f>
        <v>22</v>
      </c>
      <c r="Q84" s="194" t="n">
        <f aca="false">IF(D84&lt;$F$6,0,IF(D84&gt;$F$7,0,1))</f>
        <v>0</v>
      </c>
      <c r="R84" s="73" t="n">
        <f aca="false">N84-$D$4</f>
        <v>-6725</v>
      </c>
    </row>
    <row r="85" customFormat="false" ht="12.75" hidden="false" customHeight="false" outlineLevel="0" collapsed="false">
      <c r="A85" s="192"/>
      <c r="B85" s="196"/>
      <c r="C85" s="186" t="n">
        <v>0.273</v>
      </c>
      <c r="D85" s="187" t="n">
        <v>39234</v>
      </c>
      <c r="E85" s="197" t="n">
        <f aca="false">E73*1.015</f>
        <v>48.1630148200035</v>
      </c>
      <c r="F85" s="189" t="n">
        <f aca="false">IF($G$8="atm",E85,$G$8)</f>
        <v>40</v>
      </c>
      <c r="G85" s="67" t="e">
        <f aca="false">IF(AND(E85&gt;F85,$G$1="no"),"",EURO(E85,F85,O85,O85,C85,R85,1,0))</f>
        <v>#NAME?</v>
      </c>
      <c r="H85" s="66" t="e">
        <f aca="false">EURO(E85,F85,O85,O85,C85,R85,1,1)</f>
        <v>#NAME?</v>
      </c>
      <c r="I85" s="67" t="e">
        <f aca="false">IF(AND(F85&gt;E85,$G$1="no"),"",EURO(E85,F85,O85,O85,C85,R85,0,0))</f>
        <v>#NAME?</v>
      </c>
      <c r="J85" s="70" t="e">
        <f aca="false">EURO(E85,F85,O85,O85,C85,R85,0,1)</f>
        <v>#NAME?</v>
      </c>
      <c r="K85" s="69" t="e">
        <f aca="false">EURO($E85,$F85,$O85,$O85,$C85,$R85,1,2)</f>
        <v>#NAME?</v>
      </c>
      <c r="L85" s="70" t="e">
        <f aca="false">EURO($E85,$F85,$O85,$O85,$C85,$R85,1,3)/100</f>
        <v>#NAME?</v>
      </c>
      <c r="M85" s="70" t="e">
        <f aca="false">EURO($E85,$F85,$O85,$O85,$C85,$R85,1,5)/365.25</f>
        <v>#NAME?</v>
      </c>
      <c r="N85" s="191" t="n">
        <f aca="false">VLOOKUP(D85,Lookups!$B$6:$C$304,2)</f>
        <v>39232</v>
      </c>
      <c r="O85" s="192" t="n">
        <f aca="false">VLOOKUP(D85,Lookups!$B$6:$E$304,4)</f>
        <v>0.0425</v>
      </c>
      <c r="P85" s="193" t="n">
        <f aca="false">VLOOKUP(D85,Lookups!$B$6:$D$304,3)</f>
        <v>21</v>
      </c>
      <c r="Q85" s="194" t="n">
        <f aca="false">IF(D85&lt;$F$6,0,IF(D85&gt;$F$7,0,1))</f>
        <v>0</v>
      </c>
      <c r="R85" s="73" t="n">
        <f aca="false">N85-$D$4</f>
        <v>-6694</v>
      </c>
    </row>
    <row r="86" customFormat="false" ht="12.75" hidden="false" customHeight="false" outlineLevel="0" collapsed="false">
      <c r="A86" s="192"/>
      <c r="B86" s="196"/>
      <c r="C86" s="186" t="n">
        <v>0.273</v>
      </c>
      <c r="D86" s="187" t="n">
        <v>39264</v>
      </c>
      <c r="E86" s="197" t="n">
        <f aca="false">E74*1.015</f>
        <v>56.919923390007</v>
      </c>
      <c r="F86" s="189" t="n">
        <f aca="false">IF($G$8="atm",E86,$G$8)</f>
        <v>40</v>
      </c>
      <c r="G86" s="67" t="e">
        <f aca="false">IF(AND(E86&gt;F86,$G$1="no"),"",EURO(E86,F86,O86,O86,C86,R86,1,0))</f>
        <v>#NAME?</v>
      </c>
      <c r="H86" s="66" t="e">
        <f aca="false">EURO(E86,F86,O86,O86,C86,R86,1,1)</f>
        <v>#NAME?</v>
      </c>
      <c r="I86" s="67" t="e">
        <f aca="false">IF(AND(F86&gt;E86,$G$1="no"),"",EURO(E86,F86,O86,O86,C86,R86,0,0))</f>
        <v>#NAME?</v>
      </c>
      <c r="J86" s="70" t="e">
        <f aca="false">EURO(E86,F86,O86,O86,C86,R86,0,1)</f>
        <v>#NAME?</v>
      </c>
      <c r="K86" s="69" t="e">
        <f aca="false">EURO($E86,$F86,$O86,$O86,$C86,$R86,1,2)</f>
        <v>#NAME?</v>
      </c>
      <c r="L86" s="70" t="e">
        <f aca="false">EURO($E86,$F86,$O86,$O86,$C86,$R86,1,3)/100</f>
        <v>#NAME?</v>
      </c>
      <c r="M86" s="70" t="e">
        <f aca="false">EURO($E86,$F86,$O86,$O86,$C86,$R86,1,5)/365.25</f>
        <v>#NAME?</v>
      </c>
      <c r="N86" s="191" t="n">
        <f aca="false">VLOOKUP(D86,Lookups!$B$6:$C$304,2)</f>
        <v>39262</v>
      </c>
      <c r="O86" s="192" t="n">
        <f aca="false">VLOOKUP(D86,Lookups!$B$6:$E$304,4)</f>
        <v>0.0425</v>
      </c>
      <c r="P86" s="193" t="n">
        <f aca="false">VLOOKUP(D86,Lookups!$B$6:$D$304,3)</f>
        <v>21</v>
      </c>
      <c r="Q86" s="194" t="n">
        <f aca="false">IF(D86&lt;$F$6,0,IF(D86&gt;$F$7,0,1))</f>
        <v>0</v>
      </c>
      <c r="R86" s="73" t="n">
        <f aca="false">N86-$D$4</f>
        <v>-6664</v>
      </c>
    </row>
    <row r="87" customFormat="false" ht="12.75" hidden="false" customHeight="false" outlineLevel="0" collapsed="false">
      <c r="A87" s="192"/>
      <c r="B87" s="196"/>
      <c r="C87" s="186" t="n">
        <v>0.273</v>
      </c>
      <c r="D87" s="187" t="n">
        <v>39295</v>
      </c>
      <c r="E87" s="197" t="n">
        <f aca="false">E75*1.015</f>
        <v>56.91993125</v>
      </c>
      <c r="F87" s="189" t="n">
        <f aca="false">IF($G$8="atm",E87,$G$8)</f>
        <v>40</v>
      </c>
      <c r="G87" s="67" t="e">
        <f aca="false">IF(AND(E87&gt;F87,$G$1="no"),"",EURO(E87,F87,O87,O87,C87,R87,1,0))</f>
        <v>#NAME?</v>
      </c>
      <c r="H87" s="66" t="e">
        <f aca="false">EURO(E87,F87,O87,O87,C87,R87,1,1)</f>
        <v>#NAME?</v>
      </c>
      <c r="I87" s="67" t="e">
        <f aca="false">IF(AND(F87&gt;E87,$G$1="no"),"",EURO(E87,F87,O87,O87,C87,R87,0,0))</f>
        <v>#NAME?</v>
      </c>
      <c r="J87" s="70" t="e">
        <f aca="false">EURO(E87,F87,O87,O87,C87,R87,0,1)</f>
        <v>#NAME?</v>
      </c>
      <c r="K87" s="69" t="e">
        <f aca="false">EURO($E87,$F87,$O87,$O87,$C87,$R87,1,2)</f>
        <v>#NAME?</v>
      </c>
      <c r="L87" s="70" t="e">
        <f aca="false">EURO($E87,$F87,$O87,$O87,$C87,$R87,1,3)/100</f>
        <v>#NAME?</v>
      </c>
      <c r="M87" s="70" t="e">
        <f aca="false">EURO($E87,$F87,$O87,$O87,$C87,$R87,1,5)/365.25</f>
        <v>#NAME?</v>
      </c>
      <c r="N87" s="191" t="n">
        <f aca="false">VLOOKUP(D87,Lookups!$B$6:$C$304,2)</f>
        <v>39293</v>
      </c>
      <c r="O87" s="192" t="n">
        <f aca="false">VLOOKUP(D87,Lookups!$B$6:$E$304,4)</f>
        <v>0.0425</v>
      </c>
      <c r="P87" s="193" t="n">
        <f aca="false">VLOOKUP(D87,Lookups!$B$6:$D$304,3)</f>
        <v>23</v>
      </c>
      <c r="Q87" s="194" t="n">
        <f aca="false">IF(D87&lt;$F$6,0,IF(D87&gt;$F$7,0,1))</f>
        <v>0</v>
      </c>
      <c r="R87" s="73" t="n">
        <f aca="false">N87-$D$4</f>
        <v>-6633</v>
      </c>
    </row>
    <row r="88" customFormat="false" ht="12.75" hidden="false" customHeight="false" outlineLevel="0" collapsed="false">
      <c r="A88" s="192"/>
      <c r="B88" s="196"/>
      <c r="C88" s="186" t="n">
        <v>0.273</v>
      </c>
      <c r="D88" s="187" t="n">
        <v>39326</v>
      </c>
      <c r="E88" s="197" t="n">
        <f aca="false">E76*1.015</f>
        <v>41.7241164299965</v>
      </c>
      <c r="F88" s="189" t="n">
        <f aca="false">IF($G$8="atm",E88,$G$8)</f>
        <v>40</v>
      </c>
      <c r="G88" s="67" t="e">
        <f aca="false">IF(AND(E88&gt;F88,$G$1="no"),"",EURO(E88,F88,O88,O88,C88,R88,1,0))</f>
        <v>#NAME?</v>
      </c>
      <c r="H88" s="66" t="e">
        <f aca="false">EURO(E88,F88,O88,O88,C88,R88,1,1)</f>
        <v>#NAME?</v>
      </c>
      <c r="I88" s="67" t="e">
        <f aca="false">IF(AND(F88&gt;E88,$G$1="no"),"",EURO(E88,F88,O88,O88,C88,R88,0,0))</f>
        <v>#NAME?</v>
      </c>
      <c r="J88" s="70" t="e">
        <f aca="false">EURO(E88,F88,O88,O88,C88,R88,0,1)</f>
        <v>#NAME?</v>
      </c>
      <c r="K88" s="69" t="e">
        <f aca="false">EURO($E88,$F88,$O88,$O88,$C88,$R88,1,2)</f>
        <v>#NAME?</v>
      </c>
      <c r="L88" s="70" t="e">
        <f aca="false">EURO($E88,$F88,$O88,$O88,$C88,$R88,1,3)/100</f>
        <v>#NAME?</v>
      </c>
      <c r="M88" s="70" t="e">
        <f aca="false">EURO($E88,$F88,$O88,$O88,$C88,$R88,1,5)/365.25</f>
        <v>#NAME?</v>
      </c>
      <c r="N88" s="191" t="n">
        <f aca="false">VLOOKUP(D88,Lookups!$B$6:$C$304,2)</f>
        <v>39324</v>
      </c>
      <c r="O88" s="192" t="n">
        <f aca="false">VLOOKUP(D88,Lookups!$B$6:$E$304,4)</f>
        <v>0.0425</v>
      </c>
      <c r="P88" s="193" t="n">
        <f aca="false">VLOOKUP(D88,Lookups!$B$6:$D$304,3)</f>
        <v>19</v>
      </c>
      <c r="Q88" s="194" t="n">
        <f aca="false">IF(D88&lt;$F$6,0,IF(D88&gt;$F$7,0,1))</f>
        <v>0</v>
      </c>
      <c r="R88" s="73" t="n">
        <f aca="false">N88-$D$4</f>
        <v>-6602</v>
      </c>
    </row>
    <row r="89" customFormat="false" ht="12.75" hidden="false" customHeight="false" outlineLevel="0" collapsed="false">
      <c r="A89" s="192"/>
      <c r="B89" s="196"/>
      <c r="C89" s="186" t="n">
        <v>0.273</v>
      </c>
      <c r="D89" s="187" t="n">
        <v>39356</v>
      </c>
      <c r="E89" s="197" t="n">
        <f aca="false">E77*1.015</f>
        <v>38.2213498579979</v>
      </c>
      <c r="F89" s="189" t="n">
        <f aca="false">IF($G$8="atm",E89,$G$8)</f>
        <v>40</v>
      </c>
      <c r="G89" s="67" t="e">
        <f aca="false">IF(AND(E89&gt;F89,$G$1="no"),"",EURO(E89,F89,O89,O89,C89,R89,1,0))</f>
        <v>#NAME?</v>
      </c>
      <c r="H89" s="66" t="e">
        <f aca="false">EURO(E89,F89,O89,O89,C89,R89,1,1)</f>
        <v>#NAME?</v>
      </c>
      <c r="I89" s="67" t="e">
        <f aca="false">IF(AND(F89&gt;E89,$G$1="no"),"",EURO(E89,F89,O89,O89,C89,R89,0,0))</f>
        <v>#NAME?</v>
      </c>
      <c r="J89" s="70" t="e">
        <f aca="false">EURO(E89,F89,O89,O89,C89,R89,0,1)</f>
        <v>#NAME?</v>
      </c>
      <c r="K89" s="69" t="e">
        <f aca="false">EURO($E89,$F89,$O89,$O89,$C89,$R89,1,2)</f>
        <v>#NAME?</v>
      </c>
      <c r="L89" s="70" t="e">
        <f aca="false">EURO($E89,$F89,$O89,$O89,$C89,$R89,1,3)/100</f>
        <v>#NAME?</v>
      </c>
      <c r="M89" s="70" t="e">
        <f aca="false">EURO($E89,$F89,$O89,$O89,$C89,$R89,1,5)/365.25</f>
        <v>#NAME?</v>
      </c>
      <c r="N89" s="191" t="n">
        <f aca="false">VLOOKUP(D89,Lookups!$B$6:$C$304,2)</f>
        <v>39354</v>
      </c>
      <c r="O89" s="192" t="n">
        <f aca="false">VLOOKUP(D89,Lookups!$B$6:$E$304,4)</f>
        <v>0.0425</v>
      </c>
      <c r="P89" s="193" t="n">
        <f aca="false">VLOOKUP(D89,Lookups!$B$6:$D$304,3)</f>
        <v>23</v>
      </c>
      <c r="Q89" s="194" t="n">
        <f aca="false">IF(D89&lt;$F$6,0,IF(D89&gt;$F$7,0,1))</f>
        <v>0</v>
      </c>
      <c r="R89" s="73" t="n">
        <f aca="false">N89-$D$4</f>
        <v>-6572</v>
      </c>
    </row>
    <row r="90" customFormat="false" ht="12.75" hidden="false" customHeight="false" outlineLevel="0" collapsed="false">
      <c r="A90" s="192"/>
      <c r="B90" s="196"/>
      <c r="C90" s="186" t="n">
        <v>0.273</v>
      </c>
      <c r="D90" s="187" t="n">
        <v>39387</v>
      </c>
      <c r="E90" s="197" t="n">
        <f aca="false">E78*1.015</f>
        <v>38.1698315340042</v>
      </c>
      <c r="F90" s="189" t="n">
        <f aca="false">IF($G$8="atm",E90,$G$8)</f>
        <v>40</v>
      </c>
      <c r="G90" s="67" t="e">
        <f aca="false">IF(AND(E90&gt;F90,$G$1="no"),"",EURO(E90,F90,O90,O90,C90,R90,1,0))</f>
        <v>#NAME?</v>
      </c>
      <c r="H90" s="66" t="e">
        <f aca="false">EURO(E90,F90,O90,O90,C90,R90,1,1)</f>
        <v>#NAME?</v>
      </c>
      <c r="I90" s="67" t="e">
        <f aca="false">IF(AND(F90&gt;E90,$G$1="no"),"",EURO(E90,F90,O90,O90,C90,R90,0,0))</f>
        <v>#NAME?</v>
      </c>
      <c r="J90" s="70" t="e">
        <f aca="false">EURO(E90,F90,O90,O90,C90,R90,0,1)</f>
        <v>#NAME?</v>
      </c>
      <c r="K90" s="69" t="e">
        <f aca="false">EURO($E90,$F90,$O90,$O90,$C90,$R90,1,2)</f>
        <v>#NAME?</v>
      </c>
      <c r="L90" s="70" t="e">
        <f aca="false">EURO($E90,$F90,$O90,$O90,$C90,$R90,1,3)/100</f>
        <v>#NAME?</v>
      </c>
      <c r="M90" s="70" t="e">
        <f aca="false">EURO($E90,$F90,$O90,$O90,$C90,$R90,1,5)/365.25</f>
        <v>#NAME?</v>
      </c>
      <c r="N90" s="191" t="n">
        <f aca="false">VLOOKUP(D90,Lookups!$B$6:$C$304,2)</f>
        <v>39385</v>
      </c>
      <c r="O90" s="192" t="n">
        <f aca="false">VLOOKUP(D90,Lookups!$B$6:$E$304,4)</f>
        <v>0.0425</v>
      </c>
      <c r="P90" s="193" t="n">
        <f aca="false">VLOOKUP(D90,Lookups!$B$6:$D$304,3)</f>
        <v>21</v>
      </c>
      <c r="Q90" s="194" t="n">
        <f aca="false">IF(D90&lt;$F$6,0,IF(D90&gt;$F$7,0,1))</f>
        <v>0</v>
      </c>
      <c r="R90" s="73" t="n">
        <f aca="false">N90-$D$4</f>
        <v>-6541</v>
      </c>
    </row>
    <row r="91" customFormat="false" ht="12.75" hidden="false" customHeight="false" outlineLevel="0" collapsed="false">
      <c r="A91" s="192"/>
      <c r="B91" s="196"/>
      <c r="C91" s="186" t="n">
        <v>0.273</v>
      </c>
      <c r="D91" s="187" t="n">
        <v>39417</v>
      </c>
      <c r="E91" s="197" t="n">
        <f aca="false">E79*1.015</f>
        <v>38.1698315340042</v>
      </c>
      <c r="F91" s="189" t="n">
        <f aca="false">IF($G$8="atm",E91,$G$8)</f>
        <v>40</v>
      </c>
      <c r="G91" s="67" t="e">
        <f aca="false">IF(AND(E91&gt;F91,$G$1="no"),"",EURO(E91,F91,O91,O91,C91,R91,1,0))</f>
        <v>#NAME?</v>
      </c>
      <c r="H91" s="66" t="e">
        <f aca="false">EURO(E91,F91,O91,O91,C91,R91,1,1)</f>
        <v>#NAME?</v>
      </c>
      <c r="I91" s="67" t="e">
        <f aca="false">IF(AND(F91&gt;E91,$G$1="no"),"",EURO(E91,F91,O91,O91,C91,R91,0,0))</f>
        <v>#NAME?</v>
      </c>
      <c r="J91" s="70" t="e">
        <f aca="false">EURO(E91,F91,O91,O91,C91,R91,0,1)</f>
        <v>#NAME?</v>
      </c>
      <c r="K91" s="69" t="e">
        <f aca="false">EURO($E91,$F91,$O91,$O91,$C91,$R91,1,2)</f>
        <v>#NAME?</v>
      </c>
      <c r="L91" s="70" t="e">
        <f aca="false">EURO($E91,$F91,$O91,$O91,$C91,$R91,1,3)/100</f>
        <v>#NAME?</v>
      </c>
      <c r="M91" s="70" t="e">
        <f aca="false">EURO($E91,$F91,$O91,$O91,$C91,$R91,1,5)/365.25</f>
        <v>#NAME?</v>
      </c>
      <c r="N91" s="191" t="n">
        <f aca="false">VLOOKUP(D91,Lookups!$B$6:$C$304,2)</f>
        <v>39415</v>
      </c>
      <c r="O91" s="192" t="n">
        <f aca="false">VLOOKUP(D91,Lookups!$B$6:$E$304,4)</f>
        <v>0.0425</v>
      </c>
      <c r="P91" s="193" t="n">
        <f aca="false">VLOOKUP(D91,Lookups!$B$6:$D$304,3)</f>
        <v>20</v>
      </c>
      <c r="Q91" s="194" t="n">
        <f aca="false">IF(D91&lt;$F$6,0,IF(D91&gt;$F$7,0,1))</f>
        <v>0</v>
      </c>
      <c r="R91" s="73" t="n">
        <f aca="false">N91-$D$4</f>
        <v>-6511</v>
      </c>
    </row>
    <row r="92" customFormat="false" ht="12.75" hidden="false" customHeight="false" outlineLevel="0" collapsed="false">
      <c r="A92" s="192"/>
      <c r="B92" s="196"/>
      <c r="C92" s="186" t="n">
        <v>0.273</v>
      </c>
      <c r="D92" s="187" t="n">
        <v>39448</v>
      </c>
      <c r="E92" s="197" t="n">
        <f aca="false">E80*1.015</f>
        <v>42.1225</v>
      </c>
      <c r="F92" s="189" t="n">
        <f aca="false">IF($G$8="atm",E92,$G$8)</f>
        <v>40</v>
      </c>
      <c r="G92" s="67" t="e">
        <f aca="false">IF(AND(E92&gt;F92,$G$1="no"),"",EURO(E92,F92,O92,O92,C92,R92,1,0))</f>
        <v>#NAME?</v>
      </c>
      <c r="H92" s="66" t="e">
        <f aca="false">EURO(E92,F92,O92,O92,C92,R92,1,1)</f>
        <v>#NAME?</v>
      </c>
      <c r="I92" s="67" t="e">
        <f aca="false">IF(AND(F92&gt;E92,$G$1="no"),"",EURO(E92,F92,O92,O92,C92,R92,0,0))</f>
        <v>#NAME?</v>
      </c>
      <c r="J92" s="70" t="e">
        <f aca="false">EURO(E92,F92,O92,O92,C92,R92,0,1)</f>
        <v>#NAME?</v>
      </c>
      <c r="K92" s="69" t="e">
        <f aca="false">EURO($E92,$F92,$O92,$O92,$C92,$R92,1,2)</f>
        <v>#NAME?</v>
      </c>
      <c r="L92" s="70" t="e">
        <f aca="false">EURO($E92,$F92,$O92,$O92,$C92,$R92,1,3)/100</f>
        <v>#NAME?</v>
      </c>
      <c r="M92" s="70" t="e">
        <f aca="false">EURO($E92,$F92,$O92,$O92,$C92,$R92,1,5)/365.25</f>
        <v>#NAME?</v>
      </c>
      <c r="N92" s="191" t="n">
        <f aca="false">VLOOKUP(D92,Lookups!$B$6:$C$304,2)</f>
        <v>39446</v>
      </c>
      <c r="O92" s="192" t="n">
        <f aca="false">VLOOKUP(D92,Lookups!$B$6:$E$304,4)</f>
        <v>0.045</v>
      </c>
      <c r="P92" s="193" t="n">
        <f aca="false">VLOOKUP(D92,Lookups!$B$6:$D$304,3)</f>
        <v>22</v>
      </c>
      <c r="Q92" s="194" t="n">
        <f aca="false">IF(D92&lt;$F$6,0,IF(D92&gt;$F$7,0,1))</f>
        <v>0</v>
      </c>
      <c r="R92" s="73" t="n">
        <f aca="false">N92-$D$4</f>
        <v>-6480</v>
      </c>
    </row>
    <row r="93" customFormat="false" ht="12.75" hidden="false" customHeight="false" outlineLevel="0" collapsed="false">
      <c r="A93" s="192"/>
      <c r="B93" s="196"/>
      <c r="C93" s="186" t="n">
        <v>0.273</v>
      </c>
      <c r="D93" s="187" t="n">
        <v>39479</v>
      </c>
      <c r="E93" s="197" t="n">
        <f aca="false">E81*1.015</f>
        <v>74.1762</v>
      </c>
      <c r="F93" s="189" t="n">
        <f aca="false">IF($G$8="atm",E93,$G$8)</f>
        <v>40</v>
      </c>
      <c r="G93" s="67" t="e">
        <f aca="false">IF(AND(E93&gt;F93,$G$1="no"),"",EURO(E93,F93,O93,O93,C93,R93,1,0))</f>
        <v>#NAME?</v>
      </c>
      <c r="H93" s="66" t="e">
        <f aca="false">EURO(E93,F93,O93,O93,C93,R93,1,1)</f>
        <v>#NAME?</v>
      </c>
      <c r="I93" s="67" t="e">
        <f aca="false">IF(AND(F93&gt;E93,$G$1="no"),"",EURO(E93,F93,O93,O93,C93,R93,0,0))</f>
        <v>#NAME?</v>
      </c>
      <c r="J93" s="70" t="e">
        <f aca="false">EURO(E93,F93,O93,O93,C93,R93,0,1)</f>
        <v>#NAME?</v>
      </c>
      <c r="K93" s="69" t="e">
        <f aca="false">EURO($E93,$F93,$O93,$O93,$C93,$R93,1,2)</f>
        <v>#NAME?</v>
      </c>
      <c r="L93" s="70" t="e">
        <f aca="false">EURO($E93,$F93,$O93,$O93,$C93,$R93,1,3)/100</f>
        <v>#NAME?</v>
      </c>
      <c r="M93" s="70" t="e">
        <f aca="false">EURO($E93,$F93,$O93,$O93,$C93,$R93,1,5)/365.25</f>
        <v>#NAME?</v>
      </c>
      <c r="N93" s="191" t="n">
        <f aca="false">VLOOKUP(D93,Lookups!$B$6:$C$304,2)</f>
        <v>39477</v>
      </c>
      <c r="O93" s="192" t="n">
        <f aca="false">VLOOKUP(D93,Lookups!$B$6:$E$304,4)</f>
        <v>0.045</v>
      </c>
      <c r="P93" s="193" t="n">
        <f aca="false">VLOOKUP(D93,Lookups!$B$6:$D$304,3)</f>
        <v>21</v>
      </c>
      <c r="Q93" s="194" t="n">
        <f aca="false">IF(D93&lt;$F$6,0,IF(D93&gt;$F$7,0,1))</f>
        <v>0</v>
      </c>
      <c r="R93" s="73" t="n">
        <f aca="false">N93-$D$4</f>
        <v>-6449</v>
      </c>
    </row>
    <row r="94" customFormat="false" ht="12.75" hidden="false" customHeight="false" outlineLevel="0" collapsed="false">
      <c r="A94" s="192"/>
      <c r="B94" s="196"/>
      <c r="C94" s="186" t="n">
        <v>0.273</v>
      </c>
      <c r="D94" s="187" t="n">
        <v>39508</v>
      </c>
      <c r="E94" s="197" t="n">
        <f aca="false">E82*1.015</f>
        <v>40.4677459323964</v>
      </c>
      <c r="F94" s="189" t="n">
        <f aca="false">IF($G$8="atm",E94,$G$8)</f>
        <v>40</v>
      </c>
      <c r="G94" s="67" t="e">
        <f aca="false">IF(AND(E94&gt;F94,$G$1="no"),"",EURO(E94,F94,O94,O94,C94,R94,1,0))</f>
        <v>#NAME?</v>
      </c>
      <c r="H94" s="66" t="e">
        <f aca="false">EURO(E94,F94,O94,O94,C94,R94,1,1)</f>
        <v>#NAME?</v>
      </c>
      <c r="I94" s="67" t="e">
        <f aca="false">IF(AND(F94&gt;E94,$G$1="no"),"",EURO(E94,F94,O94,O94,C94,R94,0,0))</f>
        <v>#NAME?</v>
      </c>
      <c r="J94" s="70" t="e">
        <f aca="false">EURO(E94,F94,O94,O94,C94,R94,0,1)</f>
        <v>#NAME?</v>
      </c>
      <c r="K94" s="69" t="e">
        <f aca="false">EURO($E94,$F94,$O94,$O94,$C94,$R94,1,2)</f>
        <v>#NAME?</v>
      </c>
      <c r="L94" s="70" t="e">
        <f aca="false">EURO($E94,$F94,$O94,$O94,$C94,$R94,1,3)/100</f>
        <v>#NAME?</v>
      </c>
      <c r="M94" s="70" t="e">
        <f aca="false">EURO($E94,$F94,$O94,$O94,$C94,$R94,1,5)/365.25</f>
        <v>#NAME?</v>
      </c>
      <c r="N94" s="191" t="n">
        <f aca="false">VLOOKUP(D94,Lookups!$B$6:$C$304,2)</f>
        <v>39506</v>
      </c>
      <c r="O94" s="192" t="n">
        <f aca="false">VLOOKUP(D94,Lookups!$B$6:$E$304,4)</f>
        <v>0.045</v>
      </c>
      <c r="P94" s="193" t="n">
        <f aca="false">VLOOKUP(D94,Lookups!$B$6:$D$304,3)</f>
        <v>21</v>
      </c>
      <c r="Q94" s="194" t="n">
        <f aca="false">IF(D94&lt;$F$6,0,IF(D94&gt;$F$7,0,1))</f>
        <v>0</v>
      </c>
      <c r="R94" s="73" t="n">
        <f aca="false">N94-$D$4</f>
        <v>-6420</v>
      </c>
    </row>
    <row r="95" customFormat="false" ht="12.75" hidden="false" customHeight="false" outlineLevel="0" collapsed="false">
      <c r="A95" s="192"/>
      <c r="B95" s="196"/>
      <c r="C95" s="186" t="n">
        <v>0.273</v>
      </c>
      <c r="D95" s="187" t="n">
        <v>39539</v>
      </c>
      <c r="E95" s="197" t="n">
        <f aca="false">E83*1.015</f>
        <v>39.7357654853714</v>
      </c>
      <c r="F95" s="189" t="n">
        <f aca="false">IF($G$8="atm",E95,$G$8)</f>
        <v>40</v>
      </c>
      <c r="G95" s="67" t="e">
        <f aca="false">IF(AND(E95&gt;F95,$G$1="no"),"",EURO(E95,F95,O95,O95,C95,R95,1,0))</f>
        <v>#NAME?</v>
      </c>
      <c r="H95" s="66" t="e">
        <f aca="false">EURO(E95,F95,O95,O95,C95,R95,1,1)</f>
        <v>#NAME?</v>
      </c>
      <c r="I95" s="67" t="e">
        <f aca="false">IF(AND(F95&gt;E95,$G$1="no"),"",EURO(E95,F95,O95,O95,C95,R95,0,0))</f>
        <v>#NAME?</v>
      </c>
      <c r="J95" s="70" t="e">
        <f aca="false">EURO(E95,F95,O95,O95,C95,R95,0,1)</f>
        <v>#NAME?</v>
      </c>
      <c r="K95" s="69" t="e">
        <f aca="false">EURO($E95,$F95,$O95,$O95,$C95,$R95,1,2)</f>
        <v>#NAME?</v>
      </c>
      <c r="L95" s="70" t="e">
        <f aca="false">EURO($E95,$F95,$O95,$O95,$C95,$R95,1,3)/100</f>
        <v>#NAME?</v>
      </c>
      <c r="M95" s="70" t="e">
        <f aca="false">EURO($E95,$F95,$O95,$O95,$C95,$R95,1,5)/365.25</f>
        <v>#NAME?</v>
      </c>
      <c r="N95" s="191" t="n">
        <f aca="false">VLOOKUP(D95,Lookups!$B$6:$C$304,2)</f>
        <v>39537</v>
      </c>
      <c r="O95" s="192" t="n">
        <f aca="false">VLOOKUP(D95,Lookups!$B$6:$E$304,4)</f>
        <v>0.045</v>
      </c>
      <c r="P95" s="193" t="n">
        <f aca="false">VLOOKUP(D95,Lookups!$B$6:$D$304,3)</f>
        <v>22</v>
      </c>
      <c r="Q95" s="194" t="n">
        <f aca="false">IF(D95&lt;$F$6,0,IF(D95&gt;$F$7,0,1))</f>
        <v>0</v>
      </c>
      <c r="R95" s="73" t="n">
        <f aca="false">N95-$D$4</f>
        <v>-6389</v>
      </c>
    </row>
    <row r="96" customFormat="false" ht="12.75" hidden="false" customHeight="false" outlineLevel="0" collapsed="false">
      <c r="A96" s="192"/>
      <c r="B96" s="196"/>
      <c r="C96" s="186" t="n">
        <v>0.273</v>
      </c>
      <c r="D96" s="187" t="n">
        <v>39569</v>
      </c>
      <c r="E96" s="197" t="n">
        <f aca="false">E84*1.015</f>
        <v>42.3499861543393</v>
      </c>
      <c r="F96" s="189" t="n">
        <f aca="false">IF($G$8="atm",E96,$G$8)</f>
        <v>40</v>
      </c>
      <c r="G96" s="67" t="e">
        <f aca="false">IF(AND(E96&gt;F96,$G$1="no"),"",EURO(E96,F96,O96,O96,C96,R96,1,0))</f>
        <v>#NAME?</v>
      </c>
      <c r="H96" s="66" t="e">
        <f aca="false">EURO(E96,F96,O96,O96,C96,R96,1,1)</f>
        <v>#NAME?</v>
      </c>
      <c r="I96" s="67" t="e">
        <f aca="false">IF(AND(F96&gt;E96,$G$1="no"),"",EURO(E96,F96,O96,O96,C96,R96,0,0))</f>
        <v>#NAME?</v>
      </c>
      <c r="J96" s="70" t="e">
        <f aca="false">EURO(E96,F96,O96,O96,C96,R96,0,1)</f>
        <v>#NAME?</v>
      </c>
      <c r="K96" s="69" t="e">
        <f aca="false">EURO($E96,$F96,$O96,$O96,$C96,$R96,1,2)</f>
        <v>#NAME?</v>
      </c>
      <c r="L96" s="70" t="e">
        <f aca="false">EURO($E96,$F96,$O96,$O96,$C96,$R96,1,3)/100</f>
        <v>#NAME?</v>
      </c>
      <c r="M96" s="70" t="e">
        <f aca="false">EURO($E96,$F96,$O96,$O96,$C96,$R96,1,5)/365.25</f>
        <v>#NAME?</v>
      </c>
      <c r="N96" s="191" t="n">
        <f aca="false">VLOOKUP(D96,Lookups!$B$6:$C$304,2)</f>
        <v>39567</v>
      </c>
      <c r="O96" s="192" t="n">
        <f aca="false">VLOOKUP(D96,Lookups!$B$6:$E$304,4)</f>
        <v>0.045</v>
      </c>
      <c r="P96" s="193" t="n">
        <f aca="false">VLOOKUP(D96,Lookups!$B$6:$D$304,3)</f>
        <v>21</v>
      </c>
      <c r="Q96" s="194" t="n">
        <f aca="false">IF(D96&lt;$F$6,0,IF(D96&gt;$F$7,0,1))</f>
        <v>0</v>
      </c>
      <c r="R96" s="73" t="n">
        <f aca="false">N96-$D$4</f>
        <v>-6359</v>
      </c>
    </row>
    <row r="97" customFormat="false" ht="12.75" hidden="false" customHeight="false" outlineLevel="0" collapsed="false">
      <c r="A97" s="192"/>
      <c r="B97" s="196"/>
      <c r="C97" s="186" t="n">
        <v>0.273</v>
      </c>
      <c r="D97" s="187" t="n">
        <v>39600</v>
      </c>
      <c r="E97" s="197" t="n">
        <f aca="false">E85*1.015</f>
        <v>48.8854600423035</v>
      </c>
      <c r="F97" s="189" t="n">
        <f aca="false">IF($G$8="atm",E97,$G$8)</f>
        <v>40</v>
      </c>
      <c r="G97" s="67" t="e">
        <f aca="false">IF(AND(E97&gt;F97,$G$1="no"),"",EURO(E97,F97,O97,O97,C97,R97,1,0))</f>
        <v>#NAME?</v>
      </c>
      <c r="H97" s="66" t="e">
        <f aca="false">EURO(E97,F97,O97,O97,C97,R97,1,1)</f>
        <v>#NAME?</v>
      </c>
      <c r="I97" s="67" t="e">
        <f aca="false">IF(AND(F97&gt;E97,$G$1="no"),"",EURO(E97,F97,O97,O97,C97,R97,0,0))</f>
        <v>#NAME?</v>
      </c>
      <c r="J97" s="70" t="e">
        <f aca="false">EURO(E97,F97,O97,O97,C97,R97,0,1)</f>
        <v>#NAME?</v>
      </c>
      <c r="K97" s="69" t="e">
        <f aca="false">EURO($E97,$F97,$O97,$O97,$C97,$R97,1,2)</f>
        <v>#NAME?</v>
      </c>
      <c r="L97" s="70" t="e">
        <f aca="false">EURO($E97,$F97,$O97,$O97,$C97,$R97,1,3)/100</f>
        <v>#NAME?</v>
      </c>
      <c r="M97" s="70" t="e">
        <f aca="false">EURO($E97,$F97,$O97,$O97,$C97,$R97,1,5)/365.25</f>
        <v>#NAME?</v>
      </c>
      <c r="N97" s="191" t="n">
        <f aca="false">VLOOKUP(D97,Lookups!$B$6:$C$304,2)</f>
        <v>39598</v>
      </c>
      <c r="O97" s="192" t="n">
        <f aca="false">VLOOKUP(D97,Lookups!$B$6:$E$304,4)</f>
        <v>0.045</v>
      </c>
      <c r="P97" s="193" t="n">
        <f aca="false">VLOOKUP(D97,Lookups!$B$6:$D$304,3)</f>
        <v>21</v>
      </c>
      <c r="Q97" s="194" t="n">
        <f aca="false">IF(D97&lt;$F$6,0,IF(D97&gt;$F$7,0,1))</f>
        <v>0</v>
      </c>
      <c r="R97" s="73" t="n">
        <f aca="false">N97-$D$4</f>
        <v>-6328</v>
      </c>
    </row>
    <row r="98" customFormat="false" ht="12.75" hidden="false" customHeight="false" outlineLevel="0" collapsed="false">
      <c r="A98" s="192"/>
      <c r="B98" s="196"/>
      <c r="C98" s="186" t="n">
        <v>0.273</v>
      </c>
      <c r="D98" s="187" t="n">
        <v>39630</v>
      </c>
      <c r="E98" s="197" t="n">
        <f aca="false">E86*1.015</f>
        <v>57.7737222408571</v>
      </c>
      <c r="F98" s="189" t="n">
        <f aca="false">IF($G$8="atm",E98,$G$8)</f>
        <v>40</v>
      </c>
      <c r="G98" s="67" t="e">
        <f aca="false">IF(AND(E98&gt;F98,$G$1="no"),"",EURO(E98,F98,O98,O98,C98,R98,1,0))</f>
        <v>#NAME?</v>
      </c>
      <c r="H98" s="66" t="e">
        <f aca="false">EURO(E98,F98,O98,O98,C98,R98,1,1)</f>
        <v>#NAME?</v>
      </c>
      <c r="I98" s="67" t="e">
        <f aca="false">IF(AND(F98&gt;E98,$G$1="no"),"",EURO(E98,F98,O98,O98,C98,R98,0,0))</f>
        <v>#NAME?</v>
      </c>
      <c r="J98" s="70" t="e">
        <f aca="false">EURO(E98,F98,O98,O98,C98,R98,0,1)</f>
        <v>#NAME?</v>
      </c>
      <c r="K98" s="69" t="e">
        <f aca="false">EURO($E98,$F98,$O98,$O98,$C98,$R98,1,2)</f>
        <v>#NAME?</v>
      </c>
      <c r="L98" s="70" t="e">
        <f aca="false">EURO($E98,$F98,$O98,$O98,$C98,$R98,1,3)/100</f>
        <v>#NAME?</v>
      </c>
      <c r="M98" s="70" t="e">
        <f aca="false">EURO($E98,$F98,$O98,$O98,$C98,$R98,1,5)/365.25</f>
        <v>#NAME?</v>
      </c>
      <c r="N98" s="191" t="n">
        <f aca="false">VLOOKUP(D98,Lookups!$B$6:$C$304,2)</f>
        <v>39628</v>
      </c>
      <c r="O98" s="192" t="n">
        <f aca="false">VLOOKUP(D98,Lookups!$B$6:$E$304,4)</f>
        <v>0.045</v>
      </c>
      <c r="P98" s="193" t="n">
        <f aca="false">VLOOKUP(D98,Lookups!$B$6:$D$304,3)</f>
        <v>22</v>
      </c>
      <c r="Q98" s="194" t="n">
        <f aca="false">IF(D98&lt;$F$6,0,IF(D98&gt;$F$7,0,1))</f>
        <v>0</v>
      </c>
      <c r="R98" s="73" t="n">
        <f aca="false">N98-$D$4</f>
        <v>-6298</v>
      </c>
    </row>
    <row r="99" customFormat="false" ht="12.75" hidden="false" customHeight="false" outlineLevel="0" collapsed="false">
      <c r="A99" s="192"/>
      <c r="B99" s="196"/>
      <c r="C99" s="186" t="n">
        <v>0.273</v>
      </c>
      <c r="D99" s="187" t="n">
        <v>39661</v>
      </c>
      <c r="E99" s="197" t="n">
        <f aca="false">E87*1.015</f>
        <v>57.77373021875</v>
      </c>
      <c r="F99" s="189" t="n">
        <f aca="false">IF($G$8="atm",E99,$G$8)</f>
        <v>40</v>
      </c>
      <c r="G99" s="67" t="e">
        <f aca="false">IF(AND(E99&gt;F99,$G$1="no"),"",EURO(E99,F99,O99,O99,C99,R99,1,0))</f>
        <v>#NAME?</v>
      </c>
      <c r="H99" s="66" t="e">
        <f aca="false">EURO(E99,F99,O99,O99,C99,R99,1,1)</f>
        <v>#NAME?</v>
      </c>
      <c r="I99" s="67" t="e">
        <f aca="false">IF(AND(F99&gt;E99,$G$1="no"),"",EURO(E99,F99,O99,O99,C99,R99,0,0))</f>
        <v>#NAME?</v>
      </c>
      <c r="J99" s="70" t="e">
        <f aca="false">EURO(E99,F99,O99,O99,C99,R99,0,1)</f>
        <v>#NAME?</v>
      </c>
      <c r="K99" s="69" t="e">
        <f aca="false">EURO($E99,$F99,$O99,$O99,$C99,$R99,1,2)</f>
        <v>#NAME?</v>
      </c>
      <c r="L99" s="70" t="e">
        <f aca="false">EURO($E99,$F99,$O99,$O99,$C99,$R99,1,3)/100</f>
        <v>#NAME?</v>
      </c>
      <c r="M99" s="70" t="e">
        <f aca="false">EURO($E99,$F99,$O99,$O99,$C99,$R99,1,5)/365.25</f>
        <v>#NAME?</v>
      </c>
      <c r="N99" s="191" t="n">
        <f aca="false">VLOOKUP(D99,Lookups!$B$6:$C$304,2)</f>
        <v>39659</v>
      </c>
      <c r="O99" s="192" t="n">
        <f aca="false">VLOOKUP(D99,Lookups!$B$6:$E$304,4)</f>
        <v>0.045</v>
      </c>
      <c r="P99" s="193" t="n">
        <f aca="false">VLOOKUP(D99,Lookups!$B$6:$D$304,3)</f>
        <v>21</v>
      </c>
      <c r="Q99" s="194" t="n">
        <f aca="false">IF(D99&lt;$F$6,0,IF(D99&gt;$F$7,0,1))</f>
        <v>0</v>
      </c>
      <c r="R99" s="73" t="n">
        <f aca="false">N99-$D$4</f>
        <v>-6267</v>
      </c>
    </row>
    <row r="100" customFormat="false" ht="12.75" hidden="false" customHeight="false" outlineLevel="0" collapsed="false">
      <c r="A100" s="192"/>
      <c r="B100" s="196"/>
      <c r="C100" s="186" t="n">
        <v>0.273</v>
      </c>
      <c r="D100" s="187" t="n">
        <v>39692</v>
      </c>
      <c r="E100" s="197" t="n">
        <f aca="false">E88*1.015</f>
        <v>42.3499781764464</v>
      </c>
      <c r="F100" s="189" t="n">
        <f aca="false">IF($G$8="atm",E100,$G$8)</f>
        <v>40</v>
      </c>
      <c r="G100" s="67" t="e">
        <f aca="false">IF(AND(E100&gt;F100,$G$1="no"),"",EURO(E100,F100,O100,O100,C100,R100,1,0))</f>
        <v>#NAME?</v>
      </c>
      <c r="H100" s="66" t="e">
        <f aca="false">EURO(E100,F100,O100,O100,C100,R100,1,1)</f>
        <v>#NAME?</v>
      </c>
      <c r="I100" s="67" t="e">
        <f aca="false">IF(AND(F100&gt;E100,$G$1="no"),"",EURO(E100,F100,O100,O100,C100,R100,0,0))</f>
        <v>#NAME?</v>
      </c>
      <c r="J100" s="70" t="e">
        <f aca="false">EURO(E100,F100,O100,O100,C100,R100,0,1)</f>
        <v>#NAME?</v>
      </c>
      <c r="K100" s="69" t="e">
        <f aca="false">EURO($E100,$F100,$O100,$O100,$C100,$R100,1,2)</f>
        <v>#NAME?</v>
      </c>
      <c r="L100" s="70" t="e">
        <f aca="false">EURO($E100,$F100,$O100,$O100,$C100,$R100,1,3)/100</f>
        <v>#NAME?</v>
      </c>
      <c r="M100" s="70" t="e">
        <f aca="false">EURO($E100,$F100,$O100,$O100,$C100,$R100,1,5)/365.25</f>
        <v>#NAME?</v>
      </c>
      <c r="N100" s="191" t="n">
        <f aca="false">VLOOKUP(D100,Lookups!$B$6:$C$304,2)</f>
        <v>39690</v>
      </c>
      <c r="O100" s="192" t="n">
        <f aca="false">VLOOKUP(D100,Lookups!$B$6:$E$304,4)</f>
        <v>0.045</v>
      </c>
      <c r="P100" s="193" t="n">
        <f aca="false">VLOOKUP(D100,Lookups!$B$6:$D$304,3)</f>
        <v>21</v>
      </c>
      <c r="Q100" s="194" t="n">
        <f aca="false">IF(D100&lt;$F$6,0,IF(D100&gt;$F$7,0,1))</f>
        <v>0</v>
      </c>
      <c r="R100" s="73" t="n">
        <f aca="false">N100-$D$4</f>
        <v>-6236</v>
      </c>
    </row>
    <row r="101" customFormat="false" ht="12.75" hidden="false" customHeight="false" outlineLevel="0" collapsed="false">
      <c r="A101" s="192"/>
      <c r="B101" s="196"/>
      <c r="C101" s="186" t="n">
        <v>0.273</v>
      </c>
      <c r="D101" s="187" t="n">
        <v>39722</v>
      </c>
      <c r="E101" s="197" t="n">
        <f aca="false">E89*1.015</f>
        <v>38.7946701058679</v>
      </c>
      <c r="F101" s="189" t="n">
        <f aca="false">IF($G$8="atm",E101,$G$8)</f>
        <v>40</v>
      </c>
      <c r="G101" s="67" t="e">
        <f aca="false">IF(AND(E101&gt;F101,$G$1="no"),"",EURO(E101,F101,O101,O101,C101,R101,1,0))</f>
        <v>#NAME?</v>
      </c>
      <c r="H101" s="66" t="e">
        <f aca="false">EURO(E101,F101,O101,O101,C101,R101,1,1)</f>
        <v>#NAME?</v>
      </c>
      <c r="I101" s="67" t="e">
        <f aca="false">IF(AND(F101&gt;E101,$G$1="no"),"",EURO(E101,F101,O101,O101,C101,R101,0,0))</f>
        <v>#NAME?</v>
      </c>
      <c r="J101" s="70" t="e">
        <f aca="false">EURO(E101,F101,O101,O101,C101,R101,0,1)</f>
        <v>#NAME?</v>
      </c>
      <c r="K101" s="69" t="e">
        <f aca="false">EURO($E101,$F101,$O101,$O101,$C101,$R101,1,2)</f>
        <v>#NAME?</v>
      </c>
      <c r="L101" s="70" t="e">
        <f aca="false">EURO($E101,$F101,$O101,$O101,$C101,$R101,1,3)/100</f>
        <v>#NAME?</v>
      </c>
      <c r="M101" s="70" t="e">
        <f aca="false">EURO($E101,$F101,$O101,$O101,$C101,$R101,1,5)/365.25</f>
        <v>#NAME?</v>
      </c>
      <c r="N101" s="191" t="n">
        <f aca="false">VLOOKUP(D101,Lookups!$B$6:$C$304,2)</f>
        <v>39720</v>
      </c>
      <c r="O101" s="192" t="n">
        <f aca="false">VLOOKUP(D101,Lookups!$B$6:$E$304,4)</f>
        <v>0.045</v>
      </c>
      <c r="P101" s="193" t="n">
        <f aca="false">VLOOKUP(D101,Lookups!$B$6:$D$304,3)</f>
        <v>23</v>
      </c>
      <c r="Q101" s="194" t="n">
        <f aca="false">IF(D101&lt;$F$6,0,IF(D101&gt;$F$7,0,1))</f>
        <v>0</v>
      </c>
      <c r="R101" s="73" t="n">
        <f aca="false">N101-$D$4</f>
        <v>-6206</v>
      </c>
    </row>
    <row r="102" customFormat="false" ht="12.75" hidden="false" customHeight="false" outlineLevel="0" collapsed="false">
      <c r="A102" s="192"/>
      <c r="B102" s="196"/>
      <c r="C102" s="186" t="n">
        <v>0.273</v>
      </c>
      <c r="D102" s="187" t="n">
        <v>39753</v>
      </c>
      <c r="E102" s="197" t="n">
        <f aca="false">E90*1.015</f>
        <v>38.7423790070143</v>
      </c>
      <c r="F102" s="189" t="n">
        <f aca="false">IF($G$8="atm",E102,$G$8)</f>
        <v>40</v>
      </c>
      <c r="G102" s="67" t="e">
        <f aca="false">IF(AND(E102&gt;F102,$G$1="no"),"",EURO(E102,F102,O102,O102,C102,R102,1,0))</f>
        <v>#NAME?</v>
      </c>
      <c r="H102" s="66" t="e">
        <f aca="false">EURO(E102,F102,O102,O102,C102,R102,1,1)</f>
        <v>#NAME?</v>
      </c>
      <c r="I102" s="67" t="e">
        <f aca="false">IF(AND(F102&gt;E102,$G$1="no"),"",EURO(E102,F102,O102,O102,C102,R102,0,0))</f>
        <v>#NAME?</v>
      </c>
      <c r="J102" s="70" t="e">
        <f aca="false">EURO(E102,F102,O102,O102,C102,R102,0,1)</f>
        <v>#NAME?</v>
      </c>
      <c r="K102" s="69" t="e">
        <f aca="false">EURO($E102,$F102,$O102,$O102,$C102,$R102,1,2)</f>
        <v>#NAME?</v>
      </c>
      <c r="L102" s="70" t="e">
        <f aca="false">EURO($E102,$F102,$O102,$O102,$C102,$R102,1,3)/100</f>
        <v>#NAME?</v>
      </c>
      <c r="M102" s="70" t="e">
        <f aca="false">EURO($E102,$F102,$O102,$O102,$C102,$R102,1,5)/365.25</f>
        <v>#NAME?</v>
      </c>
      <c r="N102" s="191" t="n">
        <f aca="false">VLOOKUP(D102,Lookups!$B$6:$C$304,2)</f>
        <v>39751</v>
      </c>
      <c r="O102" s="192" t="n">
        <f aca="false">VLOOKUP(D102,Lookups!$B$6:$E$304,4)</f>
        <v>0.045</v>
      </c>
      <c r="P102" s="193" t="n">
        <f aca="false">VLOOKUP(D102,Lookups!$B$6:$D$304,3)</f>
        <v>19</v>
      </c>
      <c r="Q102" s="194" t="n">
        <f aca="false">IF(D102&lt;$F$6,0,IF(D102&gt;$F$7,0,1))</f>
        <v>0</v>
      </c>
      <c r="R102" s="73" t="n">
        <f aca="false">N102-$D$4</f>
        <v>-6175</v>
      </c>
    </row>
    <row r="103" customFormat="false" ht="12.75" hidden="false" customHeight="false" outlineLevel="0" collapsed="false">
      <c r="A103" s="192"/>
      <c r="B103" s="196"/>
      <c r="C103" s="186" t="n">
        <v>0.273</v>
      </c>
      <c r="D103" s="187" t="n">
        <v>39783</v>
      </c>
      <c r="E103" s="197" t="n">
        <f aca="false">E91*1.015</f>
        <v>38.7423790070143</v>
      </c>
      <c r="F103" s="189" t="n">
        <f aca="false">IF($G$8="atm",E103,$G$8)</f>
        <v>40</v>
      </c>
      <c r="G103" s="67" t="e">
        <f aca="false">IF(AND(E103&gt;F103,$G$1="no"),"",EURO(E103,F103,O103,O103,C103,R103,1,0))</f>
        <v>#NAME?</v>
      </c>
      <c r="H103" s="66" t="e">
        <f aca="false">EURO(E103,F103,O103,O103,C103,R103,1,1)</f>
        <v>#NAME?</v>
      </c>
      <c r="I103" s="67" t="e">
        <f aca="false">IF(AND(F103&gt;E103,$G$1="no"),"",EURO(E103,F103,O103,O103,C103,R103,0,0))</f>
        <v>#NAME?</v>
      </c>
      <c r="J103" s="70" t="e">
        <f aca="false">EURO(E103,F103,O103,O103,C103,R103,0,1)</f>
        <v>#NAME?</v>
      </c>
      <c r="K103" s="69" t="e">
        <f aca="false">EURO($E103,$F103,$O103,$O103,$C103,$R103,1,2)</f>
        <v>#NAME?</v>
      </c>
      <c r="L103" s="70" t="e">
        <f aca="false">EURO($E103,$F103,$O103,$O103,$C103,$R103,1,3)/100</f>
        <v>#NAME?</v>
      </c>
      <c r="M103" s="70" t="e">
        <f aca="false">EURO($E103,$F103,$O103,$O103,$C103,$R103,1,5)/365.25</f>
        <v>#NAME?</v>
      </c>
      <c r="N103" s="191" t="n">
        <f aca="false">VLOOKUP(D103,Lookups!$B$6:$C$304,2)</f>
        <v>39781</v>
      </c>
      <c r="O103" s="192" t="n">
        <f aca="false">VLOOKUP(D103,Lookups!$B$6:$E$304,4)</f>
        <v>0.045</v>
      </c>
      <c r="P103" s="193" t="n">
        <f aca="false">VLOOKUP(D103,Lookups!$B$6:$D$304,3)</f>
        <v>22</v>
      </c>
      <c r="Q103" s="194" t="n">
        <f aca="false">IF(D103&lt;$F$6,0,IF(D103&gt;$F$7,0,1))</f>
        <v>0</v>
      </c>
      <c r="R103" s="73" t="n">
        <f aca="false">N103-$D$4</f>
        <v>-6145</v>
      </c>
    </row>
    <row r="104" customFormat="false" ht="12.75" hidden="false" customHeight="false" outlineLevel="0" collapsed="false">
      <c r="A104" s="192"/>
      <c r="B104" s="196"/>
      <c r="C104" s="186" t="n">
        <v>0.273</v>
      </c>
      <c r="D104" s="187" t="n">
        <v>39814</v>
      </c>
      <c r="E104" s="197" t="n">
        <f aca="false">E92*1.015</f>
        <v>42.7543375</v>
      </c>
      <c r="F104" s="189" t="n">
        <f aca="false">IF($G$8="atm",E104,$G$8)</f>
        <v>40</v>
      </c>
      <c r="G104" s="67" t="e">
        <f aca="false">IF(AND(E104&gt;F104,$G$1="no"),"",EURO(E104,F104,O104,O104,C104,R104,1,0))</f>
        <v>#NAME?</v>
      </c>
      <c r="H104" s="66" t="e">
        <f aca="false">EURO(E104,F104,O104,O104,C104,R104,1,1)</f>
        <v>#NAME?</v>
      </c>
      <c r="I104" s="67" t="e">
        <f aca="false">IF(AND(F104&gt;E104,$G$1="no"),"",EURO(E104,F104,O104,O104,C104,R104,0,0))</f>
        <v>#NAME?</v>
      </c>
      <c r="J104" s="70" t="e">
        <f aca="false">EURO(E104,F104,O104,O104,C104,R104,0,1)</f>
        <v>#NAME?</v>
      </c>
      <c r="K104" s="69" t="e">
        <f aca="false">EURO($E104,$F104,$O104,$O104,$C104,$R104,1,2)</f>
        <v>#NAME?</v>
      </c>
      <c r="L104" s="70" t="e">
        <f aca="false">EURO($E104,$F104,$O104,$O104,$C104,$R104,1,3)/100</f>
        <v>#NAME?</v>
      </c>
      <c r="M104" s="70" t="e">
        <f aca="false">EURO($E104,$F104,$O104,$O104,$C104,$R104,1,5)/365.25</f>
        <v>#NAME?</v>
      </c>
      <c r="N104" s="191" t="n">
        <f aca="false">VLOOKUP(D104,Lookups!$B$6:$C$304,2)</f>
        <v>39812</v>
      </c>
      <c r="O104" s="192" t="n">
        <f aca="false">VLOOKUP(D104,Lookups!$B$6:$E$304,4)</f>
        <v>0.045</v>
      </c>
      <c r="P104" s="193" t="n">
        <f aca="false">VLOOKUP(D104,Lookups!$B$6:$D$304,3)</f>
        <v>21</v>
      </c>
      <c r="Q104" s="194" t="n">
        <f aca="false">IF(D104&lt;$F$6,0,IF(D104&gt;$F$7,0,1))</f>
        <v>0</v>
      </c>
      <c r="R104" s="73" t="n">
        <f aca="false">N104-$D$4</f>
        <v>-6114</v>
      </c>
    </row>
    <row r="105" customFormat="false" ht="12.75" hidden="false" customHeight="false" outlineLevel="0" collapsed="false">
      <c r="A105" s="192"/>
      <c r="B105" s="196"/>
      <c r="C105" s="186" t="n">
        <v>0.273</v>
      </c>
      <c r="D105" s="187" t="n">
        <v>39845</v>
      </c>
      <c r="E105" s="197" t="n">
        <f aca="false">E93*1.015</f>
        <v>75.288843</v>
      </c>
      <c r="F105" s="189" t="n">
        <f aca="false">IF($G$8="atm",E105,$G$8)</f>
        <v>40</v>
      </c>
      <c r="G105" s="67" t="e">
        <f aca="false">IF(AND(E105&gt;F105,$G$1="no"),"",EURO(E105,F105,O105,O105,C105,R105,1,0))</f>
        <v>#NAME?</v>
      </c>
      <c r="H105" s="66" t="e">
        <f aca="false">EURO(E105,F105,O105,O105,C105,R105,1,1)</f>
        <v>#NAME?</v>
      </c>
      <c r="I105" s="67" t="e">
        <f aca="false">IF(AND(F105&gt;E105,$G$1="no"),"",EURO(E105,F105,O105,O105,C105,R105,0,0))</f>
        <v>#NAME?</v>
      </c>
      <c r="J105" s="70" t="e">
        <f aca="false">EURO(E105,F105,O105,O105,C105,R105,0,1)</f>
        <v>#NAME?</v>
      </c>
      <c r="K105" s="69" t="e">
        <f aca="false">EURO($E105,$F105,$O105,$O105,$C105,$R105,1,2)</f>
        <v>#NAME?</v>
      </c>
      <c r="L105" s="70" t="e">
        <f aca="false">EURO($E105,$F105,$O105,$O105,$C105,$R105,1,3)/100</f>
        <v>#NAME?</v>
      </c>
      <c r="M105" s="70" t="e">
        <f aca="false">EURO($E105,$F105,$O105,$O105,$C105,$R105,1,5)/365.25</f>
        <v>#NAME?</v>
      </c>
      <c r="N105" s="191" t="n">
        <f aca="false">VLOOKUP(D105,Lookups!$B$6:$C$304,2)</f>
        <v>39843</v>
      </c>
      <c r="O105" s="192" t="n">
        <f aca="false">VLOOKUP(D105,Lookups!$B$6:$E$304,4)</f>
        <v>0.045</v>
      </c>
      <c r="P105" s="193" t="n">
        <f aca="false">VLOOKUP(D105,Lookups!$B$6:$D$304,3)</f>
        <v>20</v>
      </c>
      <c r="Q105" s="194" t="n">
        <f aca="false">IF(D105&lt;$F$6,0,IF(D105&gt;$F$7,0,1))</f>
        <v>0</v>
      </c>
      <c r="R105" s="73" t="n">
        <f aca="false">N105-$D$4</f>
        <v>-6083</v>
      </c>
    </row>
    <row r="106" customFormat="false" ht="12.75" hidden="false" customHeight="false" outlineLevel="0" collapsed="false">
      <c r="A106" s="192"/>
      <c r="B106" s="196"/>
      <c r="C106" s="186" t="n">
        <v>0.273</v>
      </c>
      <c r="D106" s="187" t="n">
        <v>39873</v>
      </c>
      <c r="E106" s="197" t="n">
        <f aca="false">E94*1.015</f>
        <v>41.0747621213824</v>
      </c>
      <c r="F106" s="189" t="n">
        <f aca="false">IF($G$8="atm",E106,$G$8)</f>
        <v>40</v>
      </c>
      <c r="G106" s="67" t="e">
        <f aca="false">IF(AND(E106&gt;F106,$G$1="no"),"",EURO(E106,F106,O106,O106,C106,R106,1,0))</f>
        <v>#NAME?</v>
      </c>
      <c r="H106" s="66" t="e">
        <f aca="false">EURO(E106,F106,O106,O106,C106,R106,1,1)</f>
        <v>#NAME?</v>
      </c>
      <c r="I106" s="67" t="e">
        <f aca="false">IF(AND(F106&gt;E106,$G$1="no"),"",EURO(E106,F106,O106,O106,C106,R106,0,0))</f>
        <v>#NAME?</v>
      </c>
      <c r="J106" s="70" t="e">
        <f aca="false">EURO(E106,F106,O106,O106,C106,R106,0,1)</f>
        <v>#NAME?</v>
      </c>
      <c r="K106" s="69" t="e">
        <f aca="false">EURO($E106,$F106,$O106,$O106,$C106,$R106,1,2)</f>
        <v>#NAME?</v>
      </c>
      <c r="L106" s="70" t="e">
        <f aca="false">EURO($E106,$F106,$O106,$O106,$C106,$R106,1,3)/100</f>
        <v>#NAME?</v>
      </c>
      <c r="M106" s="70" t="e">
        <f aca="false">EURO($E106,$F106,$O106,$O106,$C106,$R106,1,5)/365.25</f>
        <v>#NAME?</v>
      </c>
      <c r="N106" s="191" t="n">
        <f aca="false">VLOOKUP(D106,Lookups!$B$6:$C$304,2)</f>
        <v>39871</v>
      </c>
      <c r="O106" s="192" t="n">
        <f aca="false">VLOOKUP(D106,Lookups!$B$6:$E$304,4)</f>
        <v>0.045</v>
      </c>
      <c r="P106" s="193" t="n">
        <f aca="false">VLOOKUP(D106,Lookups!$B$6:$D$304,3)</f>
        <v>22</v>
      </c>
      <c r="Q106" s="194" t="n">
        <f aca="false">IF(D106&lt;$F$6,0,IF(D106&gt;$F$7,0,1))</f>
        <v>0</v>
      </c>
      <c r="R106" s="73" t="n">
        <f aca="false">N106-$D$4</f>
        <v>-6055</v>
      </c>
    </row>
    <row r="107" customFormat="false" ht="12.75" hidden="false" customHeight="false" outlineLevel="0" collapsed="false">
      <c r="A107" s="192"/>
      <c r="B107" s="196"/>
      <c r="C107" s="186" t="n">
        <v>0.273</v>
      </c>
      <c r="D107" s="187" t="n">
        <v>39904</v>
      </c>
      <c r="E107" s="197" t="n">
        <f aca="false">E95*1.015</f>
        <v>40.331801967652</v>
      </c>
      <c r="F107" s="189" t="n">
        <f aca="false">IF($G$8="atm",E107,$G$8)</f>
        <v>40</v>
      </c>
      <c r="G107" s="67" t="e">
        <f aca="false">IF(AND(E107&gt;F107,$G$1="no"),"",EURO(E107,F107,O107,O107,C107,R107,1,0))</f>
        <v>#NAME?</v>
      </c>
      <c r="H107" s="66" t="e">
        <f aca="false">EURO(E107,F107,O107,O107,C107,R107,1,1)</f>
        <v>#NAME?</v>
      </c>
      <c r="I107" s="67" t="e">
        <f aca="false">IF(AND(F107&gt;E107,$G$1="no"),"",EURO(E107,F107,O107,O107,C107,R107,0,0))</f>
        <v>#NAME?</v>
      </c>
      <c r="J107" s="70" t="e">
        <f aca="false">EURO(E107,F107,O107,O107,C107,R107,0,1)</f>
        <v>#NAME?</v>
      </c>
      <c r="K107" s="69" t="e">
        <f aca="false">EURO($E107,$F107,$O107,$O107,$C107,$R107,1,2)</f>
        <v>#NAME?</v>
      </c>
      <c r="L107" s="70" t="e">
        <f aca="false">EURO($E107,$F107,$O107,$O107,$C107,$R107,1,3)/100</f>
        <v>#NAME?</v>
      </c>
      <c r="M107" s="70" t="e">
        <f aca="false">EURO($E107,$F107,$O107,$O107,$C107,$R107,1,5)/365.25</f>
        <v>#NAME?</v>
      </c>
      <c r="N107" s="191" t="n">
        <f aca="false">VLOOKUP(D107,Lookups!$B$6:$C$304,2)</f>
        <v>39902</v>
      </c>
      <c r="O107" s="192" t="n">
        <f aca="false">VLOOKUP(D107,Lookups!$B$6:$E$304,4)</f>
        <v>0.045</v>
      </c>
      <c r="P107" s="193" t="n">
        <f aca="false">VLOOKUP(D107,Lookups!$B$6:$D$304,3)</f>
        <v>22</v>
      </c>
      <c r="Q107" s="194" t="n">
        <f aca="false">IF(D107&lt;$F$6,0,IF(D107&gt;$F$7,0,1))</f>
        <v>0</v>
      </c>
      <c r="R107" s="73" t="n">
        <f aca="false">N107-$D$4</f>
        <v>-6024</v>
      </c>
    </row>
    <row r="108" customFormat="false" ht="12.75" hidden="false" customHeight="false" outlineLevel="0" collapsed="false">
      <c r="A108" s="192"/>
      <c r="B108" s="196"/>
      <c r="C108" s="186" t="n">
        <v>0.273</v>
      </c>
      <c r="D108" s="187" t="n">
        <v>39934</v>
      </c>
      <c r="E108" s="197" t="n">
        <f aca="false">E96*1.015</f>
        <v>42.9852359466544</v>
      </c>
      <c r="F108" s="189" t="n">
        <f aca="false">IF($G$8="atm",E108,$G$8)</f>
        <v>40</v>
      </c>
      <c r="G108" s="67" t="e">
        <f aca="false">IF(AND(E108&gt;F108,$G$1="no"),"",EURO(E108,F108,O108,O108,C108,R108,1,0))</f>
        <v>#NAME?</v>
      </c>
      <c r="H108" s="66" t="e">
        <f aca="false">EURO(E108,F108,O108,O108,C108,R108,1,1)</f>
        <v>#NAME?</v>
      </c>
      <c r="I108" s="67" t="e">
        <f aca="false">IF(AND(F108&gt;E108,$G$1="no"),"",EURO(E108,F108,O108,O108,C108,R108,0,0))</f>
        <v>#NAME?</v>
      </c>
      <c r="J108" s="70" t="e">
        <f aca="false">EURO(E108,F108,O108,O108,C108,R108,0,1)</f>
        <v>#NAME?</v>
      </c>
      <c r="K108" s="69" t="e">
        <f aca="false">EURO($E108,$F108,$O108,$O108,$C108,$R108,1,2)</f>
        <v>#NAME?</v>
      </c>
      <c r="L108" s="70" t="e">
        <f aca="false">EURO($E108,$F108,$O108,$O108,$C108,$R108,1,3)/100</f>
        <v>#NAME?</v>
      </c>
      <c r="M108" s="70" t="e">
        <f aca="false">EURO($E108,$F108,$O108,$O108,$C108,$R108,1,5)/365.25</f>
        <v>#NAME?</v>
      </c>
      <c r="N108" s="191" t="n">
        <f aca="false">VLOOKUP(D108,Lookups!$B$6:$C$304,2)</f>
        <v>39932</v>
      </c>
      <c r="O108" s="192" t="n">
        <f aca="false">VLOOKUP(D108,Lookups!$B$6:$E$304,4)</f>
        <v>0.045</v>
      </c>
      <c r="P108" s="193" t="n">
        <f aca="false">VLOOKUP(D108,Lookups!$B$6:$D$304,3)</f>
        <v>20</v>
      </c>
      <c r="Q108" s="194" t="n">
        <f aca="false">IF(D108&lt;$F$6,0,IF(D108&gt;$F$7,0,1))</f>
        <v>0</v>
      </c>
      <c r="R108" s="73" t="n">
        <f aca="false">N108-$D$4</f>
        <v>-5994</v>
      </c>
    </row>
    <row r="109" customFormat="false" ht="12.75" hidden="false" customHeight="false" outlineLevel="0" collapsed="false">
      <c r="A109" s="192"/>
      <c r="B109" s="196"/>
      <c r="C109" s="186" t="n">
        <v>0.273</v>
      </c>
      <c r="D109" s="187" t="n">
        <v>39965</v>
      </c>
      <c r="E109" s="197" t="n">
        <f aca="false">E97*1.015</f>
        <v>49.6187419429381</v>
      </c>
      <c r="F109" s="189" t="n">
        <f aca="false">IF($G$8="atm",E109,$G$8)</f>
        <v>40</v>
      </c>
      <c r="G109" s="67" t="e">
        <f aca="false">IF(AND(E109&gt;F109,$G$1="no"),"",EURO(E109,F109,O109,O109,C109,R109,1,0))</f>
        <v>#NAME?</v>
      </c>
      <c r="H109" s="66" t="e">
        <f aca="false">EURO(E109,F109,O109,O109,C109,R109,1,1)</f>
        <v>#NAME?</v>
      </c>
      <c r="I109" s="67" t="e">
        <f aca="false">IF(AND(F109&gt;E109,$G$1="no"),"",EURO(E109,F109,O109,O109,C109,R109,0,0))</f>
        <v>#NAME?</v>
      </c>
      <c r="J109" s="70" t="e">
        <f aca="false">EURO(E109,F109,O109,O109,C109,R109,0,1)</f>
        <v>#NAME?</v>
      </c>
      <c r="K109" s="69" t="e">
        <f aca="false">EURO($E109,$F109,$O109,$O109,$C109,$R109,1,2)</f>
        <v>#NAME?</v>
      </c>
      <c r="L109" s="70" t="e">
        <f aca="false">EURO($E109,$F109,$O109,$O109,$C109,$R109,1,3)/100</f>
        <v>#NAME?</v>
      </c>
      <c r="M109" s="70" t="e">
        <f aca="false">EURO($E109,$F109,$O109,$O109,$C109,$R109,1,5)/365.25</f>
        <v>#NAME?</v>
      </c>
      <c r="N109" s="191" t="n">
        <f aca="false">VLOOKUP(D109,Lookups!$B$6:$C$304,2)</f>
        <v>39963</v>
      </c>
      <c r="O109" s="192" t="n">
        <f aca="false">VLOOKUP(D109,Lookups!$B$6:$E$304,4)</f>
        <v>0.045</v>
      </c>
      <c r="P109" s="193" t="n">
        <f aca="false">VLOOKUP(D109,Lookups!$B$6:$D$304,3)</f>
        <v>22</v>
      </c>
      <c r="Q109" s="194" t="n">
        <f aca="false">IF(D109&lt;$F$6,0,IF(D109&gt;$F$7,0,1))</f>
        <v>0</v>
      </c>
      <c r="R109" s="73" t="n">
        <f aca="false">N109-$D$4</f>
        <v>-5963</v>
      </c>
    </row>
    <row r="110" customFormat="false" ht="12.75" hidden="false" customHeight="false" outlineLevel="0" collapsed="false">
      <c r="A110" s="192"/>
      <c r="B110" s="196"/>
      <c r="C110" s="186" t="n">
        <v>0.273</v>
      </c>
      <c r="D110" s="187" t="n">
        <v>39995</v>
      </c>
      <c r="E110" s="197" t="n">
        <f aca="false">E98*1.015</f>
        <v>58.64032807447</v>
      </c>
      <c r="F110" s="189" t="n">
        <f aca="false">IF($G$8="atm",E110,$G$8)</f>
        <v>40</v>
      </c>
      <c r="G110" s="67" t="e">
        <f aca="false">IF(AND(E110&gt;F110,$G$1="no"),"",EURO(E110,F110,O110,O110,C110,R110,1,0))</f>
        <v>#NAME?</v>
      </c>
      <c r="H110" s="66" t="e">
        <f aca="false">EURO(E110,F110,O110,O110,C110,R110,1,1)</f>
        <v>#NAME?</v>
      </c>
      <c r="I110" s="67" t="e">
        <f aca="false">IF(AND(F110&gt;E110,$G$1="no"),"",EURO(E110,F110,O110,O110,C110,R110,0,0))</f>
        <v>#NAME?</v>
      </c>
      <c r="J110" s="70" t="e">
        <f aca="false">EURO(E110,F110,O110,O110,C110,R110,0,1)</f>
        <v>#NAME?</v>
      </c>
      <c r="K110" s="69" t="e">
        <f aca="false">EURO($E110,$F110,$O110,$O110,$C110,$R110,1,2)</f>
        <v>#NAME?</v>
      </c>
      <c r="L110" s="70" t="e">
        <f aca="false">EURO($E110,$F110,$O110,$O110,$C110,$R110,1,3)/100</f>
        <v>#NAME?</v>
      </c>
      <c r="M110" s="70" t="e">
        <f aca="false">EURO($E110,$F110,$O110,$O110,$C110,$R110,1,5)/365.25</f>
        <v>#NAME?</v>
      </c>
      <c r="N110" s="191" t="n">
        <f aca="false">VLOOKUP(D110,Lookups!$B$6:$C$304,2)</f>
        <v>39993</v>
      </c>
      <c r="O110" s="192" t="n">
        <f aca="false">VLOOKUP(D110,Lookups!$B$6:$E$304,4)</f>
        <v>0.045</v>
      </c>
      <c r="P110" s="193" t="n">
        <f aca="false">VLOOKUP(D110,Lookups!$B$6:$D$304,3)</f>
        <v>23</v>
      </c>
      <c r="Q110" s="194" t="n">
        <f aca="false">IF(D110&lt;$F$6,0,IF(D110&gt;$F$7,0,1))</f>
        <v>0</v>
      </c>
      <c r="R110" s="73" t="n">
        <f aca="false">N110-$D$4</f>
        <v>-5933</v>
      </c>
    </row>
    <row r="111" customFormat="false" ht="12.75" hidden="false" customHeight="false" outlineLevel="0" collapsed="false">
      <c r="A111" s="192"/>
      <c r="B111" s="196"/>
      <c r="C111" s="186" t="n">
        <v>0.273</v>
      </c>
      <c r="D111" s="187" t="n">
        <v>40026</v>
      </c>
      <c r="E111" s="197" t="n">
        <f aca="false">E99*1.015</f>
        <v>58.6403361720312</v>
      </c>
      <c r="F111" s="189" t="n">
        <f aca="false">IF($G$8="atm",E111,$G$8)</f>
        <v>40</v>
      </c>
      <c r="G111" s="67" t="e">
        <f aca="false">IF(AND(E111&gt;F111,$G$1="no"),"",EURO(E111,F111,O111,O111,C111,R111,1,0))</f>
        <v>#NAME?</v>
      </c>
      <c r="H111" s="66" t="e">
        <f aca="false">EURO(E111,F111,O111,O111,C111,R111,1,1)</f>
        <v>#NAME?</v>
      </c>
      <c r="I111" s="67" t="e">
        <f aca="false">IF(AND(F111&gt;E111,$G$1="no"),"",EURO(E111,F111,O111,O111,C111,R111,0,0))</f>
        <v>#NAME?</v>
      </c>
      <c r="J111" s="70" t="e">
        <f aca="false">EURO(E111,F111,O111,O111,C111,R111,0,1)</f>
        <v>#NAME?</v>
      </c>
      <c r="K111" s="69" t="e">
        <f aca="false">EURO($E111,$F111,$O111,$O111,$C111,$R111,1,2)</f>
        <v>#NAME?</v>
      </c>
      <c r="L111" s="70" t="e">
        <f aca="false">EURO($E111,$F111,$O111,$O111,$C111,$R111,1,3)/100</f>
        <v>#NAME?</v>
      </c>
      <c r="M111" s="70" t="e">
        <f aca="false">EURO($E111,$F111,$O111,$O111,$C111,$R111,1,5)/365.25</f>
        <v>#NAME?</v>
      </c>
      <c r="N111" s="191" t="n">
        <f aca="false">VLOOKUP(D111,Lookups!$B$6:$C$304,2)</f>
        <v>40024</v>
      </c>
      <c r="O111" s="192" t="n">
        <f aca="false">VLOOKUP(D111,Lookups!$B$6:$E$304,4)</f>
        <v>0.045</v>
      </c>
      <c r="P111" s="193" t="n">
        <f aca="false">VLOOKUP(D111,Lookups!$B$6:$D$304,3)</f>
        <v>21</v>
      </c>
      <c r="Q111" s="194" t="n">
        <f aca="false">IF(D111&lt;$F$6,0,IF(D111&gt;$F$7,0,1))</f>
        <v>0</v>
      </c>
      <c r="R111" s="73" t="n">
        <f aca="false">N111-$D$4</f>
        <v>-5902</v>
      </c>
    </row>
    <row r="112" customFormat="false" ht="12.75" hidden="false" customHeight="false" outlineLevel="0" collapsed="false">
      <c r="A112" s="192"/>
      <c r="B112" s="196"/>
      <c r="C112" s="186" t="n">
        <v>0.273</v>
      </c>
      <c r="D112" s="187" t="n">
        <v>40057</v>
      </c>
      <c r="E112" s="197" t="n">
        <f aca="false">E100*1.015</f>
        <v>42.9852278490931</v>
      </c>
      <c r="F112" s="189" t="n">
        <f aca="false">IF($G$8="atm",E112,$G$8)</f>
        <v>40</v>
      </c>
      <c r="G112" s="67" t="e">
        <f aca="false">IF(AND(E112&gt;F112,$G$1="no"),"",EURO(E112,F112,O112,O112,C112,R112,1,0))</f>
        <v>#NAME?</v>
      </c>
      <c r="H112" s="66" t="e">
        <f aca="false">EURO(E112,F112,O112,O112,C112,R112,1,1)</f>
        <v>#NAME?</v>
      </c>
      <c r="I112" s="67" t="e">
        <f aca="false">IF(AND(F112&gt;E112,$G$1="no"),"",EURO(E112,F112,O112,O112,C112,R112,0,0))</f>
        <v>#NAME?</v>
      </c>
      <c r="J112" s="70" t="e">
        <f aca="false">EURO(E112,F112,O112,O112,C112,R112,0,1)</f>
        <v>#NAME?</v>
      </c>
      <c r="K112" s="69" t="e">
        <f aca="false">EURO($E112,$F112,$O112,$O112,$C112,$R112,1,2)</f>
        <v>#NAME?</v>
      </c>
      <c r="L112" s="70" t="e">
        <f aca="false">EURO($E112,$F112,$O112,$O112,$C112,$R112,1,3)/100</f>
        <v>#NAME?</v>
      </c>
      <c r="M112" s="70" t="e">
        <f aca="false">EURO($E112,$F112,$O112,$O112,$C112,$R112,1,5)/365.25</f>
        <v>#NAME?</v>
      </c>
      <c r="N112" s="191" t="n">
        <f aca="false">VLOOKUP(D112,Lookups!$B$6:$C$304,2)</f>
        <v>40055</v>
      </c>
      <c r="O112" s="192" t="n">
        <f aca="false">VLOOKUP(D112,Lookups!$B$6:$E$304,4)</f>
        <v>0.045</v>
      </c>
      <c r="P112" s="193" t="n">
        <f aca="false">VLOOKUP(D112,Lookups!$B$6:$D$304,3)</f>
        <v>21</v>
      </c>
      <c r="Q112" s="194" t="n">
        <f aca="false">IF(D112&lt;$F$6,0,IF(D112&gt;$F$7,0,1))</f>
        <v>0</v>
      </c>
      <c r="R112" s="73" t="n">
        <f aca="false">N112-$D$4</f>
        <v>-5871</v>
      </c>
    </row>
    <row r="113" customFormat="false" ht="12.75" hidden="false" customHeight="false" outlineLevel="0" collapsed="false">
      <c r="A113" s="192"/>
      <c r="B113" s="196"/>
      <c r="C113" s="186" t="n">
        <v>0.273</v>
      </c>
      <c r="D113" s="187" t="n">
        <v>40087</v>
      </c>
      <c r="E113" s="197" t="n">
        <f aca="false">E101*1.015</f>
        <v>39.3765901574559</v>
      </c>
      <c r="F113" s="189" t="n">
        <f aca="false">IF($G$8="atm",E113,$G$8)</f>
        <v>40</v>
      </c>
      <c r="G113" s="67" t="e">
        <f aca="false">IF(AND(E113&gt;F113,$G$1="no"),"",EURO(E113,F113,O113,O113,C113,R113,1,0))</f>
        <v>#NAME?</v>
      </c>
      <c r="H113" s="66" t="e">
        <f aca="false">EURO(E113,F113,O113,O113,C113,R113,1,1)</f>
        <v>#NAME?</v>
      </c>
      <c r="I113" s="67" t="e">
        <f aca="false">IF(AND(F113&gt;E113,$G$1="no"),"",EURO(E113,F113,O113,O113,C113,R113,0,0))</f>
        <v>#NAME?</v>
      </c>
      <c r="J113" s="70" t="e">
        <f aca="false">EURO(E113,F113,O113,O113,C113,R113,0,1)</f>
        <v>#NAME?</v>
      </c>
      <c r="K113" s="69" t="e">
        <f aca="false">EURO($E113,$F113,$O113,$O113,$C113,$R113,1,2)</f>
        <v>#NAME?</v>
      </c>
      <c r="L113" s="70" t="e">
        <f aca="false">EURO($E113,$F113,$O113,$O113,$C113,$R113,1,3)/100</f>
        <v>#NAME?</v>
      </c>
      <c r="M113" s="70" t="e">
        <f aca="false">EURO($E113,$F113,$O113,$O113,$C113,$R113,1,5)/365.25</f>
        <v>#NAME?</v>
      </c>
      <c r="N113" s="191" t="n">
        <f aca="false">VLOOKUP(D113,Lookups!$B$6:$C$304,2)</f>
        <v>40085</v>
      </c>
      <c r="O113" s="192" t="n">
        <f aca="false">VLOOKUP(D113,Lookups!$B$6:$E$304,4)</f>
        <v>0.045</v>
      </c>
      <c r="P113" s="193" t="n">
        <f aca="false">VLOOKUP(D113,Lookups!$B$6:$D$304,3)</f>
        <v>22</v>
      </c>
      <c r="Q113" s="194" t="n">
        <f aca="false">IF(D113&lt;$F$6,0,IF(D113&gt;$F$7,0,1))</f>
        <v>0</v>
      </c>
      <c r="R113" s="73" t="n">
        <f aca="false">N113-$D$4</f>
        <v>-5841</v>
      </c>
    </row>
    <row r="114" customFormat="false" ht="12.75" hidden="false" customHeight="false" outlineLevel="0" collapsed="false">
      <c r="A114" s="192"/>
      <c r="B114" s="196"/>
      <c r="C114" s="186" t="n">
        <v>0.273</v>
      </c>
      <c r="D114" s="187" t="n">
        <v>40118</v>
      </c>
      <c r="E114" s="197" t="n">
        <f aca="false">E102*1.015</f>
        <v>39.3235146921195</v>
      </c>
      <c r="F114" s="189" t="n">
        <f aca="false">IF($G$8="atm",E114,$G$8)</f>
        <v>40</v>
      </c>
      <c r="G114" s="67" t="e">
        <f aca="false">IF(AND(E114&gt;F114,$G$1="no"),"",EURO(E114,F114,O114,O114,C114,R114,1,0))</f>
        <v>#NAME?</v>
      </c>
      <c r="H114" s="66" t="e">
        <f aca="false">EURO(E114,F114,O114,O114,C114,R114,1,1)</f>
        <v>#NAME?</v>
      </c>
      <c r="I114" s="67" t="e">
        <f aca="false">IF(AND(F114&gt;E114,$G$1="no"),"",EURO(E114,F114,O114,O114,C114,R114,0,0))</f>
        <v>#NAME?</v>
      </c>
      <c r="J114" s="70" t="e">
        <f aca="false">EURO(E114,F114,O114,O114,C114,R114,0,1)</f>
        <v>#NAME?</v>
      </c>
      <c r="K114" s="69" t="e">
        <f aca="false">EURO($E114,$F114,$O114,$O114,$C114,$R114,1,2)</f>
        <v>#NAME?</v>
      </c>
      <c r="L114" s="70" t="e">
        <f aca="false">EURO($E114,$F114,$O114,$O114,$C114,$R114,1,3)/100</f>
        <v>#NAME?</v>
      </c>
      <c r="M114" s="70" t="e">
        <f aca="false">EURO($E114,$F114,$O114,$O114,$C114,$R114,1,5)/365.25</f>
        <v>#NAME?</v>
      </c>
      <c r="N114" s="191" t="n">
        <f aca="false">VLOOKUP(D114,Lookups!$B$6:$C$304,2)</f>
        <v>40116</v>
      </c>
      <c r="O114" s="192" t="n">
        <f aca="false">VLOOKUP(D114,Lookups!$B$6:$E$304,4)</f>
        <v>0.045</v>
      </c>
      <c r="P114" s="193" t="n">
        <f aca="false">VLOOKUP(D114,Lookups!$B$6:$D$304,3)</f>
        <v>20</v>
      </c>
      <c r="Q114" s="194" t="n">
        <f aca="false">IF(D114&lt;$F$6,0,IF(D114&gt;$F$7,0,1))</f>
        <v>0</v>
      </c>
      <c r="R114" s="73" t="n">
        <f aca="false">N114-$D$4</f>
        <v>-5810</v>
      </c>
    </row>
    <row r="115" customFormat="false" ht="12.75" hidden="false" customHeight="false" outlineLevel="0" collapsed="false">
      <c r="A115" s="192"/>
      <c r="B115" s="196"/>
      <c r="C115" s="186" t="n">
        <v>0.273</v>
      </c>
      <c r="D115" s="187" t="n">
        <v>40148</v>
      </c>
      <c r="E115" s="197" t="n">
        <f aca="false">E103*1.015</f>
        <v>39.3235146921195</v>
      </c>
      <c r="F115" s="189" t="n">
        <f aca="false">IF($G$8="atm",E115,$G$8)</f>
        <v>40</v>
      </c>
      <c r="G115" s="67" t="e">
        <f aca="false">IF(AND(E115&gt;F115,$G$1="no"),"",EURO(E115,F115,O115,O115,C115,R115,1,0))</f>
        <v>#NAME?</v>
      </c>
      <c r="H115" s="66" t="e">
        <f aca="false">EURO(E115,F115,O115,O115,C115,R115,1,1)</f>
        <v>#NAME?</v>
      </c>
      <c r="I115" s="67" t="e">
        <f aca="false">IF(AND(F115&gt;E115,$G$1="no"),"",EURO(E115,F115,O115,O115,C115,R115,0,0))</f>
        <v>#NAME?</v>
      </c>
      <c r="J115" s="70" t="e">
        <f aca="false">EURO(E115,F115,O115,O115,C115,R115,0,1)</f>
        <v>#NAME?</v>
      </c>
      <c r="K115" s="69" t="e">
        <f aca="false">EURO($E115,$F115,$O115,$O115,$C115,$R115,1,2)</f>
        <v>#NAME?</v>
      </c>
      <c r="L115" s="70" t="e">
        <f aca="false">EURO($E115,$F115,$O115,$O115,$C115,$R115,1,3)/100</f>
        <v>#NAME?</v>
      </c>
      <c r="M115" s="70" t="e">
        <f aca="false">EURO($E115,$F115,$O115,$O115,$C115,$R115,1,5)/365.25</f>
        <v>#NAME?</v>
      </c>
      <c r="N115" s="191" t="n">
        <f aca="false">VLOOKUP(D115,Lookups!$B$6:$C$304,2)</f>
        <v>40146</v>
      </c>
      <c r="O115" s="192" t="n">
        <f aca="false">VLOOKUP(D115,Lookups!$B$6:$E$304,4)</f>
        <v>0.045</v>
      </c>
      <c r="P115" s="193" t="n">
        <f aca="false">VLOOKUP(D115,Lookups!$B$6:$D$304,3)</f>
        <v>22</v>
      </c>
      <c r="Q115" s="194" t="n">
        <f aca="false">IF(D115&lt;$F$6,0,IF(D115&gt;$F$7,0,1))</f>
        <v>0</v>
      </c>
      <c r="R115" s="73" t="n">
        <f aca="false">N115-$D$4</f>
        <v>-5780</v>
      </c>
    </row>
    <row r="116" customFormat="false" ht="12.75" hidden="false" customHeight="false" outlineLevel="0" collapsed="false">
      <c r="A116" s="192"/>
      <c r="B116" s="196"/>
      <c r="C116" s="186" t="n">
        <v>0.273</v>
      </c>
      <c r="D116" s="187" t="n">
        <v>40179</v>
      </c>
      <c r="E116" s="197" t="n">
        <f aca="false">E104*1.015</f>
        <v>43.3956525625</v>
      </c>
      <c r="F116" s="189" t="n">
        <f aca="false">IF($G$8="atm",E116,$G$8)</f>
        <v>40</v>
      </c>
      <c r="G116" s="67" t="e">
        <f aca="false">IF(AND(E116&gt;F116,$G$1="no"),"",EURO(E116,F116,O116,O116,C116,R116,1,0))</f>
        <v>#NAME?</v>
      </c>
      <c r="H116" s="66" t="e">
        <f aca="false">EURO(E116,F116,O116,O116,C116,R116,1,1)</f>
        <v>#NAME?</v>
      </c>
      <c r="I116" s="67" t="e">
        <f aca="false">IF(AND(F116&gt;E116,$G$1="no"),"",EURO(E116,F116,O116,O116,C116,R116,0,0))</f>
        <v>#NAME?</v>
      </c>
      <c r="J116" s="70" t="e">
        <f aca="false">EURO(E116,F116,O116,O116,C116,R116,0,1)</f>
        <v>#NAME?</v>
      </c>
      <c r="K116" s="69" t="e">
        <f aca="false">EURO($E116,$F116,$O116,$O116,$C116,$R116,1,2)</f>
        <v>#NAME?</v>
      </c>
      <c r="L116" s="70" t="e">
        <f aca="false">EURO($E116,$F116,$O116,$O116,$C116,$R116,1,3)/100</f>
        <v>#NAME?</v>
      </c>
      <c r="M116" s="70" t="e">
        <f aca="false">EURO($E116,$F116,$O116,$O116,$C116,$R116,1,5)/365.25</f>
        <v>#NAME?</v>
      </c>
      <c r="N116" s="191" t="n">
        <f aca="false">VLOOKUP(D116,Lookups!$B$6:$C$304,2)</f>
        <v>40177</v>
      </c>
      <c r="O116" s="192" t="n">
        <f aca="false">VLOOKUP(D116,Lookups!$B$6:$E$304,4)</f>
        <v>0.045</v>
      </c>
      <c r="P116" s="193" t="n">
        <f aca="false">VLOOKUP(D116,Lookups!$B$6:$D$304,3)</f>
        <v>20</v>
      </c>
      <c r="Q116" s="194" t="n">
        <f aca="false">IF(D116&lt;$F$6,0,IF(D116&gt;$F$7,0,1))</f>
        <v>0</v>
      </c>
      <c r="R116" s="73" t="n">
        <f aca="false">N116-$D$4</f>
        <v>-5749</v>
      </c>
    </row>
    <row r="117" customFormat="false" ht="12.75" hidden="false" customHeight="false" outlineLevel="0" collapsed="false">
      <c r="A117" s="192"/>
      <c r="B117" s="196"/>
      <c r="C117" s="186" t="n">
        <v>0.273</v>
      </c>
      <c r="D117" s="187" t="n">
        <v>40210</v>
      </c>
      <c r="E117" s="197" t="n">
        <f aca="false">E105*1.015</f>
        <v>76.418175645</v>
      </c>
      <c r="F117" s="189" t="n">
        <f aca="false">IF($G$8="atm",E117,$G$8)</f>
        <v>40</v>
      </c>
      <c r="G117" s="67" t="e">
        <f aca="false">IF(AND(E117&gt;F117,$G$1="no"),"",EURO(E117,F117,O117,O117,C117,R117,1,0))</f>
        <v>#NAME?</v>
      </c>
      <c r="H117" s="66" t="e">
        <f aca="false">EURO(E117,F117,O117,O117,C117,R117,1,1)</f>
        <v>#NAME?</v>
      </c>
      <c r="I117" s="67" t="e">
        <f aca="false">IF(AND(F117&gt;E117,$G$1="no"),"",EURO(E117,F117,O117,O117,C117,R117,0,0))</f>
        <v>#NAME?</v>
      </c>
      <c r="J117" s="70" t="e">
        <f aca="false">EURO(E117,F117,O117,O117,C117,R117,0,1)</f>
        <v>#NAME?</v>
      </c>
      <c r="K117" s="69" t="e">
        <f aca="false">EURO($E117,$F117,$O117,$O117,$C117,$R117,1,2)</f>
        <v>#NAME?</v>
      </c>
      <c r="L117" s="70" t="e">
        <f aca="false">EURO($E117,$F117,$O117,$O117,$C117,$R117,1,3)/100</f>
        <v>#NAME?</v>
      </c>
      <c r="M117" s="70" t="e">
        <f aca="false">EURO($E117,$F117,$O117,$O117,$C117,$R117,1,5)/365.25</f>
        <v>#NAME?</v>
      </c>
      <c r="N117" s="191" t="n">
        <f aca="false">VLOOKUP(D117,Lookups!$B$6:$C$304,2)</f>
        <v>40208</v>
      </c>
      <c r="O117" s="192" t="n">
        <f aca="false">VLOOKUP(D117,Lookups!$B$6:$E$304,4)</f>
        <v>0.045</v>
      </c>
      <c r="P117" s="193" t="n">
        <f aca="false">VLOOKUP(D117,Lookups!$B$6:$D$304,3)</f>
        <v>20</v>
      </c>
      <c r="Q117" s="194" t="n">
        <f aca="false">IF(D117&lt;$F$6,0,IF(D117&gt;$F$7,0,1))</f>
        <v>0</v>
      </c>
      <c r="R117" s="73" t="n">
        <f aca="false">N117-$D$4</f>
        <v>-5718</v>
      </c>
    </row>
    <row r="118" customFormat="false" ht="12.75" hidden="false" customHeight="false" outlineLevel="0" collapsed="false">
      <c r="A118" s="192"/>
      <c r="B118" s="196"/>
      <c r="C118" s="186" t="n">
        <v>0.273</v>
      </c>
      <c r="D118" s="187" t="n">
        <v>40238</v>
      </c>
      <c r="E118" s="197" t="n">
        <f aca="false">E106*1.015</f>
        <v>41.6908835532031</v>
      </c>
      <c r="F118" s="189" t="n">
        <f aca="false">IF($G$8="atm",E118,$G$8)</f>
        <v>40</v>
      </c>
      <c r="G118" s="67" t="e">
        <f aca="false">IF(AND(E118&gt;F118,$G$1="no"),"",EURO(E118,F118,O118,O118,C118,R118,1,0))</f>
        <v>#NAME?</v>
      </c>
      <c r="H118" s="66" t="e">
        <f aca="false">EURO(E118,F118,O118,O118,C118,R118,1,1)</f>
        <v>#NAME?</v>
      </c>
      <c r="I118" s="67" t="e">
        <f aca="false">IF(AND(F118&gt;E118,$G$1="no"),"",EURO(E118,F118,O118,O118,C118,R118,0,0))</f>
        <v>#NAME?</v>
      </c>
      <c r="J118" s="70" t="e">
        <f aca="false">EURO(E118,F118,O118,O118,C118,R118,0,1)</f>
        <v>#NAME?</v>
      </c>
      <c r="K118" s="69" t="e">
        <f aca="false">EURO($E118,$F118,$O118,$O118,$C118,$R118,1,2)</f>
        <v>#NAME?</v>
      </c>
      <c r="L118" s="70" t="e">
        <f aca="false">EURO($E118,$F118,$O118,$O118,$C118,$R118,1,3)/100</f>
        <v>#NAME?</v>
      </c>
      <c r="M118" s="70" t="e">
        <f aca="false">EURO($E118,$F118,$O118,$O118,$C118,$R118,1,5)/365.25</f>
        <v>#NAME?</v>
      </c>
      <c r="N118" s="191" t="n">
        <f aca="false">VLOOKUP(D118,Lookups!$B$6:$C$304,2)</f>
        <v>40236</v>
      </c>
      <c r="O118" s="192" t="n">
        <f aca="false">VLOOKUP(D118,Lookups!$B$6:$E$304,4)</f>
        <v>0.045</v>
      </c>
      <c r="P118" s="193" t="n">
        <f aca="false">VLOOKUP(D118,Lookups!$B$6:$D$304,3)</f>
        <v>23</v>
      </c>
      <c r="Q118" s="194" t="n">
        <f aca="false">IF(D118&lt;$F$6,0,IF(D118&gt;$F$7,0,1))</f>
        <v>0</v>
      </c>
      <c r="R118" s="73" t="n">
        <f aca="false">N118-$D$4</f>
        <v>-5690</v>
      </c>
    </row>
    <row r="119" customFormat="false" ht="12.75" hidden="false" customHeight="false" outlineLevel="0" collapsed="false">
      <c r="A119" s="192"/>
      <c r="B119" s="196"/>
      <c r="C119" s="186" t="n">
        <v>0.273</v>
      </c>
      <c r="D119" s="187" t="n">
        <v>40269</v>
      </c>
      <c r="E119" s="197" t="n">
        <f aca="false">E107*1.015</f>
        <v>40.9367789971667</v>
      </c>
      <c r="F119" s="189" t="n">
        <f aca="false">IF($G$8="atm",E119,$G$8)</f>
        <v>40</v>
      </c>
      <c r="G119" s="67" t="e">
        <f aca="false">IF(AND(E119&gt;F119,$G$1="no"),"",EURO(E119,F119,O119,O119,C119,R119,1,0))</f>
        <v>#NAME?</v>
      </c>
      <c r="H119" s="66" t="e">
        <f aca="false">EURO(E119,F119,O119,O119,C119,R119,1,1)</f>
        <v>#NAME?</v>
      </c>
      <c r="I119" s="67" t="e">
        <f aca="false">IF(AND(F119&gt;E119,$G$1="no"),"",EURO(E119,F119,O119,O119,C119,R119,0,0))</f>
        <v>#NAME?</v>
      </c>
      <c r="J119" s="70" t="e">
        <f aca="false">EURO(E119,F119,O119,O119,C119,R119,0,1)</f>
        <v>#NAME?</v>
      </c>
      <c r="K119" s="69" t="e">
        <f aca="false">EURO($E119,$F119,$O119,$O119,$C119,$R119,1,2)</f>
        <v>#NAME?</v>
      </c>
      <c r="L119" s="70" t="e">
        <f aca="false">EURO($E119,$F119,$O119,$O119,$C119,$R119,1,3)/100</f>
        <v>#NAME?</v>
      </c>
      <c r="M119" s="70" t="e">
        <f aca="false">EURO($E119,$F119,$O119,$O119,$C119,$R119,1,5)/365.25</f>
        <v>#NAME?</v>
      </c>
      <c r="N119" s="191" t="n">
        <f aca="false">VLOOKUP(D119,Lookups!$B$6:$C$304,2)</f>
        <v>40267</v>
      </c>
      <c r="O119" s="192" t="n">
        <f aca="false">VLOOKUP(D119,Lookups!$B$6:$E$304,4)</f>
        <v>0.045</v>
      </c>
      <c r="P119" s="193" t="n">
        <f aca="false">VLOOKUP(D119,Lookups!$B$6:$D$304,3)</f>
        <v>22</v>
      </c>
      <c r="Q119" s="194" t="n">
        <f aca="false">IF(D119&lt;$F$6,0,IF(D119&gt;$F$7,0,1))</f>
        <v>0</v>
      </c>
      <c r="R119" s="73" t="n">
        <f aca="false">N119-$D$4</f>
        <v>-5659</v>
      </c>
    </row>
    <row r="120" customFormat="false" ht="12.75" hidden="false" customHeight="false" outlineLevel="0" collapsed="false">
      <c r="A120" s="192"/>
      <c r="B120" s="196"/>
      <c r="C120" s="186" t="n">
        <v>0.273</v>
      </c>
      <c r="D120" s="187" t="n">
        <v>40299</v>
      </c>
      <c r="E120" s="197" t="n">
        <f aca="false">E108*1.015</f>
        <v>43.6300144858542</v>
      </c>
      <c r="F120" s="189" t="n">
        <f aca="false">IF($G$8="atm",E120,$G$8)</f>
        <v>40</v>
      </c>
      <c r="G120" s="67" t="e">
        <f aca="false">IF(AND(E120&gt;F120,$G$1="no"),"",EURO(E120,F120,O120,O120,C120,R120,1,0))</f>
        <v>#NAME?</v>
      </c>
      <c r="H120" s="66" t="e">
        <f aca="false">EURO(E120,F120,O120,O120,C120,R120,1,1)</f>
        <v>#NAME?</v>
      </c>
      <c r="I120" s="67" t="e">
        <f aca="false">IF(AND(F120&gt;E120,$G$1="no"),"",EURO(E120,F120,O120,O120,C120,R120,0,0))</f>
        <v>#NAME?</v>
      </c>
      <c r="J120" s="70" t="e">
        <f aca="false">EURO(E120,F120,O120,O120,C120,R120,0,1)</f>
        <v>#NAME?</v>
      </c>
      <c r="K120" s="69" t="e">
        <f aca="false">EURO($E120,$F120,$O120,$O120,$C120,$R120,1,2)</f>
        <v>#NAME?</v>
      </c>
      <c r="L120" s="70" t="e">
        <f aca="false">EURO($E120,$F120,$O120,$O120,$C120,$R120,1,3)/100</f>
        <v>#NAME?</v>
      </c>
      <c r="M120" s="70" t="e">
        <f aca="false">EURO($E120,$F120,$O120,$O120,$C120,$R120,1,5)/365.25</f>
        <v>#NAME?</v>
      </c>
      <c r="N120" s="191" t="n">
        <f aca="false">VLOOKUP(D120,Lookups!$B$6:$C$304,2)</f>
        <v>40297</v>
      </c>
      <c r="O120" s="192" t="n">
        <f aca="false">VLOOKUP(D120,Lookups!$B$6:$E$304,4)</f>
        <v>0.045</v>
      </c>
      <c r="P120" s="193" t="n">
        <f aca="false">VLOOKUP(D120,Lookups!$B$6:$D$304,3)</f>
        <v>20</v>
      </c>
      <c r="Q120" s="194" t="n">
        <f aca="false">IF(D120&lt;$F$6,0,IF(D120&gt;$F$7,0,1))</f>
        <v>0</v>
      </c>
      <c r="R120" s="73" t="n">
        <f aca="false">N120-$D$4</f>
        <v>-5629</v>
      </c>
    </row>
    <row r="121" customFormat="false" ht="12.75" hidden="false" customHeight="false" outlineLevel="0" collapsed="false">
      <c r="A121" s="192"/>
      <c r="B121" s="196"/>
      <c r="C121" s="186" t="n">
        <v>0.273</v>
      </c>
      <c r="D121" s="187" t="n">
        <v>40330</v>
      </c>
      <c r="E121" s="197" t="n">
        <f aca="false">E109*1.015</f>
        <v>50.3630230720822</v>
      </c>
      <c r="F121" s="189" t="n">
        <f aca="false">IF($G$8="atm",E121,$G$8)</f>
        <v>40</v>
      </c>
      <c r="G121" s="67" t="e">
        <f aca="false">IF(AND(E121&gt;F121,$G$1="no"),"",EURO(E121,F121,O121,O121,C121,R121,1,0))</f>
        <v>#NAME?</v>
      </c>
      <c r="H121" s="66" t="e">
        <f aca="false">EURO(E121,F121,O121,O121,C121,R121,1,1)</f>
        <v>#NAME?</v>
      </c>
      <c r="I121" s="67" t="e">
        <f aca="false">IF(AND(F121&gt;E121,$G$1="no"),"",EURO(E121,F121,O121,O121,C121,R121,0,0))</f>
        <v>#NAME?</v>
      </c>
      <c r="J121" s="70" t="e">
        <f aca="false">EURO(E121,F121,O121,O121,C121,R121,0,1)</f>
        <v>#NAME?</v>
      </c>
      <c r="K121" s="69" t="e">
        <f aca="false">EURO($E121,$F121,$O121,$O121,$C121,$R121,1,2)</f>
        <v>#NAME?</v>
      </c>
      <c r="L121" s="70" t="e">
        <f aca="false">EURO($E121,$F121,$O121,$O121,$C121,$R121,1,3)/100</f>
        <v>#NAME?</v>
      </c>
      <c r="M121" s="70" t="e">
        <f aca="false">EURO($E121,$F121,$O121,$O121,$C121,$R121,1,5)/365.25</f>
        <v>#NAME?</v>
      </c>
      <c r="N121" s="191" t="n">
        <f aca="false">VLOOKUP(D121,Lookups!$B$6:$C$304,2)</f>
        <v>40328</v>
      </c>
      <c r="O121" s="192" t="n">
        <f aca="false">VLOOKUP(D121,Lookups!$B$6:$E$304,4)</f>
        <v>0.045</v>
      </c>
      <c r="P121" s="193" t="n">
        <f aca="false">VLOOKUP(D121,Lookups!$B$6:$D$304,3)</f>
        <v>22</v>
      </c>
      <c r="Q121" s="194" t="n">
        <f aca="false">IF(D121&lt;$F$6,0,IF(D121&gt;$F$7,0,1))</f>
        <v>0</v>
      </c>
      <c r="R121" s="73" t="n">
        <f aca="false">N121-$D$4</f>
        <v>-5598</v>
      </c>
    </row>
    <row r="122" customFormat="false" ht="12.75" hidden="false" customHeight="false" outlineLevel="0" collapsed="false">
      <c r="A122" s="192"/>
      <c r="B122" s="196"/>
      <c r="C122" s="186" t="n">
        <v>0.273</v>
      </c>
      <c r="D122" s="187" t="n">
        <v>40360</v>
      </c>
      <c r="E122" s="197" t="n">
        <f aca="false">E110*1.015</f>
        <v>59.519932995587</v>
      </c>
      <c r="F122" s="189" t="n">
        <f aca="false">IF($G$8="atm",E122,$G$8)</f>
        <v>40</v>
      </c>
      <c r="G122" s="67" t="e">
        <f aca="false">IF(AND(E122&gt;F122,$G$1="no"),"",EURO(E122,F122,O122,O122,C122,R122,1,0))</f>
        <v>#NAME?</v>
      </c>
      <c r="H122" s="66" t="e">
        <f aca="false">EURO(E122,F122,O122,O122,C122,R122,1,1)</f>
        <v>#NAME?</v>
      </c>
      <c r="I122" s="67" t="e">
        <f aca="false">IF(AND(F122&gt;E122,$G$1="no"),"",EURO(E122,F122,O122,O122,C122,R122,0,0))</f>
        <v>#NAME?</v>
      </c>
      <c r="J122" s="70" t="e">
        <f aca="false">EURO(E122,F122,O122,O122,C122,R122,0,1)</f>
        <v>#NAME?</v>
      </c>
      <c r="K122" s="69" t="e">
        <f aca="false">EURO($E122,$F122,$O122,$O122,$C122,$R122,1,2)</f>
        <v>#NAME?</v>
      </c>
      <c r="L122" s="70" t="e">
        <f aca="false">EURO($E122,$F122,$O122,$O122,$C122,$R122,1,3)/100</f>
        <v>#NAME?</v>
      </c>
      <c r="M122" s="70" t="e">
        <f aca="false">EURO($E122,$F122,$O122,$O122,$C122,$R122,1,5)/365.25</f>
        <v>#NAME?</v>
      </c>
      <c r="N122" s="191" t="n">
        <f aca="false">VLOOKUP(D122,Lookups!$B$6:$C$304,2)</f>
        <v>40358</v>
      </c>
      <c r="O122" s="192" t="n">
        <f aca="false">VLOOKUP(D122,Lookups!$B$6:$E$304,4)</f>
        <v>0.045</v>
      </c>
      <c r="P122" s="193" t="n">
        <f aca="false">VLOOKUP(D122,Lookups!$B$6:$D$304,3)</f>
        <v>21</v>
      </c>
      <c r="Q122" s="194" t="n">
        <f aca="false">IF(D122&lt;$F$6,0,IF(D122&gt;$F$7,0,1))</f>
        <v>0</v>
      </c>
      <c r="R122" s="73" t="n">
        <f aca="false">N122-$D$4</f>
        <v>-5568</v>
      </c>
    </row>
    <row r="123" customFormat="false" ht="12.75" hidden="false" customHeight="false" outlineLevel="0" collapsed="false">
      <c r="A123" s="192"/>
      <c r="B123" s="196"/>
      <c r="C123" s="186" t="n">
        <v>0.273</v>
      </c>
      <c r="D123" s="187" t="n">
        <v>40391</v>
      </c>
      <c r="E123" s="197" t="n">
        <f aca="false">E111*1.015</f>
        <v>59.5199412146117</v>
      </c>
      <c r="F123" s="189" t="n">
        <f aca="false">IF($G$8="atm",E123,$G$8)</f>
        <v>40</v>
      </c>
      <c r="G123" s="67" t="e">
        <f aca="false">IF(AND(E123&gt;F123,$G$1="no"),"",EURO(E123,F123,O123,O123,C123,R123,1,0))</f>
        <v>#NAME?</v>
      </c>
      <c r="H123" s="66" t="e">
        <f aca="false">EURO(E123,F123,O123,O123,C123,R123,1,1)</f>
        <v>#NAME?</v>
      </c>
      <c r="I123" s="67" t="e">
        <f aca="false">IF(AND(F123&gt;E123,$G$1="no"),"",EURO(E123,F123,O123,O123,C123,R123,0,0))</f>
        <v>#NAME?</v>
      </c>
      <c r="J123" s="70" t="e">
        <f aca="false">EURO(E123,F123,O123,O123,C123,R123,0,1)</f>
        <v>#NAME?</v>
      </c>
      <c r="K123" s="69" t="e">
        <f aca="false">EURO($E123,$F123,$O123,$O123,$C123,$R123,1,2)</f>
        <v>#NAME?</v>
      </c>
      <c r="L123" s="70" t="e">
        <f aca="false">EURO($E123,$F123,$O123,$O123,$C123,$R123,1,3)/100</f>
        <v>#NAME?</v>
      </c>
      <c r="M123" s="70" t="e">
        <f aca="false">EURO($E123,$F123,$O123,$O123,$C123,$R123,1,5)/365.25</f>
        <v>#NAME?</v>
      </c>
      <c r="N123" s="191" t="n">
        <f aca="false">VLOOKUP(D123,Lookups!$B$6:$C$304,2)</f>
        <v>40389</v>
      </c>
      <c r="O123" s="192" t="n">
        <f aca="false">VLOOKUP(D123,Lookups!$B$6:$E$304,4)</f>
        <v>0.045</v>
      </c>
      <c r="P123" s="193" t="n">
        <f aca="false">VLOOKUP(D123,Lookups!$B$6:$D$304,3)</f>
        <v>22</v>
      </c>
      <c r="Q123" s="194" t="n">
        <f aca="false">IF(D123&lt;$F$6,0,IF(D123&gt;$F$7,0,1))</f>
        <v>0</v>
      </c>
      <c r="R123" s="73" t="n">
        <f aca="false">N123-$D$4</f>
        <v>-5537</v>
      </c>
    </row>
    <row r="124" customFormat="false" ht="12.75" hidden="false" customHeight="false" outlineLevel="0" collapsed="false">
      <c r="A124" s="192"/>
      <c r="B124" s="196"/>
      <c r="C124" s="186" t="n">
        <v>0.273</v>
      </c>
      <c r="D124" s="187" t="n">
        <v>40422</v>
      </c>
      <c r="E124" s="197" t="n">
        <f aca="false">E112*1.015</f>
        <v>43.6300062668295</v>
      </c>
      <c r="F124" s="189" t="n">
        <f aca="false">IF($G$8="atm",E124,$G$8)</f>
        <v>40</v>
      </c>
      <c r="G124" s="67" t="e">
        <f aca="false">IF(AND(E124&gt;F124,$G$1="no"),"",EURO(E124,F124,O124,O124,C124,R124,1,0))</f>
        <v>#NAME?</v>
      </c>
      <c r="H124" s="66" t="e">
        <f aca="false">EURO(E124,F124,O124,O124,C124,R124,1,1)</f>
        <v>#NAME?</v>
      </c>
      <c r="I124" s="67" t="e">
        <f aca="false">IF(AND(F124&gt;E124,$G$1="no"),"",EURO(E124,F124,O124,O124,C124,R124,0,0))</f>
        <v>#NAME?</v>
      </c>
      <c r="J124" s="70" t="e">
        <f aca="false">EURO(E124,F124,O124,O124,C124,R124,0,1)</f>
        <v>#NAME?</v>
      </c>
      <c r="K124" s="69" t="e">
        <f aca="false">EURO($E124,$F124,$O124,$O124,$C124,$R124,1,2)</f>
        <v>#NAME?</v>
      </c>
      <c r="L124" s="70" t="e">
        <f aca="false">EURO($E124,$F124,$O124,$O124,$C124,$R124,1,3)/100</f>
        <v>#NAME?</v>
      </c>
      <c r="M124" s="70" t="e">
        <f aca="false">EURO($E124,$F124,$O124,$O124,$C124,$R124,1,5)/365.25</f>
        <v>#NAME?</v>
      </c>
      <c r="N124" s="191" t="n">
        <f aca="false">VLOOKUP(D124,Lookups!$B$6:$C$304,2)</f>
        <v>40420</v>
      </c>
      <c r="O124" s="192" t="n">
        <f aca="false">VLOOKUP(D124,Lookups!$B$6:$E$304,4)</f>
        <v>0.045</v>
      </c>
      <c r="P124" s="193" t="n">
        <f aca="false">VLOOKUP(D124,Lookups!$B$6:$D$304,3)</f>
        <v>21</v>
      </c>
      <c r="Q124" s="194" t="n">
        <f aca="false">IF(D124&lt;$F$6,0,IF(D124&gt;$F$7,0,1))</f>
        <v>0</v>
      </c>
      <c r="R124" s="73" t="n">
        <f aca="false">N124-$D$4</f>
        <v>-5506</v>
      </c>
    </row>
    <row r="125" customFormat="false" ht="12.75" hidden="false" customHeight="false" outlineLevel="0" collapsed="false">
      <c r="A125" s="192"/>
      <c r="B125" s="196"/>
      <c r="C125" s="186" t="n">
        <v>0.273</v>
      </c>
      <c r="D125" s="187" t="n">
        <v>40452</v>
      </c>
      <c r="E125" s="197" t="n">
        <f aca="false">E113*1.015</f>
        <v>39.9672390098177</v>
      </c>
      <c r="F125" s="189" t="n">
        <f aca="false">IF($G$8="atm",E125,$G$8)</f>
        <v>40</v>
      </c>
      <c r="G125" s="67" t="e">
        <f aca="false">IF(AND(E125&gt;F125,$G$1="no"),"",EURO(E125,F125,O125,O125,C125,R125,1,0))</f>
        <v>#NAME?</v>
      </c>
      <c r="H125" s="66" t="e">
        <f aca="false">EURO(E125,F125,O125,O125,C125,R125,1,1)</f>
        <v>#NAME?</v>
      </c>
      <c r="I125" s="67" t="e">
        <f aca="false">IF(AND(F125&gt;E125,$G$1="no"),"",EURO(E125,F125,O125,O125,C125,R125,0,0))</f>
        <v>#NAME?</v>
      </c>
      <c r="J125" s="70" t="e">
        <f aca="false">EURO(E125,F125,O125,O125,C125,R125,0,1)</f>
        <v>#NAME?</v>
      </c>
      <c r="K125" s="69" t="e">
        <f aca="false">EURO($E125,$F125,$O125,$O125,$C125,$R125,1,2)</f>
        <v>#NAME?</v>
      </c>
      <c r="L125" s="70" t="e">
        <f aca="false">EURO($E125,$F125,$O125,$O125,$C125,$R125,1,3)/100</f>
        <v>#NAME?</v>
      </c>
      <c r="M125" s="70" t="e">
        <f aca="false">EURO($E125,$F125,$O125,$O125,$C125,$R125,1,5)/365.25</f>
        <v>#NAME?</v>
      </c>
      <c r="N125" s="191" t="n">
        <f aca="false">VLOOKUP(D125,Lookups!$B$6:$C$304,2)</f>
        <v>40450</v>
      </c>
      <c r="O125" s="192" t="n">
        <f aca="false">VLOOKUP(D125,Lookups!$B$6:$E$304,4)</f>
        <v>0.045</v>
      </c>
      <c r="P125" s="193" t="n">
        <f aca="false">VLOOKUP(D125,Lookups!$B$6:$D$304,3)</f>
        <v>21</v>
      </c>
      <c r="Q125" s="194" t="n">
        <f aca="false">IF(D125&lt;$F$6,0,IF(D125&gt;$F$7,0,1))</f>
        <v>0</v>
      </c>
      <c r="R125" s="73" t="n">
        <f aca="false">N125-$D$4</f>
        <v>-5476</v>
      </c>
    </row>
    <row r="126" customFormat="false" ht="12.75" hidden="false" customHeight="false" outlineLevel="0" collapsed="false">
      <c r="A126" s="192"/>
      <c r="B126" s="196"/>
      <c r="C126" s="186" t="n">
        <v>0.273</v>
      </c>
      <c r="D126" s="187" t="n">
        <v>40483</v>
      </c>
      <c r="E126" s="197" t="n">
        <f aca="false">E114*1.015</f>
        <v>39.9133674125013</v>
      </c>
      <c r="F126" s="189" t="n">
        <f aca="false">IF($G$8="atm",E126,$G$8)</f>
        <v>40</v>
      </c>
      <c r="G126" s="67" t="e">
        <f aca="false">IF(AND(E126&gt;F126,$G$1="no"),"",EURO(E126,F126,O126,O126,C126,R126,1,0))</f>
        <v>#NAME?</v>
      </c>
      <c r="H126" s="66" t="e">
        <f aca="false">EURO(E126,F126,O126,O126,C126,R126,1,1)</f>
        <v>#NAME?</v>
      </c>
      <c r="I126" s="67" t="e">
        <f aca="false">IF(AND(F126&gt;E126,$G$1="no"),"",EURO(E126,F126,O126,O126,C126,R126,0,0))</f>
        <v>#NAME?</v>
      </c>
      <c r="J126" s="70" t="e">
        <f aca="false">EURO(E126,F126,O126,O126,C126,R126,0,1)</f>
        <v>#NAME?</v>
      </c>
      <c r="K126" s="69" t="e">
        <f aca="false">EURO($E126,$F126,$O126,$O126,$C126,$R126,1,2)</f>
        <v>#NAME?</v>
      </c>
      <c r="L126" s="70" t="e">
        <f aca="false">EURO($E126,$F126,$O126,$O126,$C126,$R126,1,3)/100</f>
        <v>#NAME?</v>
      </c>
      <c r="M126" s="70" t="e">
        <f aca="false">EURO($E126,$F126,$O126,$O126,$C126,$R126,1,5)/365.25</f>
        <v>#NAME?</v>
      </c>
      <c r="N126" s="191" t="n">
        <f aca="false">VLOOKUP(D126,Lookups!$B$6:$C$304,2)</f>
        <v>40481</v>
      </c>
      <c r="O126" s="192" t="n">
        <f aca="false">VLOOKUP(D126,Lookups!$B$6:$E$304,4)</f>
        <v>0.045</v>
      </c>
      <c r="P126" s="193" t="n">
        <f aca="false">VLOOKUP(D126,Lookups!$B$6:$D$304,3)</f>
        <v>21</v>
      </c>
      <c r="Q126" s="194" t="n">
        <f aca="false">IF(D126&lt;$F$6,0,IF(D126&gt;$F$7,0,1))</f>
        <v>0</v>
      </c>
      <c r="R126" s="73" t="n">
        <f aca="false">N126-$D$4</f>
        <v>-5445</v>
      </c>
    </row>
    <row r="127" customFormat="false" ht="12.75" hidden="false" customHeight="false" outlineLevel="0" collapsed="false">
      <c r="A127" s="192"/>
      <c r="B127" s="196"/>
      <c r="C127" s="186" t="n">
        <v>0.273</v>
      </c>
      <c r="D127" s="187" t="n">
        <v>40513</v>
      </c>
      <c r="E127" s="197" t="n">
        <f aca="false">E115*1.015</f>
        <v>39.9133674125013</v>
      </c>
      <c r="F127" s="189" t="n">
        <f aca="false">IF($G$8="atm",E127,$G$8)</f>
        <v>40</v>
      </c>
      <c r="G127" s="67" t="e">
        <f aca="false">IF(AND(E127&gt;F127,$G$1="no"),"",EURO(E127,F127,O127,O127,C127,R127,1,0))</f>
        <v>#NAME?</v>
      </c>
      <c r="H127" s="66" t="e">
        <f aca="false">EURO(E127,F127,O127,O127,C127,R127,1,1)</f>
        <v>#NAME?</v>
      </c>
      <c r="I127" s="67" t="e">
        <f aca="false">IF(AND(F127&gt;E127,$G$1="no"),"",EURO(E127,F127,O127,O127,C127,R127,0,0))</f>
        <v>#NAME?</v>
      </c>
      <c r="J127" s="70" t="e">
        <f aca="false">EURO(E127,F127,O127,O127,C127,R127,0,1)</f>
        <v>#NAME?</v>
      </c>
      <c r="K127" s="69" t="e">
        <f aca="false">EURO($E127,$F127,$O127,$O127,$C127,$R127,1,2)</f>
        <v>#NAME?</v>
      </c>
      <c r="L127" s="70" t="e">
        <f aca="false">EURO($E127,$F127,$O127,$O127,$C127,$R127,1,3)/100</f>
        <v>#NAME?</v>
      </c>
      <c r="M127" s="70" t="e">
        <f aca="false">EURO($E127,$F127,$O127,$O127,$C127,$R127,1,5)/365.25</f>
        <v>#NAME?</v>
      </c>
      <c r="N127" s="191" t="n">
        <f aca="false">VLOOKUP(D127,Lookups!$B$6:$C$304,2)</f>
        <v>40511</v>
      </c>
      <c r="O127" s="192" t="n">
        <f aca="false">VLOOKUP(D127,Lookups!$B$6:$E$304,4)</f>
        <v>0.045</v>
      </c>
      <c r="P127" s="193" t="n">
        <f aca="false">VLOOKUP(D127,Lookups!$B$6:$D$304,3)</f>
        <v>23</v>
      </c>
      <c r="Q127" s="194" t="n">
        <f aca="false">IF(D127&lt;$F$6,0,IF(D127&gt;$F$7,0,1))</f>
        <v>0</v>
      </c>
      <c r="R127" s="73" t="n">
        <f aca="false">N127-$D$4</f>
        <v>-5415</v>
      </c>
    </row>
    <row r="128" customFormat="false" ht="12.75" hidden="false" customHeight="false" outlineLevel="0" collapsed="false">
      <c r="A128" s="192"/>
      <c r="B128" s="196"/>
      <c r="C128" s="186" t="n">
        <v>0.273</v>
      </c>
      <c r="D128" s="187" t="n">
        <v>40544</v>
      </c>
      <c r="E128" s="197" t="n">
        <f aca="false">E116*1.015</f>
        <v>44.0465873509375</v>
      </c>
      <c r="F128" s="189" t="n">
        <f aca="false">IF($G$8="atm",E128,$G$8)</f>
        <v>40</v>
      </c>
      <c r="G128" s="67" t="e">
        <f aca="false">IF(AND(E128&gt;F128,$G$1="no"),"",EURO(E128,F128,O128,O128,C128,R128,1,0))</f>
        <v>#NAME?</v>
      </c>
      <c r="H128" s="66" t="e">
        <f aca="false">EURO(E128,F128,O128,O128,C128,R128,1,1)</f>
        <v>#NAME?</v>
      </c>
      <c r="I128" s="67" t="e">
        <f aca="false">IF(AND(F128&gt;E128,$G$1="no"),"",EURO(E128,F128,O128,O128,C128,R128,0,0))</f>
        <v>#NAME?</v>
      </c>
      <c r="J128" s="70" t="e">
        <f aca="false">EURO(E128,F128,O128,O128,C128,R128,0,1)</f>
        <v>#NAME?</v>
      </c>
      <c r="K128" s="69" t="e">
        <f aca="false">EURO($E128,$F128,$O128,$O128,$C128,$R128,1,2)</f>
        <v>#NAME?</v>
      </c>
      <c r="L128" s="70" t="e">
        <f aca="false">EURO($E128,$F128,$O128,$O128,$C128,$R128,1,3)/100</f>
        <v>#NAME?</v>
      </c>
      <c r="M128" s="70" t="e">
        <f aca="false">EURO($E128,$F128,$O128,$O128,$C128,$R128,1,5)/365.25</f>
        <v>#NAME?</v>
      </c>
      <c r="N128" s="191" t="n">
        <f aca="false">VLOOKUP(D128,Lookups!$B$6:$C$304,2)</f>
        <v>40542</v>
      </c>
      <c r="O128" s="192" t="n">
        <f aca="false">VLOOKUP(D128,Lookups!$B$6:$E$304,4)</f>
        <v>0.045</v>
      </c>
      <c r="P128" s="193" t="n">
        <f aca="false">VLOOKUP(D128,Lookups!$B$6:$D$304,3)</f>
        <v>21</v>
      </c>
      <c r="Q128" s="194" t="n">
        <f aca="false">IF(D128&lt;$F$6,0,IF(D128&gt;$F$7,0,1))</f>
        <v>0</v>
      </c>
      <c r="R128" s="73" t="n">
        <f aca="false">N128-$D$4</f>
        <v>-5384</v>
      </c>
    </row>
    <row r="129" customFormat="false" ht="12.75" hidden="false" customHeight="false" outlineLevel="0" collapsed="false">
      <c r="A129" s="192"/>
      <c r="B129" s="196"/>
      <c r="C129" s="186" t="n">
        <v>0.273</v>
      </c>
      <c r="D129" s="187" t="n">
        <v>40575</v>
      </c>
      <c r="E129" s="197" t="n">
        <f aca="false">E117*1.015</f>
        <v>77.564448279675</v>
      </c>
      <c r="F129" s="189" t="n">
        <f aca="false">IF($G$8="atm",E129,$G$8)</f>
        <v>40</v>
      </c>
      <c r="G129" s="67" t="e">
        <f aca="false">IF(AND(E129&gt;F129,$G$1="no"),"",EURO(E129,F129,O129,O129,C129,R129,1,0))</f>
        <v>#NAME?</v>
      </c>
      <c r="H129" s="66" t="e">
        <f aca="false">EURO(E129,F129,O129,O129,C129,R129,1,1)</f>
        <v>#NAME?</v>
      </c>
      <c r="I129" s="67" t="e">
        <f aca="false">IF(AND(F129&gt;E129,$G$1="no"),"",EURO(E129,F129,O129,O129,C129,R129,0,0))</f>
        <v>#NAME?</v>
      </c>
      <c r="J129" s="70" t="e">
        <f aca="false">EURO(E129,F129,O129,O129,C129,R129,0,1)</f>
        <v>#NAME?</v>
      </c>
      <c r="K129" s="69" t="e">
        <f aca="false">EURO($E129,$F129,$O129,$O129,$C129,$R129,1,2)</f>
        <v>#NAME?</v>
      </c>
      <c r="L129" s="70" t="e">
        <f aca="false">EURO($E129,$F129,$O129,$O129,$C129,$R129,1,3)/100</f>
        <v>#NAME?</v>
      </c>
      <c r="M129" s="70" t="e">
        <f aca="false">EURO($E129,$F129,$O129,$O129,$C129,$R129,1,5)/365.25</f>
        <v>#NAME?</v>
      </c>
      <c r="N129" s="191" t="n">
        <f aca="false">VLOOKUP(D129,Lookups!$B$6:$C$304,2)</f>
        <v>40573</v>
      </c>
      <c r="O129" s="192" t="n">
        <f aca="false">VLOOKUP(D129,Lookups!$B$6:$E$304,4)</f>
        <v>0.045</v>
      </c>
      <c r="P129" s="193" t="n">
        <f aca="false">VLOOKUP(D129,Lookups!$B$6:$D$304,3)</f>
        <v>20</v>
      </c>
      <c r="Q129" s="194" t="n">
        <f aca="false">IF(D129&lt;$F$6,0,IF(D129&gt;$F$7,0,1))</f>
        <v>0</v>
      </c>
      <c r="R129" s="73" t="n">
        <f aca="false">N129-$D$4</f>
        <v>-5353</v>
      </c>
    </row>
    <row r="130" customFormat="false" ht="12.75" hidden="false" customHeight="false" outlineLevel="0" collapsed="false">
      <c r="A130" s="192"/>
      <c r="B130" s="196"/>
      <c r="C130" s="186" t="n">
        <v>0.273</v>
      </c>
      <c r="D130" s="187" t="n">
        <v>40603</v>
      </c>
      <c r="E130" s="197" t="n">
        <f aca="false">E118*1.015</f>
        <v>42.3162468065011</v>
      </c>
      <c r="F130" s="189" t="n">
        <f aca="false">IF($G$8="atm",E130,$G$8)</f>
        <v>40</v>
      </c>
      <c r="G130" s="67" t="e">
        <f aca="false">IF(AND(E130&gt;F130,$G$1="no"),"",EURO(E130,F130,O130,O130,C130,R130,1,0))</f>
        <v>#NAME?</v>
      </c>
      <c r="H130" s="66" t="e">
        <f aca="false">EURO(E130,F130,O130,O130,C130,R130,1,1)</f>
        <v>#NAME?</v>
      </c>
      <c r="I130" s="67" t="e">
        <f aca="false">IF(AND(F130&gt;E130,$G$1="no"),"",EURO(E130,F130,O130,O130,C130,R130,0,0))</f>
        <v>#NAME?</v>
      </c>
      <c r="J130" s="70" t="e">
        <f aca="false">EURO(E130,F130,O130,O130,C130,R130,0,1)</f>
        <v>#NAME?</v>
      </c>
      <c r="K130" s="69" t="e">
        <f aca="false">EURO($E130,$F130,$O130,$O130,$C130,$R130,1,2)</f>
        <v>#NAME?</v>
      </c>
      <c r="L130" s="70" t="e">
        <f aca="false">EURO($E130,$F130,$O130,$O130,$C130,$R130,1,3)/100</f>
        <v>#NAME?</v>
      </c>
      <c r="M130" s="70" t="e">
        <f aca="false">EURO($E130,$F130,$O130,$O130,$C130,$R130,1,5)/365.25</f>
        <v>#NAME?</v>
      </c>
      <c r="N130" s="191" t="n">
        <f aca="false">VLOOKUP(D130,Lookups!$B$6:$C$304,2)</f>
        <v>40601</v>
      </c>
      <c r="O130" s="192" t="n">
        <f aca="false">VLOOKUP(D130,Lookups!$B$6:$E$304,4)</f>
        <v>0.045</v>
      </c>
      <c r="P130" s="193" t="n">
        <f aca="false">VLOOKUP(D130,Lookups!$B$6:$D$304,3)</f>
        <v>23</v>
      </c>
      <c r="Q130" s="194" t="n">
        <f aca="false">IF(D130&lt;$F$6,0,IF(D130&gt;$F$7,0,1))</f>
        <v>0</v>
      </c>
      <c r="R130" s="73" t="n">
        <f aca="false">N130-$D$4</f>
        <v>-5325</v>
      </c>
    </row>
    <row r="131" customFormat="false" ht="12.75" hidden="false" customHeight="false" outlineLevel="0" collapsed="false">
      <c r="A131" s="192"/>
      <c r="B131" s="196"/>
      <c r="C131" s="186" t="n">
        <v>0.273</v>
      </c>
      <c r="D131" s="187" t="n">
        <v>40634</v>
      </c>
      <c r="E131" s="197" t="n">
        <f aca="false">E119*1.015</f>
        <v>41.5508306821242</v>
      </c>
      <c r="F131" s="189" t="n">
        <f aca="false">IF($G$8="atm",E131,$G$8)</f>
        <v>40</v>
      </c>
      <c r="G131" s="67" t="e">
        <f aca="false">IF(AND(E131&gt;F131,$G$1="no"),"",EURO(E131,F131,O131,O131,C131,R131,1,0))</f>
        <v>#NAME?</v>
      </c>
      <c r="H131" s="66" t="e">
        <f aca="false">EURO(E131,F131,O131,O131,C131,R131,1,1)</f>
        <v>#NAME?</v>
      </c>
      <c r="I131" s="67" t="e">
        <f aca="false">IF(AND(F131&gt;E131,$G$1="no"),"",EURO(E131,F131,O131,O131,C131,R131,0,0))</f>
        <v>#NAME?</v>
      </c>
      <c r="J131" s="70" t="e">
        <f aca="false">EURO(E131,F131,O131,O131,C131,R131,0,1)</f>
        <v>#NAME?</v>
      </c>
      <c r="K131" s="69" t="e">
        <f aca="false">EURO($E131,$F131,$O131,$O131,$C131,$R131,1,2)</f>
        <v>#NAME?</v>
      </c>
      <c r="L131" s="70" t="e">
        <f aca="false">EURO($E131,$F131,$O131,$O131,$C131,$R131,1,3)/100</f>
        <v>#NAME?</v>
      </c>
      <c r="M131" s="70" t="e">
        <f aca="false">EURO($E131,$F131,$O131,$O131,$C131,$R131,1,5)/365.25</f>
        <v>#NAME?</v>
      </c>
      <c r="N131" s="191" t="n">
        <f aca="false">VLOOKUP(D131,Lookups!$B$6:$C$304,2)</f>
        <v>40632</v>
      </c>
      <c r="O131" s="192" t="n">
        <f aca="false">VLOOKUP(D131,Lookups!$B$6:$E$304,4)</f>
        <v>0.045</v>
      </c>
      <c r="P131" s="193" t="n">
        <f aca="false">VLOOKUP(D131,Lookups!$B$6:$D$304,3)</f>
        <v>21</v>
      </c>
      <c r="Q131" s="194" t="n">
        <f aca="false">IF(D131&lt;$F$6,0,IF(D131&gt;$F$7,0,1))</f>
        <v>0</v>
      </c>
      <c r="R131" s="73" t="n">
        <f aca="false">N131-$D$4</f>
        <v>-5294</v>
      </c>
    </row>
    <row r="132" customFormat="false" ht="12.75" hidden="false" customHeight="false" outlineLevel="0" collapsed="false">
      <c r="A132" s="192"/>
      <c r="B132" s="196"/>
      <c r="C132" s="186" t="n">
        <v>0.273</v>
      </c>
      <c r="D132" s="187" t="n">
        <v>40664</v>
      </c>
      <c r="E132" s="197" t="n">
        <f aca="false">E120*1.015</f>
        <v>44.284464703142</v>
      </c>
      <c r="F132" s="189" t="n">
        <f aca="false">IF($G$8="atm",E132,$G$8)</f>
        <v>40</v>
      </c>
      <c r="G132" s="67" t="e">
        <f aca="false">IF(AND(E132&gt;F132,$G$1="no"),"",EURO(E132,F132,O132,O132,C132,R132,1,0))</f>
        <v>#NAME?</v>
      </c>
      <c r="H132" s="66" t="e">
        <f aca="false">EURO(E132,F132,O132,O132,C132,R132,1,1)</f>
        <v>#NAME?</v>
      </c>
      <c r="I132" s="67" t="e">
        <f aca="false">IF(AND(F132&gt;E132,$G$1="no"),"",EURO(E132,F132,O132,O132,C132,R132,0,0))</f>
        <v>#NAME?</v>
      </c>
      <c r="J132" s="70" t="e">
        <f aca="false">EURO(E132,F132,O132,O132,C132,R132,0,1)</f>
        <v>#NAME?</v>
      </c>
      <c r="K132" s="69" t="e">
        <f aca="false">EURO($E132,$F132,$O132,$O132,$C132,$R132,1,2)</f>
        <v>#NAME?</v>
      </c>
      <c r="L132" s="70" t="e">
        <f aca="false">EURO($E132,$F132,$O132,$O132,$C132,$R132,1,3)/100</f>
        <v>#NAME?</v>
      </c>
      <c r="M132" s="70" t="e">
        <f aca="false">EURO($E132,$F132,$O132,$O132,$C132,$R132,1,5)/365.25</f>
        <v>#NAME?</v>
      </c>
      <c r="N132" s="191" t="n">
        <f aca="false">VLOOKUP(D132,Lookups!$B$6:$C$304,2)</f>
        <v>40662</v>
      </c>
      <c r="O132" s="192" t="n">
        <f aca="false">VLOOKUP(D132,Lookups!$B$6:$E$304,4)</f>
        <v>0.045</v>
      </c>
      <c r="P132" s="193" t="n">
        <f aca="false">VLOOKUP(D132,Lookups!$B$6:$D$304,3)</f>
        <v>21</v>
      </c>
      <c r="Q132" s="194" t="n">
        <f aca="false">IF(D132&lt;$F$6,0,IF(D132&gt;$F$7,0,1))</f>
        <v>0</v>
      </c>
      <c r="R132" s="73" t="n">
        <f aca="false">N132-$D$4</f>
        <v>-5264</v>
      </c>
    </row>
    <row r="133" customFormat="false" ht="12.75" hidden="false" customHeight="false" outlineLevel="0" collapsed="false">
      <c r="A133" s="192"/>
      <c r="B133" s="196"/>
      <c r="C133" s="186" t="n">
        <v>0.273</v>
      </c>
      <c r="D133" s="187" t="n">
        <v>40695</v>
      </c>
      <c r="E133" s="197" t="n">
        <f aca="false">E121*1.015</f>
        <v>51.1184684181634</v>
      </c>
      <c r="F133" s="189" t="n">
        <f aca="false">IF($G$8="atm",E133,$G$8)</f>
        <v>40</v>
      </c>
      <c r="G133" s="67" t="e">
        <f aca="false">IF(AND(E133&gt;F133,$G$1="no"),"",EURO(E133,F133,O133,O133,C133,R133,1,0))</f>
        <v>#NAME?</v>
      </c>
      <c r="H133" s="66" t="e">
        <f aca="false">EURO(E133,F133,O133,O133,C133,R133,1,1)</f>
        <v>#NAME?</v>
      </c>
      <c r="I133" s="67" t="e">
        <f aca="false">IF(AND(F133&gt;E133,$G$1="no"),"",EURO(E133,F133,O133,O133,C133,R133,0,0))</f>
        <v>#NAME?</v>
      </c>
      <c r="J133" s="70" t="e">
        <f aca="false">EURO(E133,F133,O133,O133,C133,R133,0,1)</f>
        <v>#NAME?</v>
      </c>
      <c r="K133" s="69" t="e">
        <f aca="false">EURO($E133,$F133,$O133,$O133,$C133,$R133,1,2)</f>
        <v>#NAME?</v>
      </c>
      <c r="L133" s="70" t="e">
        <f aca="false">EURO($E133,$F133,$O133,$O133,$C133,$R133,1,3)/100</f>
        <v>#NAME?</v>
      </c>
      <c r="M133" s="70" t="e">
        <f aca="false">EURO($E133,$F133,$O133,$O133,$C133,$R133,1,5)/365.25</f>
        <v>#NAME?</v>
      </c>
      <c r="N133" s="191" t="n">
        <f aca="false">VLOOKUP(D133,Lookups!$B$6:$C$304,2)</f>
        <v>40693</v>
      </c>
      <c r="O133" s="192" t="n">
        <f aca="false">VLOOKUP(D133,Lookups!$B$6:$E$304,4)</f>
        <v>0.045</v>
      </c>
      <c r="P133" s="193" t="n">
        <f aca="false">VLOOKUP(D133,Lookups!$B$6:$D$304,3)</f>
        <v>22</v>
      </c>
      <c r="Q133" s="194" t="n">
        <f aca="false">IF(D133&lt;$F$6,0,IF(D133&gt;$F$7,0,1))</f>
        <v>0</v>
      </c>
      <c r="R133" s="73" t="n">
        <f aca="false">N133-$D$4</f>
        <v>-5233</v>
      </c>
    </row>
    <row r="134" customFormat="false" ht="12.75" hidden="false" customHeight="false" outlineLevel="0" collapsed="false">
      <c r="A134" s="192"/>
      <c r="B134" s="196"/>
      <c r="C134" s="186" t="n">
        <v>0.273</v>
      </c>
      <c r="D134" s="187" t="n">
        <v>40725</v>
      </c>
      <c r="E134" s="197" t="n">
        <f aca="false">E122*1.015</f>
        <v>60.4127319905208</v>
      </c>
      <c r="F134" s="189" t="n">
        <f aca="false">IF($G$8="atm",E134,$G$8)</f>
        <v>40</v>
      </c>
      <c r="G134" s="67" t="e">
        <f aca="false">IF(AND(E134&gt;F134,$G$1="no"),"",EURO(E134,F134,O134,O134,C134,R134,1,0))</f>
        <v>#NAME?</v>
      </c>
      <c r="H134" s="66" t="e">
        <f aca="false">EURO(E134,F134,O134,O134,C134,R134,1,1)</f>
        <v>#NAME?</v>
      </c>
      <c r="I134" s="67" t="e">
        <f aca="false">IF(AND(F134&gt;E134,$G$1="no"),"",EURO(E134,F134,O134,O134,C134,R134,0,0))</f>
        <v>#NAME?</v>
      </c>
      <c r="J134" s="70" t="e">
        <f aca="false">EURO(E134,F134,O134,O134,C134,R134,0,1)</f>
        <v>#NAME?</v>
      </c>
      <c r="K134" s="69" t="e">
        <f aca="false">EURO($E134,$F134,$O134,$O134,$C134,$R134,1,2)</f>
        <v>#NAME?</v>
      </c>
      <c r="L134" s="70" t="e">
        <f aca="false">EURO($E134,$F134,$O134,$O134,$C134,$R134,1,3)/100</f>
        <v>#NAME?</v>
      </c>
      <c r="M134" s="70" t="e">
        <f aca="false">EURO($E134,$F134,$O134,$O134,$C134,$R134,1,5)/365.25</f>
        <v>#NAME?</v>
      </c>
      <c r="N134" s="191" t="n">
        <f aca="false">VLOOKUP(D134,Lookups!$B$6:$C$304,2)</f>
        <v>40723</v>
      </c>
      <c r="O134" s="192" t="n">
        <f aca="false">VLOOKUP(D134,Lookups!$B$6:$E$304,4)</f>
        <v>0.045</v>
      </c>
      <c r="P134" s="193" t="n">
        <f aca="false">VLOOKUP(D134,Lookups!$B$6:$D$304,3)</f>
        <v>20</v>
      </c>
      <c r="Q134" s="194" t="n">
        <f aca="false">IF(D134&lt;$F$6,0,IF(D134&gt;$F$7,0,1))</f>
        <v>0</v>
      </c>
      <c r="R134" s="73" t="n">
        <f aca="false">N134-$D$4</f>
        <v>-5203</v>
      </c>
    </row>
    <row r="135" customFormat="false" ht="12.75" hidden="false" customHeight="false" outlineLevel="0" collapsed="false">
      <c r="A135" s="192"/>
      <c r="B135" s="196"/>
      <c r="C135" s="186" t="n">
        <v>0.273</v>
      </c>
      <c r="D135" s="187" t="n">
        <v>40756</v>
      </c>
      <c r="E135" s="197" t="n">
        <f aca="false">E123*1.015</f>
        <v>60.4127403328309</v>
      </c>
      <c r="F135" s="189" t="n">
        <f aca="false">IF($G$8="atm",E135,$G$8)</f>
        <v>40</v>
      </c>
      <c r="G135" s="67" t="e">
        <f aca="false">IF(AND(E135&gt;F135,$G$1="no"),"",EURO(E135,F135,O135,O135,C135,R135,1,0))</f>
        <v>#NAME?</v>
      </c>
      <c r="H135" s="66" t="e">
        <f aca="false">EURO(E135,F135,O135,O135,C135,R135,1,1)</f>
        <v>#NAME?</v>
      </c>
      <c r="I135" s="67" t="e">
        <f aca="false">IF(AND(F135&gt;E135,$G$1="no"),"",EURO(E135,F135,O135,O135,C135,R135,0,0))</f>
        <v>#NAME?</v>
      </c>
      <c r="J135" s="70" t="e">
        <f aca="false">EURO(E135,F135,O135,O135,C135,R135,0,1)</f>
        <v>#NAME?</v>
      </c>
      <c r="K135" s="69" t="e">
        <f aca="false">EURO($E135,$F135,$O135,$O135,$C135,$R135,1,2)</f>
        <v>#NAME?</v>
      </c>
      <c r="L135" s="70" t="e">
        <f aca="false">EURO($E135,$F135,$O135,$O135,$C135,$R135,1,3)/100</f>
        <v>#NAME?</v>
      </c>
      <c r="M135" s="70" t="e">
        <f aca="false">EURO($E135,$F135,$O135,$O135,$C135,$R135,1,5)/365.25</f>
        <v>#NAME?</v>
      </c>
      <c r="N135" s="191" t="n">
        <f aca="false">VLOOKUP(D135,Lookups!$B$6:$C$304,2)</f>
        <v>40754</v>
      </c>
      <c r="O135" s="192" t="n">
        <f aca="false">VLOOKUP(D135,Lookups!$B$6:$E$304,4)</f>
        <v>0.045</v>
      </c>
      <c r="P135" s="193" t="n">
        <f aca="false">VLOOKUP(D135,Lookups!$B$6:$D$304,3)</f>
        <v>23</v>
      </c>
      <c r="Q135" s="194" t="n">
        <f aca="false">IF(D135&lt;$F$6,0,IF(D135&gt;$F$7,0,1))</f>
        <v>0</v>
      </c>
      <c r="R135" s="73" t="n">
        <f aca="false">N135-$D$4</f>
        <v>-5172</v>
      </c>
    </row>
    <row r="136" customFormat="false" ht="12.75" hidden="false" customHeight="false" outlineLevel="0" collapsed="false">
      <c r="A136" s="192"/>
      <c r="B136" s="196"/>
      <c r="C136" s="186" t="n">
        <v>0.273</v>
      </c>
      <c r="D136" s="187" t="n">
        <v>40787</v>
      </c>
      <c r="E136" s="197" t="n">
        <f aca="false">E124*1.015</f>
        <v>44.2844563608319</v>
      </c>
      <c r="F136" s="189" t="n">
        <f aca="false">IF($G$8="atm",E136,$G$8)</f>
        <v>40</v>
      </c>
      <c r="G136" s="67" t="e">
        <f aca="false">IF(AND(E136&gt;F136,$G$1="no"),"",EURO(E136,F136,O136,O136,C136,R136,1,0))</f>
        <v>#NAME?</v>
      </c>
      <c r="H136" s="66" t="e">
        <f aca="false">EURO(E136,F136,O136,O136,C136,R136,1,1)</f>
        <v>#NAME?</v>
      </c>
      <c r="I136" s="67" t="e">
        <f aca="false">IF(AND(F136&gt;E136,$G$1="no"),"",EURO(E136,F136,O136,O136,C136,R136,0,0))</f>
        <v>#NAME?</v>
      </c>
      <c r="J136" s="70" t="e">
        <f aca="false">EURO(E136,F136,O136,O136,C136,R136,0,1)</f>
        <v>#NAME?</v>
      </c>
      <c r="K136" s="69" t="e">
        <f aca="false">EURO($E136,$F136,$O136,$O136,$C136,$R136,1,2)</f>
        <v>#NAME?</v>
      </c>
      <c r="L136" s="70" t="e">
        <f aca="false">EURO($E136,$F136,$O136,$O136,$C136,$R136,1,3)/100</f>
        <v>#NAME?</v>
      </c>
      <c r="M136" s="70" t="e">
        <f aca="false">EURO($E136,$F136,$O136,$O136,$C136,$R136,1,5)/365.25</f>
        <v>#NAME?</v>
      </c>
      <c r="N136" s="191" t="n">
        <f aca="false">VLOOKUP(D136,Lookups!$B$6:$C$304,2)</f>
        <v>40785</v>
      </c>
      <c r="O136" s="192" t="n">
        <f aca="false">VLOOKUP(D136,Lookups!$B$6:$E$304,4)</f>
        <v>0.045</v>
      </c>
      <c r="P136" s="193" t="n">
        <f aca="false">VLOOKUP(D136,Lookups!$B$6:$D$304,3)</f>
        <v>21</v>
      </c>
      <c r="Q136" s="194" t="n">
        <f aca="false">IF(D136&lt;$F$6,0,IF(D136&gt;$F$7,0,1))</f>
        <v>0</v>
      </c>
      <c r="R136" s="73" t="n">
        <f aca="false">N136-$D$4</f>
        <v>-5141</v>
      </c>
    </row>
    <row r="137" customFormat="false" ht="12.75" hidden="false" customHeight="false" outlineLevel="0" collapsed="false">
      <c r="A137" s="192"/>
      <c r="B137" s="196"/>
      <c r="C137" s="186" t="n">
        <v>0.273</v>
      </c>
      <c r="D137" s="187" t="n">
        <v>40817</v>
      </c>
      <c r="E137" s="197" t="n">
        <f aca="false">E125*1.015</f>
        <v>40.566747594965</v>
      </c>
      <c r="F137" s="189" t="n">
        <f aca="false">IF($G$8="atm",E137,$G$8)</f>
        <v>40</v>
      </c>
      <c r="G137" s="67" t="e">
        <f aca="false">IF(AND(E137&gt;F137,$G$1="no"),"",EURO(E137,F137,O137,O137,C137,R137,1,0))</f>
        <v>#NAME?</v>
      </c>
      <c r="H137" s="66" t="e">
        <f aca="false">EURO(E137,F137,O137,O137,C137,R137,1,1)</f>
        <v>#NAME?</v>
      </c>
      <c r="I137" s="67" t="e">
        <f aca="false">IF(AND(F137&gt;E137,$G$1="no"),"",EURO(E137,F137,O137,O137,C137,R137,0,0))</f>
        <v>#NAME?</v>
      </c>
      <c r="J137" s="70" t="e">
        <f aca="false">EURO(E137,F137,O137,O137,C137,R137,0,1)</f>
        <v>#NAME?</v>
      </c>
      <c r="K137" s="69" t="e">
        <f aca="false">EURO($E137,$F137,$O137,$O137,$C137,$R137,1,2)</f>
        <v>#NAME?</v>
      </c>
      <c r="L137" s="70" t="e">
        <f aca="false">EURO($E137,$F137,$O137,$O137,$C137,$R137,1,3)/100</f>
        <v>#NAME?</v>
      </c>
      <c r="M137" s="70" t="e">
        <f aca="false">EURO($E137,$F137,$O137,$O137,$C137,$R137,1,5)/365.25</f>
        <v>#NAME?</v>
      </c>
      <c r="N137" s="191" t="n">
        <f aca="false">VLOOKUP(D137,Lookups!$B$6:$C$304,2)</f>
        <v>40815</v>
      </c>
      <c r="O137" s="192" t="n">
        <f aca="false">VLOOKUP(D137,Lookups!$B$6:$E$304,4)</f>
        <v>0.045</v>
      </c>
      <c r="P137" s="193" t="n">
        <f aca="false">VLOOKUP(D137,Lookups!$B$6:$D$304,3)</f>
        <v>21</v>
      </c>
      <c r="Q137" s="194" t="n">
        <f aca="false">IF(D137&lt;$F$6,0,IF(D137&gt;$F$7,0,1))</f>
        <v>0</v>
      </c>
      <c r="R137" s="73" t="n">
        <f aca="false">N137-$D$4</f>
        <v>-5111</v>
      </c>
    </row>
    <row r="138" customFormat="false" ht="12.75" hidden="false" customHeight="false" outlineLevel="0" collapsed="false">
      <c r="A138" s="192"/>
      <c r="B138" s="196"/>
      <c r="C138" s="186" t="n">
        <v>0.273</v>
      </c>
      <c r="D138" s="187" t="n">
        <v>40848</v>
      </c>
      <c r="E138" s="197" t="n">
        <f aca="false">E126*1.015</f>
        <v>40.5120679236888</v>
      </c>
      <c r="F138" s="189" t="n">
        <f aca="false">IF($G$8="atm",E138,$G$8)</f>
        <v>40</v>
      </c>
      <c r="G138" s="67" t="e">
        <f aca="false">IF(AND(E138&gt;F138,$G$1="no"),"",EURO(E138,F138,O138,O138,C138,R138,1,0))</f>
        <v>#NAME?</v>
      </c>
      <c r="H138" s="66" t="e">
        <f aca="false">EURO(E138,F138,O138,O138,C138,R138,1,1)</f>
        <v>#NAME?</v>
      </c>
      <c r="I138" s="67" t="e">
        <f aca="false">IF(AND(F138&gt;E138,$G$1="no"),"",EURO(E138,F138,O138,O138,C138,R138,0,0))</f>
        <v>#NAME?</v>
      </c>
      <c r="J138" s="70" t="e">
        <f aca="false">EURO(E138,F138,O138,O138,C138,R138,0,1)</f>
        <v>#NAME?</v>
      </c>
      <c r="K138" s="69" t="e">
        <f aca="false">EURO($E138,$F138,$O138,$O138,$C138,$R138,1,2)</f>
        <v>#NAME?</v>
      </c>
      <c r="L138" s="70" t="e">
        <f aca="false">EURO($E138,$F138,$O138,$O138,$C138,$R138,1,3)/100</f>
        <v>#NAME?</v>
      </c>
      <c r="M138" s="70" t="e">
        <f aca="false">EURO($E138,$F138,$O138,$O138,$C138,$R138,1,5)/365.25</f>
        <v>#NAME?</v>
      </c>
      <c r="N138" s="191" t="n">
        <f aca="false">VLOOKUP(D138,Lookups!$B$6:$C$304,2)</f>
        <v>40846</v>
      </c>
      <c r="O138" s="192" t="n">
        <f aca="false">VLOOKUP(D138,Lookups!$B$6:$E$304,4)</f>
        <v>0.045</v>
      </c>
      <c r="P138" s="193" t="n">
        <f aca="false">VLOOKUP(D138,Lookups!$B$6:$D$304,3)</f>
        <v>21</v>
      </c>
      <c r="Q138" s="194" t="n">
        <f aca="false">IF(D138&lt;$F$6,0,IF(D138&gt;$F$7,0,1))</f>
        <v>0</v>
      </c>
      <c r="R138" s="73" t="n">
        <f aca="false">N138-$D$4</f>
        <v>-5080</v>
      </c>
    </row>
    <row r="139" customFormat="false" ht="12.75" hidden="false" customHeight="false" outlineLevel="0" collapsed="false">
      <c r="A139" s="192"/>
      <c r="B139" s="196"/>
      <c r="C139" s="186" t="n">
        <v>0.273</v>
      </c>
      <c r="D139" s="187" t="n">
        <v>40878</v>
      </c>
      <c r="E139" s="197" t="n">
        <f aca="false">E127*1.015</f>
        <v>40.5120679236888</v>
      </c>
      <c r="F139" s="189" t="n">
        <f aca="false">IF($G$8="atm",E139,$G$8)</f>
        <v>40</v>
      </c>
      <c r="G139" s="67" t="e">
        <f aca="false">IF(AND(E139&gt;F139,$G$1="no"),"",EURO(E139,F139,O139,O139,C139,R139,1,0))</f>
        <v>#NAME?</v>
      </c>
      <c r="H139" s="66" t="e">
        <f aca="false">EURO(E139,F139,O139,O139,C139,R139,1,1)</f>
        <v>#NAME?</v>
      </c>
      <c r="I139" s="67" t="e">
        <f aca="false">IF(AND(F139&gt;E139,$G$1="no"),"",EURO(E139,F139,O139,O139,C139,R139,0,0))</f>
        <v>#NAME?</v>
      </c>
      <c r="J139" s="70" t="e">
        <f aca="false">EURO(E139,F139,O139,O139,C139,R139,0,1)</f>
        <v>#NAME?</v>
      </c>
      <c r="K139" s="69" t="e">
        <f aca="false">EURO($E139,$F139,$O139,$O139,$C139,$R139,1,2)</f>
        <v>#NAME?</v>
      </c>
      <c r="L139" s="70" t="e">
        <f aca="false">EURO($E139,$F139,$O139,$O139,$C139,$R139,1,3)/100</f>
        <v>#NAME?</v>
      </c>
      <c r="M139" s="70" t="e">
        <f aca="false">EURO($E139,$F139,$O139,$O139,$C139,$R139,1,5)/365.25</f>
        <v>#NAME?</v>
      </c>
      <c r="N139" s="191" t="n">
        <f aca="false">VLOOKUP(D139,Lookups!$B$6:$C$304,2)</f>
        <v>40876</v>
      </c>
      <c r="O139" s="192" t="n">
        <f aca="false">VLOOKUP(D139,Lookups!$B$6:$E$304,4)</f>
        <v>0.045</v>
      </c>
      <c r="P139" s="193" t="n">
        <f aca="false">VLOOKUP(D139,Lookups!$B$6:$D$304,3)</f>
        <v>21</v>
      </c>
      <c r="Q139" s="194" t="n">
        <f aca="false">IF(D139&lt;$F$6,0,IF(D139&gt;$F$7,0,1))</f>
        <v>0</v>
      </c>
      <c r="R139" s="73" t="n">
        <f aca="false">N139-$D$4</f>
        <v>-5050</v>
      </c>
    </row>
    <row r="140" customFormat="false" ht="12.75" hidden="false" customHeight="false" outlineLevel="0" collapsed="false">
      <c r="A140" s="192"/>
      <c r="B140" s="196"/>
      <c r="C140" s="186" t="n">
        <v>0.273</v>
      </c>
      <c r="D140" s="187" t="n">
        <v>40909</v>
      </c>
      <c r="E140" s="197" t="n">
        <f aca="false">E128*1.015</f>
        <v>44.7072861612015</v>
      </c>
      <c r="F140" s="189" t="n">
        <f aca="false">IF($G$8="atm",E140,$G$8)</f>
        <v>40</v>
      </c>
      <c r="G140" s="67" t="e">
        <f aca="false">IF(AND(E140&gt;F140,$G$1="no"),"",EURO(E140,F140,O140,O140,C140,R140,1,0))</f>
        <v>#NAME?</v>
      </c>
      <c r="H140" s="66" t="e">
        <f aca="false">EURO(E140,F140,O140,O140,C140,R140,1,1)</f>
        <v>#NAME?</v>
      </c>
      <c r="I140" s="67" t="e">
        <f aca="false">IF(AND(F140&gt;E140,$G$1="no"),"",EURO(E140,F140,O140,O140,C140,R140,0,0))</f>
        <v>#NAME?</v>
      </c>
      <c r="J140" s="70" t="e">
        <f aca="false">EURO(E140,F140,O140,O140,C140,R140,0,1)</f>
        <v>#NAME?</v>
      </c>
      <c r="K140" s="69" t="e">
        <f aca="false">EURO($E140,$F140,$O140,$O140,$C140,$R140,1,2)</f>
        <v>#NAME?</v>
      </c>
      <c r="L140" s="70" t="e">
        <f aca="false">EURO($E140,$F140,$O140,$O140,$C140,$R140,1,3)/100</f>
        <v>#NAME?</v>
      </c>
      <c r="M140" s="70" t="e">
        <f aca="false">EURO($E140,$F140,$O140,$O140,$C140,$R140,1,5)/365.25</f>
        <v>#NAME?</v>
      </c>
      <c r="N140" s="191" t="n">
        <f aca="false">VLOOKUP(D140,Lookups!$B$6:$C$304,2)</f>
        <v>40907</v>
      </c>
      <c r="O140" s="192" t="n">
        <f aca="false">VLOOKUP(D140,Lookups!$B$6:$E$304,4)</f>
        <v>0.045</v>
      </c>
      <c r="P140" s="193" t="n">
        <f aca="false">VLOOKUP(D140,Lookups!$B$6:$D$304,3)</f>
        <v>21</v>
      </c>
      <c r="Q140" s="194" t="n">
        <f aca="false">IF(D140&lt;$F$6,0,IF(D140&gt;$F$7,0,1))</f>
        <v>0</v>
      </c>
      <c r="R140" s="73" t="n">
        <f aca="false">N140-$D$4</f>
        <v>-5019</v>
      </c>
    </row>
    <row r="141" customFormat="false" ht="12.75" hidden="false" customHeight="false" outlineLevel="0" collapsed="false">
      <c r="A141" s="192"/>
      <c r="B141" s="196"/>
      <c r="C141" s="186" t="n">
        <v>0.273</v>
      </c>
      <c r="D141" s="187" t="n">
        <v>40940</v>
      </c>
      <c r="E141" s="197" t="n">
        <f aca="false">E129*1.015</f>
        <v>78.7279150038701</v>
      </c>
      <c r="F141" s="189" t="n">
        <f aca="false">IF($G$8="atm",E141,$G$8)</f>
        <v>40</v>
      </c>
      <c r="G141" s="67" t="e">
        <f aca="false">IF(AND(E141&gt;F141,$G$1="no"),"",EURO(E141,F141,O141,O141,C141,R141,1,0))</f>
        <v>#NAME?</v>
      </c>
      <c r="H141" s="66" t="e">
        <f aca="false">EURO(E141,F141,O141,O141,C141,R141,1,1)</f>
        <v>#NAME?</v>
      </c>
      <c r="I141" s="67" t="e">
        <f aca="false">IF(AND(F141&gt;E141,$G$1="no"),"",EURO(E141,F141,O141,O141,C141,R141,0,0))</f>
        <v>#NAME?</v>
      </c>
      <c r="J141" s="70" t="e">
        <f aca="false">EURO(E141,F141,O141,O141,C141,R141,0,1)</f>
        <v>#NAME?</v>
      </c>
      <c r="K141" s="69" t="e">
        <f aca="false">EURO($E141,$F141,$O141,$O141,$C141,$R141,1,2)</f>
        <v>#NAME?</v>
      </c>
      <c r="L141" s="70" t="e">
        <f aca="false">EURO($E141,$F141,$O141,$O141,$C141,$R141,1,3)/100</f>
        <v>#NAME?</v>
      </c>
      <c r="M141" s="70" t="e">
        <f aca="false">EURO($E141,$F141,$O141,$O141,$C141,$R141,1,5)/365.25</f>
        <v>#NAME?</v>
      </c>
      <c r="N141" s="191" t="n">
        <f aca="false">VLOOKUP(D141,Lookups!$B$6:$C$304,2)</f>
        <v>40938</v>
      </c>
      <c r="O141" s="192" t="n">
        <f aca="false">VLOOKUP(D141,Lookups!$B$6:$E$304,4)</f>
        <v>0.045</v>
      </c>
      <c r="P141" s="193" t="n">
        <f aca="false">VLOOKUP(D141,Lookups!$B$6:$D$304,3)</f>
        <v>21</v>
      </c>
      <c r="Q141" s="194" t="n">
        <f aca="false">IF(D141&lt;$F$6,0,IF(D141&gt;$F$7,0,1))</f>
        <v>0</v>
      </c>
      <c r="R141" s="73" t="n">
        <f aca="false">N141-$D$4</f>
        <v>-4988</v>
      </c>
    </row>
    <row r="142" customFormat="false" ht="12.75" hidden="false" customHeight="false" outlineLevel="0" collapsed="false">
      <c r="A142" s="192"/>
      <c r="B142" s="196"/>
      <c r="C142" s="186" t="n">
        <v>0.273</v>
      </c>
      <c r="D142" s="187" t="n">
        <v>40969</v>
      </c>
      <c r="E142" s="197" t="n">
        <f aca="false">E130*1.015</f>
        <v>42.9509905085986</v>
      </c>
      <c r="F142" s="189" t="n">
        <f aca="false">IF($G$8="atm",E142,$G$8)</f>
        <v>40</v>
      </c>
      <c r="G142" s="67" t="e">
        <f aca="false">IF(AND(E142&gt;F142,$G$1="no"),"",EURO(E142,F142,O142,O142,C142,R142,1,0))</f>
        <v>#NAME?</v>
      </c>
      <c r="H142" s="66" t="e">
        <f aca="false">EURO(E142,F142,O142,O142,C142,R142,1,1)</f>
        <v>#NAME?</v>
      </c>
      <c r="I142" s="67" t="e">
        <f aca="false">IF(AND(F142&gt;E142,$G$1="no"),"",EURO(E142,F142,O142,O142,C142,R142,0,0))</f>
        <v>#NAME?</v>
      </c>
      <c r="J142" s="70" t="e">
        <f aca="false">EURO(E142,F142,O142,O142,C142,R142,0,1)</f>
        <v>#NAME?</v>
      </c>
      <c r="K142" s="69" t="e">
        <f aca="false">EURO($E142,$F142,$O142,$O142,$C142,$R142,1,2)</f>
        <v>#NAME?</v>
      </c>
      <c r="L142" s="70" t="e">
        <f aca="false">EURO($E142,$F142,$O142,$O142,$C142,$R142,1,3)/100</f>
        <v>#NAME?</v>
      </c>
      <c r="M142" s="70" t="e">
        <f aca="false">EURO($E142,$F142,$O142,$O142,$C142,$R142,1,5)/365.25</f>
        <v>#NAME?</v>
      </c>
      <c r="N142" s="191" t="n">
        <f aca="false">VLOOKUP(D142,Lookups!$B$6:$C$304,2)</f>
        <v>40967</v>
      </c>
      <c r="O142" s="192" t="n">
        <f aca="false">VLOOKUP(D142,Lookups!$B$6:$E$304,4)</f>
        <v>0.045</v>
      </c>
      <c r="P142" s="193" t="n">
        <f aca="false">VLOOKUP(D142,Lookups!$B$6:$D$304,3)</f>
        <v>22</v>
      </c>
      <c r="Q142" s="194" t="n">
        <f aca="false">IF(D142&lt;$F$6,0,IF(D142&gt;$F$7,0,1))</f>
        <v>0</v>
      </c>
      <c r="R142" s="73" t="n">
        <f aca="false">N142-$D$4</f>
        <v>-4959</v>
      </c>
    </row>
    <row r="143" customFormat="false" ht="12.75" hidden="false" customHeight="false" outlineLevel="0" collapsed="false">
      <c r="A143" s="192"/>
      <c r="B143" s="196"/>
      <c r="C143" s="186" t="n">
        <v>0.273</v>
      </c>
      <c r="D143" s="187" t="n">
        <v>41000</v>
      </c>
      <c r="E143" s="197" t="n">
        <f aca="false">E131*1.015</f>
        <v>42.1740931423561</v>
      </c>
      <c r="F143" s="189" t="n">
        <f aca="false">IF($G$8="atm",E143,$G$8)</f>
        <v>40</v>
      </c>
      <c r="G143" s="67" t="e">
        <f aca="false">IF(AND(E143&gt;F143,$G$1="no"),"",EURO(E143,F143,O143,O143,C143,R143,1,0))</f>
        <v>#NAME?</v>
      </c>
      <c r="H143" s="66" t="e">
        <f aca="false">EURO(E143,F143,O143,O143,C143,R143,1,1)</f>
        <v>#NAME?</v>
      </c>
      <c r="I143" s="67" t="e">
        <f aca="false">IF(AND(F143&gt;E143,$G$1="no"),"",EURO(E143,F143,O143,O143,C143,R143,0,0))</f>
        <v>#NAME?</v>
      </c>
      <c r="J143" s="70" t="e">
        <f aca="false">EURO(E143,F143,O143,O143,C143,R143,0,1)</f>
        <v>#NAME?</v>
      </c>
      <c r="K143" s="69" t="e">
        <f aca="false">EURO($E143,$F143,$O143,$O143,$C143,$R143,1,2)</f>
        <v>#NAME?</v>
      </c>
      <c r="L143" s="70" t="e">
        <f aca="false">EURO($E143,$F143,$O143,$O143,$C143,$R143,1,3)/100</f>
        <v>#NAME?</v>
      </c>
      <c r="M143" s="70" t="e">
        <f aca="false">EURO($E143,$F143,$O143,$O143,$C143,$R143,1,5)/365.25</f>
        <v>#NAME?</v>
      </c>
      <c r="N143" s="191" t="n">
        <f aca="false">VLOOKUP(D143,Lookups!$B$6:$C$304,2)</f>
        <v>40998</v>
      </c>
      <c r="O143" s="192" t="n">
        <f aca="false">VLOOKUP(D143,Lookups!$B$6:$E$304,4)</f>
        <v>0.045</v>
      </c>
      <c r="P143" s="193" t="n">
        <f aca="false">VLOOKUP(D143,Lookups!$B$6:$D$304,3)</f>
        <v>21</v>
      </c>
      <c r="Q143" s="194" t="n">
        <f aca="false">IF(D143&lt;$F$6,0,IF(D143&gt;$F$7,0,1))</f>
        <v>0</v>
      </c>
      <c r="R143" s="73" t="n">
        <f aca="false">N143-$D$4</f>
        <v>-4928</v>
      </c>
    </row>
    <row r="144" customFormat="false" ht="12.75" hidden="false" customHeight="false" outlineLevel="0" collapsed="false">
      <c r="A144" s="192"/>
      <c r="B144" s="196"/>
      <c r="C144" s="186" t="n">
        <v>0.155</v>
      </c>
      <c r="D144" s="187" t="n">
        <v>41030</v>
      </c>
      <c r="E144" s="197" t="n">
        <f aca="false">E132*1.015</f>
        <v>44.9487316736891</v>
      </c>
      <c r="F144" s="189" t="n">
        <f aca="false">IF($G$8="atm",E144,$G$8)</f>
        <v>40</v>
      </c>
      <c r="G144" s="67" t="e">
        <f aca="false">IF(AND(E144&gt;F144,$G$1="no"),"",EURO(E144,F144,O144,O144,C144,R144,1,0))</f>
        <v>#NAME?</v>
      </c>
      <c r="H144" s="66" t="e">
        <f aca="false">EURO(E144,F144,O144,O144,C144,R144,1,1)</f>
        <v>#NAME?</v>
      </c>
      <c r="I144" s="67" t="e">
        <f aca="false">IF(AND(F144&gt;E144,$G$1="no"),"",EURO(E144,F144,O144,O144,C144,R144,0,0))</f>
        <v>#NAME?</v>
      </c>
      <c r="J144" s="70" t="e">
        <f aca="false">EURO(E144,F144,O144,O144,C144,R144,0,1)</f>
        <v>#NAME?</v>
      </c>
      <c r="K144" s="69" t="e">
        <f aca="false">EURO($E144,$F144,$O144,$O144,$C144,$R144,1,2)</f>
        <v>#NAME?</v>
      </c>
      <c r="L144" s="70" t="e">
        <f aca="false">EURO($E144,$F144,$O144,$O144,$C144,$R144,1,3)/100</f>
        <v>#NAME?</v>
      </c>
      <c r="M144" s="70" t="e">
        <f aca="false">EURO($E144,$F144,$O144,$O144,$C144,$R144,1,5)/365.25</f>
        <v>#NAME?</v>
      </c>
      <c r="N144" s="191" t="n">
        <f aca="false">VLOOKUP(D144,Lookups!$B$6:$C$304,2)</f>
        <v>41028</v>
      </c>
      <c r="O144" s="192" t="n">
        <f aca="false">VLOOKUP(D144,Lookups!$B$6:$E$304,4)</f>
        <v>0.045</v>
      </c>
      <c r="P144" s="193" t="n">
        <f aca="false">VLOOKUP(D144,Lookups!$B$6:$D$304,3)</f>
        <v>22</v>
      </c>
      <c r="Q144" s="194" t="n">
        <f aca="false">IF(D144&lt;$F$6,0,IF(D144&gt;$F$7,0,1))</f>
        <v>0</v>
      </c>
      <c r="R144" s="73" t="n">
        <f aca="false">N144-$D$4</f>
        <v>-4898</v>
      </c>
    </row>
    <row r="145" customFormat="false" ht="12.75" hidden="false" customHeight="false" outlineLevel="0" collapsed="false">
      <c r="A145" s="192"/>
      <c r="B145" s="196"/>
      <c r="C145" s="186" t="n">
        <v>0.155</v>
      </c>
      <c r="D145" s="187" t="n">
        <v>41061</v>
      </c>
      <c r="E145" s="197" t="n">
        <f aca="false">E133*1.015</f>
        <v>51.8852454444358</v>
      </c>
      <c r="F145" s="189" t="n">
        <f aca="false">IF($G$8="atm",E145,$G$8)</f>
        <v>40</v>
      </c>
      <c r="G145" s="67" t="e">
        <f aca="false">IF(AND(E145&gt;F145,$G$1="no"),"",EURO(E145,F145,O145,O145,C145,R145,1,0))</f>
        <v>#NAME?</v>
      </c>
      <c r="H145" s="66" t="e">
        <f aca="false">EURO(E145,F145,O145,O145,C145,R145,1,1)</f>
        <v>#NAME?</v>
      </c>
      <c r="I145" s="67" t="e">
        <f aca="false">IF(AND(F145&gt;E145,$G$1="no"),"",EURO(E145,F145,O145,O145,C145,R145,0,0))</f>
        <v>#NAME?</v>
      </c>
      <c r="J145" s="70" t="e">
        <f aca="false">EURO(E145,F145,O145,O145,C145,R145,0,1)</f>
        <v>#NAME?</v>
      </c>
      <c r="K145" s="69" t="e">
        <f aca="false">EURO($E145,$F145,$O145,$O145,$C145,$R145,1,2)</f>
        <v>#NAME?</v>
      </c>
      <c r="L145" s="70" t="e">
        <f aca="false">EURO($E145,$F145,$O145,$O145,$C145,$R145,1,3)/100</f>
        <v>#NAME?</v>
      </c>
      <c r="M145" s="70" t="e">
        <f aca="false">EURO($E145,$F145,$O145,$O145,$C145,$R145,1,5)/365.25</f>
        <v>#NAME?</v>
      </c>
      <c r="N145" s="191" t="n">
        <f aca="false">VLOOKUP(D145,Lookups!$B$6:$C$304,2)</f>
        <v>41059</v>
      </c>
      <c r="O145" s="192" t="n">
        <f aca="false">VLOOKUP(D145,Lookups!$B$6:$E$304,4)</f>
        <v>0.045</v>
      </c>
      <c r="P145" s="193" t="n">
        <f aca="false">VLOOKUP(D145,Lookups!$B$6:$D$304,3)</f>
        <v>21</v>
      </c>
      <c r="Q145" s="194" t="n">
        <f aca="false">IF(D145&lt;$F$6,0,IF(D145&gt;$F$7,0,1))</f>
        <v>0</v>
      </c>
      <c r="R145" s="73" t="n">
        <f aca="false">N145-$D$4</f>
        <v>-4867</v>
      </c>
    </row>
    <row r="146" customFormat="false" ht="12.75" hidden="false" customHeight="false" outlineLevel="0" collapsed="false">
      <c r="A146" s="192"/>
      <c r="B146" s="196"/>
      <c r="C146" s="186" t="n">
        <v>0.155</v>
      </c>
      <c r="D146" s="187" t="n">
        <v>41091</v>
      </c>
      <c r="E146" s="197" t="n">
        <f aca="false">E134*1.015</f>
        <v>61.3189229703786</v>
      </c>
      <c r="F146" s="189" t="n">
        <f aca="false">IF($G$8="atm",E146,$G$8)</f>
        <v>40</v>
      </c>
      <c r="G146" s="67" t="e">
        <f aca="false">IF(AND(E146&gt;F146,$G$1="no"),"",EURO(E146,F146,O146,O146,C146,R146,1,0))</f>
        <v>#NAME?</v>
      </c>
      <c r="H146" s="66" t="e">
        <f aca="false">EURO(E146,F146,O146,O146,C146,R146,1,1)</f>
        <v>#NAME?</v>
      </c>
      <c r="I146" s="67" t="e">
        <f aca="false">IF(AND(F146&gt;E146,$G$1="no"),"",EURO(E146,F146,O146,O146,C146,R146,0,0))</f>
        <v>#NAME?</v>
      </c>
      <c r="J146" s="70" t="e">
        <f aca="false">EURO(E146,F146,O146,O146,C146,R146,0,1)</f>
        <v>#NAME?</v>
      </c>
      <c r="K146" s="69" t="e">
        <f aca="false">EURO($E146,$F146,$O146,$O146,$C146,$R146,1,2)</f>
        <v>#NAME?</v>
      </c>
      <c r="L146" s="70" t="e">
        <f aca="false">EURO($E146,$F146,$O146,$O146,$C146,$R146,1,3)/100</f>
        <v>#NAME?</v>
      </c>
      <c r="M146" s="70" t="e">
        <f aca="false">EURO($E146,$F146,$O146,$O146,$C146,$R146,1,5)/365.25</f>
        <v>#NAME?</v>
      </c>
      <c r="N146" s="191" t="n">
        <f aca="false">VLOOKUP(D146,Lookups!$B$6:$C$304,2)</f>
        <v>41089</v>
      </c>
      <c r="O146" s="192" t="n">
        <f aca="false">VLOOKUP(D146,Lookups!$B$6:$E$304,4)</f>
        <v>0.045</v>
      </c>
      <c r="P146" s="193" t="n">
        <f aca="false">VLOOKUP(D146,Lookups!$B$6:$D$304,3)</f>
        <v>21</v>
      </c>
      <c r="Q146" s="194" t="n">
        <f aca="false">IF(D146&lt;$F$6,0,IF(D146&gt;$F$7,0,1))</f>
        <v>0</v>
      </c>
      <c r="R146" s="73" t="n">
        <f aca="false">N146-$D$4</f>
        <v>-4837</v>
      </c>
    </row>
    <row r="147" customFormat="false" ht="12.75" hidden="false" customHeight="false" outlineLevel="0" collapsed="false">
      <c r="A147" s="192"/>
      <c r="B147" s="196"/>
      <c r="C147" s="186" t="n">
        <v>0.155</v>
      </c>
      <c r="D147" s="187" t="n">
        <v>41122</v>
      </c>
      <c r="E147" s="197" t="n">
        <f aca="false">E135*1.015</f>
        <v>61.3189314378233</v>
      </c>
      <c r="F147" s="189" t="n">
        <f aca="false">IF($G$8="atm",E147,$G$8)</f>
        <v>40</v>
      </c>
      <c r="G147" s="67" t="e">
        <f aca="false">IF(AND(E147&gt;F147,$G$1="no"),"",EURO(E147,F147,O147,O147,C147,R147,1,0))</f>
        <v>#NAME?</v>
      </c>
      <c r="H147" s="66" t="e">
        <f aca="false">EURO(E147,F147,O147,O147,C147,R147,1,1)</f>
        <v>#NAME?</v>
      </c>
      <c r="I147" s="67" t="e">
        <f aca="false">IF(AND(F147&gt;E147,$G$1="no"),"",EURO(E147,F147,O147,O147,C147,R147,0,0))</f>
        <v>#NAME?</v>
      </c>
      <c r="J147" s="70" t="e">
        <f aca="false">EURO(E147,F147,O147,O147,C147,R147,0,1)</f>
        <v>#NAME?</v>
      </c>
      <c r="K147" s="69" t="e">
        <f aca="false">EURO($E147,$F147,$O147,$O147,$C147,$R147,1,2)</f>
        <v>#NAME?</v>
      </c>
      <c r="L147" s="70" t="e">
        <f aca="false">EURO($E147,$F147,$O147,$O147,$C147,$R147,1,3)/100</f>
        <v>#NAME?</v>
      </c>
      <c r="M147" s="70" t="e">
        <f aca="false">EURO($E147,$F147,$O147,$O147,$C147,$R147,1,5)/365.25</f>
        <v>#NAME?</v>
      </c>
      <c r="N147" s="191" t="n">
        <f aca="false">VLOOKUP(D147,Lookups!$B$6:$C$304,2)</f>
        <v>41120</v>
      </c>
      <c r="O147" s="192" t="n">
        <f aca="false">VLOOKUP(D147,Lookups!$B$6:$E$304,4)</f>
        <v>0.045</v>
      </c>
      <c r="P147" s="193" t="n">
        <f aca="false">VLOOKUP(D147,Lookups!$B$6:$D$304,3)</f>
        <v>23</v>
      </c>
      <c r="Q147" s="194" t="n">
        <f aca="false">IF(D147&lt;$F$6,0,IF(D147&gt;$F$7,0,1))</f>
        <v>0</v>
      </c>
      <c r="R147" s="73" t="n">
        <f aca="false">N147-$D$4</f>
        <v>-4806</v>
      </c>
    </row>
    <row r="148" customFormat="false" ht="12.75" hidden="false" customHeight="false" outlineLevel="0" collapsed="false">
      <c r="A148" s="192"/>
      <c r="B148" s="196"/>
      <c r="C148" s="186" t="n">
        <v>0.155</v>
      </c>
      <c r="D148" s="187" t="n">
        <v>41153</v>
      </c>
      <c r="E148" s="197" t="n">
        <f aca="false">E136*1.015</f>
        <v>44.9487232062444</v>
      </c>
      <c r="F148" s="189" t="n">
        <f aca="false">IF($G$8="atm",E148,$G$8)</f>
        <v>40</v>
      </c>
      <c r="G148" s="67" t="e">
        <f aca="false">IF(AND(E148&gt;F148,$G$1="no"),"",EURO(E148,F148,O148,O148,C148,R148,1,0))</f>
        <v>#NAME?</v>
      </c>
      <c r="H148" s="66" t="e">
        <f aca="false">EURO(E148,F148,O148,O148,C148,R148,1,1)</f>
        <v>#NAME?</v>
      </c>
      <c r="I148" s="67" t="e">
        <f aca="false">IF(AND(F148&gt;E148,$G$1="no"),"",EURO(E148,F148,O148,O148,C148,R148,0,0))</f>
        <v>#NAME?</v>
      </c>
      <c r="J148" s="70" t="e">
        <f aca="false">EURO(E148,F148,O148,O148,C148,R148,0,1)</f>
        <v>#NAME?</v>
      </c>
      <c r="K148" s="69" t="e">
        <f aca="false">EURO($E148,$F148,$O148,$O148,$C148,$R148,1,2)</f>
        <v>#NAME?</v>
      </c>
      <c r="L148" s="70" t="e">
        <f aca="false">EURO($E148,$F148,$O148,$O148,$C148,$R148,1,3)/100</f>
        <v>#NAME?</v>
      </c>
      <c r="M148" s="70" t="e">
        <f aca="false">EURO($E148,$F148,$O148,$O148,$C148,$R148,1,5)/365.25</f>
        <v>#NAME?</v>
      </c>
      <c r="N148" s="191" t="n">
        <f aca="false">VLOOKUP(D148,Lookups!$B$6:$C$304,2)</f>
        <v>41151</v>
      </c>
      <c r="O148" s="192" t="n">
        <f aca="false">VLOOKUP(D148,Lookups!$B$6:$E$304,4)</f>
        <v>0.045</v>
      </c>
      <c r="P148" s="193" t="n">
        <f aca="false">VLOOKUP(D148,Lookups!$B$6:$D$304,3)</f>
        <v>19</v>
      </c>
      <c r="Q148" s="194" t="n">
        <f aca="false">IF(D148&lt;$F$6,0,IF(D148&gt;$F$7,0,1))</f>
        <v>0</v>
      </c>
      <c r="R148" s="73" t="n">
        <f aca="false">N148-$D$4</f>
        <v>-4775</v>
      </c>
    </row>
    <row r="149" customFormat="false" ht="12.75" hidden="false" customHeight="false" outlineLevel="0" collapsed="false">
      <c r="A149" s="192"/>
      <c r="B149" s="196"/>
      <c r="C149" s="186" t="n">
        <v>0.155</v>
      </c>
      <c r="D149" s="187" t="n">
        <v>41183</v>
      </c>
      <c r="E149" s="197" t="n">
        <f aca="false">E137*1.015</f>
        <v>41.1752488088894</v>
      </c>
      <c r="F149" s="189" t="n">
        <f aca="false">IF($G$8="atm",E149,$G$8)</f>
        <v>40</v>
      </c>
      <c r="G149" s="67" t="e">
        <f aca="false">IF(AND(E149&gt;F149,$G$1="no"),"",EURO(E149,F149,O149,O149,C149,R149,1,0))</f>
        <v>#NAME?</v>
      </c>
      <c r="H149" s="66" t="e">
        <f aca="false">EURO(E149,F149,O149,O149,C149,R149,1,1)</f>
        <v>#NAME?</v>
      </c>
      <c r="I149" s="67" t="e">
        <f aca="false">IF(AND(F149&gt;E149,$G$1="no"),"",EURO(E149,F149,O149,O149,C149,R149,0,0))</f>
        <v>#NAME?</v>
      </c>
      <c r="J149" s="70" t="e">
        <f aca="false">EURO(E149,F149,O149,O149,C149,R149,0,1)</f>
        <v>#NAME?</v>
      </c>
      <c r="K149" s="69" t="e">
        <f aca="false">EURO($E149,$F149,$O149,$O149,$C149,$R149,1,2)</f>
        <v>#NAME?</v>
      </c>
      <c r="L149" s="70" t="e">
        <f aca="false">EURO($E149,$F149,$O149,$O149,$C149,$R149,1,3)/100</f>
        <v>#NAME?</v>
      </c>
      <c r="M149" s="70" t="e">
        <f aca="false">EURO($E149,$F149,$O149,$O149,$C149,$R149,1,5)/365.25</f>
        <v>#NAME?</v>
      </c>
      <c r="N149" s="191" t="n">
        <f aca="false">VLOOKUP(D149,Lookups!$B$6:$C$304,2)</f>
        <v>41181</v>
      </c>
      <c r="O149" s="192" t="n">
        <f aca="false">VLOOKUP(D149,Lookups!$B$6:$E$304,4)</f>
        <v>0.045</v>
      </c>
      <c r="P149" s="193" t="n">
        <f aca="false">VLOOKUP(D149,Lookups!$B$6:$D$304,3)</f>
        <v>23</v>
      </c>
      <c r="Q149" s="194" t="n">
        <f aca="false">IF(D149&lt;$F$6,0,IF(D149&gt;$F$7,0,1))</f>
        <v>0</v>
      </c>
      <c r="R149" s="73" t="n">
        <f aca="false">N149-$D$4</f>
        <v>-4745</v>
      </c>
    </row>
    <row r="150" customFormat="false" ht="12.75" hidden="false" customHeight="false" outlineLevel="0" collapsed="false">
      <c r="A150" s="192"/>
      <c r="B150" s="196"/>
      <c r="C150" s="186" t="n">
        <v>0.155</v>
      </c>
      <c r="D150" s="187" t="n">
        <v>41214</v>
      </c>
      <c r="E150" s="197" t="n">
        <f aca="false">E138*1.015</f>
        <v>41.1197489425441</v>
      </c>
      <c r="F150" s="189" t="n">
        <f aca="false">IF($G$8="atm",E150,$G$8)</f>
        <v>40</v>
      </c>
      <c r="G150" s="67" t="e">
        <f aca="false">IF(AND(E150&gt;F150,$G$1="no"),"",EURO(E150,F150,O150,O150,C150,R150,1,0))</f>
        <v>#NAME?</v>
      </c>
      <c r="H150" s="66" t="e">
        <f aca="false">EURO(E150,F150,O150,O150,C150,R150,1,1)</f>
        <v>#NAME?</v>
      </c>
      <c r="I150" s="67" t="e">
        <f aca="false">IF(AND(F150&gt;E150,$G$1="no"),"",EURO(E150,F150,O150,O150,C150,R150,0,0))</f>
        <v>#NAME?</v>
      </c>
      <c r="J150" s="70" t="e">
        <f aca="false">EURO(E150,F150,O150,O150,C150,R150,0,1)</f>
        <v>#NAME?</v>
      </c>
      <c r="K150" s="69" t="e">
        <f aca="false">EURO($E150,$F150,$O150,$O150,$C150,$R150,1,2)</f>
        <v>#NAME?</v>
      </c>
      <c r="L150" s="70" t="e">
        <f aca="false">EURO($E150,$F150,$O150,$O150,$C150,$R150,1,3)/100</f>
        <v>#NAME?</v>
      </c>
      <c r="M150" s="70" t="e">
        <f aca="false">EURO($E150,$F150,$O150,$O150,$C150,$R150,1,5)/365.25</f>
        <v>#NAME?</v>
      </c>
      <c r="N150" s="191" t="n">
        <f aca="false">VLOOKUP(D150,Lookups!$B$6:$C$304,2)</f>
        <v>41212</v>
      </c>
      <c r="O150" s="192" t="n">
        <f aca="false">VLOOKUP(D150,Lookups!$B$6:$E$304,4)</f>
        <v>0.045</v>
      </c>
      <c r="P150" s="193" t="n">
        <f aca="false">VLOOKUP(D150,Lookups!$B$6:$D$304,3)</f>
        <v>21</v>
      </c>
      <c r="Q150" s="194" t="n">
        <f aca="false">IF(D150&lt;$F$6,0,IF(D150&gt;$F$7,0,1))</f>
        <v>0</v>
      </c>
      <c r="R150" s="73" t="n">
        <f aca="false">N150-$D$4</f>
        <v>-4714</v>
      </c>
    </row>
    <row r="151" customFormat="false" ht="12.75" hidden="false" customHeight="false" outlineLevel="0" collapsed="false">
      <c r="A151" s="192"/>
      <c r="B151" s="196"/>
      <c r="C151" s="186" t="n">
        <v>0.155</v>
      </c>
      <c r="D151" s="187" t="n">
        <v>41244</v>
      </c>
      <c r="E151" s="197" t="n">
        <f aca="false">E139*1.015</f>
        <v>41.1197489425441</v>
      </c>
      <c r="F151" s="189" t="n">
        <f aca="false">IF($G$8="atm",E151,$G$8)</f>
        <v>40</v>
      </c>
      <c r="G151" s="67" t="e">
        <f aca="false">IF(AND(E151&gt;F151,$G$1="no"),"",EURO(E151,F151,O151,O151,C151,R151,1,0))</f>
        <v>#NAME?</v>
      </c>
      <c r="H151" s="66" t="e">
        <f aca="false">EURO(E151,F151,O151,O151,C151,R151,1,1)</f>
        <v>#NAME?</v>
      </c>
      <c r="I151" s="67" t="e">
        <f aca="false">IF(AND(F151&gt;E151,$G$1="no"),"",EURO(E151,F151,O151,O151,C151,R151,0,0))</f>
        <v>#NAME?</v>
      </c>
      <c r="J151" s="70" t="e">
        <f aca="false">EURO(E151,F151,O151,O151,C151,R151,0,1)</f>
        <v>#NAME?</v>
      </c>
      <c r="K151" s="69" t="e">
        <f aca="false">EURO($E151,$F151,$O151,$O151,$C151,$R151,1,2)</f>
        <v>#NAME?</v>
      </c>
      <c r="L151" s="70" t="e">
        <f aca="false">EURO($E151,$F151,$O151,$O151,$C151,$R151,1,3)/100</f>
        <v>#NAME?</v>
      </c>
      <c r="M151" s="70" t="e">
        <f aca="false">EURO($E151,$F151,$O151,$O151,$C151,$R151,1,5)/365.25</f>
        <v>#NAME?</v>
      </c>
      <c r="N151" s="191" t="n">
        <f aca="false">VLOOKUP(D151,Lookups!$B$6:$C$304,2)</f>
        <v>41242</v>
      </c>
      <c r="O151" s="192" t="n">
        <f aca="false">VLOOKUP(D151,Lookups!$B$6:$E$304,4)</f>
        <v>0.045</v>
      </c>
      <c r="P151" s="193" t="n">
        <f aca="false">VLOOKUP(D151,Lookups!$B$6:$D$304,3)</f>
        <v>20</v>
      </c>
      <c r="Q151" s="194" t="n">
        <f aca="false">IF(D151&lt;$F$6,0,IF(D151&gt;$F$7,0,1))</f>
        <v>0</v>
      </c>
      <c r="R151" s="73" t="n">
        <f aca="false">N151-$D$4</f>
        <v>-4684</v>
      </c>
    </row>
    <row r="152" customFormat="false" ht="12.75" hidden="false" customHeight="false" outlineLevel="0" collapsed="false">
      <c r="A152" s="192"/>
      <c r="B152" s="196"/>
      <c r="C152" s="186" t="n">
        <v>0.155</v>
      </c>
      <c r="D152" s="187" t="n">
        <v>41275</v>
      </c>
      <c r="E152" s="197" t="n">
        <f aca="false">E140*1.015</f>
        <v>45.3778954536196</v>
      </c>
      <c r="F152" s="189" t="n">
        <f aca="false">IF($G$8="atm",E152,$G$8)</f>
        <v>40</v>
      </c>
      <c r="G152" s="67" t="e">
        <f aca="false">IF(AND(E152&gt;F152,$G$1="no"),"",EURO(E152,F152,O152,O152,C152,R152,1,0))</f>
        <v>#NAME?</v>
      </c>
      <c r="H152" s="66" t="e">
        <f aca="false">EURO(E152,F152,O152,O152,C152,R152,1,1)</f>
        <v>#NAME?</v>
      </c>
      <c r="I152" s="67" t="e">
        <f aca="false">IF(AND(F152&gt;E152,$G$1="no"),"",EURO(E152,F152,O152,O152,C152,R152,0,0))</f>
        <v>#NAME?</v>
      </c>
      <c r="J152" s="70" t="e">
        <f aca="false">EURO(E152,F152,O152,O152,C152,R152,0,1)</f>
        <v>#NAME?</v>
      </c>
      <c r="K152" s="69" t="e">
        <f aca="false">EURO($E152,$F152,$O152,$O152,$C152,$R152,1,2)</f>
        <v>#NAME?</v>
      </c>
      <c r="L152" s="70" t="e">
        <f aca="false">EURO($E152,$F152,$O152,$O152,$C152,$R152,1,3)/100</f>
        <v>#NAME?</v>
      </c>
      <c r="M152" s="70" t="e">
        <f aca="false">EURO($E152,$F152,$O152,$O152,$C152,$R152,1,5)/365.25</f>
        <v>#NAME?</v>
      </c>
      <c r="N152" s="191" t="n">
        <f aca="false">VLOOKUP(D152,Lookups!$B$6:$C$304,2)</f>
        <v>41273</v>
      </c>
      <c r="O152" s="192" t="n">
        <f aca="false">VLOOKUP(D152,Lookups!$B$6:$E$304,4)</f>
        <v>0.045</v>
      </c>
      <c r="P152" s="193" t="n">
        <f aca="false">VLOOKUP(D152,Lookups!$B$6:$D$304,3)</f>
        <v>22</v>
      </c>
      <c r="Q152" s="194" t="n">
        <f aca="false">IF(D152&lt;$F$6,0,IF(D152&gt;$F$7,0,1))</f>
        <v>0</v>
      </c>
      <c r="R152" s="73" t="n">
        <f aca="false">N152-$D$4</f>
        <v>-4653</v>
      </c>
    </row>
    <row r="153" customFormat="false" ht="12.75" hidden="false" customHeight="false" outlineLevel="0" collapsed="false">
      <c r="A153" s="192"/>
      <c r="B153" s="196"/>
      <c r="C153" s="186" t="n">
        <v>0.155</v>
      </c>
      <c r="D153" s="187" t="n">
        <v>41306</v>
      </c>
      <c r="E153" s="197" t="n">
        <f aca="false">E141*1.015</f>
        <v>79.9088337289281</v>
      </c>
      <c r="F153" s="189" t="n">
        <f aca="false">IF($G$8="atm",E153,$G$8)</f>
        <v>40</v>
      </c>
      <c r="G153" s="67" t="e">
        <f aca="false">IF(AND(E153&gt;F153,$G$1="no"),"",EURO(E153,F153,O153,O153,C153,R153,1,0))</f>
        <v>#NAME?</v>
      </c>
      <c r="H153" s="66" t="e">
        <f aca="false">EURO(E153,F153,O153,O153,C153,R153,1,1)</f>
        <v>#NAME?</v>
      </c>
      <c r="I153" s="67" t="e">
        <f aca="false">IF(AND(F153&gt;E153,$G$1="no"),"",EURO(E153,F153,O153,O153,C153,R153,0,0))</f>
        <v>#NAME?</v>
      </c>
      <c r="J153" s="70" t="e">
        <f aca="false">EURO(E153,F153,O153,O153,C153,R153,0,1)</f>
        <v>#NAME?</v>
      </c>
      <c r="K153" s="69" t="e">
        <f aca="false">EURO($E153,$F153,$O153,$O153,$C153,$R153,1,2)</f>
        <v>#NAME?</v>
      </c>
      <c r="L153" s="70" t="e">
        <f aca="false">EURO($E153,$F153,$O153,$O153,$C153,$R153,1,3)/100</f>
        <v>#NAME?</v>
      </c>
      <c r="M153" s="70" t="e">
        <f aca="false">EURO($E153,$F153,$O153,$O153,$C153,$R153,1,5)/365.25</f>
        <v>#NAME?</v>
      </c>
      <c r="N153" s="191" t="n">
        <f aca="false">VLOOKUP(D153,Lookups!$B$6:$C$304,2)</f>
        <v>41304</v>
      </c>
      <c r="O153" s="192" t="n">
        <f aca="false">VLOOKUP(D153,Lookups!$B$6:$E$304,4)</f>
        <v>0.045</v>
      </c>
      <c r="P153" s="193" t="n">
        <f aca="false">VLOOKUP(D153,Lookups!$B$6:$D$304,3)</f>
        <v>20</v>
      </c>
      <c r="Q153" s="194" t="n">
        <f aca="false">IF(D153&lt;$F$6,0,IF(D153&gt;$F$7,0,1))</f>
        <v>0</v>
      </c>
      <c r="R153" s="73" t="n">
        <f aca="false">N153-$D$4</f>
        <v>-4622</v>
      </c>
    </row>
    <row r="154" customFormat="false" ht="12.75" hidden="false" customHeight="false" outlineLevel="0" collapsed="false">
      <c r="A154" s="192"/>
      <c r="B154" s="196"/>
      <c r="C154" s="186" t="n">
        <v>0.155</v>
      </c>
      <c r="D154" s="187" t="n">
        <v>41334</v>
      </c>
      <c r="E154" s="197" t="n">
        <f aca="false">E142*1.015</f>
        <v>43.5952553662276</v>
      </c>
      <c r="F154" s="189" t="n">
        <f aca="false">IF($G$8="atm",E154,$G$8)</f>
        <v>40</v>
      </c>
      <c r="G154" s="67" t="e">
        <f aca="false">IF(AND(E154&gt;F154,$G$1="no"),"",EURO(E154,F154,O154,O154,C154,R154,1,0))</f>
        <v>#NAME?</v>
      </c>
      <c r="H154" s="66" t="e">
        <f aca="false">EURO(E154,F154,O154,O154,C154,R154,1,1)</f>
        <v>#NAME?</v>
      </c>
      <c r="I154" s="67" t="e">
        <f aca="false">IF(AND(F154&gt;E154,$G$1="no"),"",EURO(E154,F154,O154,O154,C154,R154,0,0))</f>
        <v>#NAME?</v>
      </c>
      <c r="J154" s="70" t="e">
        <f aca="false">EURO(E154,F154,O154,O154,C154,R154,0,1)</f>
        <v>#NAME?</v>
      </c>
      <c r="K154" s="69" t="e">
        <f aca="false">EURO($E154,$F154,$O154,$O154,$C154,$R154,1,2)</f>
        <v>#NAME?</v>
      </c>
      <c r="L154" s="70" t="e">
        <f aca="false">EURO($E154,$F154,$O154,$O154,$C154,$R154,1,3)/100</f>
        <v>#NAME?</v>
      </c>
      <c r="M154" s="70" t="e">
        <f aca="false">EURO($E154,$F154,$O154,$O154,$C154,$R154,1,5)/365.25</f>
        <v>#NAME?</v>
      </c>
      <c r="N154" s="191" t="n">
        <f aca="false">VLOOKUP(D154,Lookups!$B$6:$C$304,2)</f>
        <v>41332</v>
      </c>
      <c r="O154" s="192" t="n">
        <f aca="false">VLOOKUP(D154,Lookups!$B$6:$E$304,4)</f>
        <v>0.045</v>
      </c>
      <c r="P154" s="193" t="n">
        <f aca="false">VLOOKUP(D154,Lookups!$B$6:$D$304,3)</f>
        <v>21</v>
      </c>
      <c r="Q154" s="194" t="n">
        <f aca="false">IF(D154&lt;$F$6,0,IF(D154&gt;$F$7,0,1))</f>
        <v>0</v>
      </c>
      <c r="R154" s="73" t="n">
        <f aca="false">N154-$D$4</f>
        <v>-4594</v>
      </c>
    </row>
    <row r="155" customFormat="false" ht="12.75" hidden="false" customHeight="false" outlineLevel="0" collapsed="false">
      <c r="A155" s="192"/>
      <c r="B155" s="196"/>
      <c r="C155" s="186" t="n">
        <v>0.155</v>
      </c>
      <c r="D155" s="187" t="n">
        <v>41365</v>
      </c>
      <c r="E155" s="197" t="n">
        <f aca="false">E143*1.015</f>
        <v>42.8067045394914</v>
      </c>
      <c r="F155" s="189" t="n">
        <f aca="false">IF($G$8="atm",E155,$G$8)</f>
        <v>40</v>
      </c>
      <c r="G155" s="67" t="e">
        <f aca="false">IF(AND(E155&gt;F155,$G$1="no"),"",EURO(E155,F155,O155,O155,C155,R155,1,0))</f>
        <v>#NAME?</v>
      </c>
      <c r="H155" s="66" t="e">
        <f aca="false">EURO(E155,F155,O155,O155,C155,R155,1,1)</f>
        <v>#NAME?</v>
      </c>
      <c r="I155" s="67" t="e">
        <f aca="false">IF(AND(F155&gt;E155,$G$1="no"),"",EURO(E155,F155,O155,O155,C155,R155,0,0))</f>
        <v>#NAME?</v>
      </c>
      <c r="J155" s="70" t="e">
        <f aca="false">EURO(E155,F155,O155,O155,C155,R155,0,1)</f>
        <v>#NAME?</v>
      </c>
      <c r="K155" s="69" t="e">
        <f aca="false">EURO($E155,$F155,$O155,$O155,$C155,$R155,1,2)</f>
        <v>#NAME?</v>
      </c>
      <c r="L155" s="70" t="e">
        <f aca="false">EURO($E155,$F155,$O155,$O155,$C155,$R155,1,3)/100</f>
        <v>#NAME?</v>
      </c>
      <c r="M155" s="70" t="e">
        <f aca="false">EURO($E155,$F155,$O155,$O155,$C155,$R155,1,5)/365.25</f>
        <v>#NAME?</v>
      </c>
      <c r="N155" s="191" t="n">
        <f aca="false">VLOOKUP(D155,Lookups!$B$6:$C$304,2)</f>
        <v>41363</v>
      </c>
      <c r="O155" s="192" t="n">
        <f aca="false">VLOOKUP(D155,Lookups!$B$6:$E$304,4)</f>
        <v>0.045</v>
      </c>
      <c r="P155" s="193" t="n">
        <f aca="false">VLOOKUP(D155,Lookups!$B$6:$D$304,3)</f>
        <v>22</v>
      </c>
      <c r="Q155" s="194" t="n">
        <f aca="false">IF(D155&lt;$F$6,0,IF(D155&gt;$F$7,0,1))</f>
        <v>0</v>
      </c>
      <c r="R155" s="73" t="n">
        <f aca="false">N155-$D$4</f>
        <v>-4563</v>
      </c>
    </row>
    <row r="156" customFormat="false" ht="12.75" hidden="false" customHeight="false" outlineLevel="0" collapsed="false">
      <c r="A156" s="192"/>
      <c r="B156" s="196"/>
      <c r="C156" s="186" t="n">
        <v>0.155</v>
      </c>
      <c r="D156" s="187" t="n">
        <v>41395</v>
      </c>
      <c r="E156" s="197" t="n">
        <f aca="false">E144*1.015</f>
        <v>45.6229626487945</v>
      </c>
      <c r="F156" s="189" t="n">
        <f aca="false">IF($G$8="atm",E156,$G$8)</f>
        <v>40</v>
      </c>
      <c r="G156" s="67" t="e">
        <f aca="false">IF(AND(E156&gt;F156,$G$1="no"),"",EURO(E156,F156,O156,O156,C156,R156,1,0))</f>
        <v>#NAME?</v>
      </c>
      <c r="H156" s="66" t="e">
        <f aca="false">EURO(E156,F156,O156,O156,C156,R156,1,1)</f>
        <v>#NAME?</v>
      </c>
      <c r="I156" s="67" t="e">
        <f aca="false">IF(AND(F156&gt;E156,$G$1="no"),"",EURO(E156,F156,O156,O156,C156,R156,0,0))</f>
        <v>#NAME?</v>
      </c>
      <c r="J156" s="70" t="e">
        <f aca="false">EURO(E156,F156,O156,O156,C156,R156,0,1)</f>
        <v>#NAME?</v>
      </c>
      <c r="K156" s="69" t="e">
        <f aca="false">EURO($E156,$F156,$O156,$O156,$C156,$R156,1,2)</f>
        <v>#NAME?</v>
      </c>
      <c r="L156" s="70" t="e">
        <f aca="false">EURO($E156,$F156,$O156,$O156,$C156,$R156,1,3)/100</f>
        <v>#NAME?</v>
      </c>
      <c r="M156" s="70" t="e">
        <f aca="false">EURO($E156,$F156,$O156,$O156,$C156,$R156,1,5)/365.25</f>
        <v>#NAME?</v>
      </c>
      <c r="N156" s="191" t="n">
        <f aca="false">VLOOKUP(D156,Lookups!$B$6:$C$304,2)</f>
        <v>41393</v>
      </c>
      <c r="O156" s="192" t="n">
        <f aca="false">VLOOKUP(D156,Lookups!$B$6:$E$304,4)</f>
        <v>0.045</v>
      </c>
      <c r="P156" s="193" t="n">
        <f aca="false">VLOOKUP(D156,Lookups!$B$6:$D$304,3)</f>
        <v>22</v>
      </c>
      <c r="Q156" s="194" t="n">
        <f aca="false">IF(D156&lt;$F$6,0,IF(D156&gt;$F$7,0,1))</f>
        <v>0</v>
      </c>
      <c r="R156" s="73" t="n">
        <f aca="false">N156-$D$4</f>
        <v>-4533</v>
      </c>
    </row>
    <row r="157" customFormat="false" ht="12.75" hidden="false" customHeight="false" outlineLevel="0" collapsed="false">
      <c r="A157" s="192"/>
      <c r="B157" s="196"/>
      <c r="C157" s="186" t="n">
        <v>0.155</v>
      </c>
      <c r="D157" s="187" t="n">
        <v>41426</v>
      </c>
      <c r="E157" s="197" t="n">
        <f aca="false">E145*1.015</f>
        <v>52.6635241261024</v>
      </c>
      <c r="F157" s="189" t="n">
        <f aca="false">IF($G$8="atm",E157,$G$8)</f>
        <v>40</v>
      </c>
      <c r="G157" s="67" t="e">
        <f aca="false">IF(AND(E157&gt;F157,$G$1="no"),"",EURO(E157,F157,O157,O157,C157,R157,1,0))</f>
        <v>#NAME?</v>
      </c>
      <c r="H157" s="66" t="e">
        <f aca="false">EURO(E157,F157,O157,O157,C157,R157,1,1)</f>
        <v>#NAME?</v>
      </c>
      <c r="I157" s="67" t="e">
        <f aca="false">IF(AND(F157&gt;E157,$G$1="no"),"",EURO(E157,F157,O157,O157,C157,R157,0,0))</f>
        <v>#NAME?</v>
      </c>
      <c r="J157" s="70" t="e">
        <f aca="false">EURO(E157,F157,O157,O157,C157,R157,0,1)</f>
        <v>#NAME?</v>
      </c>
      <c r="K157" s="69" t="e">
        <f aca="false">EURO($E157,$F157,$O157,$O157,$C157,$R157,1,2)</f>
        <v>#NAME?</v>
      </c>
      <c r="L157" s="70" t="e">
        <f aca="false">EURO($E157,$F157,$O157,$O157,$C157,$R157,1,3)/100</f>
        <v>#NAME?</v>
      </c>
      <c r="M157" s="70" t="e">
        <f aca="false">EURO($E157,$F157,$O157,$O157,$C157,$R157,1,5)/365.25</f>
        <v>#NAME?</v>
      </c>
      <c r="N157" s="191" t="n">
        <f aca="false">VLOOKUP(D157,Lookups!$B$6:$C$304,2)</f>
        <v>41424</v>
      </c>
      <c r="O157" s="192" t="n">
        <f aca="false">VLOOKUP(D157,Lookups!$B$6:$E$304,4)</f>
        <v>0.045</v>
      </c>
      <c r="P157" s="193" t="n">
        <f aca="false">VLOOKUP(D157,Lookups!$B$6:$D$304,3)</f>
        <v>20</v>
      </c>
      <c r="Q157" s="194" t="n">
        <f aca="false">IF(D157&lt;$F$6,0,IF(D157&gt;$F$7,0,1))</f>
        <v>0</v>
      </c>
      <c r="R157" s="73" t="n">
        <f aca="false">N157-$D$4</f>
        <v>-4502</v>
      </c>
    </row>
    <row r="158" customFormat="false" ht="12.75" hidden="false" customHeight="false" outlineLevel="0" collapsed="false">
      <c r="A158" s="192"/>
      <c r="B158" s="196"/>
      <c r="C158" s="186" t="n">
        <v>0.155</v>
      </c>
      <c r="D158" s="187" t="n">
        <v>41456</v>
      </c>
      <c r="E158" s="197" t="n">
        <f aca="false">E146*1.015</f>
        <v>62.2387068149343</v>
      </c>
      <c r="F158" s="189" t="n">
        <f aca="false">IF($G$8="atm",E158,$G$8)</f>
        <v>40</v>
      </c>
      <c r="G158" s="67" t="e">
        <f aca="false">IF(AND(E158&gt;F158,$G$1="no"),"",EURO(E158,F158,O158,O158,C158,R158,1,0))</f>
        <v>#NAME?</v>
      </c>
      <c r="H158" s="66" t="e">
        <f aca="false">EURO(E158,F158,O158,O158,C158,R158,1,1)</f>
        <v>#NAME?</v>
      </c>
      <c r="I158" s="67" t="e">
        <f aca="false">IF(AND(F158&gt;E158,$G$1="no"),"",EURO(E158,F158,O158,O158,C158,R158,0,0))</f>
        <v>#NAME?</v>
      </c>
      <c r="J158" s="70" t="e">
        <f aca="false">EURO(E158,F158,O158,O158,C158,R158,0,1)</f>
        <v>#NAME?</v>
      </c>
      <c r="K158" s="69" t="e">
        <f aca="false">EURO($E158,$F158,$O158,$O158,$C158,$R158,1,2)</f>
        <v>#NAME?</v>
      </c>
      <c r="L158" s="70" t="e">
        <f aca="false">EURO($E158,$F158,$O158,$O158,$C158,$R158,1,3)/100</f>
        <v>#NAME?</v>
      </c>
      <c r="M158" s="70" t="e">
        <f aca="false">EURO($E158,$F158,$O158,$O158,$C158,$R158,1,5)/365.25</f>
        <v>#NAME?</v>
      </c>
      <c r="N158" s="191" t="n">
        <f aca="false">VLOOKUP(D158,Lookups!$B$6:$C$304,2)</f>
        <v>41454</v>
      </c>
      <c r="O158" s="192" t="n">
        <f aca="false">VLOOKUP(D158,Lookups!$B$6:$E$304,4)</f>
        <v>0.045</v>
      </c>
      <c r="P158" s="193" t="n">
        <f aca="false">VLOOKUP(D158,Lookups!$B$6:$D$304,3)</f>
        <v>22</v>
      </c>
      <c r="Q158" s="194" t="n">
        <f aca="false">IF(D158&lt;$F$6,0,IF(D158&gt;$F$7,0,1))</f>
        <v>0</v>
      </c>
      <c r="R158" s="73" t="n">
        <f aca="false">N158-$D$4</f>
        <v>-4472</v>
      </c>
    </row>
    <row r="159" customFormat="false" ht="12.75" hidden="false" customHeight="false" outlineLevel="0" collapsed="false">
      <c r="A159" s="192"/>
      <c r="B159" s="196"/>
      <c r="C159" s="186" t="n">
        <v>0.155</v>
      </c>
      <c r="D159" s="187" t="n">
        <v>41487</v>
      </c>
      <c r="E159" s="197" t="n">
        <f aca="false">E147*1.015</f>
        <v>62.2387154093907</v>
      </c>
      <c r="F159" s="189" t="n">
        <f aca="false">IF($G$8="atm",E159,$G$8)</f>
        <v>40</v>
      </c>
      <c r="G159" s="67" t="e">
        <f aca="false">IF(AND(E159&gt;F159,$G$1="no"),"",EURO(E159,F159,O159,O159,C159,R159,1,0))</f>
        <v>#NAME?</v>
      </c>
      <c r="H159" s="66" t="e">
        <f aca="false">EURO(E159,F159,O159,O159,C159,R159,1,1)</f>
        <v>#NAME?</v>
      </c>
      <c r="I159" s="67" t="e">
        <f aca="false">IF(AND(F159&gt;E159,$G$1="no"),"",EURO(E159,F159,O159,O159,C159,R159,0,0))</f>
        <v>#NAME?</v>
      </c>
      <c r="J159" s="70" t="e">
        <f aca="false">EURO(E159,F159,O159,O159,C159,R159,0,1)</f>
        <v>#NAME?</v>
      </c>
      <c r="K159" s="69" t="e">
        <f aca="false">EURO($E159,$F159,$O159,$O159,$C159,$R159,1,2)</f>
        <v>#NAME?</v>
      </c>
      <c r="L159" s="70" t="e">
        <f aca="false">EURO($E159,$F159,$O159,$O159,$C159,$R159,1,3)/100</f>
        <v>#NAME?</v>
      </c>
      <c r="M159" s="70" t="e">
        <f aca="false">EURO($E159,$F159,$O159,$O159,$C159,$R159,1,5)/365.25</f>
        <v>#NAME?</v>
      </c>
      <c r="N159" s="191" t="n">
        <f aca="false">VLOOKUP(D159,Lookups!$B$6:$C$304,2)</f>
        <v>41485</v>
      </c>
      <c r="O159" s="192" t="n">
        <f aca="false">VLOOKUP(D159,Lookups!$B$6:$E$304,4)</f>
        <v>0.045</v>
      </c>
      <c r="P159" s="193" t="n">
        <f aca="false">VLOOKUP(D159,Lookups!$B$6:$D$304,3)</f>
        <v>22</v>
      </c>
      <c r="Q159" s="194" t="n">
        <f aca="false">IF(D159&lt;$F$6,0,IF(D159&gt;$F$7,0,1))</f>
        <v>0</v>
      </c>
      <c r="R159" s="73" t="n">
        <f aca="false">N159-$D$4</f>
        <v>-4441</v>
      </c>
    </row>
    <row r="160" customFormat="false" ht="12.75" hidden="false" customHeight="false" outlineLevel="0" collapsed="false">
      <c r="A160" s="192"/>
      <c r="B160" s="196"/>
      <c r="C160" s="186" t="n">
        <v>0.155</v>
      </c>
      <c r="D160" s="187" t="n">
        <v>41518</v>
      </c>
      <c r="E160" s="197" t="n">
        <f aca="false">E148*1.015</f>
        <v>45.6229540543381</v>
      </c>
      <c r="F160" s="189" t="n">
        <f aca="false">IF($G$8="atm",E160,$G$8)</f>
        <v>40</v>
      </c>
      <c r="G160" s="67" t="e">
        <f aca="false">IF(AND(E160&gt;F160,$G$1="no"),"",EURO(E160,F160,O160,O160,C160,R160,1,0))</f>
        <v>#NAME?</v>
      </c>
      <c r="H160" s="66" t="e">
        <f aca="false">EURO(E160,F160,O160,O160,C160,R160,1,1)</f>
        <v>#NAME?</v>
      </c>
      <c r="I160" s="67" t="e">
        <f aca="false">IF(AND(F160&gt;E160,$G$1="no"),"",EURO(E160,F160,O160,O160,C160,R160,0,0))</f>
        <v>#NAME?</v>
      </c>
      <c r="J160" s="70" t="e">
        <f aca="false">EURO(E160,F160,O160,O160,C160,R160,0,1)</f>
        <v>#NAME?</v>
      </c>
      <c r="K160" s="69" t="e">
        <f aca="false">EURO($E160,$F160,$O160,$O160,$C160,$R160,1,2)</f>
        <v>#NAME?</v>
      </c>
      <c r="L160" s="70" t="e">
        <f aca="false">EURO($E160,$F160,$O160,$O160,$C160,$R160,1,3)/100</f>
        <v>#NAME?</v>
      </c>
      <c r="M160" s="70" t="e">
        <f aca="false">EURO($E160,$F160,$O160,$O160,$C160,$R160,1,5)/365.25</f>
        <v>#NAME?</v>
      </c>
      <c r="N160" s="191" t="n">
        <f aca="false">VLOOKUP(D160,Lookups!$B$6:$C$304,2)</f>
        <v>41516</v>
      </c>
      <c r="O160" s="192" t="n">
        <f aca="false">VLOOKUP(D160,Lookups!$B$6:$E$304,4)</f>
        <v>0.045</v>
      </c>
      <c r="P160" s="193" t="n">
        <f aca="false">VLOOKUP(D160,Lookups!$B$6:$D$304,3)</f>
        <v>20</v>
      </c>
      <c r="Q160" s="194" t="n">
        <f aca="false">IF(D160&lt;$F$6,0,IF(D160&gt;$F$7,0,1))</f>
        <v>0</v>
      </c>
      <c r="R160" s="73" t="n">
        <f aca="false">N160-$D$4</f>
        <v>-4410</v>
      </c>
    </row>
    <row r="161" customFormat="false" ht="12.75" hidden="false" customHeight="false" outlineLevel="0" collapsed="false">
      <c r="A161" s="192"/>
      <c r="B161" s="196"/>
      <c r="C161" s="186" t="n">
        <v>0.155</v>
      </c>
      <c r="D161" s="187" t="n">
        <v>41548</v>
      </c>
      <c r="E161" s="197" t="n">
        <f aca="false">E149*1.015</f>
        <v>41.7928775410228</v>
      </c>
      <c r="F161" s="189" t="n">
        <f aca="false">IF($G$8="atm",E161,$G$8)</f>
        <v>40</v>
      </c>
      <c r="G161" s="67" t="e">
        <f aca="false">IF(AND(E161&gt;F161,$G$1="no"),"",EURO(E161,F161,O161,O161,C161,R161,1,0))</f>
        <v>#NAME?</v>
      </c>
      <c r="H161" s="66" t="e">
        <f aca="false">EURO(E161,F161,O161,O161,C161,R161,1,1)</f>
        <v>#NAME?</v>
      </c>
      <c r="I161" s="67" t="e">
        <f aca="false">IF(AND(F161&gt;E161,$G$1="no"),"",EURO(E161,F161,O161,O161,C161,R161,0,0))</f>
        <v>#NAME?</v>
      </c>
      <c r="J161" s="70" t="e">
        <f aca="false">EURO(E161,F161,O161,O161,C161,R161,0,1)</f>
        <v>#NAME?</v>
      </c>
      <c r="K161" s="69" t="e">
        <f aca="false">EURO($E161,$F161,$O161,$O161,$C161,$R161,1,2)</f>
        <v>#NAME?</v>
      </c>
      <c r="L161" s="70" t="e">
        <f aca="false">EURO($E161,$F161,$O161,$O161,$C161,$R161,1,3)/100</f>
        <v>#NAME?</v>
      </c>
      <c r="M161" s="70" t="e">
        <f aca="false">EURO($E161,$F161,$O161,$O161,$C161,$R161,1,5)/365.25</f>
        <v>#NAME?</v>
      </c>
      <c r="N161" s="191" t="n">
        <f aca="false">VLOOKUP(D161,Lookups!$B$6:$C$304,2)</f>
        <v>41546</v>
      </c>
      <c r="O161" s="192" t="n">
        <f aca="false">VLOOKUP(D161,Lookups!$B$6:$E$304,4)</f>
        <v>0.045</v>
      </c>
      <c r="P161" s="193" t="n">
        <f aca="false">VLOOKUP(D161,Lookups!$B$6:$D$304,3)</f>
        <v>23</v>
      </c>
      <c r="Q161" s="194" t="n">
        <f aca="false">IF(D161&lt;$F$6,0,IF(D161&gt;$F$7,0,1))</f>
        <v>0</v>
      </c>
      <c r="R161" s="73" t="n">
        <f aca="false">N161-$D$4</f>
        <v>-4380</v>
      </c>
    </row>
    <row r="162" customFormat="false" ht="12.75" hidden="false" customHeight="false" outlineLevel="0" collapsed="false">
      <c r="A162" s="192"/>
      <c r="B162" s="196"/>
      <c r="C162" s="186" t="n">
        <v>0.155</v>
      </c>
      <c r="D162" s="187" t="n">
        <v>41579</v>
      </c>
      <c r="E162" s="197" t="n">
        <f aca="false">E150*1.015</f>
        <v>41.7365451766823</v>
      </c>
      <c r="F162" s="189" t="n">
        <f aca="false">IF($G$8="atm",E162,$G$8)</f>
        <v>40</v>
      </c>
      <c r="G162" s="67" t="e">
        <f aca="false">IF(AND(E162&gt;F162,$G$1="no"),"",EURO(E162,F162,O162,O162,C162,R162,1,0))</f>
        <v>#NAME?</v>
      </c>
      <c r="H162" s="66" t="e">
        <f aca="false">EURO(E162,F162,O162,O162,C162,R162,1,1)</f>
        <v>#NAME?</v>
      </c>
      <c r="I162" s="67" t="e">
        <f aca="false">IF(AND(F162&gt;E162,$G$1="no"),"",EURO(E162,F162,O162,O162,C162,R162,0,0))</f>
        <v>#NAME?</v>
      </c>
      <c r="J162" s="70" t="e">
        <f aca="false">EURO(E162,F162,O162,O162,C162,R162,0,1)</f>
        <v>#NAME?</v>
      </c>
      <c r="K162" s="69" t="e">
        <f aca="false">EURO($E162,$F162,$O162,$O162,$C162,$R162,1,2)</f>
        <v>#NAME?</v>
      </c>
      <c r="L162" s="70" t="e">
        <f aca="false">EURO($E162,$F162,$O162,$O162,$C162,$R162,1,3)/100</f>
        <v>#NAME?</v>
      </c>
      <c r="M162" s="70" t="e">
        <f aca="false">EURO($E162,$F162,$O162,$O162,$C162,$R162,1,5)/365.25</f>
        <v>#NAME?</v>
      </c>
      <c r="N162" s="191" t="n">
        <f aca="false">VLOOKUP(D162,Lookups!$B$6:$C$304,2)</f>
        <v>41577</v>
      </c>
      <c r="O162" s="192" t="n">
        <f aca="false">VLOOKUP(D162,Lookups!$B$6:$E$304,4)</f>
        <v>0.045</v>
      </c>
      <c r="P162" s="193" t="n">
        <f aca="false">VLOOKUP(D162,Lookups!$B$6:$D$304,3)</f>
        <v>20</v>
      </c>
      <c r="Q162" s="194" t="n">
        <f aca="false">IF(D162&lt;$F$6,0,IF(D162&gt;$F$7,0,1))</f>
        <v>0</v>
      </c>
      <c r="R162" s="73" t="n">
        <f aca="false">N162-$D$4</f>
        <v>-4349</v>
      </c>
    </row>
    <row r="163" customFormat="false" ht="12.75" hidden="false" customHeight="false" outlineLevel="0" collapsed="false">
      <c r="A163" s="192"/>
      <c r="B163" s="196"/>
      <c r="C163" s="186" t="n">
        <v>0.155</v>
      </c>
      <c r="D163" s="187" t="n">
        <v>41609</v>
      </c>
      <c r="E163" s="197" t="n">
        <f aca="false">E151*1.015</f>
        <v>41.7365451766823</v>
      </c>
      <c r="F163" s="189" t="n">
        <f aca="false">IF($G$8="atm",E163,$G$8)</f>
        <v>40</v>
      </c>
      <c r="G163" s="67" t="e">
        <f aca="false">IF(AND(E163&gt;F163,$G$1="no"),"",EURO(E163,F163,O163,O163,C163,R163,1,0))</f>
        <v>#NAME?</v>
      </c>
      <c r="H163" s="66" t="e">
        <f aca="false">EURO(E163,F163,O163,O163,C163,R163,1,1)</f>
        <v>#NAME?</v>
      </c>
      <c r="I163" s="67" t="e">
        <f aca="false">IF(AND(F163&gt;E163,$G$1="no"),"",EURO(E163,F163,O163,O163,C163,R163,0,0))</f>
        <v>#NAME?</v>
      </c>
      <c r="J163" s="70" t="e">
        <f aca="false">EURO(E163,F163,O163,O163,C163,R163,0,1)</f>
        <v>#NAME?</v>
      </c>
      <c r="K163" s="69" t="e">
        <f aca="false">EURO($E163,$F163,$O163,$O163,$C163,$R163,1,2)</f>
        <v>#NAME?</v>
      </c>
      <c r="L163" s="70" t="e">
        <f aca="false">EURO($E163,$F163,$O163,$O163,$C163,$R163,1,3)/100</f>
        <v>#NAME?</v>
      </c>
      <c r="M163" s="70" t="e">
        <f aca="false">EURO($E163,$F163,$O163,$O163,$C163,$R163,1,5)/365.25</f>
        <v>#NAME?</v>
      </c>
      <c r="N163" s="191" t="n">
        <f aca="false">VLOOKUP(D163,Lookups!$B$6:$C$304,2)</f>
        <v>41607</v>
      </c>
      <c r="O163" s="192" t="n">
        <f aca="false">VLOOKUP(D163,Lookups!$B$6:$E$304,4)</f>
        <v>0.045</v>
      </c>
      <c r="P163" s="193" t="n">
        <f aca="false">VLOOKUP(D163,Lookups!$B$6:$D$304,3)</f>
        <v>21</v>
      </c>
      <c r="Q163" s="194" t="n">
        <f aca="false">IF(D163&lt;$F$6,0,IF(D163&gt;$F$7,0,1))</f>
        <v>0</v>
      </c>
      <c r="R163" s="73" t="n">
        <f aca="false">N163-$D$4</f>
        <v>-4319</v>
      </c>
    </row>
    <row r="164" customFormat="false" ht="12.75" hidden="false" customHeight="false" outlineLevel="0" collapsed="false">
      <c r="A164" s="192"/>
      <c r="B164" s="196"/>
      <c r="C164" s="186" t="n">
        <v>0.155</v>
      </c>
      <c r="D164" s="187" t="n">
        <v>41640</v>
      </c>
      <c r="E164" s="197" t="n">
        <f aca="false">E152*1.015</f>
        <v>46.0585638854239</v>
      </c>
      <c r="F164" s="189" t="n">
        <f aca="false">IF($G$8="atm",E164,$G$8)</f>
        <v>40</v>
      </c>
      <c r="G164" s="67" t="e">
        <f aca="false">IF(AND(E164&gt;F164,$G$1="no"),"",EURO(E164,F164,O164,O164,C164,R164,1,0))</f>
        <v>#NAME?</v>
      </c>
      <c r="H164" s="66" t="e">
        <f aca="false">EURO(E164,F164,O164,O164,C164,R164,1,1)</f>
        <v>#NAME?</v>
      </c>
      <c r="I164" s="67" t="e">
        <f aca="false">IF(AND(F164&gt;E164,$G$1="no"),"",EURO(E164,F164,O164,O164,C164,R164,0,0))</f>
        <v>#NAME?</v>
      </c>
      <c r="J164" s="70" t="e">
        <f aca="false">EURO(E164,F164,O164,O164,C164,R164,0,1)</f>
        <v>#NAME?</v>
      </c>
      <c r="K164" s="69" t="e">
        <f aca="false">EURO($E164,$F164,$O164,$O164,$C164,$R164,1,2)</f>
        <v>#NAME?</v>
      </c>
      <c r="L164" s="70" t="e">
        <f aca="false">EURO($E164,$F164,$O164,$O164,$C164,$R164,1,3)/100</f>
        <v>#NAME?</v>
      </c>
      <c r="M164" s="70" t="e">
        <f aca="false">EURO($E164,$F164,$O164,$O164,$C164,$R164,1,5)/365.25</f>
        <v>#NAME?</v>
      </c>
      <c r="N164" s="191" t="n">
        <f aca="false">VLOOKUP(D164,Lookups!$B$6:$C$304,2)</f>
        <v>41638</v>
      </c>
      <c r="O164" s="192" t="n">
        <f aca="false">VLOOKUP(D164,Lookups!$B$6:$E$304,4)</f>
        <v>0.045</v>
      </c>
      <c r="P164" s="193" t="n">
        <f aca="false">VLOOKUP(D164,Lookups!$B$6:$D$304,3)</f>
        <v>22</v>
      </c>
      <c r="Q164" s="194" t="n">
        <f aca="false">IF(D164&lt;$F$6,0,IF(D164&gt;$F$7,0,1))</f>
        <v>0</v>
      </c>
      <c r="R164" s="73" t="n">
        <f aca="false">N164-$D$4</f>
        <v>-4288</v>
      </c>
    </row>
    <row r="165" customFormat="false" ht="12.75" hidden="false" customHeight="false" outlineLevel="0" collapsed="false">
      <c r="A165" s="192"/>
      <c r="B165" s="196"/>
      <c r="C165" s="186" t="n">
        <v>0.155</v>
      </c>
      <c r="D165" s="187" t="n">
        <v>41671</v>
      </c>
      <c r="E165" s="197" t="n">
        <f aca="false">E153*1.015</f>
        <v>81.107466234862</v>
      </c>
      <c r="F165" s="189" t="n">
        <f aca="false">IF($G$8="atm",E165,$G$8)</f>
        <v>40</v>
      </c>
      <c r="G165" s="67" t="e">
        <f aca="false">IF(AND(E165&gt;F165,$G$1="no"),"",EURO(E165,F165,O165,O165,C165,R165,1,0))</f>
        <v>#NAME?</v>
      </c>
      <c r="H165" s="66" t="e">
        <f aca="false">EURO(E165,F165,O165,O165,C165,R165,1,1)</f>
        <v>#NAME?</v>
      </c>
      <c r="I165" s="67" t="e">
        <f aca="false">IF(AND(F165&gt;E165,$G$1="no"),"",EURO(E165,F165,O165,O165,C165,R165,0,0))</f>
        <v>#NAME?</v>
      </c>
      <c r="J165" s="70" t="e">
        <f aca="false">EURO(E165,F165,O165,O165,C165,R165,0,1)</f>
        <v>#NAME?</v>
      </c>
      <c r="K165" s="69" t="e">
        <f aca="false">EURO($E165,$F165,$O165,$O165,$C165,$R165,1,2)</f>
        <v>#NAME?</v>
      </c>
      <c r="L165" s="70" t="e">
        <f aca="false">EURO($E165,$F165,$O165,$O165,$C165,$R165,1,3)/100</f>
        <v>#NAME?</v>
      </c>
      <c r="M165" s="70" t="e">
        <f aca="false">EURO($E165,$F165,$O165,$O165,$C165,$R165,1,5)/365.25</f>
        <v>#NAME?</v>
      </c>
      <c r="N165" s="191" t="n">
        <f aca="false">VLOOKUP(D165,Lookups!$B$6:$C$304,2)</f>
        <v>41669</v>
      </c>
      <c r="O165" s="192" t="n">
        <f aca="false">VLOOKUP(D165,Lookups!$B$6:$E$304,4)</f>
        <v>0.045</v>
      </c>
      <c r="P165" s="193" t="n">
        <f aca="false">VLOOKUP(D165,Lookups!$B$6:$D$304,3)</f>
        <v>20</v>
      </c>
      <c r="Q165" s="194" t="n">
        <f aca="false">IF(D165&lt;$F$6,0,IF(D165&gt;$F$7,0,1))</f>
        <v>0</v>
      </c>
      <c r="R165" s="73" t="n">
        <f aca="false">N165-$D$4</f>
        <v>-4257</v>
      </c>
    </row>
    <row r="166" customFormat="false" ht="12.75" hidden="false" customHeight="false" outlineLevel="0" collapsed="false">
      <c r="A166" s="192"/>
      <c r="B166" s="196"/>
      <c r="C166" s="186" t="n">
        <v>0.155</v>
      </c>
      <c r="D166" s="187" t="n">
        <v>41699</v>
      </c>
      <c r="E166" s="197" t="n">
        <f aca="false">E154*1.015</f>
        <v>44.249184196721</v>
      </c>
      <c r="F166" s="189" t="n">
        <f aca="false">IF($G$8="atm",E166,$G$8)</f>
        <v>40</v>
      </c>
      <c r="G166" s="67" t="e">
        <f aca="false">IF(AND(E166&gt;F166,$G$1="no"),"",EURO(E166,F166,O166,O166,C166,R166,1,0))</f>
        <v>#NAME?</v>
      </c>
      <c r="H166" s="66" t="e">
        <f aca="false">EURO(E166,F166,O166,O166,C166,R166,1,1)</f>
        <v>#NAME?</v>
      </c>
      <c r="I166" s="67" t="e">
        <f aca="false">IF(AND(F166&gt;E166,$G$1="no"),"",EURO(E166,F166,O166,O166,C166,R166,0,0))</f>
        <v>#NAME?</v>
      </c>
      <c r="J166" s="70" t="e">
        <f aca="false">EURO(E166,F166,O166,O166,C166,R166,0,1)</f>
        <v>#NAME?</v>
      </c>
      <c r="K166" s="69" t="e">
        <f aca="false">EURO($E166,$F166,$O166,$O166,$C166,$R166,1,2)</f>
        <v>#NAME?</v>
      </c>
      <c r="L166" s="70" t="e">
        <f aca="false">EURO($E166,$F166,$O166,$O166,$C166,$R166,1,3)/100</f>
        <v>#NAME?</v>
      </c>
      <c r="M166" s="70" t="e">
        <f aca="false">EURO($E166,$F166,$O166,$O166,$C166,$R166,1,5)/365.25</f>
        <v>#NAME?</v>
      </c>
      <c r="N166" s="191" t="n">
        <f aca="false">VLOOKUP(D166,Lookups!$B$6:$C$304,2)</f>
        <v>41697</v>
      </c>
      <c r="O166" s="192" t="n">
        <f aca="false">VLOOKUP(D166,Lookups!$B$6:$E$304,4)</f>
        <v>0.045</v>
      </c>
      <c r="P166" s="193" t="n">
        <f aca="false">VLOOKUP(D166,Lookups!$B$6:$D$304,3)</f>
        <v>21</v>
      </c>
      <c r="Q166" s="194" t="n">
        <f aca="false">IF(D166&lt;$F$6,0,IF(D166&gt;$F$7,0,1))</f>
        <v>0</v>
      </c>
      <c r="R166" s="73" t="n">
        <f aca="false">N166-$D$4</f>
        <v>-4229</v>
      </c>
    </row>
    <row r="167" customFormat="false" ht="12.75" hidden="false" customHeight="false" outlineLevel="0" collapsed="false">
      <c r="A167" s="192"/>
      <c r="B167" s="196"/>
      <c r="C167" s="186" t="n">
        <v>0.155</v>
      </c>
      <c r="D167" s="187" t="n">
        <v>41730</v>
      </c>
      <c r="E167" s="197" t="n">
        <f aca="false">E155*1.015</f>
        <v>43.4488051075838</v>
      </c>
      <c r="F167" s="189" t="n">
        <f aca="false">IF($G$8="atm",E167,$G$8)</f>
        <v>40</v>
      </c>
      <c r="G167" s="67" t="e">
        <f aca="false">IF(AND(E167&gt;F167,$G$1="no"),"",EURO(E167,F167,O167,O167,C167,R167,1,0))</f>
        <v>#NAME?</v>
      </c>
      <c r="H167" s="66" t="e">
        <f aca="false">EURO(E167,F167,O167,O167,C167,R167,1,1)</f>
        <v>#NAME?</v>
      </c>
      <c r="I167" s="67" t="e">
        <f aca="false">IF(AND(F167&gt;E167,$G$1="no"),"",EURO(E167,F167,O167,O167,C167,R167,0,0))</f>
        <v>#NAME?</v>
      </c>
      <c r="J167" s="70" t="e">
        <f aca="false">EURO(E167,F167,O167,O167,C167,R167,0,1)</f>
        <v>#NAME?</v>
      </c>
      <c r="K167" s="69" t="e">
        <f aca="false">EURO($E167,$F167,$O167,$O167,$C167,$R167,1,2)</f>
        <v>#NAME?</v>
      </c>
      <c r="L167" s="70" t="e">
        <f aca="false">EURO($E167,$F167,$O167,$O167,$C167,$R167,1,3)/100</f>
        <v>#NAME?</v>
      </c>
      <c r="M167" s="70" t="e">
        <f aca="false">EURO($E167,$F167,$O167,$O167,$C167,$R167,1,5)/365.25</f>
        <v>#NAME?</v>
      </c>
      <c r="N167" s="191" t="n">
        <f aca="false">VLOOKUP(D167,Lookups!$B$6:$C$304,2)</f>
        <v>41728</v>
      </c>
      <c r="O167" s="192" t="n">
        <f aca="false">VLOOKUP(D167,Lookups!$B$6:$E$304,4)</f>
        <v>0.045</v>
      </c>
      <c r="P167" s="193" t="n">
        <f aca="false">VLOOKUP(D167,Lookups!$B$6:$D$304,3)</f>
        <v>22</v>
      </c>
      <c r="Q167" s="194" t="n">
        <f aca="false">IF(D167&lt;$F$6,0,IF(D167&gt;$F$7,0,1))</f>
        <v>0</v>
      </c>
      <c r="R167" s="73" t="n">
        <f aca="false">N167-$D$4</f>
        <v>-4198</v>
      </c>
    </row>
    <row r="168" customFormat="false" ht="12.75" hidden="false" customHeight="false" outlineLevel="0" collapsed="false">
      <c r="A168" s="192"/>
      <c r="B168" s="196"/>
      <c r="C168" s="186" t="n">
        <v>0.155</v>
      </c>
      <c r="D168" s="187" t="n">
        <v>41760</v>
      </c>
      <c r="E168" s="197" t="n">
        <f aca="false">E156*1.015</f>
        <v>46.3073070885264</v>
      </c>
      <c r="F168" s="189" t="n">
        <f aca="false">IF($G$8="atm",E168,$G$8)</f>
        <v>40</v>
      </c>
      <c r="G168" s="67" t="e">
        <f aca="false">IF(AND(E168&gt;F168,$G$1="no"),"",EURO(E168,F168,O168,O168,C168,R168,1,0))</f>
        <v>#NAME?</v>
      </c>
      <c r="H168" s="66" t="e">
        <f aca="false">EURO(E168,F168,O168,O168,C168,R168,1,1)</f>
        <v>#NAME?</v>
      </c>
      <c r="I168" s="67" t="e">
        <f aca="false">IF(AND(F168&gt;E168,$G$1="no"),"",EURO(E168,F168,O168,O168,C168,R168,0,0))</f>
        <v>#NAME?</v>
      </c>
      <c r="J168" s="70" t="e">
        <f aca="false">EURO(E168,F168,O168,O168,C168,R168,0,1)</f>
        <v>#NAME?</v>
      </c>
      <c r="K168" s="69" t="e">
        <f aca="false">EURO($E168,$F168,$O168,$O168,$C168,$R168,1,2)</f>
        <v>#NAME?</v>
      </c>
      <c r="L168" s="70" t="e">
        <f aca="false">EURO($E168,$F168,$O168,$O168,$C168,$R168,1,3)/100</f>
        <v>#NAME?</v>
      </c>
      <c r="M168" s="70" t="e">
        <f aca="false">EURO($E168,$F168,$O168,$O168,$C168,$R168,1,5)/365.25</f>
        <v>#NAME?</v>
      </c>
      <c r="N168" s="191" t="n">
        <f aca="false">VLOOKUP(D168,Lookups!$B$6:$C$304,2)</f>
        <v>41758</v>
      </c>
      <c r="O168" s="192" t="n">
        <f aca="false">VLOOKUP(D168,Lookups!$B$6:$E$304,4)</f>
        <v>0.045</v>
      </c>
      <c r="P168" s="193" t="n">
        <f aca="false">VLOOKUP(D168,Lookups!$B$6:$D$304,3)</f>
        <v>21</v>
      </c>
      <c r="Q168" s="194" t="n">
        <f aca="false">IF(D168&lt;$F$6,0,IF(D168&gt;$F$7,0,1))</f>
        <v>0</v>
      </c>
      <c r="R168" s="73" t="n">
        <f aca="false">N168-$D$4</f>
        <v>-4168</v>
      </c>
    </row>
    <row r="169" customFormat="false" ht="12.75" hidden="false" customHeight="false" outlineLevel="0" collapsed="false">
      <c r="A169" s="192"/>
      <c r="B169" s="196"/>
      <c r="C169" s="186" t="n">
        <v>0.155</v>
      </c>
      <c r="D169" s="187" t="n">
        <v>41791</v>
      </c>
      <c r="E169" s="197" t="n">
        <f aca="false">E157*1.015</f>
        <v>53.4534769879939</v>
      </c>
      <c r="F169" s="189" t="n">
        <f aca="false">IF($G$8="atm",E169,$G$8)</f>
        <v>40</v>
      </c>
      <c r="G169" s="67" t="e">
        <f aca="false">IF(AND(E169&gt;F169,$G$1="no"),"",EURO(E169,F169,O169,O169,C169,R169,1,0))</f>
        <v>#NAME?</v>
      </c>
      <c r="H169" s="66" t="e">
        <f aca="false">EURO(E169,F169,O169,O169,C169,R169,1,1)</f>
        <v>#NAME?</v>
      </c>
      <c r="I169" s="67" t="e">
        <f aca="false">IF(AND(F169&gt;E169,$G$1="no"),"",EURO(E169,F169,O169,O169,C169,R169,0,0))</f>
        <v>#NAME?</v>
      </c>
      <c r="J169" s="70" t="e">
        <f aca="false">EURO(E169,F169,O169,O169,C169,R169,0,1)</f>
        <v>#NAME?</v>
      </c>
      <c r="K169" s="69" t="e">
        <f aca="false">EURO($E169,$F169,$O169,$O169,$C169,$R169,1,2)</f>
        <v>#NAME?</v>
      </c>
      <c r="L169" s="70" t="e">
        <f aca="false">EURO($E169,$F169,$O169,$O169,$C169,$R169,1,3)/100</f>
        <v>#NAME?</v>
      </c>
      <c r="M169" s="70" t="e">
        <f aca="false">EURO($E169,$F169,$O169,$O169,$C169,$R169,1,5)/365.25</f>
        <v>#NAME?</v>
      </c>
      <c r="N169" s="191" t="n">
        <f aca="false">VLOOKUP(D169,Lookups!$B$6:$C$304,2)</f>
        <v>41789</v>
      </c>
      <c r="O169" s="192" t="n">
        <f aca="false">VLOOKUP(D169,Lookups!$B$6:$E$304,4)</f>
        <v>0.045</v>
      </c>
      <c r="P169" s="193" t="n">
        <f aca="false">VLOOKUP(D169,Lookups!$B$6:$D$304,3)</f>
        <v>21</v>
      </c>
      <c r="Q169" s="194" t="n">
        <f aca="false">IF(D169&lt;$F$6,0,IF(D169&gt;$F$7,0,1))</f>
        <v>0</v>
      </c>
      <c r="R169" s="73" t="n">
        <f aca="false">N169-$D$4</f>
        <v>-4137</v>
      </c>
    </row>
    <row r="170" customFormat="false" ht="12.75" hidden="false" customHeight="false" outlineLevel="0" collapsed="false">
      <c r="A170" s="192"/>
      <c r="B170" s="196"/>
      <c r="C170" s="186" t="n">
        <v>0.155</v>
      </c>
      <c r="D170" s="187" t="n">
        <v>41821</v>
      </c>
      <c r="E170" s="197" t="n">
        <f aca="false">E158*1.015</f>
        <v>63.1722874171583</v>
      </c>
      <c r="F170" s="189" t="n">
        <f aca="false">IF($G$8="atm",E170,$G$8)</f>
        <v>40</v>
      </c>
      <c r="G170" s="67" t="e">
        <f aca="false">IF(AND(E170&gt;F170,$G$1="no"),"",EURO(E170,F170,O170,O170,C170,R170,1,0))</f>
        <v>#NAME?</v>
      </c>
      <c r="H170" s="66" t="e">
        <f aca="false">EURO(E170,F170,O170,O170,C170,R170,1,1)</f>
        <v>#NAME?</v>
      </c>
      <c r="I170" s="67" t="e">
        <f aca="false">IF(AND(F170&gt;E170,$G$1="no"),"",EURO(E170,F170,O170,O170,C170,R170,0,0))</f>
        <v>#NAME?</v>
      </c>
      <c r="J170" s="70" t="e">
        <f aca="false">EURO(E170,F170,O170,O170,C170,R170,0,1)</f>
        <v>#NAME?</v>
      </c>
      <c r="K170" s="69" t="e">
        <f aca="false">EURO($E170,$F170,$O170,$O170,$C170,$R170,1,2)</f>
        <v>#NAME?</v>
      </c>
      <c r="L170" s="70" t="e">
        <f aca="false">EURO($E170,$F170,$O170,$O170,$C170,$R170,1,3)/100</f>
        <v>#NAME?</v>
      </c>
      <c r="M170" s="70" t="e">
        <f aca="false">EURO($E170,$F170,$O170,$O170,$C170,$R170,1,5)/365.25</f>
        <v>#NAME?</v>
      </c>
      <c r="N170" s="191" t="n">
        <f aca="false">VLOOKUP(D170,Lookups!$B$6:$C$304,2)</f>
        <v>41819</v>
      </c>
      <c r="O170" s="192" t="n">
        <f aca="false">VLOOKUP(D170,Lookups!$B$6:$E$304,4)</f>
        <v>0.045</v>
      </c>
      <c r="P170" s="193" t="n">
        <f aca="false">VLOOKUP(D170,Lookups!$B$6:$D$304,3)</f>
        <v>22</v>
      </c>
      <c r="Q170" s="194" t="n">
        <f aca="false">IF(D170&lt;$F$6,0,IF(D170&gt;$F$7,0,1))</f>
        <v>0</v>
      </c>
      <c r="R170" s="73" t="n">
        <f aca="false">N170-$D$4</f>
        <v>-4107</v>
      </c>
    </row>
    <row r="171" customFormat="false" ht="12.75" hidden="false" customHeight="false" outlineLevel="0" collapsed="false">
      <c r="A171" s="192"/>
      <c r="B171" s="196"/>
      <c r="C171" s="186" t="n">
        <v>0.155</v>
      </c>
      <c r="D171" s="187" t="n">
        <v>41852</v>
      </c>
      <c r="E171" s="197" t="n">
        <f aca="false">E159*1.015</f>
        <v>63.1722961405315</v>
      </c>
      <c r="F171" s="189" t="n">
        <f aca="false">IF($G$8="atm",E171,$G$8)</f>
        <v>40</v>
      </c>
      <c r="G171" s="67" t="e">
        <f aca="false">IF(AND(E171&gt;F171,$G$1="no"),"",EURO(E171,F171,O171,O171,C171,R171,1,0))</f>
        <v>#NAME?</v>
      </c>
      <c r="H171" s="66" t="e">
        <f aca="false">EURO(E171,F171,O171,O171,C171,R171,1,1)</f>
        <v>#NAME?</v>
      </c>
      <c r="I171" s="67" t="e">
        <f aca="false">IF(AND(F171&gt;E171,$G$1="no"),"",EURO(E171,F171,O171,O171,C171,R171,0,0))</f>
        <v>#NAME?</v>
      </c>
      <c r="J171" s="70" t="e">
        <f aca="false">EURO(E171,F171,O171,O171,C171,R171,0,1)</f>
        <v>#NAME?</v>
      </c>
      <c r="K171" s="69" t="e">
        <f aca="false">EURO($E171,$F171,$O171,$O171,$C171,$R171,1,2)</f>
        <v>#NAME?</v>
      </c>
      <c r="L171" s="70" t="e">
        <f aca="false">EURO($E171,$F171,$O171,$O171,$C171,$R171,1,3)/100</f>
        <v>#NAME?</v>
      </c>
      <c r="M171" s="70" t="e">
        <f aca="false">EURO($E171,$F171,$O171,$O171,$C171,$R171,1,5)/365.25</f>
        <v>#NAME?</v>
      </c>
      <c r="N171" s="191" t="n">
        <f aca="false">VLOOKUP(D171,Lookups!$B$6:$C$304,2)</f>
        <v>41850</v>
      </c>
      <c r="O171" s="192" t="n">
        <f aca="false">VLOOKUP(D171,Lookups!$B$6:$E$304,4)</f>
        <v>0.045</v>
      </c>
      <c r="P171" s="193" t="n">
        <f aca="false">VLOOKUP(D171,Lookups!$B$6:$D$304,3)</f>
        <v>21</v>
      </c>
      <c r="Q171" s="194" t="n">
        <f aca="false">IF(D171&lt;$F$6,0,IF(D171&gt;$F$7,0,1))</f>
        <v>0</v>
      </c>
      <c r="R171" s="73" t="n">
        <f aca="false">N171-$D$4</f>
        <v>-4076</v>
      </c>
    </row>
    <row r="172" customFormat="false" ht="12.75" hidden="false" customHeight="false" outlineLevel="0" collapsed="false">
      <c r="A172" s="192"/>
      <c r="B172" s="196"/>
      <c r="C172" s="186" t="n">
        <v>0.155</v>
      </c>
      <c r="D172" s="187" t="n">
        <v>41883</v>
      </c>
      <c r="E172" s="197" t="n">
        <f aca="false">E160*1.015</f>
        <v>46.3072983651532</v>
      </c>
      <c r="F172" s="189" t="n">
        <f aca="false">IF($G$8="atm",E172,$G$8)</f>
        <v>40</v>
      </c>
      <c r="G172" s="67" t="e">
        <f aca="false">IF(AND(E172&gt;F172,$G$1="no"),"",EURO(E172,F172,O172,O172,C172,R172,1,0))</f>
        <v>#NAME?</v>
      </c>
      <c r="H172" s="66" t="e">
        <f aca="false">EURO(E172,F172,O172,O172,C172,R172,1,1)</f>
        <v>#NAME?</v>
      </c>
      <c r="I172" s="67" t="e">
        <f aca="false">IF(AND(F172&gt;E172,$G$1="no"),"",EURO(E172,F172,O172,O172,C172,R172,0,0))</f>
        <v>#NAME?</v>
      </c>
      <c r="J172" s="70" t="e">
        <f aca="false">EURO(E172,F172,O172,O172,C172,R172,0,1)</f>
        <v>#NAME?</v>
      </c>
      <c r="K172" s="69" t="e">
        <f aca="false">EURO($E172,$F172,$O172,$O172,$C172,$R172,1,2)</f>
        <v>#NAME?</v>
      </c>
      <c r="L172" s="70" t="e">
        <f aca="false">EURO($E172,$F172,$O172,$O172,$C172,$R172,1,3)/100</f>
        <v>#NAME?</v>
      </c>
      <c r="M172" s="70" t="e">
        <f aca="false">EURO($E172,$F172,$O172,$O172,$C172,$R172,1,5)/365.25</f>
        <v>#NAME?</v>
      </c>
      <c r="N172" s="191" t="n">
        <f aca="false">VLOOKUP(D172,Lookups!$B$6:$C$304,2)</f>
        <v>41881</v>
      </c>
      <c r="O172" s="192" t="n">
        <f aca="false">VLOOKUP(D172,Lookups!$B$6:$E$304,4)</f>
        <v>0.045</v>
      </c>
      <c r="P172" s="193" t="n">
        <f aca="false">VLOOKUP(D172,Lookups!$B$6:$D$304,3)</f>
        <v>21</v>
      </c>
      <c r="Q172" s="194" t="n">
        <f aca="false">IF(D172&lt;$F$6,0,IF(D172&gt;$F$7,0,1))</f>
        <v>0</v>
      </c>
      <c r="R172" s="73" t="n">
        <f aca="false">N172-$D$4</f>
        <v>-4045</v>
      </c>
    </row>
    <row r="173" customFormat="false" ht="12.75" hidden="false" customHeight="false" outlineLevel="0" collapsed="false">
      <c r="A173" s="192"/>
      <c r="B173" s="196"/>
      <c r="C173" s="186" t="n">
        <v>0.155</v>
      </c>
      <c r="D173" s="187" t="n">
        <v>41913</v>
      </c>
      <c r="E173" s="197" t="n">
        <f aca="false">E161*1.015</f>
        <v>42.4197707041381</v>
      </c>
      <c r="F173" s="189" t="n">
        <f aca="false">IF($G$8="atm",E173,$G$8)</f>
        <v>40</v>
      </c>
      <c r="G173" s="67" t="e">
        <f aca="false">IF(AND(E173&gt;F173,$G$1="no"),"",EURO(E173,F173,O173,O173,C173,R173,1,0))</f>
        <v>#NAME?</v>
      </c>
      <c r="H173" s="66" t="e">
        <f aca="false">EURO(E173,F173,O173,O173,C173,R173,1,1)</f>
        <v>#NAME?</v>
      </c>
      <c r="I173" s="67" t="e">
        <f aca="false">IF(AND(F173&gt;E173,$G$1="no"),"",EURO(E173,F173,O173,O173,C173,R173,0,0))</f>
        <v>#NAME?</v>
      </c>
      <c r="J173" s="70" t="e">
        <f aca="false">EURO(E173,F173,O173,O173,C173,R173,0,1)</f>
        <v>#NAME?</v>
      </c>
      <c r="K173" s="69" t="e">
        <f aca="false">EURO($E173,$F173,$O173,$O173,$C173,$R173,1,2)</f>
        <v>#NAME?</v>
      </c>
      <c r="L173" s="70" t="e">
        <f aca="false">EURO($E173,$F173,$O173,$O173,$C173,$R173,1,3)/100</f>
        <v>#NAME?</v>
      </c>
      <c r="M173" s="70" t="e">
        <f aca="false">EURO($E173,$F173,$O173,$O173,$C173,$R173,1,5)/365.25</f>
        <v>#NAME?</v>
      </c>
      <c r="N173" s="191" t="n">
        <f aca="false">VLOOKUP(D173,Lookups!$B$6:$C$304,2)</f>
        <v>41911</v>
      </c>
      <c r="O173" s="192" t="n">
        <f aca="false">VLOOKUP(D173,Lookups!$B$6:$E$304,4)</f>
        <v>0.045</v>
      </c>
      <c r="P173" s="193" t="n">
        <f aca="false">VLOOKUP(D173,Lookups!$B$6:$D$304,3)</f>
        <v>23</v>
      </c>
      <c r="Q173" s="194" t="n">
        <f aca="false">IF(D173&lt;$F$6,0,IF(D173&gt;$F$7,0,1))</f>
        <v>0</v>
      </c>
      <c r="R173" s="73" t="n">
        <f aca="false">N173-$D$4</f>
        <v>-4015</v>
      </c>
    </row>
    <row r="174" customFormat="false" ht="12.75" hidden="false" customHeight="false" outlineLevel="0" collapsed="false">
      <c r="A174" s="192"/>
      <c r="B174" s="196"/>
      <c r="C174" s="186" t="n">
        <v>0.155</v>
      </c>
      <c r="D174" s="187" t="n">
        <v>41944</v>
      </c>
      <c r="E174" s="197" t="n">
        <f aca="false">E162*1.015</f>
        <v>42.3625933543325</v>
      </c>
      <c r="F174" s="189" t="n">
        <f aca="false">IF($G$8="atm",E174,$G$8)</f>
        <v>40</v>
      </c>
      <c r="G174" s="67" t="e">
        <f aca="false">IF(AND(E174&gt;F174,$G$1="no"),"",EURO(E174,F174,O174,O174,C174,R174,1,0))</f>
        <v>#NAME?</v>
      </c>
      <c r="H174" s="66" t="e">
        <f aca="false">EURO(E174,F174,O174,O174,C174,R174,1,1)</f>
        <v>#NAME?</v>
      </c>
      <c r="I174" s="67" t="e">
        <f aca="false">IF(AND(F174&gt;E174,$G$1="no"),"",EURO(E174,F174,O174,O174,C174,R174,0,0))</f>
        <v>#NAME?</v>
      </c>
      <c r="J174" s="70" t="e">
        <f aca="false">EURO(E174,F174,O174,O174,C174,R174,0,1)</f>
        <v>#NAME?</v>
      </c>
      <c r="K174" s="69" t="e">
        <f aca="false">EURO($E174,$F174,$O174,$O174,$C174,$R174,1,2)</f>
        <v>#NAME?</v>
      </c>
      <c r="L174" s="70" t="e">
        <f aca="false">EURO($E174,$F174,$O174,$O174,$C174,$R174,1,3)/100</f>
        <v>#NAME?</v>
      </c>
      <c r="M174" s="70" t="e">
        <f aca="false">EURO($E174,$F174,$O174,$O174,$C174,$R174,1,5)/365.25</f>
        <v>#NAME?</v>
      </c>
      <c r="N174" s="191" t="n">
        <f aca="false">VLOOKUP(D174,Lookups!$B$6:$C$304,2)</f>
        <v>41942</v>
      </c>
      <c r="O174" s="192" t="n">
        <f aca="false">VLOOKUP(D174,Lookups!$B$6:$E$304,4)</f>
        <v>0.045</v>
      </c>
      <c r="P174" s="193" t="n">
        <f aca="false">VLOOKUP(D174,Lookups!$B$6:$D$304,3)</f>
        <v>19</v>
      </c>
      <c r="Q174" s="194" t="n">
        <f aca="false">IF(D174&lt;$F$6,0,IF(D174&gt;$F$7,0,1))</f>
        <v>0</v>
      </c>
      <c r="R174" s="73" t="n">
        <f aca="false">N174-$D$4</f>
        <v>-3984</v>
      </c>
    </row>
    <row r="175" customFormat="false" ht="12.75" hidden="false" customHeight="false" outlineLevel="0" collapsed="false">
      <c r="A175" s="192"/>
      <c r="B175" s="196"/>
      <c r="C175" s="186" t="n">
        <v>0.155</v>
      </c>
      <c r="D175" s="187" t="n">
        <v>41974</v>
      </c>
      <c r="E175" s="197" t="n">
        <f aca="false">E163*1.015</f>
        <v>42.3625933543325</v>
      </c>
      <c r="F175" s="189" t="n">
        <f aca="false">IF($G$8="atm",E175,$G$8)</f>
        <v>40</v>
      </c>
      <c r="G175" s="67" t="e">
        <f aca="false">IF(AND(E175&gt;F175,$G$1="no"),"",EURO(E175,F175,O175,O175,C175,R175,1,0))</f>
        <v>#NAME?</v>
      </c>
      <c r="H175" s="66" t="e">
        <f aca="false">EURO(E175,F175,O175,O175,C175,R175,1,1)</f>
        <v>#NAME?</v>
      </c>
      <c r="I175" s="67" t="e">
        <f aca="false">IF(AND(F175&gt;E175,$G$1="no"),"",EURO(E175,F175,O175,O175,C175,R175,0,0))</f>
        <v>#NAME?</v>
      </c>
      <c r="J175" s="70" t="e">
        <f aca="false">EURO(E175,F175,O175,O175,C175,R175,0,1)</f>
        <v>#NAME?</v>
      </c>
      <c r="K175" s="69" t="e">
        <f aca="false">EURO($E175,$F175,$O175,$O175,$C175,$R175,1,2)</f>
        <v>#NAME?</v>
      </c>
      <c r="L175" s="70" t="e">
        <f aca="false">EURO($E175,$F175,$O175,$O175,$C175,$R175,1,3)/100</f>
        <v>#NAME?</v>
      </c>
      <c r="M175" s="70" t="e">
        <f aca="false">EURO($E175,$F175,$O175,$O175,$C175,$R175,1,5)/365.25</f>
        <v>#NAME?</v>
      </c>
      <c r="N175" s="191" t="n">
        <f aca="false">VLOOKUP(D175,Lookups!$B$6:$C$304,2)</f>
        <v>41972</v>
      </c>
      <c r="O175" s="192" t="n">
        <f aca="false">VLOOKUP(D175,Lookups!$B$6:$E$304,4)</f>
        <v>0.045</v>
      </c>
      <c r="P175" s="193" t="n">
        <f aca="false">VLOOKUP(D175,Lookups!$B$6:$D$304,3)</f>
        <v>22</v>
      </c>
      <c r="Q175" s="194" t="n">
        <f aca="false">IF(D175&lt;$F$6,0,IF(D175&gt;$F$7,0,1))</f>
        <v>0</v>
      </c>
      <c r="R175" s="73" t="n">
        <f aca="false">N175-$D$4</f>
        <v>-3954</v>
      </c>
    </row>
    <row r="176" customFormat="false" ht="12.75" hidden="false" customHeight="false" outlineLevel="0" collapsed="false">
      <c r="A176" s="192"/>
      <c r="B176" s="196"/>
      <c r="C176" s="186" t="n">
        <v>0.155</v>
      </c>
      <c r="D176" s="187" t="n">
        <v>42005</v>
      </c>
      <c r="E176" s="197" t="n">
        <f aca="false">E164*1.015</f>
        <v>46.7494423437052</v>
      </c>
      <c r="F176" s="189" t="n">
        <f aca="false">IF($G$8="atm",E176,$G$8)</f>
        <v>40</v>
      </c>
      <c r="G176" s="67" t="e">
        <f aca="false">IF(AND(E176&gt;F176,$G$1="no"),"",EURO(E176,F176,O176,O176,C176,R176,1,0))</f>
        <v>#NAME?</v>
      </c>
      <c r="H176" s="66" t="e">
        <f aca="false">EURO(E176,F176,O176,O176,C176,R176,1,1)</f>
        <v>#NAME?</v>
      </c>
      <c r="I176" s="67" t="e">
        <f aca="false">IF(AND(F176&gt;E176,$G$1="no"),"",EURO(E176,F176,O176,O176,C176,R176,0,0))</f>
        <v>#NAME?</v>
      </c>
      <c r="J176" s="70" t="e">
        <f aca="false">EURO(E176,F176,O176,O176,C176,R176,0,1)</f>
        <v>#NAME?</v>
      </c>
      <c r="K176" s="69" t="e">
        <f aca="false">EURO($E176,$F176,$O176,$O176,$C176,$R176,1,2)</f>
        <v>#NAME?</v>
      </c>
      <c r="L176" s="70" t="e">
        <f aca="false">EURO($E176,$F176,$O176,$O176,$C176,$R176,1,3)/100</f>
        <v>#NAME?</v>
      </c>
      <c r="M176" s="70" t="e">
        <f aca="false">EURO($E176,$F176,$O176,$O176,$C176,$R176,1,5)/365.25</f>
        <v>#NAME?</v>
      </c>
      <c r="N176" s="191" t="n">
        <f aca="false">VLOOKUP(D176,Lookups!$B$6:$C$304,2)</f>
        <v>42003</v>
      </c>
      <c r="O176" s="192" t="n">
        <f aca="false">VLOOKUP(D176,Lookups!$B$6:$E$304,4)</f>
        <v>0.045</v>
      </c>
      <c r="P176" s="193" t="n">
        <f aca="false">VLOOKUP(D176,Lookups!$B$6:$D$304,3)</f>
        <v>21</v>
      </c>
      <c r="Q176" s="194" t="n">
        <f aca="false">IF(D176&lt;$F$6,0,IF(D176&gt;$F$7,0,1))</f>
        <v>0</v>
      </c>
      <c r="R176" s="73" t="n">
        <f aca="false">N176-$D$4</f>
        <v>-3923</v>
      </c>
    </row>
    <row r="177" customFormat="false" ht="12.75" hidden="false" customHeight="false" outlineLevel="0" collapsed="false">
      <c r="A177" s="192"/>
      <c r="B177" s="196"/>
      <c r="C177" s="186" t="n">
        <v>0.155</v>
      </c>
      <c r="D177" s="187" t="n">
        <v>42036</v>
      </c>
      <c r="E177" s="197" t="n">
        <f aca="false">E165*1.015</f>
        <v>82.324078228385</v>
      </c>
      <c r="F177" s="189" t="n">
        <f aca="false">IF($G$8="atm",E177,$G$8)</f>
        <v>40</v>
      </c>
      <c r="G177" s="67" t="e">
        <f aca="false">IF(AND(E177&gt;F177,$G$1="no"),"",EURO(E177,F177,O177,O177,C177,R177,1,0))</f>
        <v>#NAME?</v>
      </c>
      <c r="H177" s="66" t="e">
        <f aca="false">EURO(E177,F177,O177,O177,C177,R177,1,1)</f>
        <v>#NAME?</v>
      </c>
      <c r="I177" s="67" t="e">
        <f aca="false">IF(AND(F177&gt;E177,$G$1="no"),"",EURO(E177,F177,O177,O177,C177,R177,0,0))</f>
        <v>#NAME?</v>
      </c>
      <c r="J177" s="70" t="e">
        <f aca="false">EURO(E177,F177,O177,O177,C177,R177,0,1)</f>
        <v>#NAME?</v>
      </c>
      <c r="K177" s="69" t="e">
        <f aca="false">EURO($E177,$F177,$O177,$O177,$C177,$R177,1,2)</f>
        <v>#NAME?</v>
      </c>
      <c r="L177" s="70" t="e">
        <f aca="false">EURO($E177,$F177,$O177,$O177,$C177,$R177,1,3)/100</f>
        <v>#NAME?</v>
      </c>
      <c r="M177" s="70" t="e">
        <f aca="false">EURO($E177,$F177,$O177,$O177,$C177,$R177,1,5)/365.25</f>
        <v>#NAME?</v>
      </c>
      <c r="N177" s="191" t="n">
        <f aca="false">VLOOKUP(D177,Lookups!$B$6:$C$304,2)</f>
        <v>42034</v>
      </c>
      <c r="O177" s="192" t="n">
        <f aca="false">VLOOKUP(D177,Lookups!$B$6:$E$304,4)</f>
        <v>0.045</v>
      </c>
      <c r="P177" s="193" t="n">
        <f aca="false">VLOOKUP(D177,Lookups!$B$6:$D$304,3)</f>
        <v>20</v>
      </c>
      <c r="Q177" s="194" t="n">
        <f aca="false">IF(D177&lt;$F$6,0,IF(D177&gt;$F$7,0,1))</f>
        <v>0</v>
      </c>
      <c r="R177" s="73" t="n">
        <f aca="false">N177-$D$4</f>
        <v>-3892</v>
      </c>
    </row>
    <row r="178" customFormat="false" ht="12.75" hidden="false" customHeight="false" outlineLevel="0" collapsed="false">
      <c r="A178" s="192"/>
      <c r="B178" s="196"/>
      <c r="C178" s="186" t="n">
        <v>0.155</v>
      </c>
      <c r="D178" s="187" t="n">
        <v>42064</v>
      </c>
      <c r="E178" s="197" t="n">
        <f aca="false">E166*1.015</f>
        <v>44.9129219596718</v>
      </c>
      <c r="F178" s="189" t="n">
        <f aca="false">IF($G$8="atm",E178,$G$8)</f>
        <v>40</v>
      </c>
      <c r="G178" s="67" t="e">
        <f aca="false">IF(AND(E178&gt;F178,$G$1="no"),"",EURO(E178,F178,O178,O178,C178,R178,1,0))</f>
        <v>#NAME?</v>
      </c>
      <c r="H178" s="66" t="e">
        <f aca="false">EURO(E178,F178,O178,O178,C178,R178,1,1)</f>
        <v>#NAME?</v>
      </c>
      <c r="I178" s="67" t="e">
        <f aca="false">IF(AND(F178&gt;E178,$G$1="no"),"",EURO(E178,F178,O178,O178,C178,R178,0,0))</f>
        <v>#NAME?</v>
      </c>
      <c r="J178" s="70" t="e">
        <f aca="false">EURO(E178,F178,O178,O178,C178,R178,0,1)</f>
        <v>#NAME?</v>
      </c>
      <c r="K178" s="69" t="e">
        <f aca="false">EURO($E178,$F178,$O178,$O178,$C178,$R178,1,2)</f>
        <v>#NAME?</v>
      </c>
      <c r="L178" s="70" t="e">
        <f aca="false">EURO($E178,$F178,$O178,$O178,$C178,$R178,1,3)/100</f>
        <v>#NAME?</v>
      </c>
      <c r="M178" s="70" t="e">
        <f aca="false">EURO($E178,$F178,$O178,$O178,$C178,$R178,1,5)/365.25</f>
        <v>#NAME?</v>
      </c>
      <c r="N178" s="191" t="n">
        <f aca="false">VLOOKUP(D178,Lookups!$B$6:$C$304,2)</f>
        <v>42062</v>
      </c>
      <c r="O178" s="192" t="n">
        <f aca="false">VLOOKUP(D178,Lookups!$B$6:$E$304,4)</f>
        <v>0.045</v>
      </c>
      <c r="P178" s="193" t="n">
        <f aca="false">VLOOKUP(D178,Lookups!$B$6:$D$304,3)</f>
        <v>22</v>
      </c>
      <c r="Q178" s="194" t="n">
        <f aca="false">IF(D178&lt;$F$6,0,IF(D178&gt;$F$7,0,1))</f>
        <v>0</v>
      </c>
      <c r="R178" s="73" t="n">
        <f aca="false">N178-$D$4</f>
        <v>-3864</v>
      </c>
    </row>
    <row r="179" customFormat="false" ht="12.75" hidden="false" customHeight="false" outlineLevel="0" collapsed="false">
      <c r="A179" s="192"/>
      <c r="B179" s="196"/>
      <c r="C179" s="186" t="n">
        <v>0.155</v>
      </c>
      <c r="D179" s="187" t="n">
        <v>42095</v>
      </c>
      <c r="E179" s="197" t="n">
        <f aca="false">E167*1.015</f>
        <v>44.1005371841976</v>
      </c>
      <c r="F179" s="189" t="n">
        <f aca="false">IF($G$8="atm",E179,$G$8)</f>
        <v>40</v>
      </c>
      <c r="G179" s="67" t="e">
        <f aca="false">IF(AND(E179&gt;F179,$G$1="no"),"",EURO(E179,F179,O179,O179,C179,R179,1,0))</f>
        <v>#NAME?</v>
      </c>
      <c r="H179" s="66" t="e">
        <f aca="false">EURO(E179,F179,O179,O179,C179,R179,1,1)</f>
        <v>#NAME?</v>
      </c>
      <c r="I179" s="67" t="e">
        <f aca="false">IF(AND(F179&gt;E179,$G$1="no"),"",EURO(E179,F179,O179,O179,C179,R179,0,0))</f>
        <v>#NAME?</v>
      </c>
      <c r="J179" s="70" t="e">
        <f aca="false">EURO(E179,F179,O179,O179,C179,R179,0,1)</f>
        <v>#NAME?</v>
      </c>
      <c r="K179" s="69" t="e">
        <f aca="false">EURO($E179,$F179,$O179,$O179,$C179,$R179,1,2)</f>
        <v>#NAME?</v>
      </c>
      <c r="L179" s="70" t="e">
        <f aca="false">EURO($E179,$F179,$O179,$O179,$C179,$R179,1,3)/100</f>
        <v>#NAME?</v>
      </c>
      <c r="M179" s="70" t="e">
        <f aca="false">EURO($E179,$F179,$O179,$O179,$C179,$R179,1,5)/365.25</f>
        <v>#NAME?</v>
      </c>
      <c r="N179" s="191" t="n">
        <f aca="false">VLOOKUP(D179,Lookups!$B$6:$C$304,2)</f>
        <v>42093</v>
      </c>
      <c r="O179" s="192" t="n">
        <f aca="false">VLOOKUP(D179,Lookups!$B$6:$E$304,4)</f>
        <v>0.045</v>
      </c>
      <c r="P179" s="193" t="n">
        <f aca="false">VLOOKUP(D179,Lookups!$B$6:$D$304,3)</f>
        <v>22</v>
      </c>
      <c r="Q179" s="194" t="n">
        <f aca="false">IF(D179&lt;$F$6,0,IF(D179&gt;$F$7,0,1))</f>
        <v>0</v>
      </c>
      <c r="R179" s="73" t="n">
        <f aca="false">N179-$D$4</f>
        <v>-3833</v>
      </c>
    </row>
    <row r="180" customFormat="false" ht="12.75" hidden="false" customHeight="false" outlineLevel="0" collapsed="false">
      <c r="A180" s="192"/>
      <c r="B180" s="196"/>
      <c r="C180" s="186" t="n">
        <v>0.155</v>
      </c>
      <c r="D180" s="187" t="n">
        <v>42125</v>
      </c>
      <c r="E180" s="197" t="n">
        <f aca="false">E168*1.015</f>
        <v>47.0019166948543</v>
      </c>
      <c r="F180" s="189" t="n">
        <f aca="false">IF($G$8="atm",E180,$G$8)</f>
        <v>40</v>
      </c>
      <c r="G180" s="67" t="e">
        <f aca="false">IF(AND(E180&gt;F180,$G$1="no"),"",EURO(E180,F180,O180,O180,C180,R180,1,0))</f>
        <v>#NAME?</v>
      </c>
      <c r="H180" s="66" t="e">
        <f aca="false">EURO(E180,F180,O180,O180,C180,R180,1,1)</f>
        <v>#NAME?</v>
      </c>
      <c r="I180" s="67" t="e">
        <f aca="false">IF(AND(F180&gt;E180,$G$1="no"),"",EURO(E180,F180,O180,O180,C180,R180,0,0))</f>
        <v>#NAME?</v>
      </c>
      <c r="J180" s="70" t="e">
        <f aca="false">EURO(E180,F180,O180,O180,C180,R180,0,1)</f>
        <v>#NAME?</v>
      </c>
      <c r="K180" s="69" t="e">
        <f aca="false">EURO($E180,$F180,$O180,$O180,$C180,$R180,1,2)</f>
        <v>#NAME?</v>
      </c>
      <c r="L180" s="70" t="e">
        <f aca="false">EURO($E180,$F180,$O180,$O180,$C180,$R180,1,3)/100</f>
        <v>#NAME?</v>
      </c>
      <c r="M180" s="70" t="e">
        <f aca="false">EURO($E180,$F180,$O180,$O180,$C180,$R180,1,5)/365.25</f>
        <v>#NAME?</v>
      </c>
      <c r="N180" s="191" t="n">
        <f aca="false">VLOOKUP(D180,Lookups!$B$6:$C$304,2)</f>
        <v>42123</v>
      </c>
      <c r="O180" s="192" t="n">
        <f aca="false">VLOOKUP(D180,Lookups!$B$6:$E$304,4)</f>
        <v>0.045</v>
      </c>
      <c r="P180" s="193" t="n">
        <f aca="false">VLOOKUP(D180,Lookups!$B$6:$D$304,3)</f>
        <v>20</v>
      </c>
      <c r="Q180" s="194" t="n">
        <f aca="false">IF(D180&lt;$F$6,0,IF(D180&gt;$F$7,0,1))</f>
        <v>0</v>
      </c>
      <c r="R180" s="73" t="n">
        <f aca="false">N180-$D$4</f>
        <v>-3803</v>
      </c>
    </row>
    <row r="181" customFormat="false" ht="12.75" hidden="false" customHeight="false" outlineLevel="0" collapsed="false">
      <c r="A181" s="192"/>
      <c r="B181" s="196"/>
      <c r="C181" s="186" t="n">
        <v>0.155</v>
      </c>
      <c r="D181" s="187" t="n">
        <v>42156</v>
      </c>
      <c r="E181" s="197" t="n">
        <f aca="false">E169*1.015</f>
        <v>54.2552791428138</v>
      </c>
      <c r="F181" s="189" t="n">
        <f aca="false">IF($G$8="atm",E181,$G$8)</f>
        <v>40</v>
      </c>
      <c r="G181" s="67" t="e">
        <f aca="false">IF(AND(E181&gt;F181,$G$1="no"),"",EURO(E181,F181,O181,O181,C181,R181,1,0))</f>
        <v>#NAME?</v>
      </c>
      <c r="H181" s="66" t="e">
        <f aca="false">EURO(E181,F181,O181,O181,C181,R181,1,1)</f>
        <v>#NAME?</v>
      </c>
      <c r="I181" s="67" t="e">
        <f aca="false">IF(AND(F181&gt;E181,$G$1="no"),"",EURO(E181,F181,O181,O181,C181,R181,0,0))</f>
        <v>#NAME?</v>
      </c>
      <c r="J181" s="70" t="e">
        <f aca="false">EURO(E181,F181,O181,O181,C181,R181,0,1)</f>
        <v>#NAME?</v>
      </c>
      <c r="K181" s="69" t="e">
        <f aca="false">EURO($E181,$F181,$O181,$O181,$C181,$R181,1,2)</f>
        <v>#NAME?</v>
      </c>
      <c r="L181" s="70" t="e">
        <f aca="false">EURO($E181,$F181,$O181,$O181,$C181,$R181,1,3)/100</f>
        <v>#NAME?</v>
      </c>
      <c r="M181" s="70" t="e">
        <f aca="false">EURO($E181,$F181,$O181,$O181,$C181,$R181,1,5)/365.25</f>
        <v>#NAME?</v>
      </c>
      <c r="N181" s="191" t="n">
        <f aca="false">VLOOKUP(D181,Lookups!$B$6:$C$304,2)</f>
        <v>42154</v>
      </c>
      <c r="O181" s="192" t="n">
        <f aca="false">VLOOKUP(D181,Lookups!$B$6:$E$304,4)</f>
        <v>0.045</v>
      </c>
      <c r="P181" s="193" t="n">
        <f aca="false">VLOOKUP(D181,Lookups!$B$6:$D$304,3)</f>
        <v>22</v>
      </c>
      <c r="Q181" s="194" t="n">
        <f aca="false">IF(D181&lt;$F$6,0,IF(D181&gt;$F$7,0,1))</f>
        <v>0</v>
      </c>
      <c r="R181" s="73" t="n">
        <f aca="false">N181-$D$4</f>
        <v>-3772</v>
      </c>
    </row>
    <row r="182" customFormat="false" ht="12.75" hidden="false" customHeight="false" outlineLevel="0" collapsed="false">
      <c r="A182" s="192"/>
      <c r="B182" s="196"/>
      <c r="C182" s="186" t="n">
        <v>0.155</v>
      </c>
      <c r="D182" s="187" t="n">
        <v>42186</v>
      </c>
      <c r="E182" s="197" t="n">
        <f aca="false">E170*1.015</f>
        <v>64.1198717284157</v>
      </c>
      <c r="F182" s="189" t="n">
        <f aca="false">IF($G$8="atm",E182,$G$8)</f>
        <v>40</v>
      </c>
      <c r="G182" s="67" t="e">
        <f aca="false">IF(AND(E182&gt;F182,$G$1="no"),"",EURO(E182,F182,O182,O182,C182,R182,1,0))</f>
        <v>#NAME?</v>
      </c>
      <c r="H182" s="66" t="e">
        <f aca="false">EURO(E182,F182,O182,O182,C182,R182,1,1)</f>
        <v>#NAME?</v>
      </c>
      <c r="I182" s="67" t="e">
        <f aca="false">IF(AND(F182&gt;E182,$G$1="no"),"",EURO(E182,F182,O182,O182,C182,R182,0,0))</f>
        <v>#NAME?</v>
      </c>
      <c r="J182" s="70" t="e">
        <f aca="false">EURO(E182,F182,O182,O182,C182,R182,0,1)</f>
        <v>#NAME?</v>
      </c>
      <c r="K182" s="69" t="e">
        <f aca="false">EURO($E182,$F182,$O182,$O182,$C182,$R182,1,2)</f>
        <v>#NAME?</v>
      </c>
      <c r="L182" s="70" t="e">
        <f aca="false">EURO($E182,$F182,$O182,$O182,$C182,$R182,1,3)/100</f>
        <v>#NAME?</v>
      </c>
      <c r="M182" s="70" t="e">
        <f aca="false">EURO($E182,$F182,$O182,$O182,$C182,$R182,1,5)/365.25</f>
        <v>#NAME?</v>
      </c>
      <c r="N182" s="191" t="n">
        <f aca="false">VLOOKUP(D182,Lookups!$B$6:$C$304,2)</f>
        <v>42184</v>
      </c>
      <c r="O182" s="192" t="n">
        <f aca="false">VLOOKUP(D182,Lookups!$B$6:$E$304,4)</f>
        <v>0.045</v>
      </c>
      <c r="P182" s="193" t="n">
        <f aca="false">VLOOKUP(D182,Lookups!$B$6:$D$304,3)</f>
        <v>23</v>
      </c>
      <c r="Q182" s="194" t="n">
        <f aca="false">IF(D182&lt;$F$6,0,IF(D182&gt;$F$7,0,1))</f>
        <v>0</v>
      </c>
      <c r="R182" s="73" t="n">
        <f aca="false">N182-$D$4</f>
        <v>-3742</v>
      </c>
    </row>
    <row r="183" customFormat="false" ht="12.75" hidden="false" customHeight="false" outlineLevel="0" collapsed="false">
      <c r="A183" s="192"/>
      <c r="B183" s="196"/>
      <c r="C183" s="186" t="n">
        <v>0.155</v>
      </c>
      <c r="D183" s="187" t="n">
        <v>42217</v>
      </c>
      <c r="E183" s="197" t="n">
        <f aca="false">E171*1.015</f>
        <v>64.1198805826395</v>
      </c>
      <c r="F183" s="189" t="n">
        <f aca="false">IF($G$8="atm",E183,$G$8)</f>
        <v>40</v>
      </c>
      <c r="G183" s="67" t="e">
        <f aca="false">IF(AND(E183&gt;F183,$G$1="no"),"",EURO(E183,F183,O183,O183,C183,R183,1,0))</f>
        <v>#NAME?</v>
      </c>
      <c r="H183" s="66" t="e">
        <f aca="false">EURO(E183,F183,O183,O183,C183,R183,1,1)</f>
        <v>#NAME?</v>
      </c>
      <c r="I183" s="67" t="e">
        <f aca="false">IF(AND(F183&gt;E183,$G$1="no"),"",EURO(E183,F183,O183,O183,C183,R183,0,0))</f>
        <v>#NAME?</v>
      </c>
      <c r="J183" s="70" t="e">
        <f aca="false">EURO(E183,F183,O183,O183,C183,R183,0,1)</f>
        <v>#NAME?</v>
      </c>
      <c r="K183" s="69" t="e">
        <f aca="false">EURO($E183,$F183,$O183,$O183,$C183,$R183,1,2)</f>
        <v>#NAME?</v>
      </c>
      <c r="L183" s="70" t="e">
        <f aca="false">EURO($E183,$F183,$O183,$O183,$C183,$R183,1,3)/100</f>
        <v>#NAME?</v>
      </c>
      <c r="M183" s="70" t="e">
        <f aca="false">EURO($E183,$F183,$O183,$O183,$C183,$R183,1,5)/365.25</f>
        <v>#NAME?</v>
      </c>
      <c r="N183" s="191" t="n">
        <f aca="false">VLOOKUP(D183,Lookups!$B$6:$C$304,2)</f>
        <v>42215</v>
      </c>
      <c r="O183" s="192" t="n">
        <f aca="false">VLOOKUP(D183,Lookups!$B$6:$E$304,4)</f>
        <v>0.045</v>
      </c>
      <c r="P183" s="193" t="n">
        <f aca="false">VLOOKUP(D183,Lookups!$B$6:$D$304,3)</f>
        <v>21</v>
      </c>
      <c r="Q183" s="194" t="n">
        <f aca="false">IF(D183&lt;$F$6,0,IF(D183&gt;$F$7,0,1))</f>
        <v>0</v>
      </c>
      <c r="R183" s="73" t="n">
        <f aca="false">N183-$D$4</f>
        <v>-3711</v>
      </c>
    </row>
    <row r="184" customFormat="false" ht="12.75" hidden="false" customHeight="false" outlineLevel="0" collapsed="false">
      <c r="A184" s="192"/>
      <c r="B184" s="196"/>
      <c r="C184" s="186" t="n">
        <v>0.155</v>
      </c>
      <c r="D184" s="187" t="n">
        <v>42248</v>
      </c>
      <c r="E184" s="197" t="n">
        <f aca="false">E172*1.015</f>
        <v>47.0019078406304</v>
      </c>
      <c r="F184" s="189" t="n">
        <f aca="false">IF($G$8="atm",E184,$G$8)</f>
        <v>40</v>
      </c>
      <c r="G184" s="67" t="e">
        <f aca="false">IF(AND(E184&gt;F184,$G$1="no"),"",EURO(E184,F184,O184,O184,C184,R184,1,0))</f>
        <v>#NAME?</v>
      </c>
      <c r="H184" s="66" t="e">
        <f aca="false">EURO(E184,F184,O184,O184,C184,R184,1,1)</f>
        <v>#NAME?</v>
      </c>
      <c r="I184" s="67" t="e">
        <f aca="false">IF(AND(F184&gt;E184,$G$1="no"),"",EURO(E184,F184,O184,O184,C184,R184,0,0))</f>
        <v>#NAME?</v>
      </c>
      <c r="J184" s="70" t="e">
        <f aca="false">EURO(E184,F184,O184,O184,C184,R184,0,1)</f>
        <v>#NAME?</v>
      </c>
      <c r="K184" s="69" t="e">
        <f aca="false">EURO($E184,$F184,$O184,$O184,$C184,$R184,1,2)</f>
        <v>#NAME?</v>
      </c>
      <c r="L184" s="70" t="e">
        <f aca="false">EURO($E184,$F184,$O184,$O184,$C184,$R184,1,3)/100</f>
        <v>#NAME?</v>
      </c>
      <c r="M184" s="70" t="e">
        <f aca="false">EURO($E184,$F184,$O184,$O184,$C184,$R184,1,5)/365.25</f>
        <v>#NAME?</v>
      </c>
      <c r="N184" s="191" t="n">
        <f aca="false">VLOOKUP(D184,Lookups!$B$6:$C$304,2)</f>
        <v>42246</v>
      </c>
      <c r="O184" s="192" t="n">
        <f aca="false">VLOOKUP(D184,Lookups!$B$6:$E$304,4)</f>
        <v>0.045</v>
      </c>
      <c r="P184" s="193" t="n">
        <f aca="false">VLOOKUP(D184,Lookups!$B$6:$D$304,3)</f>
        <v>21</v>
      </c>
      <c r="Q184" s="194" t="n">
        <f aca="false">IF(D184&lt;$F$6,0,IF(D184&gt;$F$7,0,1))</f>
        <v>0</v>
      </c>
      <c r="R184" s="73" t="n">
        <f aca="false">N184-$D$4</f>
        <v>-3680</v>
      </c>
    </row>
    <row r="185" customFormat="false" ht="12.75" hidden="false" customHeight="false" outlineLevel="0" collapsed="false">
      <c r="A185" s="192"/>
      <c r="B185" s="196"/>
      <c r="C185" s="186" t="n">
        <v>0.155</v>
      </c>
      <c r="D185" s="187" t="n">
        <v>42278</v>
      </c>
      <c r="E185" s="197" t="n">
        <f aca="false">E173*1.015</f>
        <v>43.0560672647002</v>
      </c>
      <c r="F185" s="189" t="n">
        <f aca="false">IF($G$8="atm",E185,$G$8)</f>
        <v>40</v>
      </c>
      <c r="G185" s="67" t="e">
        <f aca="false">IF(AND(E185&gt;F185,$G$1="no"),"",EURO(E185,F185,O185,O185,C185,R185,1,0))</f>
        <v>#NAME?</v>
      </c>
      <c r="H185" s="66" t="e">
        <f aca="false">EURO(E185,F185,O185,O185,C185,R185,1,1)</f>
        <v>#NAME?</v>
      </c>
      <c r="I185" s="67" t="e">
        <f aca="false">IF(AND(F185&gt;E185,$G$1="no"),"",EURO(E185,F185,O185,O185,C185,R185,0,0))</f>
        <v>#NAME?</v>
      </c>
      <c r="J185" s="70" t="e">
        <f aca="false">EURO(E185,F185,O185,O185,C185,R185,0,1)</f>
        <v>#NAME?</v>
      </c>
      <c r="K185" s="69" t="e">
        <f aca="false">EURO($E185,$F185,$O185,$O185,$C185,$R185,1,2)</f>
        <v>#NAME?</v>
      </c>
      <c r="L185" s="70" t="e">
        <f aca="false">EURO($E185,$F185,$O185,$O185,$C185,$R185,1,3)/100</f>
        <v>#NAME?</v>
      </c>
      <c r="M185" s="70" t="e">
        <f aca="false">EURO($E185,$F185,$O185,$O185,$C185,$R185,1,5)/365.25</f>
        <v>#NAME?</v>
      </c>
      <c r="N185" s="191" t="n">
        <f aca="false">VLOOKUP(D185,Lookups!$B$6:$C$304,2)</f>
        <v>42276</v>
      </c>
      <c r="O185" s="192" t="n">
        <f aca="false">VLOOKUP(D185,Lookups!$B$6:$E$304,4)</f>
        <v>0.045</v>
      </c>
      <c r="P185" s="193" t="n">
        <f aca="false">VLOOKUP(D185,Lookups!$B$6:$D$304,3)</f>
        <v>22</v>
      </c>
      <c r="Q185" s="194" t="n">
        <f aca="false">IF(D185&lt;$F$6,0,IF(D185&gt;$F$7,0,1))</f>
        <v>0</v>
      </c>
      <c r="R185" s="73" t="n">
        <f aca="false">N185-$D$4</f>
        <v>-3650</v>
      </c>
    </row>
    <row r="186" customFormat="false" ht="12.75" hidden="false" customHeight="false" outlineLevel="0" collapsed="false">
      <c r="A186" s="192"/>
      <c r="B186" s="196"/>
      <c r="C186" s="186" t="n">
        <v>0.155</v>
      </c>
      <c r="D186" s="187" t="n">
        <v>42309</v>
      </c>
      <c r="E186" s="197" t="n">
        <f aca="false">E174*1.015</f>
        <v>42.9980322546475</v>
      </c>
      <c r="F186" s="189" t="n">
        <f aca="false">IF($G$8="atm",E186,$G$8)</f>
        <v>40</v>
      </c>
      <c r="G186" s="67" t="e">
        <f aca="false">IF(AND(E186&gt;F186,$G$1="no"),"",EURO(E186,F186,O186,O186,C186,R186,1,0))</f>
        <v>#NAME?</v>
      </c>
      <c r="H186" s="66" t="e">
        <f aca="false">EURO(E186,F186,O186,O186,C186,R186,1,1)</f>
        <v>#NAME?</v>
      </c>
      <c r="I186" s="67" t="e">
        <f aca="false">IF(AND(F186&gt;E186,$G$1="no"),"",EURO(E186,F186,O186,O186,C186,R186,0,0))</f>
        <v>#NAME?</v>
      </c>
      <c r="J186" s="70" t="e">
        <f aca="false">EURO(E186,F186,O186,O186,C186,R186,0,1)</f>
        <v>#NAME?</v>
      </c>
      <c r="K186" s="69" t="e">
        <f aca="false">EURO($E186,$F186,$O186,$O186,$C186,$R186,1,2)</f>
        <v>#NAME?</v>
      </c>
      <c r="L186" s="70" t="e">
        <f aca="false">EURO($E186,$F186,$O186,$O186,$C186,$R186,1,3)/100</f>
        <v>#NAME?</v>
      </c>
      <c r="M186" s="70" t="e">
        <f aca="false">EURO($E186,$F186,$O186,$O186,$C186,$R186,1,5)/365.25</f>
        <v>#NAME?</v>
      </c>
      <c r="N186" s="191" t="n">
        <f aca="false">VLOOKUP(D186,Lookups!$B$6:$C$304,2)</f>
        <v>42307</v>
      </c>
      <c r="O186" s="192" t="n">
        <f aca="false">VLOOKUP(D186,Lookups!$B$6:$E$304,4)</f>
        <v>0.045</v>
      </c>
      <c r="P186" s="193" t="n">
        <f aca="false">VLOOKUP(D186,Lookups!$B$6:$D$304,3)</f>
        <v>20</v>
      </c>
      <c r="Q186" s="194" t="n">
        <f aca="false">IF(D186&lt;$F$6,0,IF(D186&gt;$F$7,0,1))</f>
        <v>0</v>
      </c>
      <c r="R186" s="73" t="n">
        <f aca="false">N186-$D$4</f>
        <v>-3619</v>
      </c>
    </row>
    <row r="187" customFormat="false" ht="12.75" hidden="false" customHeight="false" outlineLevel="0" collapsed="false">
      <c r="A187" s="192"/>
      <c r="B187" s="196"/>
      <c r="C187" s="186" t="n">
        <v>0.155</v>
      </c>
      <c r="D187" s="187" t="n">
        <v>42339</v>
      </c>
      <c r="E187" s="197" t="n">
        <f aca="false">E175*1.015</f>
        <v>42.9980322546475</v>
      </c>
      <c r="F187" s="189" t="n">
        <f aca="false">IF($G$8="atm",E187,$G$8)</f>
        <v>40</v>
      </c>
      <c r="G187" s="67" t="e">
        <f aca="false">IF(AND(E187&gt;F187,$G$1="no"),"",EURO(E187,F187,O187,O187,C187,R187,1,0))</f>
        <v>#NAME?</v>
      </c>
      <c r="H187" s="66" t="e">
        <f aca="false">EURO(E187,F187,O187,O187,C187,R187,1,1)</f>
        <v>#NAME?</v>
      </c>
      <c r="I187" s="67" t="e">
        <f aca="false">IF(AND(F187&gt;E187,$G$1="no"),"",EURO(E187,F187,O187,O187,C187,R187,0,0))</f>
        <v>#NAME?</v>
      </c>
      <c r="J187" s="70" t="e">
        <f aca="false">EURO(E187,F187,O187,O187,C187,R187,0,1)</f>
        <v>#NAME?</v>
      </c>
      <c r="K187" s="69" t="e">
        <f aca="false">EURO($E187,$F187,$O187,$O187,$C187,$R187,1,2)</f>
        <v>#NAME?</v>
      </c>
      <c r="L187" s="70" t="e">
        <f aca="false">EURO($E187,$F187,$O187,$O187,$C187,$R187,1,3)/100</f>
        <v>#NAME?</v>
      </c>
      <c r="M187" s="70" t="e">
        <f aca="false">EURO($E187,$F187,$O187,$O187,$C187,$R187,1,5)/365.25</f>
        <v>#NAME?</v>
      </c>
      <c r="N187" s="191" t="n">
        <f aca="false">VLOOKUP(D187,Lookups!$B$6:$C$304,2)</f>
        <v>42337</v>
      </c>
      <c r="O187" s="192" t="n">
        <f aca="false">VLOOKUP(D187,Lookups!$B$6:$E$304,4)</f>
        <v>0.045</v>
      </c>
      <c r="P187" s="193" t="n">
        <f aca="false">VLOOKUP(D187,Lookups!$B$6:$D$304,3)</f>
        <v>22</v>
      </c>
      <c r="Q187" s="194" t="n">
        <f aca="false">IF(D187&lt;$F$6,0,IF(D187&gt;$F$7,0,1))</f>
        <v>0</v>
      </c>
      <c r="R187" s="73" t="n">
        <f aca="false">N187-$D$4</f>
        <v>-3589</v>
      </c>
    </row>
    <row r="188" customFormat="false" ht="12.75" hidden="false" customHeight="false" outlineLevel="0" collapsed="false">
      <c r="A188" s="192"/>
      <c r="B188" s="196"/>
      <c r="C188" s="186" t="n">
        <v>0.155</v>
      </c>
      <c r="D188" s="187" t="n">
        <v>42370</v>
      </c>
      <c r="E188" s="197" t="n">
        <f aca="false">E176*1.015</f>
        <v>47.4506839788608</v>
      </c>
      <c r="F188" s="189" t="n">
        <f aca="false">IF($G$8="atm",E188,$G$8)</f>
        <v>40</v>
      </c>
      <c r="G188" s="67" t="e">
        <f aca="false">IF(AND(E188&gt;F188,$G$1="no"),"",EURO(E188,F188,O188,O188,C188,R188,1,0))</f>
        <v>#NAME?</v>
      </c>
      <c r="H188" s="66" t="e">
        <f aca="false">EURO(E188,F188,O188,O188,C188,R188,1,1)</f>
        <v>#NAME?</v>
      </c>
      <c r="I188" s="67" t="e">
        <f aca="false">IF(AND(F188&gt;E188,$G$1="no"),"",EURO(E188,F188,O188,O188,C188,R188,0,0))</f>
        <v>#NAME?</v>
      </c>
      <c r="J188" s="70" t="e">
        <f aca="false">EURO(E188,F188,O188,O188,C188,R188,0,1)</f>
        <v>#NAME?</v>
      </c>
      <c r="K188" s="69" t="e">
        <f aca="false">EURO($E188,$F188,$O188,$O188,$C188,$R188,1,2)</f>
        <v>#NAME?</v>
      </c>
      <c r="L188" s="70" t="e">
        <f aca="false">EURO($E188,$F188,$O188,$O188,$C188,$R188,1,3)/100</f>
        <v>#NAME?</v>
      </c>
      <c r="M188" s="70" t="e">
        <f aca="false">EURO($E188,$F188,$O188,$O188,$C188,$R188,1,5)/365.25</f>
        <v>#NAME?</v>
      </c>
      <c r="N188" s="191" t="n">
        <f aca="false">VLOOKUP(D188,Lookups!$B$6:$C$304,2)</f>
        <v>42368</v>
      </c>
      <c r="O188" s="192" t="n">
        <f aca="false">VLOOKUP(D188,Lookups!$B$6:$E$304,4)</f>
        <v>0.045</v>
      </c>
      <c r="P188" s="193" t="n">
        <f aca="false">VLOOKUP(D188,Lookups!$B$6:$D$304,3)</f>
        <v>20</v>
      </c>
      <c r="Q188" s="194" t="n">
        <f aca="false">IF(D188&lt;$F$6,0,IF(D188&gt;$F$7,0,1))</f>
        <v>0</v>
      </c>
      <c r="R188" s="73" t="n">
        <f aca="false">N188-$D$4</f>
        <v>-3558</v>
      </c>
    </row>
    <row r="189" customFormat="false" ht="12.75" hidden="false" customHeight="false" outlineLevel="0" collapsed="false">
      <c r="A189" s="192"/>
      <c r="B189" s="196"/>
      <c r="C189" s="186" t="n">
        <v>0.155</v>
      </c>
      <c r="D189" s="187" t="n">
        <v>42401</v>
      </c>
      <c r="E189" s="197" t="n">
        <f aca="false">E177*1.015</f>
        <v>83.5589394018107</v>
      </c>
      <c r="F189" s="189" t="n">
        <f aca="false">IF($G$8="atm",E189,$G$8)</f>
        <v>40</v>
      </c>
      <c r="G189" s="67" t="e">
        <f aca="false">IF(AND(E189&gt;F189,$G$1="no"),"",EURO(E189,F189,O189,O189,C189,R189,1,0))</f>
        <v>#NAME?</v>
      </c>
      <c r="H189" s="66" t="e">
        <f aca="false">EURO(E189,F189,O189,O189,C189,R189,1,1)</f>
        <v>#NAME?</v>
      </c>
      <c r="I189" s="67" t="e">
        <f aca="false">IF(AND(F189&gt;E189,$G$1="no"),"",EURO(E189,F189,O189,O189,C189,R189,0,0))</f>
        <v>#NAME?</v>
      </c>
      <c r="J189" s="70" t="e">
        <f aca="false">EURO(E189,F189,O189,O189,C189,R189,0,1)</f>
        <v>#NAME?</v>
      </c>
      <c r="K189" s="69" t="e">
        <f aca="false">EURO($E189,$F189,$O189,$O189,$C189,$R189,1,2)</f>
        <v>#NAME?</v>
      </c>
      <c r="L189" s="70" t="e">
        <f aca="false">EURO($E189,$F189,$O189,$O189,$C189,$R189,1,3)/100</f>
        <v>#NAME?</v>
      </c>
      <c r="M189" s="70" t="e">
        <f aca="false">EURO($E189,$F189,$O189,$O189,$C189,$R189,1,5)/365.25</f>
        <v>#NAME?</v>
      </c>
      <c r="N189" s="191" t="n">
        <f aca="false">VLOOKUP(D189,Lookups!$B$6:$C$304,2)</f>
        <v>42399</v>
      </c>
      <c r="O189" s="192" t="n">
        <f aca="false">VLOOKUP(D189,Lookups!$B$6:$E$304,4)</f>
        <v>0.045</v>
      </c>
      <c r="P189" s="193" t="n">
        <f aca="false">VLOOKUP(D189,Lookups!$B$6:$D$304,3)</f>
        <v>21</v>
      </c>
      <c r="Q189" s="194" t="n">
        <f aca="false">IF(D189&lt;$F$6,0,IF(D189&gt;$F$7,0,1))</f>
        <v>0</v>
      </c>
      <c r="R189" s="73" t="n">
        <f aca="false">N189-$D$4</f>
        <v>-3527</v>
      </c>
    </row>
    <row r="190" customFormat="false" ht="12.75" hidden="false" customHeight="false" outlineLevel="0" collapsed="false">
      <c r="A190" s="192"/>
      <c r="B190" s="196"/>
      <c r="C190" s="186" t="n">
        <v>0.155</v>
      </c>
      <c r="D190" s="187" t="n">
        <v>42430</v>
      </c>
      <c r="E190" s="197" t="n">
        <f aca="false">E178*1.015</f>
        <v>45.5866157890669</v>
      </c>
      <c r="F190" s="189" t="n">
        <f aca="false">IF($G$8="atm",E190,$G$8)</f>
        <v>40</v>
      </c>
      <c r="G190" s="67" t="e">
        <f aca="false">IF(AND(E190&gt;F190,$G$1="no"),"",EURO(E190,F190,O190,O190,C190,R190,1,0))</f>
        <v>#NAME?</v>
      </c>
      <c r="H190" s="66" t="e">
        <f aca="false">EURO(E190,F190,O190,O190,C190,R190,1,1)</f>
        <v>#NAME?</v>
      </c>
      <c r="I190" s="67" t="e">
        <f aca="false">IF(AND(F190&gt;E190,$G$1="no"),"",EURO(E190,F190,O190,O190,C190,R190,0,0))</f>
        <v>#NAME?</v>
      </c>
      <c r="J190" s="70" t="e">
        <f aca="false">EURO(E190,F190,O190,O190,C190,R190,0,1)</f>
        <v>#NAME?</v>
      </c>
      <c r="K190" s="69" t="e">
        <f aca="false">EURO($E190,$F190,$O190,$O190,$C190,$R190,1,2)</f>
        <v>#NAME?</v>
      </c>
      <c r="L190" s="70" t="e">
        <f aca="false">EURO($E190,$F190,$O190,$O190,$C190,$R190,1,3)/100</f>
        <v>#NAME?</v>
      </c>
      <c r="M190" s="70" t="e">
        <f aca="false">EURO($E190,$F190,$O190,$O190,$C190,$R190,1,5)/365.25</f>
        <v>#NAME?</v>
      </c>
      <c r="N190" s="191" t="n">
        <f aca="false">VLOOKUP(D190,Lookups!$B$6:$C$304,2)</f>
        <v>42428</v>
      </c>
      <c r="O190" s="192" t="n">
        <f aca="false">VLOOKUP(D190,Lookups!$B$6:$E$304,4)</f>
        <v>0.045</v>
      </c>
      <c r="P190" s="193" t="n">
        <f aca="false">VLOOKUP(D190,Lookups!$B$6:$D$304,3)</f>
        <v>23</v>
      </c>
      <c r="Q190" s="194" t="n">
        <f aca="false">IF(D190&lt;$F$6,0,IF(D190&gt;$F$7,0,1))</f>
        <v>0</v>
      </c>
      <c r="R190" s="73" t="n">
        <f aca="false">N190-$D$4</f>
        <v>-3498</v>
      </c>
    </row>
    <row r="191" customFormat="false" ht="12.75" hidden="false" customHeight="false" outlineLevel="0" collapsed="false">
      <c r="A191" s="192"/>
      <c r="B191" s="196"/>
      <c r="C191" s="186" t="n">
        <v>0.155</v>
      </c>
      <c r="D191" s="187" t="n">
        <v>42461</v>
      </c>
      <c r="E191" s="197" t="n">
        <f aca="false">E179*1.015</f>
        <v>44.7620452419605</v>
      </c>
      <c r="F191" s="189" t="n">
        <f aca="false">IF($G$8="atm",E191,$G$8)</f>
        <v>40</v>
      </c>
      <c r="G191" s="67" t="e">
        <f aca="false">IF(AND(E191&gt;F191,$G$1="no"),"",EURO(E191,F191,O191,O191,C191,R191,1,0))</f>
        <v>#NAME?</v>
      </c>
      <c r="H191" s="66" t="e">
        <f aca="false">EURO(E191,F191,O191,O191,C191,R191,1,1)</f>
        <v>#NAME?</v>
      </c>
      <c r="I191" s="67" t="e">
        <f aca="false">IF(AND(F191&gt;E191,$G$1="no"),"",EURO(E191,F191,O191,O191,C191,R191,0,0))</f>
        <v>#NAME?</v>
      </c>
      <c r="J191" s="70" t="e">
        <f aca="false">EURO(E191,F191,O191,O191,C191,R191,0,1)</f>
        <v>#NAME?</v>
      </c>
      <c r="K191" s="69" t="e">
        <f aca="false">EURO($E191,$F191,$O191,$O191,$C191,$R191,1,2)</f>
        <v>#NAME?</v>
      </c>
      <c r="L191" s="70" t="e">
        <f aca="false">EURO($E191,$F191,$O191,$O191,$C191,$R191,1,3)/100</f>
        <v>#NAME?</v>
      </c>
      <c r="M191" s="70" t="e">
        <f aca="false">EURO($E191,$F191,$O191,$O191,$C191,$R191,1,5)/365.25</f>
        <v>#NAME?</v>
      </c>
      <c r="N191" s="191" t="n">
        <f aca="false">VLOOKUP(D191,Lookups!$B$6:$C$304,2)</f>
        <v>42459</v>
      </c>
      <c r="O191" s="192" t="n">
        <f aca="false">VLOOKUP(D191,Lookups!$B$6:$E$304,4)</f>
        <v>0.045</v>
      </c>
      <c r="P191" s="193" t="n">
        <f aca="false">VLOOKUP(D191,Lookups!$B$6:$D$304,3)</f>
        <v>21</v>
      </c>
      <c r="Q191" s="194" t="n">
        <f aca="false">IF(D191&lt;$F$6,0,IF(D191&gt;$F$7,0,1))</f>
        <v>0</v>
      </c>
      <c r="R191" s="73" t="n">
        <f aca="false">N191-$D$4</f>
        <v>-3467</v>
      </c>
    </row>
    <row r="192" customFormat="false" ht="12.75" hidden="false" customHeight="false" outlineLevel="0" collapsed="false">
      <c r="A192" s="192"/>
      <c r="B192" s="196"/>
      <c r="C192" s="186" t="n">
        <v>0.155</v>
      </c>
      <c r="D192" s="187" t="n">
        <v>42491</v>
      </c>
      <c r="E192" s="197" t="n">
        <f aca="false">E180*1.015</f>
        <v>47.7069454452771</v>
      </c>
      <c r="F192" s="189" t="n">
        <f aca="false">IF($G$8="atm",E192,$G$8)</f>
        <v>40</v>
      </c>
      <c r="G192" s="67" t="e">
        <f aca="false">IF(AND(E192&gt;F192,$G$1="no"),"",EURO(E192,F192,O192,O192,C192,R192,1,0))</f>
        <v>#NAME?</v>
      </c>
      <c r="H192" s="66" t="e">
        <f aca="false">EURO(E192,F192,O192,O192,C192,R192,1,1)</f>
        <v>#NAME?</v>
      </c>
      <c r="I192" s="67" t="e">
        <f aca="false">IF(AND(F192&gt;E192,$G$1="no"),"",EURO(E192,F192,O192,O192,C192,R192,0,0))</f>
        <v>#NAME?</v>
      </c>
      <c r="J192" s="70" t="e">
        <f aca="false">EURO(E192,F192,O192,O192,C192,R192,0,1)</f>
        <v>#NAME?</v>
      </c>
      <c r="K192" s="69" t="e">
        <f aca="false">EURO($E192,$F192,$O192,$O192,$C192,$R192,1,2)</f>
        <v>#NAME?</v>
      </c>
      <c r="L192" s="70" t="e">
        <f aca="false">EURO($E192,$F192,$O192,$O192,$C192,$R192,1,3)/100</f>
        <v>#NAME?</v>
      </c>
      <c r="M192" s="70" t="e">
        <f aca="false">EURO($E192,$F192,$O192,$O192,$C192,$R192,1,5)/365.25</f>
        <v>#NAME?</v>
      </c>
      <c r="N192" s="191" t="n">
        <f aca="false">VLOOKUP(D192,Lookups!$B$6:$C$304,2)</f>
        <v>42489</v>
      </c>
      <c r="O192" s="192" t="n">
        <f aca="false">VLOOKUP(D192,Lookups!$B$6:$E$304,4)</f>
        <v>0.045</v>
      </c>
      <c r="P192" s="193" t="n">
        <f aca="false">VLOOKUP(D192,Lookups!$B$6:$D$304,3)</f>
        <v>21</v>
      </c>
      <c r="Q192" s="194" t="n">
        <f aca="false">IF(D192&lt;$F$6,0,IF(D192&gt;$F$7,0,1))</f>
        <v>0</v>
      </c>
      <c r="R192" s="73" t="n">
        <f aca="false">N192-$D$4</f>
        <v>-3437</v>
      </c>
    </row>
    <row r="193" customFormat="false" ht="12.75" hidden="false" customHeight="false" outlineLevel="0" collapsed="false">
      <c r="A193" s="192"/>
      <c r="B193" s="196"/>
      <c r="C193" s="186" t="n">
        <v>0.155</v>
      </c>
      <c r="D193" s="187" t="n">
        <v>42522</v>
      </c>
      <c r="E193" s="197" t="n">
        <f aca="false">E181*1.015</f>
        <v>55.069108329956</v>
      </c>
      <c r="F193" s="189" t="n">
        <f aca="false">IF($G$8="atm",E193,$G$8)</f>
        <v>40</v>
      </c>
      <c r="G193" s="67" t="e">
        <f aca="false">IF(AND(E193&gt;F193,$G$1="no"),"",EURO(E193,F193,O193,O193,C193,R193,1,0))</f>
        <v>#NAME?</v>
      </c>
      <c r="H193" s="66" t="e">
        <f aca="false">EURO(E193,F193,O193,O193,C193,R193,1,1)</f>
        <v>#NAME?</v>
      </c>
      <c r="I193" s="67" t="e">
        <f aca="false">IF(AND(F193&gt;E193,$G$1="no"),"",EURO(E193,F193,O193,O193,C193,R193,0,0))</f>
        <v>#NAME?</v>
      </c>
      <c r="J193" s="70" t="e">
        <f aca="false">EURO(E193,F193,O193,O193,C193,R193,0,1)</f>
        <v>#NAME?</v>
      </c>
      <c r="K193" s="69" t="e">
        <f aca="false">EURO($E193,$F193,$O193,$O193,$C193,$R193,1,2)</f>
        <v>#NAME?</v>
      </c>
      <c r="L193" s="70" t="e">
        <f aca="false">EURO($E193,$F193,$O193,$O193,$C193,$R193,1,3)/100</f>
        <v>#NAME?</v>
      </c>
      <c r="M193" s="70" t="e">
        <f aca="false">EURO($E193,$F193,$O193,$O193,$C193,$R193,1,5)/365.25</f>
        <v>#NAME?</v>
      </c>
      <c r="N193" s="191" t="n">
        <f aca="false">VLOOKUP(D193,Lookups!$B$6:$C$304,2)</f>
        <v>42520</v>
      </c>
      <c r="O193" s="192" t="n">
        <f aca="false">VLOOKUP(D193,Lookups!$B$6:$E$304,4)</f>
        <v>0.045</v>
      </c>
      <c r="P193" s="193" t="n">
        <f aca="false">VLOOKUP(D193,Lookups!$B$6:$D$304,3)</f>
        <v>22</v>
      </c>
      <c r="Q193" s="194" t="n">
        <f aca="false">IF(D193&lt;$F$6,0,IF(D193&gt;$F$7,0,1))</f>
        <v>0</v>
      </c>
      <c r="R193" s="73" t="n">
        <f aca="false">N193-$D$4</f>
        <v>-3406</v>
      </c>
    </row>
    <row r="194" customFormat="false" ht="12.75" hidden="false" customHeight="false" outlineLevel="0" collapsed="false">
      <c r="A194" s="192"/>
      <c r="B194" s="196"/>
      <c r="C194" s="186" t="n">
        <v>0.155</v>
      </c>
      <c r="D194" s="187" t="n">
        <v>42552</v>
      </c>
      <c r="E194" s="197" t="n">
        <f aca="false">E182*1.015</f>
        <v>65.0816698043419</v>
      </c>
      <c r="F194" s="189" t="n">
        <f aca="false">IF($G$8="atm",E194,$G$8)</f>
        <v>40</v>
      </c>
      <c r="G194" s="67" t="e">
        <f aca="false">IF(AND(E194&gt;F194,$G$1="no"),"",EURO(E194,F194,O194,O194,C194,R194,1,0))</f>
        <v>#NAME?</v>
      </c>
      <c r="H194" s="66" t="e">
        <f aca="false">EURO(E194,F194,O194,O194,C194,R194,1,1)</f>
        <v>#NAME?</v>
      </c>
      <c r="I194" s="67" t="e">
        <f aca="false">IF(AND(F194&gt;E194,$G$1="no"),"",EURO(E194,F194,O194,O194,C194,R194,0,0))</f>
        <v>#NAME?</v>
      </c>
      <c r="J194" s="70" t="e">
        <f aca="false">EURO(E194,F194,O194,O194,C194,R194,0,1)</f>
        <v>#NAME?</v>
      </c>
      <c r="K194" s="69" t="e">
        <f aca="false">EURO($E194,$F194,$O194,$O194,$C194,$R194,1,2)</f>
        <v>#NAME?</v>
      </c>
      <c r="L194" s="70" t="e">
        <f aca="false">EURO($E194,$F194,$O194,$O194,$C194,$R194,1,3)/100</f>
        <v>#NAME?</v>
      </c>
      <c r="M194" s="70" t="e">
        <f aca="false">EURO($E194,$F194,$O194,$O194,$C194,$R194,1,5)/365.25</f>
        <v>#NAME?</v>
      </c>
      <c r="N194" s="191" t="n">
        <f aca="false">VLOOKUP(D194,Lookups!$B$6:$C$304,2)</f>
        <v>42550</v>
      </c>
      <c r="O194" s="192" t="n">
        <f aca="false">VLOOKUP(D194,Lookups!$B$6:$E$304,4)</f>
        <v>0.045</v>
      </c>
      <c r="P194" s="193" t="n">
        <f aca="false">VLOOKUP(D194,Lookups!$B$6:$D$304,3)</f>
        <v>20</v>
      </c>
      <c r="Q194" s="194" t="n">
        <f aca="false">IF(D194&lt;$F$6,0,IF(D194&gt;$F$7,0,1))</f>
        <v>0</v>
      </c>
      <c r="R194" s="73" t="n">
        <f aca="false">N194-$D$4</f>
        <v>-3376</v>
      </c>
    </row>
    <row r="195" customFormat="false" ht="12.75" hidden="false" customHeight="false" outlineLevel="0" collapsed="false">
      <c r="A195" s="192"/>
      <c r="B195" s="196"/>
      <c r="C195" s="186" t="n">
        <v>0.155</v>
      </c>
      <c r="D195" s="187" t="n">
        <v>42583</v>
      </c>
      <c r="E195" s="197" t="n">
        <f aca="false">E183*1.015</f>
        <v>65.0816787913791</v>
      </c>
      <c r="F195" s="189" t="n">
        <f aca="false">IF($G$8="atm",E195,$G$8)</f>
        <v>40</v>
      </c>
      <c r="G195" s="67" t="e">
        <f aca="false">IF(AND(E195&gt;F195,$G$1="no"),"",EURO(E195,F195,O195,O195,C195,R195,1,0))</f>
        <v>#NAME?</v>
      </c>
      <c r="H195" s="66" t="e">
        <f aca="false">EURO(E195,F195,O195,O195,C195,R195,1,1)</f>
        <v>#NAME?</v>
      </c>
      <c r="I195" s="67" t="e">
        <f aca="false">IF(AND(F195&gt;E195,$G$1="no"),"",EURO(E195,F195,O195,O195,C195,R195,0,0))</f>
        <v>#NAME?</v>
      </c>
      <c r="J195" s="70" t="e">
        <f aca="false">EURO(E195,F195,O195,O195,C195,R195,0,1)</f>
        <v>#NAME?</v>
      </c>
      <c r="K195" s="69" t="e">
        <f aca="false">EURO($E195,$F195,$O195,$O195,$C195,$R195,1,2)</f>
        <v>#NAME?</v>
      </c>
      <c r="L195" s="70" t="e">
        <f aca="false">EURO($E195,$F195,$O195,$O195,$C195,$R195,1,3)/100</f>
        <v>#NAME?</v>
      </c>
      <c r="M195" s="70" t="e">
        <f aca="false">EURO($E195,$F195,$O195,$O195,$C195,$R195,1,5)/365.25</f>
        <v>#NAME?</v>
      </c>
      <c r="N195" s="191" t="n">
        <f aca="false">VLOOKUP(D195,Lookups!$B$6:$C$304,2)</f>
        <v>42581</v>
      </c>
      <c r="O195" s="192" t="n">
        <f aca="false">VLOOKUP(D195,Lookups!$B$6:$E$304,4)</f>
        <v>0.045</v>
      </c>
      <c r="P195" s="193" t="n">
        <f aca="false">VLOOKUP(D195,Lookups!$B$6:$D$304,3)</f>
        <v>23</v>
      </c>
      <c r="Q195" s="194" t="n">
        <f aca="false">IF(D195&lt;$F$6,0,IF(D195&gt;$F$7,0,1))</f>
        <v>0</v>
      </c>
      <c r="R195" s="73" t="n">
        <f aca="false">N195-$D$4</f>
        <v>-3345</v>
      </c>
    </row>
    <row r="196" customFormat="false" ht="12.75" hidden="false" customHeight="false" outlineLevel="0" collapsed="false">
      <c r="A196" s="192"/>
      <c r="B196" s="196"/>
      <c r="C196" s="186" t="n">
        <v>0.155</v>
      </c>
      <c r="D196" s="187" t="n">
        <v>42614</v>
      </c>
      <c r="E196" s="197" t="n">
        <f aca="false">E184*1.015</f>
        <v>47.7069364582399</v>
      </c>
      <c r="F196" s="189" t="n">
        <f aca="false">IF($G$8="atm",E196,$G$8)</f>
        <v>40</v>
      </c>
      <c r="G196" s="67" t="e">
        <f aca="false">IF(AND(E196&gt;F196,$G$1="no"),"",EURO(E196,F196,O196,O196,C196,R196,1,0))</f>
        <v>#NAME?</v>
      </c>
      <c r="H196" s="66" t="e">
        <f aca="false">EURO(E196,F196,O196,O196,C196,R196,1,1)</f>
        <v>#NAME?</v>
      </c>
      <c r="I196" s="67" t="e">
        <f aca="false">IF(AND(F196&gt;E196,$G$1="no"),"",EURO(E196,F196,O196,O196,C196,R196,0,0))</f>
        <v>#NAME?</v>
      </c>
      <c r="J196" s="70" t="e">
        <f aca="false">EURO(E196,F196,O196,O196,C196,R196,0,1)</f>
        <v>#NAME?</v>
      </c>
      <c r="K196" s="69" t="e">
        <f aca="false">EURO($E196,$F196,$O196,$O196,$C196,$R196,1,2)</f>
        <v>#NAME?</v>
      </c>
      <c r="L196" s="70" t="e">
        <f aca="false">EURO($E196,$F196,$O196,$O196,$C196,$R196,1,3)/100</f>
        <v>#NAME?</v>
      </c>
      <c r="M196" s="70" t="e">
        <f aca="false">EURO($E196,$F196,$O196,$O196,$C196,$R196,1,5)/365.25</f>
        <v>#NAME?</v>
      </c>
      <c r="N196" s="191" t="n">
        <f aca="false">VLOOKUP(D196,Lookups!$B$6:$C$304,2)</f>
        <v>42612</v>
      </c>
      <c r="O196" s="192" t="n">
        <f aca="false">VLOOKUP(D196,Lookups!$B$6:$E$304,4)</f>
        <v>0.045</v>
      </c>
      <c r="P196" s="193" t="n">
        <f aca="false">VLOOKUP(D196,Lookups!$B$6:$D$304,3)</f>
        <v>21</v>
      </c>
      <c r="Q196" s="194" t="n">
        <f aca="false">IF(D196&lt;$F$6,0,IF(D196&gt;$F$7,0,1))</f>
        <v>0</v>
      </c>
      <c r="R196" s="73" t="n">
        <f aca="false">N196-$D$4</f>
        <v>-3314</v>
      </c>
    </row>
    <row r="197" customFormat="false" ht="12.75" hidden="false" customHeight="false" outlineLevel="0" collapsed="false">
      <c r="A197" s="192"/>
      <c r="B197" s="196"/>
      <c r="C197" s="186" t="n">
        <v>0.155</v>
      </c>
      <c r="D197" s="187" t="n">
        <v>42644</v>
      </c>
      <c r="E197" s="197" t="n">
        <f aca="false">E185*1.015</f>
        <v>43.7019082736707</v>
      </c>
      <c r="F197" s="189" t="n">
        <f aca="false">IF($G$8="atm",E197,$G$8)</f>
        <v>40</v>
      </c>
      <c r="G197" s="67" t="e">
        <f aca="false">IF(AND(E197&gt;F197,$G$1="no"),"",EURO(E197,F197,O197,O197,C197,R197,1,0))</f>
        <v>#NAME?</v>
      </c>
      <c r="H197" s="66" t="e">
        <f aca="false">EURO(E197,F197,O197,O197,C197,R197,1,1)</f>
        <v>#NAME?</v>
      </c>
      <c r="I197" s="67" t="e">
        <f aca="false">IF(AND(F197&gt;E197,$G$1="no"),"",EURO(E197,F197,O197,O197,C197,R197,0,0))</f>
        <v>#NAME?</v>
      </c>
      <c r="J197" s="70" t="e">
        <f aca="false">EURO(E197,F197,O197,O197,C197,R197,0,1)</f>
        <v>#NAME?</v>
      </c>
      <c r="K197" s="69" t="e">
        <f aca="false">EURO($E197,$F197,$O197,$O197,$C197,$R197,1,2)</f>
        <v>#NAME?</v>
      </c>
      <c r="L197" s="70" t="e">
        <f aca="false">EURO($E197,$F197,$O197,$O197,$C197,$R197,1,3)/100</f>
        <v>#NAME?</v>
      </c>
      <c r="M197" s="70" t="e">
        <f aca="false">EURO($E197,$F197,$O197,$O197,$C197,$R197,1,5)/365.25</f>
        <v>#NAME?</v>
      </c>
      <c r="N197" s="191" t="n">
        <f aca="false">VLOOKUP(D197,Lookups!$B$6:$C$304,2)</f>
        <v>42642</v>
      </c>
      <c r="O197" s="192" t="n">
        <f aca="false">VLOOKUP(D197,Lookups!$B$6:$E$304,4)</f>
        <v>0.045</v>
      </c>
      <c r="P197" s="193" t="n">
        <f aca="false">VLOOKUP(D197,Lookups!$B$6:$D$304,3)</f>
        <v>21</v>
      </c>
      <c r="Q197" s="194" t="n">
        <f aca="false">IF(D197&lt;$F$6,0,IF(D197&gt;$F$7,0,1))</f>
        <v>0</v>
      </c>
      <c r="R197" s="73" t="n">
        <f aca="false">N197-$D$4</f>
        <v>-3284</v>
      </c>
    </row>
    <row r="198" customFormat="false" ht="12.75" hidden="false" customHeight="false" outlineLevel="0" collapsed="false">
      <c r="A198" s="192"/>
      <c r="B198" s="196"/>
      <c r="C198" s="186" t="n">
        <v>0.155</v>
      </c>
      <c r="D198" s="187" t="n">
        <v>42675</v>
      </c>
      <c r="E198" s="197" t="n">
        <f aca="false">E186*1.015</f>
        <v>43.6430027384672</v>
      </c>
      <c r="F198" s="189" t="n">
        <f aca="false">IF($G$8="atm",E198,$G$8)</f>
        <v>40</v>
      </c>
      <c r="G198" s="67" t="e">
        <f aca="false">IF(AND(E198&gt;F198,$G$1="no"),"",EURO(E198,F198,O198,O198,C198,R198,1,0))</f>
        <v>#NAME?</v>
      </c>
      <c r="H198" s="66" t="e">
        <f aca="false">EURO(E198,F198,O198,O198,C198,R198,1,1)</f>
        <v>#NAME?</v>
      </c>
      <c r="I198" s="67" t="e">
        <f aca="false">IF(AND(F198&gt;E198,$G$1="no"),"",EURO(E198,F198,O198,O198,C198,R198,0,0))</f>
        <v>#NAME?</v>
      </c>
      <c r="J198" s="70" t="e">
        <f aca="false">EURO(E198,F198,O198,O198,C198,R198,0,1)</f>
        <v>#NAME?</v>
      </c>
      <c r="K198" s="69" t="e">
        <f aca="false">EURO($E198,$F198,$O198,$O198,$C198,$R198,1,2)</f>
        <v>#NAME?</v>
      </c>
      <c r="L198" s="70" t="e">
        <f aca="false">EURO($E198,$F198,$O198,$O198,$C198,$R198,1,3)/100</f>
        <v>#NAME?</v>
      </c>
      <c r="M198" s="70" t="e">
        <f aca="false">EURO($E198,$F198,$O198,$O198,$C198,$R198,1,5)/365.25</f>
        <v>#NAME?</v>
      </c>
      <c r="N198" s="191" t="n">
        <f aca="false">VLOOKUP(D198,Lookups!$B$6:$C$304,2)</f>
        <v>42673</v>
      </c>
      <c r="O198" s="192" t="n">
        <f aca="false">VLOOKUP(D198,Lookups!$B$6:$E$304,4)</f>
        <v>0.045</v>
      </c>
      <c r="P198" s="193" t="n">
        <f aca="false">VLOOKUP(D198,Lookups!$B$6:$D$304,3)</f>
        <v>21</v>
      </c>
      <c r="Q198" s="194" t="n">
        <f aca="false">IF(D198&lt;$F$6,0,IF(D198&gt;$F$7,0,1))</f>
        <v>0</v>
      </c>
      <c r="R198" s="73" t="n">
        <f aca="false">N198-$D$4</f>
        <v>-3253</v>
      </c>
    </row>
    <row r="199" customFormat="false" ht="12.75" hidden="false" customHeight="false" outlineLevel="0" collapsed="false">
      <c r="A199" s="192"/>
      <c r="B199" s="196"/>
      <c r="C199" s="186" t="n">
        <v>0.155</v>
      </c>
      <c r="D199" s="187" t="n">
        <v>42705</v>
      </c>
      <c r="E199" s="197" t="n">
        <f aca="false">E187*1.015</f>
        <v>43.6430027384672</v>
      </c>
      <c r="F199" s="189" t="n">
        <f aca="false">IF($G$8="atm",E199,$G$8)</f>
        <v>40</v>
      </c>
      <c r="G199" s="67" t="e">
        <f aca="false">IF(AND(E199&gt;F199,$G$1="no"),"",EURO(E199,F199,O199,O199,C199,R199,1,0))</f>
        <v>#NAME?</v>
      </c>
      <c r="H199" s="66" t="e">
        <f aca="false">EURO(E199,F199,O199,O199,C199,R199,1,1)</f>
        <v>#NAME?</v>
      </c>
      <c r="I199" s="67" t="e">
        <f aca="false">IF(AND(F199&gt;E199,$G$1="no"),"",EURO(E199,F199,O199,O199,C199,R199,0,0))</f>
        <v>#NAME?</v>
      </c>
      <c r="J199" s="70" t="e">
        <f aca="false">EURO(E199,F199,O199,O199,C199,R199,0,1)</f>
        <v>#NAME?</v>
      </c>
      <c r="K199" s="69" t="e">
        <f aca="false">EURO($E199,$F199,$O199,$O199,$C199,$R199,1,2)</f>
        <v>#NAME?</v>
      </c>
      <c r="L199" s="70" t="e">
        <f aca="false">EURO($E199,$F199,$O199,$O199,$C199,$R199,1,3)/100</f>
        <v>#NAME?</v>
      </c>
      <c r="M199" s="70" t="e">
        <f aca="false">EURO($E199,$F199,$O199,$O199,$C199,$R199,1,5)/365.25</f>
        <v>#NAME?</v>
      </c>
      <c r="N199" s="191" t="n">
        <f aca="false">VLOOKUP(D199,Lookups!$B$6:$C$304,2)</f>
        <v>42703</v>
      </c>
      <c r="O199" s="192" t="n">
        <f aca="false">VLOOKUP(D199,Lookups!$B$6:$E$304,4)</f>
        <v>0.045</v>
      </c>
      <c r="P199" s="193" t="n">
        <f aca="false">VLOOKUP(D199,Lookups!$B$6:$D$304,3)</f>
        <v>21</v>
      </c>
      <c r="Q199" s="194" t="n">
        <f aca="false">IF(D199&lt;$F$6,0,IF(D199&gt;$F$7,0,1))</f>
        <v>0</v>
      </c>
      <c r="R199" s="73" t="n">
        <f aca="false">N199-$D$4</f>
        <v>-3223</v>
      </c>
    </row>
    <row r="200" customFormat="false" ht="12.75" hidden="false" customHeight="false" outlineLevel="0" collapsed="false">
      <c r="A200" s="192"/>
      <c r="B200" s="196"/>
      <c r="C200" s="186" t="n">
        <v>0.155</v>
      </c>
      <c r="D200" s="187" t="n">
        <v>42736</v>
      </c>
      <c r="E200" s="197" t="n">
        <f aca="false">E188*1.015</f>
        <v>48.1624442385437</v>
      </c>
      <c r="F200" s="189" t="n">
        <f aca="false">IF($G$8="atm",E200,$G$8)</f>
        <v>40</v>
      </c>
      <c r="G200" s="67" t="e">
        <f aca="false">IF(AND(E200&gt;F200,$G$1="no"),"",EURO(E200,F200,O200,O200,C200,R200,1,0))</f>
        <v>#NAME?</v>
      </c>
      <c r="H200" s="66" t="e">
        <f aca="false">EURO(E200,F200,O200,O200,C200,R200,1,1)</f>
        <v>#NAME?</v>
      </c>
      <c r="I200" s="67" t="e">
        <f aca="false">IF(AND(F200&gt;E200,$G$1="no"),"",EURO(E200,F200,O200,O200,C200,R200,0,0))</f>
        <v>#NAME?</v>
      </c>
      <c r="J200" s="70" t="e">
        <f aca="false">EURO(E200,F200,O200,O200,C200,R200,0,1)</f>
        <v>#NAME?</v>
      </c>
      <c r="K200" s="69" t="e">
        <f aca="false">EURO($E200,$F200,$O200,$O200,$C200,$R200,1,2)</f>
        <v>#NAME?</v>
      </c>
      <c r="L200" s="70" t="e">
        <f aca="false">EURO($E200,$F200,$O200,$O200,$C200,$R200,1,3)/100</f>
        <v>#NAME?</v>
      </c>
      <c r="M200" s="70" t="e">
        <f aca="false">EURO($E200,$F200,$O200,$O200,$C200,$R200,1,5)/365.25</f>
        <v>#NAME?</v>
      </c>
      <c r="N200" s="191" t="n">
        <f aca="false">VLOOKUP(D200,Lookups!$B$6:$C$304,2)</f>
        <v>42734</v>
      </c>
      <c r="O200" s="192" t="n">
        <f aca="false">VLOOKUP(D200,Lookups!$B$6:$E$304,4)</f>
        <v>0.045</v>
      </c>
      <c r="P200" s="193" t="n">
        <f aca="false">VLOOKUP(D200,Lookups!$B$6:$D$304,3)</f>
        <v>21</v>
      </c>
      <c r="Q200" s="194" t="n">
        <f aca="false">IF(D200&lt;$F$6,0,IF(D200&gt;$F$7,0,1))</f>
        <v>0</v>
      </c>
      <c r="R200" s="73" t="n">
        <f aca="false">N200-$D$4</f>
        <v>-3192</v>
      </c>
    </row>
    <row r="201" customFormat="false" ht="12.75" hidden="false" customHeight="false" outlineLevel="0" collapsed="false">
      <c r="A201" s="192"/>
      <c r="B201" s="196"/>
      <c r="C201" s="186" t="n">
        <v>0.155</v>
      </c>
      <c r="D201" s="187" t="n">
        <v>42767</v>
      </c>
      <c r="E201" s="197" t="n">
        <f aca="false">E189*1.015</f>
        <v>84.8123234928379</v>
      </c>
      <c r="F201" s="189" t="n">
        <f aca="false">IF($G$8="atm",E201,$G$8)</f>
        <v>40</v>
      </c>
      <c r="G201" s="67" t="e">
        <f aca="false">IF(AND(E201&gt;F201,$G$1="no"),"",EURO(E201,F201,O201,O201,C201,R201,1,0))</f>
        <v>#NAME?</v>
      </c>
      <c r="H201" s="66" t="e">
        <f aca="false">EURO(E201,F201,O201,O201,C201,R201,1,1)</f>
        <v>#NAME?</v>
      </c>
      <c r="I201" s="67" t="e">
        <f aca="false">IF(AND(F201&gt;E201,$G$1="no"),"",EURO(E201,F201,O201,O201,C201,R201,0,0))</f>
        <v>#NAME?</v>
      </c>
      <c r="J201" s="70" t="e">
        <f aca="false">EURO(E201,F201,O201,O201,C201,R201,0,1)</f>
        <v>#NAME?</v>
      </c>
      <c r="K201" s="69" t="e">
        <f aca="false">EURO($E201,$F201,$O201,$O201,$C201,$R201,1,2)</f>
        <v>#NAME?</v>
      </c>
      <c r="L201" s="70" t="e">
        <f aca="false">EURO($E201,$F201,$O201,$O201,$C201,$R201,1,3)/100</f>
        <v>#NAME?</v>
      </c>
      <c r="M201" s="70" t="e">
        <f aca="false">EURO($E201,$F201,$O201,$O201,$C201,$R201,1,5)/365.25</f>
        <v>#NAME?</v>
      </c>
      <c r="N201" s="191" t="n">
        <f aca="false">VLOOKUP(D201,Lookups!$B$6:$C$304,2)</f>
        <v>42765</v>
      </c>
      <c r="O201" s="192" t="n">
        <f aca="false">VLOOKUP(D201,Lookups!$B$6:$E$304,4)</f>
        <v>0.045</v>
      </c>
      <c r="P201" s="193" t="n">
        <f aca="false">VLOOKUP(D201,Lookups!$B$6:$D$304,3)</f>
        <v>20</v>
      </c>
      <c r="Q201" s="194" t="n">
        <f aca="false">IF(D201&lt;$F$6,0,IF(D201&gt;$F$7,0,1))</f>
        <v>0</v>
      </c>
      <c r="R201" s="73" t="n">
        <f aca="false">N201-$D$4</f>
        <v>-3161</v>
      </c>
    </row>
    <row r="202" customFormat="false" ht="12.75" hidden="false" customHeight="false" outlineLevel="0" collapsed="false">
      <c r="A202" s="192"/>
      <c r="B202" s="196"/>
      <c r="C202" s="186" t="n">
        <v>0.155</v>
      </c>
      <c r="D202" s="187" t="n">
        <v>42795</v>
      </c>
      <c r="E202" s="197" t="n">
        <f aca="false">E190*1.015</f>
        <v>46.2704150259029</v>
      </c>
      <c r="F202" s="189" t="n">
        <f aca="false">IF($G$8="atm",E202,$G$8)</f>
        <v>40</v>
      </c>
      <c r="G202" s="67" t="e">
        <f aca="false">IF(AND(E202&gt;F202,$G$1="no"),"",EURO(E202,F202,O202,O202,C202,R202,1,0))</f>
        <v>#NAME?</v>
      </c>
      <c r="H202" s="66" t="e">
        <f aca="false">EURO(E202,F202,O202,O202,C202,R202,1,1)</f>
        <v>#NAME?</v>
      </c>
      <c r="I202" s="67" t="e">
        <f aca="false">IF(AND(F202&gt;E202,$G$1="no"),"",EURO(E202,F202,O202,O202,C202,R202,0,0))</f>
        <v>#NAME?</v>
      </c>
      <c r="J202" s="70" t="e">
        <f aca="false">EURO(E202,F202,O202,O202,C202,R202,0,1)</f>
        <v>#NAME?</v>
      </c>
      <c r="K202" s="69" t="e">
        <f aca="false">EURO($E202,$F202,$O202,$O202,$C202,$R202,1,2)</f>
        <v>#NAME?</v>
      </c>
      <c r="L202" s="70" t="e">
        <f aca="false">EURO($E202,$F202,$O202,$O202,$C202,$R202,1,3)/100</f>
        <v>#NAME?</v>
      </c>
      <c r="M202" s="70" t="e">
        <f aca="false">EURO($E202,$F202,$O202,$O202,$C202,$R202,1,5)/365.25</f>
        <v>#NAME?</v>
      </c>
      <c r="N202" s="191" t="n">
        <f aca="false">VLOOKUP(D202,Lookups!$B$6:$C$304,2)</f>
        <v>42793</v>
      </c>
      <c r="O202" s="192" t="n">
        <f aca="false">VLOOKUP(D202,Lookups!$B$6:$E$304,4)</f>
        <v>0.045</v>
      </c>
      <c r="P202" s="193" t="n">
        <f aca="false">VLOOKUP(D202,Lookups!$B$6:$D$304,3)</f>
        <v>23</v>
      </c>
      <c r="Q202" s="194" t="n">
        <f aca="false">IF(D202&lt;$F$6,0,IF(D202&gt;$F$7,0,1))</f>
        <v>0</v>
      </c>
      <c r="R202" s="73" t="n">
        <f aca="false">N202-$D$4</f>
        <v>-3133</v>
      </c>
    </row>
    <row r="203" customFormat="false" ht="12.75" hidden="false" customHeight="false" outlineLevel="0" collapsed="false">
      <c r="A203" s="192"/>
      <c r="B203" s="196"/>
      <c r="C203" s="186" t="n">
        <v>0.2</v>
      </c>
      <c r="D203" s="187" t="n">
        <v>42826</v>
      </c>
      <c r="E203" s="197" t="n">
        <f aca="false">E191*1.015</f>
        <v>45.4334759205899</v>
      </c>
      <c r="F203" s="189" t="n">
        <f aca="false">IF($G$8="atm",E203,$G$8)</f>
        <v>40</v>
      </c>
      <c r="G203" s="67" t="e">
        <f aca="false">IF(AND(E203&gt;F203,$G$1="no"),"",EURO(E203,F203,O203,O203,C203,R203,1,0))</f>
        <v>#NAME?</v>
      </c>
      <c r="H203" s="66" t="e">
        <f aca="false">EURO(E203,F203,O203,O203,C203,R203,1,1)</f>
        <v>#NAME?</v>
      </c>
      <c r="I203" s="67" t="e">
        <f aca="false">IF(AND(F203&gt;E203,$G$1="no"),"",EURO(E203,F203,O203,O203,C203,R203,0,0))</f>
        <v>#NAME?</v>
      </c>
      <c r="J203" s="70" t="e">
        <f aca="false">EURO(E203,F203,O203,O203,C203,R203,0,1)</f>
        <v>#NAME?</v>
      </c>
      <c r="K203" s="69" t="e">
        <f aca="false">EURO($E203,$F203,$O203,$O203,$C203,$R203,1,2)</f>
        <v>#NAME?</v>
      </c>
      <c r="L203" s="70" t="e">
        <f aca="false">EURO($E203,$F203,$O203,$O203,$C203,$R203,1,3)/100</f>
        <v>#NAME?</v>
      </c>
      <c r="M203" s="70" t="e">
        <f aca="false">EURO($E203,$F203,$O203,$O203,$C203,$R203,1,5)/365.25</f>
        <v>#NAME?</v>
      </c>
      <c r="N203" s="191" t="n">
        <f aca="false">VLOOKUP(D203,Lookups!$B$6:$C$304,2)</f>
        <v>42824</v>
      </c>
      <c r="O203" s="192" t="n">
        <f aca="false">VLOOKUP(D203,Lookups!$B$6:$E$304,4)</f>
        <v>0.045</v>
      </c>
      <c r="P203" s="193" t="n">
        <f aca="false">VLOOKUP(D203,Lookups!$B$6:$D$304,3)</f>
        <v>20</v>
      </c>
      <c r="Q203" s="194" t="n">
        <f aca="false">IF(D203&lt;$F$6,0,IF(D203&gt;$F$7,0,1))</f>
        <v>0</v>
      </c>
      <c r="R203" s="73" t="n">
        <f aca="false">N203-$D$4</f>
        <v>-3102</v>
      </c>
    </row>
    <row r="204" customFormat="false" ht="12.75" hidden="false" customHeight="false" outlineLevel="0" collapsed="false">
      <c r="A204" s="192"/>
      <c r="B204" s="196"/>
      <c r="C204" s="186" t="n">
        <v>0.2</v>
      </c>
      <c r="D204" s="187" t="n">
        <v>42856</v>
      </c>
      <c r="E204" s="197" t="n">
        <f aca="false">E192*1.015</f>
        <v>48.4225496269562</v>
      </c>
      <c r="F204" s="189" t="n">
        <f aca="false">IF($G$8="atm",E204,$G$8)</f>
        <v>40</v>
      </c>
      <c r="G204" s="67" t="e">
        <f aca="false">IF(AND(E204&gt;F204,$G$1="no"),"",EURO(E204,F204,O204,O204,C204,R204,1,0))</f>
        <v>#NAME?</v>
      </c>
      <c r="H204" s="66" t="e">
        <f aca="false">EURO(E204,F204,O204,O204,C204,R204,1,1)</f>
        <v>#NAME?</v>
      </c>
      <c r="I204" s="67" t="e">
        <f aca="false">IF(AND(F204&gt;E204,$G$1="no"),"",EURO(E204,F204,O204,O204,C204,R204,0,0))</f>
        <v>#NAME?</v>
      </c>
      <c r="J204" s="70" t="e">
        <f aca="false">EURO(E204,F204,O204,O204,C204,R204,0,1)</f>
        <v>#NAME?</v>
      </c>
      <c r="K204" s="69" t="e">
        <f aca="false">EURO($E204,$F204,$O204,$O204,$C204,$R204,1,2)</f>
        <v>#NAME?</v>
      </c>
      <c r="L204" s="70" t="e">
        <f aca="false">EURO($E204,$F204,$O204,$O204,$C204,$R204,1,3)/100</f>
        <v>#NAME?</v>
      </c>
      <c r="M204" s="70" t="e">
        <f aca="false">EURO($E204,$F204,$O204,$O204,$C204,$R204,1,5)/365.25</f>
        <v>#NAME?</v>
      </c>
      <c r="N204" s="191" t="n">
        <f aca="false">VLOOKUP(D204,Lookups!$B$6:$C$304,2)</f>
        <v>42854</v>
      </c>
      <c r="O204" s="192" t="n">
        <f aca="false">VLOOKUP(D204,Lookups!$B$6:$E$304,4)</f>
        <v>0.045</v>
      </c>
      <c r="P204" s="193" t="n">
        <f aca="false">VLOOKUP(D204,Lookups!$B$6:$D$304,3)</f>
        <v>22</v>
      </c>
      <c r="Q204" s="194" t="n">
        <f aca="false">IF(D204&lt;$F$6,0,IF(D204&gt;$F$7,0,1))</f>
        <v>0</v>
      </c>
      <c r="R204" s="73" t="n">
        <f aca="false">N204-$D$4</f>
        <v>-3072</v>
      </c>
    </row>
    <row r="205" customFormat="false" ht="12.75" hidden="false" customHeight="false" outlineLevel="0" collapsed="false">
      <c r="A205" s="192"/>
      <c r="B205" s="196"/>
      <c r="C205" s="186" t="n">
        <v>0.2</v>
      </c>
      <c r="D205" s="187" t="n">
        <v>42887</v>
      </c>
      <c r="E205" s="197" t="n">
        <f aca="false">E193*1.015</f>
        <v>55.8951449549053</v>
      </c>
      <c r="F205" s="189" t="n">
        <f aca="false">IF($G$8="atm",E205,$G$8)</f>
        <v>40</v>
      </c>
      <c r="G205" s="67" t="e">
        <f aca="false">IF(AND(E205&gt;F205,$G$1="no"),"",EURO(E205,F205,O205,O205,C205,R205,1,0))</f>
        <v>#NAME?</v>
      </c>
      <c r="H205" s="66" t="e">
        <f aca="false">EURO(E205,F205,O205,O205,C205,R205,1,1)</f>
        <v>#NAME?</v>
      </c>
      <c r="I205" s="67" t="e">
        <f aca="false">IF(AND(F205&gt;E205,$G$1="no"),"",EURO(E205,F205,O205,O205,C205,R205,0,0))</f>
        <v>#NAME?</v>
      </c>
      <c r="J205" s="70" t="e">
        <f aca="false">EURO(E205,F205,O205,O205,C205,R205,0,1)</f>
        <v>#NAME?</v>
      </c>
      <c r="K205" s="69" t="e">
        <f aca="false">EURO($E205,$F205,$O205,$O205,$C205,$R205,1,2)</f>
        <v>#NAME?</v>
      </c>
      <c r="L205" s="70" t="e">
        <f aca="false">EURO($E205,$F205,$O205,$O205,$C205,$R205,1,3)/100</f>
        <v>#NAME?</v>
      </c>
      <c r="M205" s="70" t="e">
        <f aca="false">EURO($E205,$F205,$O205,$O205,$C205,$R205,1,5)/365.25</f>
        <v>#NAME?</v>
      </c>
      <c r="N205" s="191" t="n">
        <f aca="false">VLOOKUP(D205,Lookups!$B$6:$C$304,2)</f>
        <v>42885</v>
      </c>
      <c r="O205" s="192" t="n">
        <f aca="false">VLOOKUP(D205,Lookups!$B$6:$E$304,4)</f>
        <v>0.045</v>
      </c>
      <c r="P205" s="193" t="n">
        <f aca="false">VLOOKUP(D205,Lookups!$B$6:$D$304,3)</f>
        <v>22</v>
      </c>
      <c r="Q205" s="194" t="n">
        <f aca="false">IF(D205&lt;$F$6,0,IF(D205&gt;$F$7,0,1))</f>
        <v>0</v>
      </c>
      <c r="R205" s="73" t="n">
        <f aca="false">N205-$D$4</f>
        <v>-3041</v>
      </c>
    </row>
    <row r="206" customFormat="false" ht="12.75" hidden="false" customHeight="false" outlineLevel="0" collapsed="false">
      <c r="A206" s="192"/>
      <c r="B206" s="196"/>
      <c r="C206" s="186" t="n">
        <v>0.2</v>
      </c>
      <c r="D206" s="187" t="n">
        <v>42917</v>
      </c>
      <c r="E206" s="197" t="n">
        <f aca="false">E194*1.015</f>
        <v>66.057894851407</v>
      </c>
      <c r="F206" s="189" t="n">
        <f aca="false">IF($G$8="atm",E206,$G$8)</f>
        <v>40</v>
      </c>
      <c r="G206" s="67" t="e">
        <f aca="false">IF(AND(E206&gt;F206,$G$1="no"),"",EURO(E206,F206,O206,O206,C206,R206,1,0))</f>
        <v>#NAME?</v>
      </c>
      <c r="H206" s="66" t="e">
        <f aca="false">EURO(E206,F206,O206,O206,C206,R206,1,1)</f>
        <v>#NAME?</v>
      </c>
      <c r="I206" s="67" t="e">
        <f aca="false">IF(AND(F206&gt;E206,$G$1="no"),"",EURO(E206,F206,O206,O206,C206,R206,0,0))</f>
        <v>#NAME?</v>
      </c>
      <c r="J206" s="70" t="e">
        <f aca="false">EURO(E206,F206,O206,O206,C206,R206,0,1)</f>
        <v>#NAME?</v>
      </c>
      <c r="K206" s="69" t="e">
        <f aca="false">EURO($E206,$F206,$O206,$O206,$C206,$R206,1,2)</f>
        <v>#NAME?</v>
      </c>
      <c r="L206" s="70" t="e">
        <f aca="false">EURO($E206,$F206,$O206,$O206,$C206,$R206,1,3)/100</f>
        <v>#NAME?</v>
      </c>
      <c r="M206" s="70" t="e">
        <f aca="false">EURO($E206,$F206,$O206,$O206,$C206,$R206,1,5)/365.25</f>
        <v>#NAME?</v>
      </c>
      <c r="N206" s="191" t="n">
        <f aca="false">VLOOKUP(D206,Lookups!$B$6:$C$304,2)</f>
        <v>42915</v>
      </c>
      <c r="O206" s="192" t="n">
        <f aca="false">VLOOKUP(D206,Lookups!$B$6:$E$304,4)</f>
        <v>0.045</v>
      </c>
      <c r="P206" s="193" t="n">
        <f aca="false">VLOOKUP(D206,Lookups!$B$6:$D$304,3)</f>
        <v>20</v>
      </c>
      <c r="Q206" s="194" t="n">
        <f aca="false">IF(D206&lt;$F$6,0,IF(D206&gt;$F$7,0,1))</f>
        <v>0</v>
      </c>
      <c r="R206" s="73" t="n">
        <f aca="false">N206-$D$4</f>
        <v>-3011</v>
      </c>
    </row>
    <row r="207" customFormat="false" ht="12.75" hidden="false" customHeight="false" outlineLevel="0" collapsed="false">
      <c r="A207" s="192"/>
      <c r="B207" s="196"/>
      <c r="C207" s="186" t="n">
        <v>0.2</v>
      </c>
      <c r="D207" s="187" t="n">
        <v>42948</v>
      </c>
      <c r="E207" s="197" t="n">
        <f aca="false">E195*1.015</f>
        <v>66.0579039732497</v>
      </c>
      <c r="F207" s="189" t="n">
        <f aca="false">IF($G$8="atm",E207,$G$8)</f>
        <v>40</v>
      </c>
      <c r="G207" s="67" t="e">
        <f aca="false">IF(AND(E207&gt;F207,$G$1="no"),"",EURO(E207,F207,O207,O207,C207,R207,1,0))</f>
        <v>#NAME?</v>
      </c>
      <c r="H207" s="66" t="e">
        <f aca="false">EURO(E207,F207,O207,O207,C207,R207,1,1)</f>
        <v>#NAME?</v>
      </c>
      <c r="I207" s="67" t="e">
        <f aca="false">IF(AND(F207&gt;E207,$G$1="no"),"",EURO(E207,F207,O207,O207,C207,R207,0,0))</f>
        <v>#NAME?</v>
      </c>
      <c r="J207" s="70" t="e">
        <f aca="false">EURO(E207,F207,O207,O207,C207,R207,0,1)</f>
        <v>#NAME?</v>
      </c>
      <c r="K207" s="69" t="e">
        <f aca="false">EURO($E207,$F207,$O207,$O207,$C207,$R207,1,2)</f>
        <v>#NAME?</v>
      </c>
      <c r="L207" s="70" t="e">
        <f aca="false">EURO($E207,$F207,$O207,$O207,$C207,$R207,1,3)/100</f>
        <v>#NAME?</v>
      </c>
      <c r="M207" s="70" t="e">
        <f aca="false">EURO($E207,$F207,$O207,$O207,$C207,$R207,1,5)/365.25</f>
        <v>#NAME?</v>
      </c>
      <c r="N207" s="191" t="n">
        <f aca="false">VLOOKUP(D207,Lookups!$B$6:$C$304,2)</f>
        <v>42946</v>
      </c>
      <c r="O207" s="192" t="n">
        <f aca="false">VLOOKUP(D207,Lookups!$B$6:$E$304,4)</f>
        <v>0.045</v>
      </c>
      <c r="P207" s="193" t="n">
        <f aca="false">VLOOKUP(D207,Lookups!$B$6:$D$304,3)</f>
        <v>23</v>
      </c>
      <c r="Q207" s="194" t="n">
        <f aca="false">IF(D207&lt;$F$6,0,IF(D207&gt;$F$7,0,1))</f>
        <v>0</v>
      </c>
      <c r="R207" s="73" t="n">
        <f aca="false">N207-$D$4</f>
        <v>-2980</v>
      </c>
    </row>
    <row r="208" customFormat="false" ht="12.75" hidden="false" customHeight="false" outlineLevel="0" collapsed="false">
      <c r="A208" s="192"/>
      <c r="B208" s="196"/>
      <c r="C208" s="186" t="n">
        <v>0.2</v>
      </c>
      <c r="D208" s="187" t="n">
        <v>42979</v>
      </c>
      <c r="E208" s="197" t="n">
        <f aca="false">E196*1.015</f>
        <v>48.4225405051135</v>
      </c>
      <c r="F208" s="189" t="n">
        <f aca="false">IF($G$8="atm",E208,$G$8)</f>
        <v>40</v>
      </c>
      <c r="G208" s="67" t="e">
        <f aca="false">IF(AND(E208&gt;F208,$G$1="no"),"",EURO(E208,F208,O208,O208,C208,R208,1,0))</f>
        <v>#NAME?</v>
      </c>
      <c r="H208" s="66" t="e">
        <f aca="false">EURO(E208,F208,O208,O208,C208,R208,1,1)</f>
        <v>#NAME?</v>
      </c>
      <c r="I208" s="67" t="e">
        <f aca="false">IF(AND(F208&gt;E208,$G$1="no"),"",EURO(E208,F208,O208,O208,C208,R208,0,0))</f>
        <v>#NAME?</v>
      </c>
      <c r="J208" s="70" t="e">
        <f aca="false">EURO(E208,F208,O208,O208,C208,R208,0,1)</f>
        <v>#NAME?</v>
      </c>
      <c r="K208" s="69" t="e">
        <f aca="false">EURO($E208,$F208,$O208,$O208,$C208,$R208,1,2)</f>
        <v>#NAME?</v>
      </c>
      <c r="L208" s="70" t="e">
        <f aca="false">EURO($E208,$F208,$O208,$O208,$C208,$R208,1,3)/100</f>
        <v>#NAME?</v>
      </c>
      <c r="M208" s="70" t="e">
        <f aca="false">EURO($E208,$F208,$O208,$O208,$C208,$R208,1,5)/365.25</f>
        <v>#NAME?</v>
      </c>
      <c r="N208" s="191" t="n">
        <f aca="false">VLOOKUP(D208,Lookups!$B$6:$C$304,2)</f>
        <v>42977</v>
      </c>
      <c r="O208" s="192" t="n">
        <f aca="false">VLOOKUP(D208,Lookups!$B$6:$E$304,4)</f>
        <v>0.045</v>
      </c>
      <c r="P208" s="193" t="n">
        <f aca="false">VLOOKUP(D208,Lookups!$B$6:$D$304,3)</f>
        <v>20</v>
      </c>
      <c r="Q208" s="194" t="n">
        <f aca="false">IF(D208&lt;$F$6,0,IF(D208&gt;$F$7,0,1))</f>
        <v>0</v>
      </c>
      <c r="R208" s="73" t="n">
        <f aca="false">N208-$D$4</f>
        <v>-2949</v>
      </c>
    </row>
    <row r="209" customFormat="false" ht="12.75" hidden="false" customHeight="false" outlineLevel="0" collapsed="false">
      <c r="A209" s="192"/>
      <c r="B209" s="196"/>
      <c r="C209" s="186" t="n">
        <v>0.2</v>
      </c>
      <c r="D209" s="187" t="n">
        <v>43009</v>
      </c>
      <c r="E209" s="197" t="n">
        <f aca="false">E197*1.015</f>
        <v>44.3574368977757</v>
      </c>
      <c r="F209" s="189" t="n">
        <f aca="false">IF($G$8="atm",E209,$G$8)</f>
        <v>40</v>
      </c>
      <c r="G209" s="67" t="e">
        <f aca="false">IF(AND(E209&gt;F209,$G$1="no"),"",EURO(E209,F209,O209,O209,C209,R209,1,0))</f>
        <v>#NAME?</v>
      </c>
      <c r="H209" s="66" t="e">
        <f aca="false">EURO(E209,F209,O209,O209,C209,R209,1,1)</f>
        <v>#NAME?</v>
      </c>
      <c r="I209" s="67" t="e">
        <f aca="false">IF(AND(F209&gt;E209,$G$1="no"),"",EURO(E209,F209,O209,O209,C209,R209,0,0))</f>
        <v>#NAME?</v>
      </c>
      <c r="J209" s="70" t="e">
        <f aca="false">EURO(E209,F209,O209,O209,C209,R209,0,1)</f>
        <v>#NAME?</v>
      </c>
      <c r="K209" s="69" t="e">
        <f aca="false">EURO($E209,$F209,$O209,$O209,$C209,$R209,1,2)</f>
        <v>#NAME?</v>
      </c>
      <c r="L209" s="70" t="e">
        <f aca="false">EURO($E209,$F209,$O209,$O209,$C209,$R209,1,3)/100</f>
        <v>#NAME?</v>
      </c>
      <c r="M209" s="70" t="e">
        <f aca="false">EURO($E209,$F209,$O209,$O209,$C209,$R209,1,5)/365.25</f>
        <v>#NAME?</v>
      </c>
      <c r="N209" s="191" t="n">
        <f aca="false">VLOOKUP(D209,Lookups!$B$6:$C$304,2)</f>
        <v>43007</v>
      </c>
      <c r="O209" s="192" t="n">
        <f aca="false">VLOOKUP(D209,Lookups!$B$6:$E$304,4)</f>
        <v>0.045</v>
      </c>
      <c r="P209" s="193" t="n">
        <f aca="false">VLOOKUP(D209,Lookups!$B$6:$D$304,3)</f>
        <v>22</v>
      </c>
      <c r="Q209" s="194" t="n">
        <f aca="false">IF(D209&lt;$F$6,0,IF(D209&gt;$F$7,0,1))</f>
        <v>0</v>
      </c>
      <c r="R209" s="73" t="n">
        <f aca="false">N209-$D$4</f>
        <v>-2919</v>
      </c>
    </row>
    <row r="210" customFormat="false" ht="12.75" hidden="false" customHeight="false" outlineLevel="0" collapsed="false">
      <c r="A210" s="192"/>
      <c r="B210" s="196"/>
      <c r="C210" s="186" t="n">
        <v>0.2</v>
      </c>
      <c r="D210" s="187" t="n">
        <v>43040</v>
      </c>
      <c r="E210" s="197" t="n">
        <f aca="false">E198*1.015</f>
        <v>44.2976477795442</v>
      </c>
      <c r="F210" s="189" t="n">
        <f aca="false">IF($G$8="atm",E210,$G$8)</f>
        <v>40</v>
      </c>
      <c r="G210" s="67" t="e">
        <f aca="false">IF(AND(E210&gt;F210,$G$1="no"),"",EURO(E210,F210,O210,O210,C210,R210,1,0))</f>
        <v>#NAME?</v>
      </c>
      <c r="H210" s="66" t="e">
        <f aca="false">EURO(E210,F210,O210,O210,C210,R210,1,1)</f>
        <v>#NAME?</v>
      </c>
      <c r="I210" s="67" t="e">
        <f aca="false">IF(AND(F210&gt;E210,$G$1="no"),"",EURO(E210,F210,O210,O210,C210,R210,0,0))</f>
        <v>#NAME?</v>
      </c>
      <c r="J210" s="70" t="e">
        <f aca="false">EURO(E210,F210,O210,O210,C210,R210,0,1)</f>
        <v>#NAME?</v>
      </c>
      <c r="K210" s="69" t="e">
        <f aca="false">EURO($E210,$F210,$O210,$O210,$C210,$R210,1,2)</f>
        <v>#NAME?</v>
      </c>
      <c r="L210" s="70" t="e">
        <f aca="false">EURO($E210,$F210,$O210,$O210,$C210,$R210,1,3)/100</f>
        <v>#NAME?</v>
      </c>
      <c r="M210" s="70" t="e">
        <f aca="false">EURO($E210,$F210,$O210,$O210,$C210,$R210,1,5)/365.25</f>
        <v>#NAME?</v>
      </c>
      <c r="N210" s="191" t="n">
        <f aca="false">VLOOKUP(D210,Lookups!$B$6:$C$304,2)</f>
        <v>43038</v>
      </c>
      <c r="O210" s="192" t="n">
        <f aca="false">VLOOKUP(D210,Lookups!$B$6:$E$304,4)</f>
        <v>0.045</v>
      </c>
      <c r="P210" s="193" t="n">
        <f aca="false">VLOOKUP(D210,Lookups!$B$6:$D$304,3)</f>
        <v>21</v>
      </c>
      <c r="Q210" s="194" t="n">
        <f aca="false">IF(D210&lt;$F$6,0,IF(D210&gt;$F$7,0,1))</f>
        <v>0</v>
      </c>
      <c r="R210" s="73" t="n">
        <f aca="false">N210-$D$4</f>
        <v>-2888</v>
      </c>
    </row>
    <row r="211" customFormat="false" ht="12.75" hidden="false" customHeight="false" outlineLevel="0" collapsed="false">
      <c r="A211" s="192"/>
      <c r="B211" s="196"/>
      <c r="C211" s="186" t="n">
        <v>0.2</v>
      </c>
      <c r="D211" s="187" t="n">
        <v>43070</v>
      </c>
      <c r="E211" s="197" t="n">
        <f aca="false">E199*1.015</f>
        <v>44.2976477795442</v>
      </c>
      <c r="F211" s="189" t="n">
        <f aca="false">IF($G$8="atm",E211,$G$8)</f>
        <v>40</v>
      </c>
      <c r="G211" s="67" t="e">
        <f aca="false">IF(AND(E211&gt;F211,$G$1="no"),"",EURO(E211,F211,O211,O211,C211,R211,1,0))</f>
        <v>#NAME?</v>
      </c>
      <c r="H211" s="66" t="e">
        <f aca="false">EURO(E211,F211,O211,O211,C211,R211,1,1)</f>
        <v>#NAME?</v>
      </c>
      <c r="I211" s="67" t="e">
        <f aca="false">IF(AND(F211&gt;E211,$G$1="no"),"",EURO(E211,F211,O211,O211,C211,R211,0,0))</f>
        <v>#NAME?</v>
      </c>
      <c r="J211" s="70" t="e">
        <f aca="false">EURO(E211,F211,O211,O211,C211,R211,0,1)</f>
        <v>#NAME?</v>
      </c>
      <c r="K211" s="69" t="e">
        <f aca="false">EURO($E211,$F211,$O211,$O211,$C211,$R211,1,2)</f>
        <v>#NAME?</v>
      </c>
      <c r="L211" s="70" t="e">
        <f aca="false">EURO($E211,$F211,$O211,$O211,$C211,$R211,1,3)/100</f>
        <v>#NAME?</v>
      </c>
      <c r="M211" s="70" t="e">
        <f aca="false">EURO($E211,$F211,$O211,$O211,$C211,$R211,1,5)/365.25</f>
        <v>#NAME?</v>
      </c>
      <c r="N211" s="191" t="n">
        <f aca="false">VLOOKUP(D211,Lookups!$B$6:$C$304,2)</f>
        <v>43068</v>
      </c>
      <c r="O211" s="192" t="n">
        <f aca="false">VLOOKUP(D211,Lookups!$B$6:$E$304,4)</f>
        <v>0.045</v>
      </c>
      <c r="P211" s="193" t="n">
        <f aca="false">VLOOKUP(D211,Lookups!$B$6:$D$304,3)</f>
        <v>20</v>
      </c>
      <c r="Q211" s="194" t="n">
        <f aca="false">IF(D211&lt;$F$6,0,IF(D211&gt;$F$7,0,1))</f>
        <v>0</v>
      </c>
      <c r="R211" s="73" t="n">
        <f aca="false">N211-$D$4</f>
        <v>-2858</v>
      </c>
    </row>
    <row r="212" customFormat="false" ht="12.75" hidden="false" customHeight="false" outlineLevel="0" collapsed="false">
      <c r="A212" s="192"/>
      <c r="B212" s="196"/>
      <c r="C212" s="186" t="n">
        <v>0.2</v>
      </c>
      <c r="D212" s="187" t="n">
        <v>43101</v>
      </c>
      <c r="E212" s="197" t="n">
        <f aca="false">E200*1.015</f>
        <v>48.8848809021218</v>
      </c>
      <c r="F212" s="189" t="n">
        <f aca="false">IF($G$8="atm",E212,$G$8)</f>
        <v>40</v>
      </c>
      <c r="G212" s="67" t="e">
        <f aca="false">IF(AND(E212&gt;F212,$G$1="no"),"",EURO(E212,F212,O212,O212,C212,R212,1,0))</f>
        <v>#NAME?</v>
      </c>
      <c r="H212" s="66" t="e">
        <f aca="false">EURO(E212,F212,O212,O212,C212,R212,1,1)</f>
        <v>#NAME?</v>
      </c>
      <c r="I212" s="67" t="e">
        <f aca="false">IF(AND(F212&gt;E212,$G$1="no"),"",EURO(E212,F212,O212,O212,C212,R212,0,0))</f>
        <v>#NAME?</v>
      </c>
      <c r="J212" s="70" t="e">
        <f aca="false">EURO(E212,F212,O212,O212,C212,R212,0,1)</f>
        <v>#NAME?</v>
      </c>
      <c r="K212" s="69" t="e">
        <f aca="false">EURO($E212,$F212,$O212,$O212,$C212,$R212,1,2)</f>
        <v>#NAME?</v>
      </c>
      <c r="L212" s="70" t="e">
        <f aca="false">EURO($E212,$F212,$O212,$O212,$C212,$R212,1,3)/100</f>
        <v>#NAME?</v>
      </c>
      <c r="M212" s="70" t="e">
        <f aca="false">EURO($E212,$F212,$O212,$O212,$C212,$R212,1,5)/365.25</f>
        <v>#NAME?</v>
      </c>
      <c r="N212" s="191" t="n">
        <f aca="false">VLOOKUP(D212,Lookups!$B$6:$C$304,2)</f>
        <v>43099</v>
      </c>
      <c r="O212" s="192" t="n">
        <f aca="false">VLOOKUP(D212,Lookups!$B$6:$E$304,4)</f>
        <v>0.045</v>
      </c>
      <c r="P212" s="193" t="n">
        <f aca="false">VLOOKUP(D212,Lookups!$B$6:$D$304,3)</f>
        <v>22</v>
      </c>
      <c r="Q212" s="194" t="n">
        <f aca="false">IF(D212&lt;$F$6,0,IF(D212&gt;$F$7,0,1))</f>
        <v>0</v>
      </c>
      <c r="R212" s="73" t="n">
        <f aca="false">N212-$D$4</f>
        <v>-2827</v>
      </c>
    </row>
    <row r="213" customFormat="false" ht="12.75" hidden="false" customHeight="false" outlineLevel="0" collapsed="false">
      <c r="A213" s="192"/>
      <c r="B213" s="196"/>
      <c r="C213" s="186" t="n">
        <v>0.2</v>
      </c>
      <c r="D213" s="187" t="n">
        <v>43132</v>
      </c>
      <c r="E213" s="197" t="n">
        <f aca="false">E201*1.015</f>
        <v>86.0845083452305</v>
      </c>
      <c r="F213" s="189" t="n">
        <f aca="false">IF($G$8="atm",E213,$G$8)</f>
        <v>40</v>
      </c>
      <c r="G213" s="67" t="e">
        <f aca="false">IF(AND(E213&gt;F213,$G$1="no"),"",EURO(E213,F213,O213,O213,C213,R213,1,0))</f>
        <v>#NAME?</v>
      </c>
      <c r="H213" s="66" t="e">
        <f aca="false">EURO(E213,F213,O213,O213,C213,R213,1,1)</f>
        <v>#NAME?</v>
      </c>
      <c r="I213" s="67" t="e">
        <f aca="false">IF(AND(F213&gt;E213,$G$1="no"),"",EURO(E213,F213,O213,O213,C213,R213,0,0))</f>
        <v>#NAME?</v>
      </c>
      <c r="J213" s="70" t="e">
        <f aca="false">EURO(E213,F213,O213,O213,C213,R213,0,1)</f>
        <v>#NAME?</v>
      </c>
      <c r="K213" s="69" t="e">
        <f aca="false">EURO($E213,$F213,$O213,$O213,$C213,$R213,1,2)</f>
        <v>#NAME?</v>
      </c>
      <c r="L213" s="70" t="e">
        <f aca="false">EURO($E213,$F213,$O213,$O213,$C213,$R213,1,3)/100</f>
        <v>#NAME?</v>
      </c>
      <c r="M213" s="70" t="e">
        <f aca="false">EURO($E213,$F213,$O213,$O213,$C213,$R213,1,5)/365.25</f>
        <v>#NAME?</v>
      </c>
      <c r="N213" s="191" t="n">
        <f aca="false">VLOOKUP(D213,Lookups!$B$6:$C$304,2)</f>
        <v>43130</v>
      </c>
      <c r="O213" s="192" t="n">
        <f aca="false">VLOOKUP(D213,Lookups!$B$6:$E$304,4)</f>
        <v>0.045</v>
      </c>
      <c r="P213" s="193" t="n">
        <f aca="false">VLOOKUP(D213,Lookups!$B$6:$D$304,3)</f>
        <v>20</v>
      </c>
      <c r="Q213" s="194" t="n">
        <f aca="false">IF(D213&lt;$F$6,0,IF(D213&gt;$F$7,0,1))</f>
        <v>0</v>
      </c>
      <c r="R213" s="73" t="n">
        <f aca="false">N213-$D$4</f>
        <v>-2796</v>
      </c>
    </row>
    <row r="214" customFormat="false" ht="12.75" hidden="false" customHeight="false" outlineLevel="0" collapsed="false">
      <c r="A214" s="192"/>
      <c r="B214" s="196"/>
      <c r="C214" s="186" t="n">
        <v>0.2</v>
      </c>
      <c r="D214" s="187" t="n">
        <v>43160</v>
      </c>
      <c r="E214" s="197" t="n">
        <f aca="false">E202*1.015</f>
        <v>46.9644712512914</v>
      </c>
      <c r="F214" s="189" t="n">
        <f aca="false">IF($G$8="atm",E214,$G$8)</f>
        <v>40</v>
      </c>
      <c r="G214" s="67" t="e">
        <f aca="false">IF(AND(E214&gt;F214,$G$1="no"),"",EURO(E214,F214,O214,O214,C214,R214,1,0))</f>
        <v>#NAME?</v>
      </c>
      <c r="H214" s="66" t="e">
        <f aca="false">EURO(E214,F214,O214,O214,C214,R214,1,1)</f>
        <v>#NAME?</v>
      </c>
      <c r="I214" s="67" t="e">
        <f aca="false">IF(AND(F214&gt;E214,$G$1="no"),"",EURO(E214,F214,O214,O214,C214,R214,0,0))</f>
        <v>#NAME?</v>
      </c>
      <c r="J214" s="70" t="e">
        <f aca="false">EURO(E214,F214,O214,O214,C214,R214,0,1)</f>
        <v>#NAME?</v>
      </c>
      <c r="K214" s="69" t="e">
        <f aca="false">EURO($E214,$F214,$O214,$O214,$C214,$R214,1,2)</f>
        <v>#NAME?</v>
      </c>
      <c r="L214" s="70" t="e">
        <f aca="false">EURO($E214,$F214,$O214,$O214,$C214,$R214,1,3)/100</f>
        <v>#NAME?</v>
      </c>
      <c r="M214" s="70" t="e">
        <f aca="false">EURO($E214,$F214,$O214,$O214,$C214,$R214,1,5)/365.25</f>
        <v>#NAME?</v>
      </c>
      <c r="N214" s="191" t="n">
        <f aca="false">VLOOKUP(D214,Lookups!$B$6:$C$304,2)</f>
        <v>43158</v>
      </c>
      <c r="O214" s="192" t="n">
        <f aca="false">VLOOKUP(D214,Lookups!$B$6:$E$304,4)</f>
        <v>0.045</v>
      </c>
      <c r="P214" s="193" t="n">
        <f aca="false">VLOOKUP(D214,Lookups!$B$6:$D$304,3)</f>
        <v>22</v>
      </c>
      <c r="Q214" s="194" t="n">
        <f aca="false">IF(D214&lt;$F$6,0,IF(D214&gt;$F$7,0,1))</f>
        <v>0</v>
      </c>
      <c r="R214" s="73" t="n">
        <f aca="false">N214-$D$4</f>
        <v>-2768</v>
      </c>
    </row>
    <row r="215" customFormat="false" ht="12.75" hidden="false" customHeight="false" outlineLevel="0" collapsed="false">
      <c r="A215" s="192"/>
      <c r="B215" s="196"/>
      <c r="C215" s="186" t="n">
        <v>0.2</v>
      </c>
      <c r="D215" s="187" t="n">
        <v>43191</v>
      </c>
      <c r="E215" s="197" t="n">
        <f aca="false">E203*1.015</f>
        <v>46.1149780593988</v>
      </c>
      <c r="F215" s="189" t="n">
        <f aca="false">IF($G$8="atm",E215,$G$8)</f>
        <v>40</v>
      </c>
      <c r="G215" s="67" t="e">
        <f aca="false">IF(AND(E215&gt;F215,$G$1="no"),"",EURO(E215,F215,O215,O215,C215,R215,1,0))</f>
        <v>#NAME?</v>
      </c>
      <c r="H215" s="66" t="e">
        <f aca="false">EURO(E215,F215,O215,O215,C215,R215,1,1)</f>
        <v>#NAME?</v>
      </c>
      <c r="I215" s="67" t="e">
        <f aca="false">IF(AND(F215&gt;E215,$G$1="no"),"",EURO(E215,F215,O215,O215,C215,R215,0,0))</f>
        <v>#NAME?</v>
      </c>
      <c r="J215" s="70" t="e">
        <f aca="false">EURO(E215,F215,O215,O215,C215,R215,0,1)</f>
        <v>#NAME?</v>
      </c>
      <c r="K215" s="69" t="e">
        <f aca="false">EURO($E215,$F215,$O215,$O215,$C215,$R215,1,2)</f>
        <v>#NAME?</v>
      </c>
      <c r="L215" s="70" t="e">
        <f aca="false">EURO($E215,$F215,$O215,$O215,$C215,$R215,1,3)/100</f>
        <v>#NAME?</v>
      </c>
      <c r="M215" s="70" t="e">
        <f aca="false">EURO($E215,$F215,$O215,$O215,$C215,$R215,1,5)/365.25</f>
        <v>#NAME?</v>
      </c>
      <c r="N215" s="191" t="n">
        <f aca="false">VLOOKUP(D215,Lookups!$B$6:$C$304,2)</f>
        <v>43189</v>
      </c>
      <c r="O215" s="192" t="n">
        <f aca="false">VLOOKUP(D215,Lookups!$B$6:$E$304,4)</f>
        <v>0.045</v>
      </c>
      <c r="P215" s="193" t="n">
        <f aca="false">VLOOKUP(D215,Lookups!$B$6:$D$304,3)</f>
        <v>21</v>
      </c>
      <c r="Q215" s="194" t="n">
        <f aca="false">IF(D215&lt;$F$6,0,IF(D215&gt;$F$7,0,1))</f>
        <v>0</v>
      </c>
      <c r="R215" s="73" t="n">
        <f aca="false">N215-$D$4</f>
        <v>-2737</v>
      </c>
    </row>
    <row r="216" customFormat="false" ht="12.75" hidden="false" customHeight="false" outlineLevel="0" collapsed="false">
      <c r="A216" s="192"/>
      <c r="B216" s="196"/>
      <c r="C216" s="186" t="n">
        <v>0.2</v>
      </c>
      <c r="D216" s="187" t="n">
        <v>43221</v>
      </c>
      <c r="E216" s="197" t="n">
        <f aca="false">E204*1.015</f>
        <v>49.1488878713606</v>
      </c>
      <c r="F216" s="189" t="n">
        <f aca="false">IF($G$8="atm",E216,$G$8)</f>
        <v>40</v>
      </c>
      <c r="G216" s="67" t="e">
        <f aca="false">IF(AND(E216&gt;F216,$G$1="no"),"",EURO(E216,F216,O216,O216,C216,R216,1,0))</f>
        <v>#NAME?</v>
      </c>
      <c r="H216" s="66" t="e">
        <f aca="false">EURO(E216,F216,O216,O216,C216,R216,1,1)</f>
        <v>#NAME?</v>
      </c>
      <c r="I216" s="67" t="e">
        <f aca="false">IF(AND(F216&gt;E216,$G$1="no"),"",EURO(E216,F216,O216,O216,C216,R216,0,0))</f>
        <v>#NAME?</v>
      </c>
      <c r="J216" s="70" t="e">
        <f aca="false">EURO(E216,F216,O216,O216,C216,R216,0,1)</f>
        <v>#NAME?</v>
      </c>
      <c r="K216" s="69" t="e">
        <f aca="false">EURO($E216,$F216,$O216,$O216,$C216,$R216,1,2)</f>
        <v>#NAME?</v>
      </c>
      <c r="L216" s="70" t="e">
        <f aca="false">EURO($E216,$F216,$O216,$O216,$C216,$R216,1,3)/100</f>
        <v>#NAME?</v>
      </c>
      <c r="M216" s="70" t="e">
        <f aca="false">EURO($E216,$F216,$O216,$O216,$C216,$R216,1,5)/365.25</f>
        <v>#NAME?</v>
      </c>
      <c r="N216" s="191" t="n">
        <f aca="false">VLOOKUP(D216,Lookups!$B$6:$C$304,2)</f>
        <v>43219</v>
      </c>
      <c r="O216" s="192" t="n">
        <f aca="false">VLOOKUP(D216,Lookups!$B$6:$E$304,4)</f>
        <v>0.045</v>
      </c>
      <c r="P216" s="193" t="n">
        <f aca="false">VLOOKUP(D216,Lookups!$B$6:$D$304,3)</f>
        <v>22</v>
      </c>
      <c r="Q216" s="194" t="n">
        <f aca="false">IF(D216&lt;$F$6,0,IF(D216&gt;$F$7,0,1))</f>
        <v>0</v>
      </c>
      <c r="R216" s="73" t="n">
        <f aca="false">N216-$D$4</f>
        <v>-2707</v>
      </c>
    </row>
    <row r="217" customFormat="false" ht="12.75" hidden="false" customHeight="false" outlineLevel="0" collapsed="false">
      <c r="A217" s="192"/>
      <c r="B217" s="196"/>
      <c r="C217" s="186" t="n">
        <v>0.2</v>
      </c>
      <c r="D217" s="187" t="n">
        <v>43252</v>
      </c>
      <c r="E217" s="197" t="n">
        <f aca="false">E205*1.015</f>
        <v>56.7335721292289</v>
      </c>
      <c r="F217" s="189" t="n">
        <f aca="false">IF($G$8="atm",E217,$G$8)</f>
        <v>40</v>
      </c>
      <c r="G217" s="67" t="e">
        <f aca="false">IF(AND(E217&gt;F217,$G$1="no"),"",EURO(E217,F217,O217,O217,C217,R217,1,0))</f>
        <v>#NAME?</v>
      </c>
      <c r="H217" s="66" t="e">
        <f aca="false">EURO(E217,F217,O217,O217,C217,R217,1,1)</f>
        <v>#NAME?</v>
      </c>
      <c r="I217" s="67" t="e">
        <f aca="false">IF(AND(F217&gt;E217,$G$1="no"),"",EURO(E217,F217,O217,O217,C217,R217,0,0))</f>
        <v>#NAME?</v>
      </c>
      <c r="J217" s="70" t="e">
        <f aca="false">EURO(E217,F217,O217,O217,C217,R217,0,1)</f>
        <v>#NAME?</v>
      </c>
      <c r="K217" s="69" t="e">
        <f aca="false">EURO($E217,$F217,$O217,$O217,$C217,$R217,1,2)</f>
        <v>#NAME?</v>
      </c>
      <c r="L217" s="70" t="e">
        <f aca="false">EURO($E217,$F217,$O217,$O217,$C217,$R217,1,3)/100</f>
        <v>#NAME?</v>
      </c>
      <c r="M217" s="70" t="e">
        <f aca="false">EURO($E217,$F217,$O217,$O217,$C217,$R217,1,5)/365.25</f>
        <v>#NAME?</v>
      </c>
      <c r="N217" s="191" t="n">
        <f aca="false">VLOOKUP(D217,Lookups!$B$6:$C$304,2)</f>
        <v>43250</v>
      </c>
      <c r="O217" s="192" t="n">
        <f aca="false">VLOOKUP(D217,Lookups!$B$6:$E$304,4)</f>
        <v>0.045</v>
      </c>
      <c r="P217" s="193" t="n">
        <f aca="false">VLOOKUP(D217,Lookups!$B$6:$D$304,3)</f>
        <v>21</v>
      </c>
      <c r="Q217" s="194" t="n">
        <f aca="false">IF(D217&lt;$F$6,0,IF(D217&gt;$F$7,0,1))</f>
        <v>0</v>
      </c>
      <c r="R217" s="73" t="n">
        <f aca="false">N217-$D$4</f>
        <v>-2676</v>
      </c>
    </row>
    <row r="218" customFormat="false" ht="12.75" hidden="false" customHeight="false" outlineLevel="0" collapsed="false">
      <c r="A218" s="192"/>
      <c r="B218" s="196"/>
      <c r="C218" s="186" t="n">
        <v>0.2</v>
      </c>
      <c r="D218" s="187" t="n">
        <v>43282</v>
      </c>
      <c r="E218" s="197" t="n">
        <f aca="false">E206*1.015</f>
        <v>67.0487632741781</v>
      </c>
      <c r="F218" s="189" t="n">
        <f aca="false">IF($G$8="atm",E218,$G$8)</f>
        <v>40</v>
      </c>
      <c r="G218" s="67" t="e">
        <f aca="false">IF(AND(E218&gt;F218,$G$1="no"),"",EURO(E218,F218,O218,O218,C218,R218,1,0))</f>
        <v>#NAME?</v>
      </c>
      <c r="H218" s="66" t="e">
        <f aca="false">EURO(E218,F218,O218,O218,C218,R218,1,1)</f>
        <v>#NAME?</v>
      </c>
      <c r="I218" s="67" t="e">
        <f aca="false">IF(AND(F218&gt;E218,$G$1="no"),"",EURO(E218,F218,O218,O218,C218,R218,0,0))</f>
        <v>#NAME?</v>
      </c>
      <c r="J218" s="70" t="e">
        <f aca="false">EURO(E218,F218,O218,O218,C218,R218,0,1)</f>
        <v>#NAME?</v>
      </c>
      <c r="K218" s="69" t="e">
        <f aca="false">EURO($E218,$F218,$O218,$O218,$C218,$R218,1,2)</f>
        <v>#NAME?</v>
      </c>
      <c r="L218" s="70" t="e">
        <f aca="false">EURO($E218,$F218,$O218,$O218,$C218,$R218,1,3)/100</f>
        <v>#NAME?</v>
      </c>
      <c r="M218" s="70" t="e">
        <f aca="false">EURO($E218,$F218,$O218,$O218,$C218,$R218,1,5)/365.25</f>
        <v>#NAME?</v>
      </c>
      <c r="N218" s="191" t="n">
        <f aca="false">VLOOKUP(D218,Lookups!$B$6:$C$304,2)</f>
        <v>43280</v>
      </c>
      <c r="O218" s="192" t="n">
        <f aca="false">VLOOKUP(D218,Lookups!$B$6:$E$304,4)</f>
        <v>0.045</v>
      </c>
      <c r="P218" s="193" t="n">
        <f aca="false">VLOOKUP(D218,Lookups!$B$6:$D$304,3)</f>
        <v>21</v>
      </c>
      <c r="Q218" s="194" t="n">
        <f aca="false">IF(D218&lt;$F$6,0,IF(D218&gt;$F$7,0,1))</f>
        <v>0</v>
      </c>
      <c r="R218" s="73" t="n">
        <f aca="false">N218-$D$4</f>
        <v>-2646</v>
      </c>
    </row>
    <row r="219" customFormat="false" ht="12.75" hidden="false" customHeight="false" outlineLevel="0" collapsed="false">
      <c r="A219" s="192"/>
      <c r="B219" s="196"/>
      <c r="C219" s="186" t="n">
        <v>0.2</v>
      </c>
      <c r="D219" s="187" t="n">
        <v>43313</v>
      </c>
      <c r="E219" s="197" t="n">
        <f aca="false">E207*1.015</f>
        <v>67.0487725328485</v>
      </c>
      <c r="F219" s="189" t="n">
        <f aca="false">IF($G$8="atm",E219,$G$8)</f>
        <v>40</v>
      </c>
      <c r="G219" s="67" t="e">
        <f aca="false">IF(AND(E219&gt;F219,$G$1="no"),"",EURO(E219,F219,O219,O219,C219,R219,1,0))</f>
        <v>#NAME?</v>
      </c>
      <c r="H219" s="66" t="e">
        <f aca="false">EURO(E219,F219,O219,O219,C219,R219,1,1)</f>
        <v>#NAME?</v>
      </c>
      <c r="I219" s="67" t="e">
        <f aca="false">IF(AND(F219&gt;E219,$G$1="no"),"",EURO(E219,F219,O219,O219,C219,R219,0,0))</f>
        <v>#NAME?</v>
      </c>
      <c r="J219" s="70" t="e">
        <f aca="false">EURO(E219,F219,O219,O219,C219,R219,0,1)</f>
        <v>#NAME?</v>
      </c>
      <c r="K219" s="69" t="e">
        <f aca="false">EURO($E219,$F219,$O219,$O219,$C219,$R219,1,2)</f>
        <v>#NAME?</v>
      </c>
      <c r="L219" s="70" t="e">
        <f aca="false">EURO($E219,$F219,$O219,$O219,$C219,$R219,1,3)/100</f>
        <v>#NAME?</v>
      </c>
      <c r="M219" s="70" t="e">
        <f aca="false">EURO($E219,$F219,$O219,$O219,$C219,$R219,1,5)/365.25</f>
        <v>#NAME?</v>
      </c>
      <c r="N219" s="191" t="n">
        <f aca="false">VLOOKUP(D219,Lookups!$B$6:$C$304,2)</f>
        <v>43311</v>
      </c>
      <c r="O219" s="192" t="n">
        <f aca="false">VLOOKUP(D219,Lookups!$B$6:$E$304,4)</f>
        <v>0.045</v>
      </c>
      <c r="P219" s="193" t="n">
        <f aca="false">VLOOKUP(D219,Lookups!$B$6:$D$304,3)</f>
        <v>23</v>
      </c>
      <c r="Q219" s="194" t="n">
        <f aca="false">IF(D219&lt;$F$6,0,IF(D219&gt;$F$7,0,1))</f>
        <v>0</v>
      </c>
      <c r="R219" s="73" t="n">
        <f aca="false">N219-$D$4</f>
        <v>-2615</v>
      </c>
    </row>
    <row r="220" customFormat="false" ht="12.75" hidden="false" customHeight="false" outlineLevel="0" collapsed="false">
      <c r="A220" s="192"/>
      <c r="B220" s="196"/>
      <c r="C220" s="186" t="n">
        <v>0.2</v>
      </c>
      <c r="D220" s="187" t="n">
        <v>43344</v>
      </c>
      <c r="E220" s="197" t="n">
        <f aca="false">E208*1.015</f>
        <v>49.1488786126902</v>
      </c>
      <c r="F220" s="189" t="n">
        <f aca="false">IF($G$8="atm",E220,$G$8)</f>
        <v>40</v>
      </c>
      <c r="G220" s="67" t="e">
        <f aca="false">IF(AND(E220&gt;F220,$G$1="no"),"",EURO(E220,F220,O220,O220,C220,R220,1,0))</f>
        <v>#NAME?</v>
      </c>
      <c r="H220" s="66" t="e">
        <f aca="false">EURO(E220,F220,O220,O220,C220,R220,1,1)</f>
        <v>#NAME?</v>
      </c>
      <c r="I220" s="67" t="e">
        <f aca="false">IF(AND(F220&gt;E220,$G$1="no"),"",EURO(E220,F220,O220,O220,C220,R220,0,0))</f>
        <v>#NAME?</v>
      </c>
      <c r="J220" s="70" t="e">
        <f aca="false">EURO(E220,F220,O220,O220,C220,R220,0,1)</f>
        <v>#NAME?</v>
      </c>
      <c r="K220" s="69" t="e">
        <f aca="false">EURO($E220,$F220,$O220,$O220,$C220,$R220,1,2)</f>
        <v>#NAME?</v>
      </c>
      <c r="L220" s="70" t="e">
        <f aca="false">EURO($E220,$F220,$O220,$O220,$C220,$R220,1,3)/100</f>
        <v>#NAME?</v>
      </c>
      <c r="M220" s="70" t="e">
        <f aca="false">EURO($E220,$F220,$O220,$O220,$C220,$R220,1,5)/365.25</f>
        <v>#NAME?</v>
      </c>
      <c r="N220" s="191" t="n">
        <f aca="false">VLOOKUP(D220,Lookups!$B$6:$C$304,2)</f>
        <v>43342</v>
      </c>
      <c r="O220" s="192" t="n">
        <f aca="false">VLOOKUP(D220,Lookups!$B$6:$E$304,4)</f>
        <v>0.045</v>
      </c>
      <c r="P220" s="193" t="n">
        <f aca="false">VLOOKUP(D220,Lookups!$B$6:$D$304,3)</f>
        <v>19</v>
      </c>
      <c r="Q220" s="194" t="n">
        <f aca="false">IF(D220&lt;$F$6,0,IF(D220&gt;$F$7,0,1))</f>
        <v>0</v>
      </c>
      <c r="R220" s="73" t="n">
        <f aca="false">N220-$D$4</f>
        <v>-2584</v>
      </c>
    </row>
    <row r="221" customFormat="false" ht="12.75" hidden="false" customHeight="false" outlineLevel="0" collapsed="false">
      <c r="A221" s="192"/>
      <c r="B221" s="196"/>
      <c r="C221" s="186" t="n">
        <v>0.2</v>
      </c>
      <c r="D221" s="187" t="n">
        <v>43374</v>
      </c>
      <c r="E221" s="197" t="n">
        <f aca="false">E209*1.015</f>
        <v>45.0227984512424</v>
      </c>
      <c r="F221" s="189" t="n">
        <f aca="false">IF($G$8="atm",E221,$G$8)</f>
        <v>40</v>
      </c>
      <c r="G221" s="67" t="e">
        <f aca="false">IF(AND(E221&gt;F221,$G$1="no"),"",EURO(E221,F221,O221,O221,C221,R221,1,0))</f>
        <v>#NAME?</v>
      </c>
      <c r="H221" s="66" t="e">
        <f aca="false">EURO(E221,F221,O221,O221,C221,R221,1,1)</f>
        <v>#NAME?</v>
      </c>
      <c r="I221" s="67" t="e">
        <f aca="false">IF(AND(F221&gt;E221,$G$1="no"),"",EURO(E221,F221,O221,O221,C221,R221,0,0))</f>
        <v>#NAME?</v>
      </c>
      <c r="J221" s="70" t="e">
        <f aca="false">EURO(E221,F221,O221,O221,C221,R221,0,1)</f>
        <v>#NAME?</v>
      </c>
      <c r="K221" s="69" t="e">
        <f aca="false">EURO($E221,$F221,$O221,$O221,$C221,$R221,1,2)</f>
        <v>#NAME?</v>
      </c>
      <c r="L221" s="70" t="e">
        <f aca="false">EURO($E221,$F221,$O221,$O221,$C221,$R221,1,3)/100</f>
        <v>#NAME?</v>
      </c>
      <c r="M221" s="70" t="e">
        <f aca="false">EURO($E221,$F221,$O221,$O221,$C221,$R221,1,5)/365.25</f>
        <v>#NAME?</v>
      </c>
      <c r="N221" s="191" t="n">
        <f aca="false">VLOOKUP(D221,Lookups!$B$6:$C$304,2)</f>
        <v>43372</v>
      </c>
      <c r="O221" s="192" t="n">
        <f aca="false">VLOOKUP(D221,Lookups!$B$6:$E$304,4)</f>
        <v>0.045</v>
      </c>
      <c r="P221" s="193" t="n">
        <f aca="false">VLOOKUP(D221,Lookups!$B$6:$D$304,3)</f>
        <v>23</v>
      </c>
      <c r="Q221" s="194" t="n">
        <f aca="false">IF(D221&lt;$F$6,0,IF(D221&gt;$F$7,0,1))</f>
        <v>0</v>
      </c>
      <c r="R221" s="73" t="n">
        <f aca="false">N221-$D$4</f>
        <v>-2554</v>
      </c>
    </row>
    <row r="222" customFormat="false" ht="12.75" hidden="false" customHeight="false" outlineLevel="0" collapsed="false">
      <c r="A222" s="192"/>
      <c r="B222" s="196"/>
      <c r="C222" s="186" t="n">
        <v>0.2</v>
      </c>
      <c r="D222" s="187" t="n">
        <v>43405</v>
      </c>
      <c r="E222" s="197" t="n">
        <f aca="false">E210*1.015</f>
        <v>44.9621124962374</v>
      </c>
      <c r="F222" s="189" t="n">
        <f aca="false">IF($G$8="atm",E222,$G$8)</f>
        <v>40</v>
      </c>
      <c r="G222" s="67" t="e">
        <f aca="false">IF(AND(E222&gt;F222,$G$1="no"),"",EURO(E222,F222,O222,O222,C222,R222,1,0))</f>
        <v>#NAME?</v>
      </c>
      <c r="H222" s="66" t="e">
        <f aca="false">EURO(E222,F222,O222,O222,C222,R222,1,1)</f>
        <v>#NAME?</v>
      </c>
      <c r="I222" s="67" t="e">
        <f aca="false">IF(AND(F222&gt;E222,$G$1="no"),"",EURO(E222,F222,O222,O222,C222,R222,0,0))</f>
        <v>#NAME?</v>
      </c>
      <c r="J222" s="70" t="e">
        <f aca="false">EURO(E222,F222,O222,O222,C222,R222,0,1)</f>
        <v>#NAME?</v>
      </c>
      <c r="K222" s="69" t="e">
        <f aca="false">EURO($E222,$F222,$O222,$O222,$C222,$R222,1,2)</f>
        <v>#NAME?</v>
      </c>
      <c r="L222" s="70" t="e">
        <f aca="false">EURO($E222,$F222,$O222,$O222,$C222,$R222,1,3)/100</f>
        <v>#NAME?</v>
      </c>
      <c r="M222" s="70" t="e">
        <f aca="false">EURO($E222,$F222,$O222,$O222,$C222,$R222,1,5)/365.25</f>
        <v>#NAME?</v>
      </c>
      <c r="N222" s="191" t="n">
        <f aca="false">VLOOKUP(D222,Lookups!$B$6:$C$304,2)</f>
        <v>43403</v>
      </c>
      <c r="O222" s="192" t="n">
        <f aca="false">VLOOKUP(D222,Lookups!$B$6:$E$304,4)</f>
        <v>0.045</v>
      </c>
      <c r="P222" s="193" t="n">
        <f aca="false">VLOOKUP(D222,Lookups!$B$6:$D$304,3)</f>
        <v>21</v>
      </c>
      <c r="Q222" s="194" t="n">
        <f aca="false">IF(D222&lt;$F$6,0,IF(D222&gt;$F$7,0,1))</f>
        <v>0</v>
      </c>
      <c r="R222" s="73" t="n">
        <f aca="false">N222-$D$4</f>
        <v>-2523</v>
      </c>
    </row>
    <row r="223" customFormat="false" ht="12.75" hidden="false" customHeight="false" outlineLevel="0" collapsed="false">
      <c r="A223" s="192"/>
      <c r="B223" s="196"/>
      <c r="C223" s="186" t="n">
        <v>0.2</v>
      </c>
      <c r="D223" s="187" t="n">
        <v>43435</v>
      </c>
      <c r="E223" s="197" t="n">
        <f aca="false">E211*1.015</f>
        <v>44.9621124962374</v>
      </c>
      <c r="F223" s="189" t="n">
        <f aca="false">IF($G$8="atm",E223,$G$8)</f>
        <v>40</v>
      </c>
      <c r="G223" s="67" t="e">
        <f aca="false">IF(AND(E223&gt;F223,$G$1="no"),"",EURO(E223,F223,O223,O223,C223,R223,1,0))</f>
        <v>#NAME?</v>
      </c>
      <c r="H223" s="66" t="e">
        <f aca="false">EURO(E223,F223,O223,O223,C223,R223,1,1)</f>
        <v>#NAME?</v>
      </c>
      <c r="I223" s="67" t="e">
        <f aca="false">IF(AND(F223&gt;E223,$G$1="no"),"",EURO(E223,F223,O223,O223,C223,R223,0,0))</f>
        <v>#NAME?</v>
      </c>
      <c r="J223" s="70" t="e">
        <f aca="false">EURO(E223,F223,O223,O223,C223,R223,0,1)</f>
        <v>#NAME?</v>
      </c>
      <c r="K223" s="69" t="e">
        <f aca="false">EURO($E223,$F223,$O223,$O223,$C223,$R223,1,2)</f>
        <v>#NAME?</v>
      </c>
      <c r="L223" s="70" t="e">
        <f aca="false">EURO($E223,$F223,$O223,$O223,$C223,$R223,1,3)/100</f>
        <v>#NAME?</v>
      </c>
      <c r="M223" s="70" t="e">
        <f aca="false">EURO($E223,$F223,$O223,$O223,$C223,$R223,1,5)/365.25</f>
        <v>#NAME?</v>
      </c>
      <c r="N223" s="191" t="n">
        <f aca="false">VLOOKUP(D223,Lookups!$B$6:$C$304,2)</f>
        <v>43433</v>
      </c>
      <c r="O223" s="192" t="n">
        <f aca="false">VLOOKUP(D223,Lookups!$B$6:$E$304,4)</f>
        <v>0.045</v>
      </c>
      <c r="P223" s="193" t="n">
        <f aca="false">VLOOKUP(D223,Lookups!$B$6:$D$304,3)</f>
        <v>20</v>
      </c>
      <c r="Q223" s="194" t="n">
        <f aca="false">IF(D223&lt;$F$6,0,IF(D223&gt;$F$7,0,1))</f>
        <v>0</v>
      </c>
      <c r="R223" s="73" t="n">
        <f aca="false">N223-$D$4</f>
        <v>-2493</v>
      </c>
    </row>
    <row r="224" customFormat="false" ht="12.75" hidden="false" customHeight="false" outlineLevel="0" collapsed="false">
      <c r="A224" s="192"/>
      <c r="B224" s="196"/>
      <c r="C224" s="186" t="n">
        <v>0.2</v>
      </c>
      <c r="D224" s="187" t="n">
        <v>43466</v>
      </c>
      <c r="E224" s="197" t="n">
        <f aca="false">E212*1.015</f>
        <v>49.6181541156537</v>
      </c>
      <c r="F224" s="189" t="n">
        <f aca="false">IF($G$8="atm",E224,$G$8)</f>
        <v>40</v>
      </c>
      <c r="G224" s="67" t="e">
        <f aca="false">IF(AND(E224&gt;F224,$G$1="no"),"",EURO(E224,F224,O224,O224,C224,R224,1,0))</f>
        <v>#NAME?</v>
      </c>
      <c r="H224" s="66" t="e">
        <f aca="false">EURO(E224,F224,O224,O224,C224,R224,1,1)</f>
        <v>#NAME?</v>
      </c>
      <c r="I224" s="67" t="e">
        <f aca="false">IF(AND(F224&gt;E224,$G$1="no"),"",EURO(E224,F224,O224,O224,C224,R224,0,0))</f>
        <v>#NAME?</v>
      </c>
      <c r="J224" s="70" t="e">
        <f aca="false">EURO(E224,F224,O224,O224,C224,R224,0,1)</f>
        <v>#NAME?</v>
      </c>
      <c r="K224" s="69" t="e">
        <f aca="false">EURO($E224,$F224,$O224,$O224,$C224,$R224,1,2)</f>
        <v>#NAME?</v>
      </c>
      <c r="L224" s="70" t="e">
        <f aca="false">EURO($E224,$F224,$O224,$O224,$C224,$R224,1,3)/100</f>
        <v>#NAME?</v>
      </c>
      <c r="M224" s="70" t="e">
        <f aca="false">EURO($E224,$F224,$O224,$O224,$C224,$R224,1,5)/365.25</f>
        <v>#NAME?</v>
      </c>
      <c r="N224" s="191" t="n">
        <f aca="false">VLOOKUP(D224,Lookups!$B$6:$C$304,2)</f>
        <v>43464</v>
      </c>
      <c r="O224" s="192" t="n">
        <f aca="false">VLOOKUP(D224,Lookups!$B$6:$E$304,4)</f>
        <v>0.045</v>
      </c>
      <c r="P224" s="193" t="n">
        <f aca="false">VLOOKUP(D224,Lookups!$B$6:$D$304,3)</f>
        <v>22</v>
      </c>
      <c r="Q224" s="194" t="n">
        <f aca="false">IF(D224&lt;$F$6,0,IF(D224&gt;$F$7,0,1))</f>
        <v>0</v>
      </c>
      <c r="R224" s="73" t="n">
        <f aca="false">N224-$D$4</f>
        <v>-2462</v>
      </c>
    </row>
    <row r="225" customFormat="false" ht="12.75" hidden="false" customHeight="false" outlineLevel="0" collapsed="false">
      <c r="A225" s="192"/>
      <c r="B225" s="196"/>
      <c r="C225" s="186" t="n">
        <v>0.2</v>
      </c>
      <c r="D225" s="187" t="n">
        <v>43497</v>
      </c>
      <c r="E225" s="197" t="n">
        <f aca="false">E213*1.015</f>
        <v>87.3757759704089</v>
      </c>
      <c r="F225" s="189" t="n">
        <f aca="false">IF($G$8="atm",E225,$G$8)</f>
        <v>40</v>
      </c>
      <c r="G225" s="67" t="e">
        <f aca="false">IF(AND(E225&gt;F225,$G$1="no"),"",EURO(E225,F225,O225,O225,C225,R225,1,0))</f>
        <v>#NAME?</v>
      </c>
      <c r="H225" s="66" t="e">
        <f aca="false">EURO(E225,F225,O225,O225,C225,R225,1,1)</f>
        <v>#NAME?</v>
      </c>
      <c r="I225" s="67" t="e">
        <f aca="false">IF(AND(F225&gt;E225,$G$1="no"),"",EURO(E225,F225,O225,O225,C225,R225,0,0))</f>
        <v>#NAME?</v>
      </c>
      <c r="J225" s="70" t="e">
        <f aca="false">EURO(E225,F225,O225,O225,C225,R225,0,1)</f>
        <v>#NAME?</v>
      </c>
      <c r="K225" s="69" t="e">
        <f aca="false">EURO($E225,$F225,$O225,$O225,$C225,$R225,1,2)</f>
        <v>#NAME?</v>
      </c>
      <c r="L225" s="70" t="e">
        <f aca="false">EURO($E225,$F225,$O225,$O225,$C225,$R225,1,3)/100</f>
        <v>#NAME?</v>
      </c>
      <c r="M225" s="70" t="e">
        <f aca="false">EURO($E225,$F225,$O225,$O225,$C225,$R225,1,5)/365.25</f>
        <v>#NAME?</v>
      </c>
      <c r="N225" s="191" t="n">
        <f aca="false">VLOOKUP(D225,Lookups!$B$6:$C$304,2)</f>
        <v>43495</v>
      </c>
      <c r="O225" s="192" t="n">
        <f aca="false">VLOOKUP(D225,Lookups!$B$6:$E$304,4)</f>
        <v>0.045</v>
      </c>
      <c r="P225" s="193" t="n">
        <f aca="false">VLOOKUP(D225,Lookups!$B$6:$D$304,3)</f>
        <v>20</v>
      </c>
      <c r="Q225" s="194" t="n">
        <f aca="false">IF(D225&lt;$F$6,0,IF(D225&gt;$F$7,0,1))</f>
        <v>0</v>
      </c>
      <c r="R225" s="73" t="n">
        <f aca="false">N225-$D$4</f>
        <v>-2431</v>
      </c>
    </row>
    <row r="226" customFormat="false" ht="12.75" hidden="false" customHeight="false" outlineLevel="0" collapsed="false">
      <c r="A226" s="192"/>
      <c r="B226" s="196"/>
      <c r="C226" s="186" t="n">
        <v>0.2</v>
      </c>
      <c r="D226" s="187" t="n">
        <v>43525</v>
      </c>
      <c r="E226" s="197" t="n">
        <f aca="false">E214*1.015</f>
        <v>47.6689383200608</v>
      </c>
      <c r="F226" s="189" t="n">
        <f aca="false">IF($G$8="atm",E226,$G$8)</f>
        <v>40</v>
      </c>
      <c r="G226" s="67" t="e">
        <f aca="false">IF(AND(E226&gt;F226,$G$1="no"),"",EURO(E226,F226,O226,O226,C226,R226,1,0))</f>
        <v>#NAME?</v>
      </c>
      <c r="H226" s="66" t="e">
        <f aca="false">EURO(E226,F226,O226,O226,C226,R226,1,1)</f>
        <v>#NAME?</v>
      </c>
      <c r="I226" s="67" t="e">
        <f aca="false">IF(AND(F226&gt;E226,$G$1="no"),"",EURO(E226,F226,O226,O226,C226,R226,0,0))</f>
        <v>#NAME?</v>
      </c>
      <c r="J226" s="70" t="e">
        <f aca="false">EURO(E226,F226,O226,O226,C226,R226,0,1)</f>
        <v>#NAME?</v>
      </c>
      <c r="K226" s="69" t="e">
        <f aca="false">EURO($E226,$F226,$O226,$O226,$C226,$R226,1,2)</f>
        <v>#NAME?</v>
      </c>
      <c r="L226" s="70" t="e">
        <f aca="false">EURO($E226,$F226,$O226,$O226,$C226,$R226,1,3)/100</f>
        <v>#NAME?</v>
      </c>
      <c r="M226" s="70" t="e">
        <f aca="false">EURO($E226,$F226,$O226,$O226,$C226,$R226,1,5)/365.25</f>
        <v>#NAME?</v>
      </c>
      <c r="N226" s="191" t="n">
        <f aca="false">VLOOKUP(D226,Lookups!$B$6:$C$304,2)</f>
        <v>43523</v>
      </c>
      <c r="O226" s="192" t="n">
        <f aca="false">VLOOKUP(D226,Lookups!$B$6:$E$304,4)</f>
        <v>0.045</v>
      </c>
      <c r="P226" s="193" t="n">
        <f aca="false">VLOOKUP(D226,Lookups!$B$6:$D$304,3)</f>
        <v>21</v>
      </c>
      <c r="Q226" s="194" t="n">
        <f aca="false">IF(D226&lt;$F$6,0,IF(D226&gt;$F$7,0,1))</f>
        <v>0</v>
      </c>
      <c r="R226" s="73" t="n">
        <f aca="false">N226-$D$4</f>
        <v>-2403</v>
      </c>
    </row>
    <row r="227" customFormat="false" ht="12.75" hidden="false" customHeight="false" outlineLevel="0" collapsed="false">
      <c r="A227" s="192"/>
      <c r="B227" s="196"/>
      <c r="C227" s="186" t="n">
        <v>0.2</v>
      </c>
      <c r="D227" s="187" t="n">
        <v>43556</v>
      </c>
      <c r="E227" s="197" t="n">
        <f aca="false">E215*1.015</f>
        <v>46.8067027302897</v>
      </c>
      <c r="F227" s="189" t="n">
        <f aca="false">IF($G$8="atm",E227,$G$8)</f>
        <v>40</v>
      </c>
      <c r="G227" s="67" t="e">
        <f aca="false">IF(AND(E227&gt;F227,$G$1="no"),"",EURO(E227,F227,O227,O227,C227,R227,1,0))</f>
        <v>#NAME?</v>
      </c>
      <c r="H227" s="66" t="e">
        <f aca="false">EURO(E227,F227,O227,O227,C227,R227,1,1)</f>
        <v>#NAME?</v>
      </c>
      <c r="I227" s="67" t="e">
        <f aca="false">IF(AND(F227&gt;E227,$G$1="no"),"",EURO(E227,F227,O227,O227,C227,R227,0,0))</f>
        <v>#NAME?</v>
      </c>
      <c r="J227" s="70" t="e">
        <f aca="false">EURO(E227,F227,O227,O227,C227,R227,0,1)</f>
        <v>#NAME?</v>
      </c>
      <c r="K227" s="69" t="e">
        <f aca="false">EURO($E227,$F227,$O227,$O227,$C227,$R227,1,2)</f>
        <v>#NAME?</v>
      </c>
      <c r="L227" s="70" t="e">
        <f aca="false">EURO($E227,$F227,$O227,$O227,$C227,$R227,1,3)/100</f>
        <v>#NAME?</v>
      </c>
      <c r="M227" s="70" t="e">
        <f aca="false">EURO($E227,$F227,$O227,$O227,$C227,$R227,1,5)/365.25</f>
        <v>#NAME?</v>
      </c>
      <c r="N227" s="191" t="n">
        <f aca="false">VLOOKUP(D227,Lookups!$B$6:$C$304,2)</f>
        <v>43554</v>
      </c>
      <c r="O227" s="192" t="n">
        <f aca="false">VLOOKUP(D227,Lookups!$B$6:$E$304,4)</f>
        <v>0.045</v>
      </c>
      <c r="P227" s="193" t="n">
        <f aca="false">VLOOKUP(D227,Lookups!$B$6:$D$304,3)</f>
        <v>22</v>
      </c>
      <c r="Q227" s="194" t="n">
        <f aca="false">IF(D227&lt;$F$6,0,IF(D227&gt;$F$7,0,1))</f>
        <v>0</v>
      </c>
      <c r="R227" s="73" t="n">
        <f aca="false">N227-$D$4</f>
        <v>-2372</v>
      </c>
    </row>
    <row r="228" customFormat="false" ht="12.75" hidden="false" customHeight="false" outlineLevel="0" collapsed="false">
      <c r="A228" s="192"/>
      <c r="B228" s="196"/>
      <c r="C228" s="186" t="n">
        <v>0.2</v>
      </c>
      <c r="D228" s="187" t="n">
        <v>43586</v>
      </c>
      <c r="E228" s="197" t="n">
        <f aca="false">E216*1.015</f>
        <v>49.886121189431</v>
      </c>
      <c r="F228" s="189" t="n">
        <f aca="false">IF($G$8="atm",E228,$G$8)</f>
        <v>40</v>
      </c>
      <c r="G228" s="67" t="e">
        <f aca="false">IF(AND(E228&gt;F228,$G$1="no"),"",EURO(E228,F228,O228,O228,C228,R228,1,0))</f>
        <v>#NAME?</v>
      </c>
      <c r="H228" s="66" t="e">
        <f aca="false">EURO(E228,F228,O228,O228,C228,R228,1,1)</f>
        <v>#NAME?</v>
      </c>
      <c r="I228" s="67" t="e">
        <f aca="false">IF(AND(F228&gt;E228,$G$1="no"),"",EURO(E228,F228,O228,O228,C228,R228,0,0))</f>
        <v>#NAME?</v>
      </c>
      <c r="J228" s="70" t="e">
        <f aca="false">EURO(E228,F228,O228,O228,C228,R228,0,1)</f>
        <v>#NAME?</v>
      </c>
      <c r="K228" s="69" t="e">
        <f aca="false">EURO($E228,$F228,$O228,$O228,$C228,$R228,1,2)</f>
        <v>#NAME?</v>
      </c>
      <c r="L228" s="70" t="e">
        <f aca="false">EURO($E228,$F228,$O228,$O228,$C228,$R228,1,3)/100</f>
        <v>#NAME?</v>
      </c>
      <c r="M228" s="70" t="e">
        <f aca="false">EURO($E228,$F228,$O228,$O228,$C228,$R228,1,5)/365.25</f>
        <v>#NAME?</v>
      </c>
      <c r="N228" s="191" t="n">
        <f aca="false">VLOOKUP(D228,Lookups!$B$6:$C$304,2)</f>
        <v>43584</v>
      </c>
      <c r="O228" s="192" t="n">
        <f aca="false">VLOOKUP(D228,Lookups!$B$6:$E$304,4)</f>
        <v>0.045</v>
      </c>
      <c r="P228" s="193" t="n">
        <f aca="false">VLOOKUP(D228,Lookups!$B$6:$D$304,3)</f>
        <v>22</v>
      </c>
      <c r="Q228" s="194" t="n">
        <f aca="false">IF(D228&lt;$F$6,0,IF(D228&gt;$F$7,0,1))</f>
        <v>0</v>
      </c>
      <c r="R228" s="73" t="n">
        <f aca="false">N228-$D$4</f>
        <v>-2342</v>
      </c>
    </row>
    <row r="229" customFormat="false" ht="12.75" hidden="false" customHeight="false" outlineLevel="0" collapsed="false">
      <c r="A229" s="192"/>
      <c r="B229" s="196"/>
      <c r="C229" s="186" t="n">
        <v>0.2</v>
      </c>
      <c r="D229" s="187" t="n">
        <v>43617</v>
      </c>
      <c r="E229" s="197" t="n">
        <f aca="false">E217*1.015</f>
        <v>57.5845757111673</v>
      </c>
      <c r="F229" s="189" t="n">
        <f aca="false">IF($G$8="atm",E229,$G$8)</f>
        <v>40</v>
      </c>
      <c r="G229" s="67" t="e">
        <f aca="false">IF(AND(E229&gt;F229,$G$1="no"),"",EURO(E229,F229,O229,O229,C229,R229,1,0))</f>
        <v>#NAME?</v>
      </c>
      <c r="H229" s="66" t="e">
        <f aca="false">EURO(E229,F229,O229,O229,C229,R229,1,1)</f>
        <v>#NAME?</v>
      </c>
      <c r="I229" s="67" t="e">
        <f aca="false">IF(AND(F229&gt;E229,$G$1="no"),"",EURO(E229,F229,O229,O229,C229,R229,0,0))</f>
        <v>#NAME?</v>
      </c>
      <c r="J229" s="70" t="e">
        <f aca="false">EURO(E229,F229,O229,O229,C229,R229,0,1)</f>
        <v>#NAME?</v>
      </c>
      <c r="K229" s="69" t="e">
        <f aca="false">EURO($E229,$F229,$O229,$O229,$C229,$R229,1,2)</f>
        <v>#NAME?</v>
      </c>
      <c r="L229" s="70" t="e">
        <f aca="false">EURO($E229,$F229,$O229,$O229,$C229,$R229,1,3)/100</f>
        <v>#NAME?</v>
      </c>
      <c r="M229" s="70" t="e">
        <f aca="false">EURO($E229,$F229,$O229,$O229,$C229,$R229,1,5)/365.25</f>
        <v>#NAME?</v>
      </c>
      <c r="N229" s="191" t="n">
        <f aca="false">VLOOKUP(D229,Lookups!$B$6:$C$304,2)</f>
        <v>43615</v>
      </c>
      <c r="O229" s="192" t="n">
        <f aca="false">VLOOKUP(D229,Lookups!$B$6:$E$304,4)</f>
        <v>0.045</v>
      </c>
      <c r="P229" s="193" t="n">
        <f aca="false">VLOOKUP(D229,Lookups!$B$6:$D$304,3)</f>
        <v>20</v>
      </c>
      <c r="Q229" s="194" t="n">
        <f aca="false">IF(D229&lt;$F$6,0,IF(D229&gt;$F$7,0,1))</f>
        <v>0</v>
      </c>
      <c r="R229" s="73" t="n">
        <f aca="false">N229-$D$4</f>
        <v>-2311</v>
      </c>
    </row>
    <row r="230" customFormat="false" ht="12.75" hidden="false" customHeight="false" outlineLevel="0" collapsed="false">
      <c r="A230" s="192"/>
      <c r="B230" s="196"/>
      <c r="C230" s="186" t="n">
        <v>0.2</v>
      </c>
      <c r="D230" s="187" t="n">
        <v>43647</v>
      </c>
      <c r="E230" s="197" t="n">
        <f aca="false">E218*1.015</f>
        <v>68.0544947232908</v>
      </c>
      <c r="F230" s="189" t="n">
        <f aca="false">IF($G$8="atm",E230,$G$8)</f>
        <v>40</v>
      </c>
      <c r="G230" s="67" t="e">
        <f aca="false">IF(AND(E230&gt;F230,$G$1="no"),"",EURO(E230,F230,O230,O230,C230,R230,1,0))</f>
        <v>#NAME?</v>
      </c>
      <c r="H230" s="66" t="e">
        <f aca="false">EURO(E230,F230,O230,O230,C230,R230,1,1)</f>
        <v>#NAME?</v>
      </c>
      <c r="I230" s="67" t="e">
        <f aca="false">IF(AND(F230&gt;E230,$G$1="no"),"",EURO(E230,F230,O230,O230,C230,R230,0,0))</f>
        <v>#NAME?</v>
      </c>
      <c r="J230" s="70" t="e">
        <f aca="false">EURO(E230,F230,O230,O230,C230,R230,0,1)</f>
        <v>#NAME?</v>
      </c>
      <c r="K230" s="69" t="e">
        <f aca="false">EURO($E230,$F230,$O230,$O230,$C230,$R230,1,2)</f>
        <v>#NAME?</v>
      </c>
      <c r="L230" s="70" t="e">
        <f aca="false">EURO($E230,$F230,$O230,$O230,$C230,$R230,1,3)/100</f>
        <v>#NAME?</v>
      </c>
      <c r="M230" s="70" t="e">
        <f aca="false">EURO($E230,$F230,$O230,$O230,$C230,$R230,1,5)/365.25</f>
        <v>#NAME?</v>
      </c>
      <c r="N230" s="191" t="n">
        <f aca="false">VLOOKUP(D230,Lookups!$B$6:$C$304,2)</f>
        <v>43645</v>
      </c>
      <c r="O230" s="192" t="n">
        <f aca="false">VLOOKUP(D230,Lookups!$B$6:$E$304,4)</f>
        <v>0.045</v>
      </c>
      <c r="P230" s="193" t="n">
        <f aca="false">VLOOKUP(D230,Lookups!$B$6:$D$304,3)</f>
        <v>22</v>
      </c>
      <c r="Q230" s="194" t="n">
        <f aca="false">IF(D230&lt;$F$6,0,IF(D230&gt;$F$7,0,1))</f>
        <v>0</v>
      </c>
      <c r="R230" s="73" t="n">
        <f aca="false">N230-$D$4</f>
        <v>-2281</v>
      </c>
    </row>
    <row r="231" customFormat="false" ht="12.75" hidden="false" customHeight="false" outlineLevel="0" collapsed="false">
      <c r="A231" s="192"/>
      <c r="B231" s="196"/>
      <c r="C231" s="186" t="n">
        <v>0.2</v>
      </c>
      <c r="D231" s="187" t="n">
        <v>43678</v>
      </c>
      <c r="E231" s="197" t="n">
        <f aca="false">E219*1.015</f>
        <v>68.0545041208412</v>
      </c>
      <c r="F231" s="189" t="n">
        <f aca="false">IF($G$8="atm",E231,$G$8)</f>
        <v>40</v>
      </c>
      <c r="G231" s="67" t="e">
        <f aca="false">IF(AND(E231&gt;F231,$G$1="no"),"",EURO(E231,F231,O231,O231,C231,R231,1,0))</f>
        <v>#NAME?</v>
      </c>
      <c r="H231" s="66" t="e">
        <f aca="false">EURO(E231,F231,O231,O231,C231,R231,1,1)</f>
        <v>#NAME?</v>
      </c>
      <c r="I231" s="67" t="e">
        <f aca="false">IF(AND(F231&gt;E231,$G$1="no"),"",EURO(E231,F231,O231,O231,C231,R231,0,0))</f>
        <v>#NAME?</v>
      </c>
      <c r="J231" s="70" t="e">
        <f aca="false">EURO(E231,F231,O231,O231,C231,R231,0,1)</f>
        <v>#NAME?</v>
      </c>
      <c r="K231" s="69" t="e">
        <f aca="false">EURO($E231,$F231,$O231,$O231,$C231,$R231,1,2)</f>
        <v>#NAME?</v>
      </c>
      <c r="L231" s="70" t="e">
        <f aca="false">EURO($E231,$F231,$O231,$O231,$C231,$R231,1,3)/100</f>
        <v>#NAME?</v>
      </c>
      <c r="M231" s="70" t="e">
        <f aca="false">EURO($E231,$F231,$O231,$O231,$C231,$R231,1,5)/365.25</f>
        <v>#NAME?</v>
      </c>
      <c r="N231" s="191" t="n">
        <f aca="false">VLOOKUP(D231,Lookups!$B$6:$C$304,2)</f>
        <v>43676</v>
      </c>
      <c r="O231" s="192" t="n">
        <f aca="false">VLOOKUP(D231,Lookups!$B$6:$E$304,4)</f>
        <v>0.045</v>
      </c>
      <c r="P231" s="193" t="n">
        <f aca="false">VLOOKUP(D231,Lookups!$B$6:$D$304,3)</f>
        <v>22</v>
      </c>
      <c r="Q231" s="194" t="n">
        <f aca="false">IF(D231&lt;$F$6,0,IF(D231&gt;$F$7,0,1))</f>
        <v>0</v>
      </c>
      <c r="R231" s="73" t="n">
        <f aca="false">N231-$D$4</f>
        <v>-2250</v>
      </c>
    </row>
    <row r="232" customFormat="false" ht="12.75" hidden="false" customHeight="false" outlineLevel="0" collapsed="false">
      <c r="A232" s="192"/>
      <c r="B232" s="196"/>
      <c r="C232" s="186" t="n">
        <v>0.2</v>
      </c>
      <c r="D232" s="187" t="n">
        <v>43709</v>
      </c>
      <c r="E232" s="197" t="n">
        <f aca="false">E220*1.015</f>
        <v>49.8861117918805</v>
      </c>
      <c r="F232" s="189" t="n">
        <f aca="false">IF($G$8="atm",E232,$G$8)</f>
        <v>40</v>
      </c>
      <c r="G232" s="67" t="e">
        <f aca="false">IF(AND(E232&gt;F232,$G$1="no"),"",EURO(E232,F232,O232,O232,C232,R232,1,0))</f>
        <v>#NAME?</v>
      </c>
      <c r="H232" s="66" t="e">
        <f aca="false">EURO(E232,F232,O232,O232,C232,R232,1,1)</f>
        <v>#NAME?</v>
      </c>
      <c r="I232" s="67" t="e">
        <f aca="false">IF(AND(F232&gt;E232,$G$1="no"),"",EURO(E232,F232,O232,O232,C232,R232,0,0))</f>
        <v>#NAME?</v>
      </c>
      <c r="J232" s="70" t="e">
        <f aca="false">EURO(E232,F232,O232,O232,C232,R232,0,1)</f>
        <v>#NAME?</v>
      </c>
      <c r="K232" s="69" t="e">
        <f aca="false">EURO($E232,$F232,$O232,$O232,$C232,$R232,1,2)</f>
        <v>#NAME?</v>
      </c>
      <c r="L232" s="70" t="e">
        <f aca="false">EURO($E232,$F232,$O232,$O232,$C232,$R232,1,3)/100</f>
        <v>#NAME?</v>
      </c>
      <c r="M232" s="70" t="e">
        <f aca="false">EURO($E232,$F232,$O232,$O232,$C232,$R232,1,5)/365.25</f>
        <v>#NAME?</v>
      </c>
      <c r="N232" s="191" t="n">
        <f aca="false">VLOOKUP(D232,Lookups!$B$6:$C$304,2)</f>
        <v>43707</v>
      </c>
      <c r="O232" s="192" t="n">
        <f aca="false">VLOOKUP(D232,Lookups!$B$6:$E$304,4)</f>
        <v>0.045</v>
      </c>
      <c r="P232" s="193" t="n">
        <f aca="false">VLOOKUP(D232,Lookups!$B$6:$D$304,3)</f>
        <v>20</v>
      </c>
      <c r="Q232" s="194" t="n">
        <f aca="false">IF(D232&lt;$F$6,0,IF(D232&gt;$F$7,0,1))</f>
        <v>0</v>
      </c>
      <c r="R232" s="73" t="n">
        <f aca="false">N232-$D$4</f>
        <v>-2219</v>
      </c>
    </row>
    <row r="233" customFormat="false" ht="12.75" hidden="false" customHeight="false" outlineLevel="0" collapsed="false">
      <c r="A233" s="192"/>
      <c r="B233" s="196"/>
      <c r="C233" s="186" t="n">
        <v>0.2</v>
      </c>
      <c r="D233" s="187" t="n">
        <v>43739</v>
      </c>
      <c r="E233" s="197" t="n">
        <f aca="false">E221*1.015</f>
        <v>45.698140428011</v>
      </c>
      <c r="F233" s="189" t="n">
        <f aca="false">IF($G$8="atm",E233,$G$8)</f>
        <v>40</v>
      </c>
      <c r="G233" s="67" t="e">
        <f aca="false">IF(AND(E233&gt;F233,$G$1="no"),"",EURO(E233,F233,O233,O233,C233,R233,1,0))</f>
        <v>#NAME?</v>
      </c>
      <c r="H233" s="66" t="e">
        <f aca="false">EURO(E233,F233,O233,O233,C233,R233,1,1)</f>
        <v>#NAME?</v>
      </c>
      <c r="I233" s="67" t="e">
        <f aca="false">IF(AND(F233&gt;E233,$G$1="no"),"",EURO(E233,F233,O233,O233,C233,R233,0,0))</f>
        <v>#NAME?</v>
      </c>
      <c r="J233" s="70" t="e">
        <f aca="false">EURO(E233,F233,O233,O233,C233,R233,0,1)</f>
        <v>#NAME?</v>
      </c>
      <c r="K233" s="69" t="e">
        <f aca="false">EURO($E233,$F233,$O233,$O233,$C233,$R233,1,2)</f>
        <v>#NAME?</v>
      </c>
      <c r="L233" s="70" t="e">
        <f aca="false">EURO($E233,$F233,$O233,$O233,$C233,$R233,1,3)/100</f>
        <v>#NAME?</v>
      </c>
      <c r="M233" s="70" t="e">
        <f aca="false">EURO($E233,$F233,$O233,$O233,$C233,$R233,1,5)/365.25</f>
        <v>#NAME?</v>
      </c>
      <c r="N233" s="191" t="n">
        <f aca="false">VLOOKUP(D233,Lookups!$B$6:$C$304,2)</f>
        <v>43737</v>
      </c>
      <c r="O233" s="192" t="n">
        <f aca="false">VLOOKUP(D233,Lookups!$B$6:$E$304,4)</f>
        <v>0.045</v>
      </c>
      <c r="P233" s="193" t="n">
        <f aca="false">VLOOKUP(D233,Lookups!$B$6:$D$304,3)</f>
        <v>23</v>
      </c>
      <c r="Q233" s="194" t="n">
        <f aca="false">IF(D233&lt;$F$6,0,IF(D233&gt;$F$7,0,1))</f>
        <v>0</v>
      </c>
      <c r="R233" s="73" t="n">
        <f aca="false">N233-$D$4</f>
        <v>-2189</v>
      </c>
    </row>
    <row r="234" customFormat="false" ht="12.75" hidden="false" customHeight="false" outlineLevel="0" collapsed="false">
      <c r="A234" s="192"/>
      <c r="B234" s="196"/>
      <c r="C234" s="186" t="n">
        <v>0.2</v>
      </c>
      <c r="D234" s="187" t="n">
        <v>43770</v>
      </c>
      <c r="E234" s="197" t="n">
        <f aca="false">E222*1.015</f>
        <v>45.6365441836809</v>
      </c>
      <c r="F234" s="189" t="n">
        <f aca="false">IF($G$8="atm",E234,$G$8)</f>
        <v>40</v>
      </c>
      <c r="G234" s="67" t="e">
        <f aca="false">IF(AND(E234&gt;F234,$G$1="no"),"",EURO(E234,F234,O234,O234,C234,R234,1,0))</f>
        <v>#NAME?</v>
      </c>
      <c r="H234" s="66" t="e">
        <f aca="false">EURO(E234,F234,O234,O234,C234,R234,1,1)</f>
        <v>#NAME?</v>
      </c>
      <c r="I234" s="67" t="e">
        <f aca="false">IF(AND(F234&gt;E234,$G$1="no"),"",EURO(E234,F234,O234,O234,C234,R234,0,0))</f>
        <v>#NAME?</v>
      </c>
      <c r="J234" s="70" t="e">
        <f aca="false">EURO(E234,F234,O234,O234,C234,R234,0,1)</f>
        <v>#NAME?</v>
      </c>
      <c r="K234" s="69" t="e">
        <f aca="false">EURO($E234,$F234,$O234,$O234,$C234,$R234,1,2)</f>
        <v>#NAME?</v>
      </c>
      <c r="L234" s="70" t="e">
        <f aca="false">EURO($E234,$F234,$O234,$O234,$C234,$R234,1,3)/100</f>
        <v>#NAME?</v>
      </c>
      <c r="M234" s="70" t="e">
        <f aca="false">EURO($E234,$F234,$O234,$O234,$C234,$R234,1,5)/365.25</f>
        <v>#NAME?</v>
      </c>
      <c r="N234" s="191" t="n">
        <f aca="false">VLOOKUP(D234,Lookups!$B$6:$C$304,2)</f>
        <v>43768</v>
      </c>
      <c r="O234" s="192" t="n">
        <f aca="false">VLOOKUP(D234,Lookups!$B$6:$E$304,4)</f>
        <v>0.045</v>
      </c>
      <c r="P234" s="193" t="n">
        <f aca="false">VLOOKUP(D234,Lookups!$B$6:$D$304,3)</f>
        <v>20</v>
      </c>
      <c r="Q234" s="194" t="n">
        <f aca="false">IF(D234&lt;$F$6,0,IF(D234&gt;$F$7,0,1))</f>
        <v>0</v>
      </c>
      <c r="R234" s="73" t="n">
        <f aca="false">N234-$D$4</f>
        <v>-2158</v>
      </c>
    </row>
    <row r="235" customFormat="false" ht="12.75" hidden="false" customHeight="false" outlineLevel="0" collapsed="false">
      <c r="A235" s="192"/>
      <c r="B235" s="196"/>
      <c r="C235" s="186" t="n">
        <v>0.2</v>
      </c>
      <c r="D235" s="187" t="n">
        <v>43800</v>
      </c>
      <c r="E235" s="197" t="n">
        <f aca="false">E223*1.015</f>
        <v>45.6365441836809</v>
      </c>
      <c r="F235" s="189" t="n">
        <f aca="false">IF($G$8="atm",E235,$G$8)</f>
        <v>40</v>
      </c>
      <c r="G235" s="67" t="e">
        <f aca="false">IF(AND(E235&gt;F235,$G$1="no"),"",EURO(E235,F235,O235,O235,C235,R235,1,0))</f>
        <v>#NAME?</v>
      </c>
      <c r="H235" s="66" t="e">
        <f aca="false">EURO(E235,F235,O235,O235,C235,R235,1,1)</f>
        <v>#NAME?</v>
      </c>
      <c r="I235" s="67" t="e">
        <f aca="false">IF(AND(F235&gt;E235,$G$1="no"),"",EURO(E235,F235,O235,O235,C235,R235,0,0))</f>
        <v>#NAME?</v>
      </c>
      <c r="J235" s="70" t="e">
        <f aca="false">EURO(E235,F235,O235,O235,C235,R235,0,1)</f>
        <v>#NAME?</v>
      </c>
      <c r="K235" s="69" t="e">
        <f aca="false">EURO($E235,$F235,$O235,$O235,$C235,$R235,1,2)</f>
        <v>#NAME?</v>
      </c>
      <c r="L235" s="70" t="e">
        <f aca="false">EURO($E235,$F235,$O235,$O235,$C235,$R235,1,3)/100</f>
        <v>#NAME?</v>
      </c>
      <c r="M235" s="70" t="e">
        <f aca="false">EURO($E235,$F235,$O235,$O235,$C235,$R235,1,5)/365.25</f>
        <v>#NAME?</v>
      </c>
      <c r="N235" s="191" t="n">
        <f aca="false">VLOOKUP(D235,Lookups!$B$6:$C$304,2)</f>
        <v>43798</v>
      </c>
      <c r="O235" s="192" t="n">
        <f aca="false">VLOOKUP(D235,Lookups!$B$6:$E$304,4)</f>
        <v>0.045</v>
      </c>
      <c r="P235" s="193" t="n">
        <f aca="false">VLOOKUP(D235,Lookups!$B$6:$D$304,3)</f>
        <v>21</v>
      </c>
      <c r="Q235" s="194" t="n">
        <f aca="false">IF(D235&lt;$F$6,0,IF(D235&gt;$F$7,0,1))</f>
        <v>0</v>
      </c>
      <c r="R235" s="73" t="n">
        <f aca="false">N235-$D$4</f>
        <v>-2128</v>
      </c>
    </row>
    <row r="236" customFormat="false" ht="12.75" hidden="false" customHeight="false" outlineLevel="0" collapsed="false">
      <c r="A236" s="192"/>
      <c r="B236" s="196"/>
      <c r="C236" s="186" t="n">
        <v>0.2</v>
      </c>
      <c r="D236" s="187" t="n">
        <v>43831</v>
      </c>
      <c r="E236" s="197" t="n">
        <f aca="false">E224*1.015</f>
        <v>50.3624264273885</v>
      </c>
      <c r="F236" s="189" t="n">
        <f aca="false">IF($G$8="atm",E236,$G$8)</f>
        <v>40</v>
      </c>
      <c r="G236" s="67" t="e">
        <f aca="false">IF(AND(E236&gt;F236,$G$1="no"),"",EURO(E236,F236,O236,O236,C236,R236,1,0))</f>
        <v>#NAME?</v>
      </c>
      <c r="H236" s="66" t="e">
        <f aca="false">EURO(E236,F236,O236,O236,C236,R236,1,1)</f>
        <v>#NAME?</v>
      </c>
      <c r="I236" s="67" t="e">
        <f aca="false">IF(AND(F236&gt;E236,$G$1="no"),"",EURO(E236,F236,O236,O236,C236,R236,0,0))</f>
        <v>#NAME?</v>
      </c>
      <c r="J236" s="70" t="e">
        <f aca="false">EURO(E236,F236,O236,O236,C236,R236,0,1)</f>
        <v>#NAME?</v>
      </c>
      <c r="K236" s="69" t="e">
        <f aca="false">EURO($E236,$F236,$O236,$O236,$C236,$R236,1,2)</f>
        <v>#NAME?</v>
      </c>
      <c r="L236" s="70" t="e">
        <f aca="false">EURO($E236,$F236,$O236,$O236,$C236,$R236,1,3)/100</f>
        <v>#NAME?</v>
      </c>
      <c r="M236" s="70" t="e">
        <f aca="false">EURO($E236,$F236,$O236,$O236,$C236,$R236,1,5)/365.25</f>
        <v>#NAME?</v>
      </c>
      <c r="N236" s="191" t="n">
        <f aca="false">VLOOKUP(D236,Lookups!$B$6:$C$304,2)</f>
        <v>43829</v>
      </c>
      <c r="O236" s="192" t="n">
        <f aca="false">VLOOKUP(D236,Lookups!$B$6:$E$304,4)</f>
        <v>0.045</v>
      </c>
      <c r="P236" s="193" t="n">
        <f aca="false">VLOOKUP(D236,Lookups!$B$6:$D$304,3)</f>
        <v>22</v>
      </c>
      <c r="Q236" s="194" t="n">
        <f aca="false">IF(D236&lt;$F$6,0,IF(D236&gt;$F$7,0,1))</f>
        <v>0</v>
      </c>
      <c r="R236" s="73" t="n">
        <f aca="false">N236-$D$4</f>
        <v>-2097</v>
      </c>
    </row>
    <row r="237" customFormat="false" ht="12.75" hidden="false" customHeight="false" outlineLevel="0" collapsed="false">
      <c r="A237" s="192"/>
      <c r="B237" s="196"/>
      <c r="C237" s="186" t="n">
        <v>0.2</v>
      </c>
      <c r="D237" s="187" t="n">
        <v>43862</v>
      </c>
      <c r="E237" s="197" t="n">
        <f aca="false">E225*1.015</f>
        <v>88.686412609965</v>
      </c>
      <c r="F237" s="189" t="n">
        <f aca="false">IF($G$8="atm",E237,$G$8)</f>
        <v>40</v>
      </c>
      <c r="G237" s="67" t="e">
        <f aca="false">IF(AND(E237&gt;F237,$G$1="no"),"",EURO(E237,F237,O237,O237,C237,R237,1,0))</f>
        <v>#NAME?</v>
      </c>
      <c r="H237" s="66" t="e">
        <f aca="false">EURO(E237,F237,O237,O237,C237,R237,1,1)</f>
        <v>#NAME?</v>
      </c>
      <c r="I237" s="67" t="e">
        <f aca="false">IF(AND(F237&gt;E237,$G$1="no"),"",EURO(E237,F237,O237,O237,C237,R237,0,0))</f>
        <v>#NAME?</v>
      </c>
      <c r="J237" s="70" t="e">
        <f aca="false">EURO(E237,F237,O237,O237,C237,R237,0,1)</f>
        <v>#NAME?</v>
      </c>
      <c r="K237" s="69" t="e">
        <f aca="false">EURO($E237,$F237,$O237,$O237,$C237,$R237,1,2)</f>
        <v>#NAME?</v>
      </c>
      <c r="L237" s="70" t="e">
        <f aca="false">EURO($E237,$F237,$O237,$O237,$C237,$R237,1,3)/100</f>
        <v>#NAME?</v>
      </c>
      <c r="M237" s="70" t="e">
        <f aca="false">EURO($E237,$F237,$O237,$O237,$C237,$R237,1,5)/365.25</f>
        <v>#NAME?</v>
      </c>
      <c r="N237" s="191" t="n">
        <f aca="false">VLOOKUP(D237,Lookups!$B$6:$C$304,2)</f>
        <v>43860</v>
      </c>
      <c r="O237" s="192" t="n">
        <f aca="false">VLOOKUP(D237,Lookups!$B$6:$E$304,4)</f>
        <v>0.045</v>
      </c>
      <c r="P237" s="193" t="n">
        <f aca="false">VLOOKUP(D237,Lookups!$B$6:$D$304,3)</f>
        <v>20</v>
      </c>
      <c r="Q237" s="194" t="n">
        <f aca="false">IF(D237&lt;$F$6,0,IF(D237&gt;$F$7,0,1))</f>
        <v>0</v>
      </c>
      <c r="R237" s="73" t="n">
        <f aca="false">N237-$D$4</f>
        <v>-2066</v>
      </c>
    </row>
    <row r="238" customFormat="false" ht="12.75" hidden="false" customHeight="false" outlineLevel="0" collapsed="false">
      <c r="A238" s="192"/>
      <c r="B238" s="196"/>
      <c r="C238" s="186" t="n">
        <v>0.2</v>
      </c>
      <c r="D238" s="187" t="n">
        <v>43891</v>
      </c>
      <c r="E238" s="197" t="n">
        <f aca="false">E226*1.015</f>
        <v>48.3839723948617</v>
      </c>
      <c r="F238" s="189" t="n">
        <f aca="false">IF($G$8="atm",E238,$G$8)</f>
        <v>40</v>
      </c>
      <c r="G238" s="67" t="e">
        <f aca="false">IF(AND(E238&gt;F238,$G$1="no"),"",EURO(E238,F238,O238,O238,C238,R238,1,0))</f>
        <v>#NAME?</v>
      </c>
      <c r="H238" s="66" t="e">
        <f aca="false">EURO(E238,F238,O238,O238,C238,R238,1,1)</f>
        <v>#NAME?</v>
      </c>
      <c r="I238" s="67" t="e">
        <f aca="false">IF(AND(F238&gt;E238,$G$1="no"),"",EURO(E238,F238,O238,O238,C238,R238,0,0))</f>
        <v>#NAME?</v>
      </c>
      <c r="J238" s="70" t="e">
        <f aca="false">EURO(E238,F238,O238,O238,C238,R238,0,1)</f>
        <v>#NAME?</v>
      </c>
      <c r="K238" s="69" t="e">
        <f aca="false">EURO($E238,$F238,$O238,$O238,$C238,$R238,1,2)</f>
        <v>#NAME?</v>
      </c>
      <c r="L238" s="70" t="e">
        <f aca="false">EURO($E238,$F238,$O238,$O238,$C238,$R238,1,3)/100</f>
        <v>#NAME?</v>
      </c>
      <c r="M238" s="70" t="e">
        <f aca="false">EURO($E238,$F238,$O238,$O238,$C238,$R238,1,5)/365.25</f>
        <v>#NAME?</v>
      </c>
      <c r="N238" s="191" t="n">
        <f aca="false">VLOOKUP(D238,Lookups!$B$6:$C$304,2)</f>
        <v>43889</v>
      </c>
      <c r="O238" s="192" t="n">
        <f aca="false">VLOOKUP(D238,Lookups!$B$6:$E$304,4)</f>
        <v>0.045</v>
      </c>
      <c r="P238" s="193" t="n">
        <f aca="false">VLOOKUP(D238,Lookups!$B$6:$D$304,3)</f>
        <v>22</v>
      </c>
      <c r="Q238" s="194" t="n">
        <f aca="false">IF(D238&lt;$F$6,0,IF(D238&gt;$F$7,0,1))</f>
        <v>0</v>
      </c>
      <c r="R238" s="73" t="n">
        <f aca="false">N238-$D$4</f>
        <v>-2037</v>
      </c>
    </row>
    <row r="239" customFormat="false" ht="12.75" hidden="false" customHeight="false" outlineLevel="0" collapsed="false">
      <c r="A239" s="192"/>
      <c r="B239" s="196"/>
      <c r="C239" s="186" t="n">
        <v>0.2</v>
      </c>
      <c r="D239" s="187" t="n">
        <v>43922</v>
      </c>
      <c r="E239" s="197" t="n">
        <f aca="false">E227*1.015</f>
        <v>47.5088032712441</v>
      </c>
      <c r="F239" s="189" t="n">
        <f aca="false">IF($G$8="atm",E239,$G$8)</f>
        <v>40</v>
      </c>
      <c r="G239" s="67" t="e">
        <f aca="false">IF(AND(E239&gt;F239,$G$1="no"),"",EURO(E239,F239,O239,O239,C239,R239,1,0))</f>
        <v>#NAME?</v>
      </c>
      <c r="H239" s="66" t="e">
        <f aca="false">EURO(E239,F239,O239,O239,C239,R239,1,1)</f>
        <v>#NAME?</v>
      </c>
      <c r="I239" s="67" t="e">
        <f aca="false">IF(AND(F239&gt;E239,$G$1="no"),"",EURO(E239,F239,O239,O239,C239,R239,0,0))</f>
        <v>#NAME?</v>
      </c>
      <c r="J239" s="70" t="e">
        <f aca="false">EURO(E239,F239,O239,O239,C239,R239,0,1)</f>
        <v>#NAME?</v>
      </c>
      <c r="K239" s="69" t="e">
        <f aca="false">EURO($E239,$F239,$O239,$O239,$C239,$R239,1,2)</f>
        <v>#NAME?</v>
      </c>
      <c r="L239" s="70" t="e">
        <f aca="false">EURO($E239,$F239,$O239,$O239,$C239,$R239,1,3)/100</f>
        <v>#NAME?</v>
      </c>
      <c r="M239" s="70" t="e">
        <f aca="false">EURO($E239,$F239,$O239,$O239,$C239,$R239,1,5)/365.25</f>
        <v>#NAME?</v>
      </c>
      <c r="N239" s="191" t="n">
        <f aca="false">VLOOKUP(D239,Lookups!$B$6:$C$304,2)</f>
        <v>43920</v>
      </c>
      <c r="O239" s="192" t="n">
        <f aca="false">VLOOKUP(D239,Lookups!$B$6:$E$304,4)</f>
        <v>0.045</v>
      </c>
      <c r="P239" s="193" t="n">
        <f aca="false">VLOOKUP(D239,Lookups!$B$6:$D$304,3)</f>
        <v>22</v>
      </c>
      <c r="Q239" s="194" t="n">
        <f aca="false">IF(D239&lt;$F$6,0,IF(D239&gt;$F$7,0,1))</f>
        <v>0</v>
      </c>
      <c r="R239" s="73" t="n">
        <f aca="false">N239-$D$4</f>
        <v>-2006</v>
      </c>
    </row>
    <row r="240" customFormat="false" ht="12.75" hidden="false" customHeight="false" outlineLevel="0" collapsed="false">
      <c r="A240" s="192"/>
      <c r="B240" s="196"/>
      <c r="C240" s="186" t="n">
        <v>0.2</v>
      </c>
      <c r="D240" s="187" t="n">
        <v>43952</v>
      </c>
      <c r="E240" s="197" t="n">
        <f aca="false">E228*1.015</f>
        <v>50.6344130072724</v>
      </c>
      <c r="F240" s="189" t="n">
        <f aca="false">IF($G$8="atm",E240,$G$8)</f>
        <v>40</v>
      </c>
      <c r="G240" s="67" t="e">
        <f aca="false">IF(AND(E240&gt;F240,$G$1="no"),"",EURO(E240,F240,O240,O240,C240,R240,1,0))</f>
        <v>#NAME?</v>
      </c>
      <c r="H240" s="66" t="e">
        <f aca="false">EURO(E240,F240,O240,O240,C240,R240,1,1)</f>
        <v>#NAME?</v>
      </c>
      <c r="I240" s="67" t="e">
        <f aca="false">IF(AND(F240&gt;E240,$G$1="no"),"",EURO(E240,F240,O240,O240,C240,R240,0,0))</f>
        <v>#NAME?</v>
      </c>
      <c r="J240" s="70" t="e">
        <f aca="false">EURO(E240,F240,O240,O240,C240,R240,0,1)</f>
        <v>#NAME?</v>
      </c>
      <c r="K240" s="69" t="e">
        <f aca="false">EURO($E240,$F240,$O240,$O240,$C240,$R240,1,2)</f>
        <v>#NAME?</v>
      </c>
      <c r="L240" s="70" t="e">
        <f aca="false">EURO($E240,$F240,$O240,$O240,$C240,$R240,1,3)/100</f>
        <v>#NAME?</v>
      </c>
      <c r="M240" s="70" t="e">
        <f aca="false">EURO($E240,$F240,$O240,$O240,$C240,$R240,1,5)/365.25</f>
        <v>#NAME?</v>
      </c>
      <c r="N240" s="191" t="n">
        <f aca="false">VLOOKUP(D240,Lookups!$B$6:$C$304,2)</f>
        <v>43950</v>
      </c>
      <c r="O240" s="192" t="n">
        <f aca="false">VLOOKUP(D240,Lookups!$B$6:$E$304,4)</f>
        <v>0.045</v>
      </c>
      <c r="P240" s="193" t="n">
        <f aca="false">VLOOKUP(D240,Lookups!$B$6:$D$304,3)</f>
        <v>20</v>
      </c>
      <c r="Q240" s="194" t="n">
        <f aca="false">IF(D240&lt;$F$6,0,IF(D240&gt;$F$7,0,1))</f>
        <v>0</v>
      </c>
      <c r="R240" s="73" t="n">
        <f aca="false">N240-$D$4</f>
        <v>-1976</v>
      </c>
    </row>
    <row r="241" customFormat="false" ht="12.75" hidden="false" customHeight="false" outlineLevel="0" collapsed="false">
      <c r="A241" s="192"/>
      <c r="B241" s="196"/>
      <c r="C241" s="186" t="n">
        <v>0.2</v>
      </c>
      <c r="D241" s="187" t="n">
        <v>43983</v>
      </c>
      <c r="E241" s="197" t="n">
        <f aca="false">E229*1.015</f>
        <v>58.4483443468348</v>
      </c>
      <c r="F241" s="189" t="n">
        <f aca="false">IF($G$8="atm",E241,$G$8)</f>
        <v>40</v>
      </c>
      <c r="G241" s="67" t="e">
        <f aca="false">IF(AND(E241&gt;F241,$G$1="no"),"",EURO(E241,F241,O241,O241,C241,R241,1,0))</f>
        <v>#NAME?</v>
      </c>
      <c r="H241" s="66" t="e">
        <f aca="false">EURO(E241,F241,O241,O241,C241,R241,1,1)</f>
        <v>#NAME?</v>
      </c>
      <c r="I241" s="67" t="e">
        <f aca="false">IF(AND(F241&gt;E241,$G$1="no"),"",EURO(E241,F241,O241,O241,C241,R241,0,0))</f>
        <v>#NAME?</v>
      </c>
      <c r="J241" s="70" t="e">
        <f aca="false">EURO(E241,F241,O241,O241,C241,R241,0,1)</f>
        <v>#NAME?</v>
      </c>
      <c r="K241" s="69" t="e">
        <f aca="false">EURO($E241,$F241,$O241,$O241,$C241,$R241,1,2)</f>
        <v>#NAME?</v>
      </c>
      <c r="L241" s="70" t="e">
        <f aca="false">EURO($E241,$F241,$O241,$O241,$C241,$R241,1,3)/100</f>
        <v>#NAME?</v>
      </c>
      <c r="M241" s="70" t="e">
        <f aca="false">EURO($E241,$F241,$O241,$O241,$C241,$R241,1,5)/365.25</f>
        <v>#NAME?</v>
      </c>
      <c r="N241" s="191" t="n">
        <f aca="false">VLOOKUP(D241,Lookups!$B$6:$C$304,2)</f>
        <v>43981</v>
      </c>
      <c r="O241" s="192" t="n">
        <f aca="false">VLOOKUP(D241,Lookups!$B$6:$E$304,4)</f>
        <v>0.045</v>
      </c>
      <c r="P241" s="193" t="n">
        <f aca="false">VLOOKUP(D241,Lookups!$B$6:$D$304,3)</f>
        <v>22</v>
      </c>
      <c r="Q241" s="194" t="n">
        <f aca="false">IF(D241&lt;$F$6,0,IF(D241&gt;$F$7,0,1))</f>
        <v>0</v>
      </c>
      <c r="R241" s="73" t="n">
        <f aca="false">N241-$D$4</f>
        <v>-1945</v>
      </c>
    </row>
    <row r="242" customFormat="false" ht="12.75" hidden="false" customHeight="false" outlineLevel="0" collapsed="false">
      <c r="A242" s="192"/>
      <c r="B242" s="196"/>
      <c r="C242" s="186" t="n">
        <v>0.3</v>
      </c>
      <c r="D242" s="187" t="n">
        <v>44013</v>
      </c>
      <c r="E242" s="197" t="n">
        <v>80</v>
      </c>
      <c r="F242" s="189" t="n">
        <f aca="false">IF($G$8="atm",E242,$G$8)</f>
        <v>40</v>
      </c>
      <c r="G242" s="67" t="e">
        <f aca="false">IF(AND(E242&gt;F242,$G$1="no"),"",EURO(E242,F242,O242,O242,C242,R242,1,0))</f>
        <v>#NAME?</v>
      </c>
      <c r="H242" s="66" t="e">
        <f aca="false">EURO(E242,F242,O242,O242,C242,R242,1,1)</f>
        <v>#NAME?</v>
      </c>
      <c r="I242" s="67" t="e">
        <f aca="false">IF(AND(F242&gt;E242,$G$1="no"),"",EURO(E242,F242,O242,O242,C242,R242,0,0))</f>
        <v>#NAME?</v>
      </c>
      <c r="J242" s="70" t="e">
        <f aca="false">EURO(E242,F242,O242,O242,C242,R242,0,1)</f>
        <v>#NAME?</v>
      </c>
      <c r="K242" s="69" t="e">
        <f aca="false">EURO($E242,$F242,$O242,$O242,$C242,$R242,1,2)</f>
        <v>#NAME?</v>
      </c>
      <c r="L242" s="70" t="e">
        <f aca="false">EURO($E242,$F242,$O242,$O242,$C242,$R242,1,3)/100</f>
        <v>#NAME?</v>
      </c>
      <c r="M242" s="70" t="e">
        <f aca="false">EURO($E242,$F242,$O242,$O242,$C242,$R242,1,5)/365.25</f>
        <v>#NAME?</v>
      </c>
      <c r="N242" s="191" t="n">
        <f aca="false">VLOOKUP(D242,Lookups!$B$6:$C$304,2)</f>
        <v>44011</v>
      </c>
      <c r="O242" s="192" t="n">
        <f aca="false">VLOOKUP(D242,Lookups!$B$6:$E$304,4)</f>
        <v>0.045</v>
      </c>
      <c r="P242" s="193" t="n">
        <f aca="false">VLOOKUP(D242,Lookups!$B$6:$D$304,3)</f>
        <v>23</v>
      </c>
      <c r="Q242" s="194" t="n">
        <f aca="false">IF(D242&lt;$F$6,0,IF(D242&gt;$F$7,0,1))</f>
        <v>0</v>
      </c>
      <c r="R242" s="73" t="n">
        <f aca="false">N242-$D$4</f>
        <v>-1915</v>
      </c>
    </row>
    <row r="243" customFormat="false" ht="12.75" hidden="false" customHeight="false" outlineLevel="0" collapsed="false">
      <c r="A243" s="192"/>
      <c r="B243" s="196"/>
      <c r="C243" s="186" t="n">
        <v>0.2</v>
      </c>
      <c r="D243" s="187" t="n">
        <v>44044</v>
      </c>
      <c r="E243" s="197" t="n">
        <f aca="false">E231*1.015</f>
        <v>69.0753216826538</v>
      </c>
      <c r="F243" s="189" t="n">
        <f aca="false">IF($G$8="atm",E243,$G$8)</f>
        <v>40</v>
      </c>
      <c r="G243" s="67" t="e">
        <f aca="false">IF(AND(E243&gt;F243,$G$1="no"),"",EURO(E243,F243,O243,O243,C243,R243,1,0))</f>
        <v>#NAME?</v>
      </c>
      <c r="H243" s="66" t="e">
        <f aca="false">EURO(E243,F243,O243,O243,C243,R243,1,1)</f>
        <v>#NAME?</v>
      </c>
      <c r="I243" s="67" t="e">
        <f aca="false">IF(AND(F243&gt;E243,$G$1="no"),"",EURO(E243,F243,O243,O243,C243,R243,0,0))</f>
        <v>#NAME?</v>
      </c>
      <c r="J243" s="70" t="e">
        <f aca="false">EURO(E243,F243,O243,O243,C243,R243,0,1)</f>
        <v>#NAME?</v>
      </c>
      <c r="K243" s="69" t="e">
        <f aca="false">EURO($E243,$F243,$O243,$O243,$C243,$R243,1,2)</f>
        <v>#NAME?</v>
      </c>
      <c r="L243" s="70" t="e">
        <f aca="false">EURO($E243,$F243,$O243,$O243,$C243,$R243,1,3)/100</f>
        <v>#NAME?</v>
      </c>
      <c r="M243" s="70" t="e">
        <f aca="false">EURO($E243,$F243,$O243,$O243,$C243,$R243,1,5)/365.25</f>
        <v>#NAME?</v>
      </c>
      <c r="N243" s="191" t="n">
        <f aca="false">VLOOKUP(D243,Lookups!$B$6:$C$304,2)</f>
        <v>44042</v>
      </c>
      <c r="O243" s="192" t="n">
        <f aca="false">VLOOKUP(D243,Lookups!$B$6:$E$304,4)</f>
        <v>0.045</v>
      </c>
      <c r="P243" s="193" t="n">
        <f aca="false">VLOOKUP(D243,Lookups!$B$6:$D$304,3)</f>
        <v>21</v>
      </c>
      <c r="Q243" s="194" t="n">
        <f aca="false">IF(D243&lt;$F$6,0,IF(D243&gt;$F$7,0,1))</f>
        <v>0</v>
      </c>
      <c r="R243" s="73" t="n">
        <f aca="false">N243-$D$4</f>
        <v>-1884</v>
      </c>
    </row>
    <row r="244" customFormat="false" ht="12.75" hidden="false" customHeight="false" outlineLevel="0" collapsed="false">
      <c r="A244" s="192"/>
      <c r="B244" s="196"/>
      <c r="C244" s="186" t="n">
        <v>0.2</v>
      </c>
      <c r="D244" s="187" t="n">
        <v>44075</v>
      </c>
      <c r="E244" s="197" t="n">
        <f aca="false">E232*1.015</f>
        <v>50.6344034687587</v>
      </c>
      <c r="F244" s="189" t="n">
        <f aca="false">IF($G$8="atm",E244,$G$8)</f>
        <v>40</v>
      </c>
      <c r="G244" s="67" t="e">
        <f aca="false">IF(AND(E244&gt;F244,$G$1="no"),"",EURO(E244,F244,O244,O244,C244,R244,1,0))</f>
        <v>#NAME?</v>
      </c>
      <c r="H244" s="66" t="e">
        <f aca="false">EURO(E244,F244,O244,O244,C244,R244,1,1)</f>
        <v>#NAME?</v>
      </c>
      <c r="I244" s="67" t="e">
        <f aca="false">IF(AND(F244&gt;E244,$G$1="no"),"",EURO(E244,F244,O244,O244,C244,R244,0,0))</f>
        <v>#NAME?</v>
      </c>
      <c r="J244" s="70" t="e">
        <f aca="false">EURO(E244,F244,O244,O244,C244,R244,0,1)</f>
        <v>#NAME?</v>
      </c>
      <c r="K244" s="69" t="e">
        <f aca="false">EURO($E244,$F244,$O244,$O244,$C244,$R244,1,2)</f>
        <v>#NAME?</v>
      </c>
      <c r="L244" s="70" t="e">
        <f aca="false">EURO($E244,$F244,$O244,$O244,$C244,$R244,1,3)/100</f>
        <v>#NAME?</v>
      </c>
      <c r="M244" s="70" t="e">
        <f aca="false">EURO($E244,$F244,$O244,$O244,$C244,$R244,1,5)/365.25</f>
        <v>#NAME?</v>
      </c>
      <c r="N244" s="191" t="n">
        <f aca="false">VLOOKUP(D244,Lookups!$B$6:$C$304,2)</f>
        <v>44073</v>
      </c>
      <c r="O244" s="192" t="n">
        <f aca="false">VLOOKUP(D244,Lookups!$B$6:$E$304,4)</f>
        <v>0.045</v>
      </c>
      <c r="P244" s="193" t="n">
        <f aca="false">VLOOKUP(D244,Lookups!$B$6:$D$304,3)</f>
        <v>21</v>
      </c>
      <c r="Q244" s="194" t="n">
        <f aca="false">IF(D244&lt;$F$6,0,IF(D244&gt;$F$7,0,1))</f>
        <v>0</v>
      </c>
      <c r="R244" s="73" t="n">
        <f aca="false">N244-$D$4</f>
        <v>-1853</v>
      </c>
    </row>
    <row r="245" customFormat="false" ht="12.75" hidden="false" customHeight="false" outlineLevel="0" collapsed="false">
      <c r="A245" s="192"/>
      <c r="B245" s="196"/>
      <c r="C245" s="186" t="n">
        <v>0.2</v>
      </c>
      <c r="D245" s="187" t="n">
        <v>44105</v>
      </c>
      <c r="E245" s="197" t="n">
        <f aca="false">E233*1.015</f>
        <v>46.3836125344311</v>
      </c>
      <c r="F245" s="189" t="n">
        <f aca="false">IF($G$8="atm",E245,$G$8)</f>
        <v>40</v>
      </c>
      <c r="G245" s="67" t="e">
        <f aca="false">IF(AND(E245&gt;F245,$G$1="no"),"",EURO(E245,F245,O245,O245,C245,R245,1,0))</f>
        <v>#NAME?</v>
      </c>
      <c r="H245" s="66" t="e">
        <f aca="false">EURO(E245,F245,O245,O245,C245,R245,1,1)</f>
        <v>#NAME?</v>
      </c>
      <c r="I245" s="67" t="e">
        <f aca="false">IF(AND(F245&gt;E245,$G$1="no"),"",EURO(E245,F245,O245,O245,C245,R245,0,0))</f>
        <v>#NAME?</v>
      </c>
      <c r="J245" s="70" t="e">
        <f aca="false">EURO(E245,F245,O245,O245,C245,R245,0,1)</f>
        <v>#NAME?</v>
      </c>
      <c r="K245" s="69" t="e">
        <f aca="false">EURO($E245,$F245,$O245,$O245,$C245,$R245,1,2)</f>
        <v>#NAME?</v>
      </c>
      <c r="L245" s="70" t="e">
        <f aca="false">EURO($E245,$F245,$O245,$O245,$C245,$R245,1,3)/100</f>
        <v>#NAME?</v>
      </c>
      <c r="M245" s="70" t="e">
        <f aca="false">EURO($E245,$F245,$O245,$O245,$C245,$R245,1,5)/365.25</f>
        <v>#NAME?</v>
      </c>
      <c r="N245" s="191" t="n">
        <f aca="false">VLOOKUP(D245,Lookups!$B$6:$C$304,2)</f>
        <v>44103</v>
      </c>
      <c r="O245" s="192" t="n">
        <f aca="false">VLOOKUP(D245,Lookups!$B$6:$E$304,4)</f>
        <v>0.045</v>
      </c>
      <c r="P245" s="193" t="n">
        <f aca="false">VLOOKUP(D245,Lookups!$B$6:$D$304,3)</f>
        <v>22</v>
      </c>
      <c r="Q245" s="194" t="n">
        <f aca="false">IF(D245&lt;$F$6,0,IF(D245&gt;$F$7,0,1))</f>
        <v>0</v>
      </c>
      <c r="R245" s="73" t="n">
        <f aca="false">N245-$D$4</f>
        <v>-1823</v>
      </c>
    </row>
    <row r="246" customFormat="false" ht="12.75" hidden="false" customHeight="false" outlineLevel="0" collapsed="false">
      <c r="A246" s="192"/>
      <c r="B246" s="196"/>
      <c r="C246" s="186" t="n">
        <v>0.2</v>
      </c>
      <c r="D246" s="187" t="n">
        <v>44136</v>
      </c>
      <c r="E246" s="197" t="n">
        <f aca="false">E234*1.015</f>
        <v>46.3210923464361</v>
      </c>
      <c r="F246" s="189" t="n">
        <f aca="false">IF($G$8="atm",E246,$G$8)</f>
        <v>40</v>
      </c>
      <c r="G246" s="67" t="e">
        <f aca="false">IF(AND(E246&gt;F246,$G$1="no"),"",EURO(E246,F246,O246,O246,C246,R246,1,0))</f>
        <v>#NAME?</v>
      </c>
      <c r="H246" s="66" t="e">
        <f aca="false">EURO(E246,F246,O246,O246,C246,R246,1,1)</f>
        <v>#NAME?</v>
      </c>
      <c r="I246" s="67" t="e">
        <f aca="false">IF(AND(F246&gt;E246,$G$1="no"),"",EURO(E246,F246,O246,O246,C246,R246,0,0))</f>
        <v>#NAME?</v>
      </c>
      <c r="J246" s="70" t="e">
        <f aca="false">EURO(E246,F246,O246,O246,C246,R246,0,1)</f>
        <v>#NAME?</v>
      </c>
      <c r="K246" s="69" t="e">
        <f aca="false">EURO($E246,$F246,$O246,$O246,$C246,$R246,1,2)</f>
        <v>#NAME?</v>
      </c>
      <c r="L246" s="70" t="e">
        <f aca="false">EURO($E246,$F246,$O246,$O246,$C246,$R246,1,3)/100</f>
        <v>#NAME?</v>
      </c>
      <c r="M246" s="70" t="e">
        <f aca="false">EURO($E246,$F246,$O246,$O246,$C246,$R246,1,5)/365.25</f>
        <v>#NAME?</v>
      </c>
      <c r="N246" s="191" t="n">
        <f aca="false">VLOOKUP(D246,Lookups!$B$6:$C$304,2)</f>
        <v>44134</v>
      </c>
      <c r="O246" s="192" t="n">
        <f aca="false">VLOOKUP(D246,Lookups!$B$6:$E$304,4)</f>
        <v>0.045</v>
      </c>
      <c r="P246" s="193" t="n">
        <f aca="false">VLOOKUP(D246,Lookups!$B$6:$D$304,3)</f>
        <v>20</v>
      </c>
      <c r="Q246" s="194" t="n">
        <f aca="false">IF(D246&lt;$F$6,0,IF(D246&gt;$F$7,0,1))</f>
        <v>0</v>
      </c>
      <c r="R246" s="73" t="n">
        <f aca="false">N246-$D$4</f>
        <v>-1792</v>
      </c>
    </row>
    <row r="247" customFormat="false" ht="12.75" hidden="false" customHeight="false" outlineLevel="0" collapsed="false">
      <c r="A247" s="192"/>
      <c r="B247" s="196"/>
      <c r="C247" s="186" t="n">
        <v>0.2</v>
      </c>
      <c r="D247" s="187" t="n">
        <v>44166</v>
      </c>
      <c r="E247" s="197" t="n">
        <f aca="false">E235*1.015</f>
        <v>46.3210923464361</v>
      </c>
      <c r="F247" s="189" t="n">
        <v>50</v>
      </c>
      <c r="G247" s="67" t="e">
        <f aca="false">IF(AND(E247&gt;F247,$G$1="no"),"",EURO(E247,F247,O247,O247,C247,R247,1,0))</f>
        <v>#NAME?</v>
      </c>
      <c r="H247" s="66" t="e">
        <f aca="false">EURO(E247,F247,O247,O247,C247,R247,1,1)</f>
        <v>#NAME?</v>
      </c>
      <c r="I247" s="67" t="e">
        <f aca="false">IF(AND(F247&gt;E247,$G$1="no"),"",EURO(E247,F247,O247,O247,C247,R247,0,0))</f>
        <v>#NAME?</v>
      </c>
      <c r="J247" s="70" t="e">
        <f aca="false">EURO(E247,F247,O247,O247,C247,R247,0,1)</f>
        <v>#NAME?</v>
      </c>
      <c r="K247" s="69" t="e">
        <f aca="false">EURO($E247,$F247,$O247,$O247,$C247,$R247,1,2)</f>
        <v>#NAME?</v>
      </c>
      <c r="L247" s="70" t="e">
        <f aca="false">EURO($E247,$F247,$O247,$O247,$C247,$R247,1,3)/100</f>
        <v>#NAME?</v>
      </c>
      <c r="M247" s="70" t="e">
        <f aca="false">EURO($E247,$F247,$O247,$O247,$C247,$R247,1,5)/365.25</f>
        <v>#NAME?</v>
      </c>
      <c r="N247" s="191" t="n">
        <f aca="false">VLOOKUP(D247,Lookups!$B$6:$C$304,2)</f>
        <v>44164</v>
      </c>
      <c r="O247" s="192" t="n">
        <f aca="false">VLOOKUP(D247,Lookups!$B$6:$E$304,4)</f>
        <v>0.045</v>
      </c>
      <c r="P247" s="193" t="n">
        <f aca="false">VLOOKUP(D247,Lookups!$B$6:$D$304,3)</f>
        <v>22</v>
      </c>
      <c r="Q247" s="194" t="n">
        <f aca="false">IF(D247&lt;$F$6,0,IF(D247&gt;$F$7,0,1))</f>
        <v>0</v>
      </c>
      <c r="R247" s="73" t="n">
        <f aca="false">N247-$D$4</f>
        <v>-1762</v>
      </c>
    </row>
    <row r="248" customFormat="false" ht="12.75" hidden="false" customHeight="false" outlineLevel="0" collapsed="false">
      <c r="A248" s="192"/>
      <c r="B248" s="196"/>
      <c r="C248" s="186" t="n">
        <v>0.2</v>
      </c>
      <c r="D248" s="187" t="n">
        <v>44197</v>
      </c>
      <c r="E248" s="197" t="n">
        <f aca="false">E236*1.015</f>
        <v>51.1178628237993</v>
      </c>
      <c r="F248" s="189" t="n">
        <v>70</v>
      </c>
      <c r="G248" s="67" t="e">
        <f aca="false">IF(AND(E248&gt;F248,$G$1="no"),"",EURO(E248,F248,O248,O248,C248,R248,1,0))</f>
        <v>#NAME?</v>
      </c>
      <c r="H248" s="66" t="e">
        <f aca="false">EURO(E248,F248,O248,O248,C248,R248,1,1)</f>
        <v>#NAME?</v>
      </c>
      <c r="I248" s="67" t="e">
        <f aca="false">IF(AND(F248&gt;E248,$G$1="no"),"",EURO(E248,F248,O248,O248,C248,R248,0,0))</f>
        <v>#NAME?</v>
      </c>
      <c r="J248" s="70" t="e">
        <f aca="false">EURO(E248,F248,O248,O248,C248,R248,0,1)</f>
        <v>#NAME?</v>
      </c>
      <c r="K248" s="69" t="e">
        <f aca="false">EURO($E248,$F248,$O248,$O248,$C248,$R248,1,2)</f>
        <v>#NAME?</v>
      </c>
      <c r="L248" s="70" t="e">
        <f aca="false">EURO($E248,$F248,$O248,$O248,$C248,$R248,1,3)/100</f>
        <v>#NAME?</v>
      </c>
      <c r="M248" s="70" t="e">
        <f aca="false">EURO($E248,$F248,$O248,$O248,$C248,$R248,1,5)/365.25</f>
        <v>#NAME?</v>
      </c>
      <c r="N248" s="191" t="n">
        <f aca="false">VLOOKUP(D248,Lookups!$B$6:$C$304,2)</f>
        <v>44195</v>
      </c>
      <c r="O248" s="192" t="n">
        <f aca="false">VLOOKUP(D248,Lookups!$B$6:$E$304,4)</f>
        <v>0.045</v>
      </c>
      <c r="P248" s="193" t="n">
        <f aca="false">VLOOKUP(D248,Lookups!$B$6:$D$304,3)</f>
        <v>22</v>
      </c>
      <c r="Q248" s="194" t="n">
        <f aca="false">IF(D248&lt;$F$6,0,IF(D248&gt;$F$7,0,1))</f>
        <v>0</v>
      </c>
      <c r="R248" s="73" t="n">
        <f aca="false">N248-$D$4</f>
        <v>-1731</v>
      </c>
    </row>
    <row r="249" customFormat="false" ht="12.75" hidden="false" customHeight="false" outlineLevel="0" collapsed="false">
      <c r="A249" s="192"/>
      <c r="B249" s="196"/>
      <c r="C249" s="186" t="n">
        <v>0.2</v>
      </c>
      <c r="D249" s="187" t="n">
        <v>44228</v>
      </c>
      <c r="E249" s="197" t="n">
        <f aca="false">E237*1.015</f>
        <v>90.0167087991145</v>
      </c>
      <c r="F249" s="189" t="n">
        <v>70</v>
      </c>
      <c r="G249" s="67" t="e">
        <f aca="false">IF(AND(E249&gt;F249,$G$1="no"),"",EURO(E249,F249,O249,O249,C249,R249,1,0))</f>
        <v>#NAME?</v>
      </c>
      <c r="H249" s="66" t="e">
        <f aca="false">EURO(E249,F249,O249,O249,C249,R249,1,1)</f>
        <v>#NAME?</v>
      </c>
      <c r="I249" s="67" t="e">
        <f aca="false">IF(AND(F249&gt;E249,$G$1="no"),"",EURO(E249,F249,O249,O249,C249,R249,0,0))</f>
        <v>#NAME?</v>
      </c>
      <c r="J249" s="70" t="e">
        <f aca="false">EURO(E249,F249,O249,O249,C249,R249,0,1)</f>
        <v>#NAME?</v>
      </c>
      <c r="K249" s="69" t="e">
        <f aca="false">EURO($E249,$F249,$O249,$O249,$C249,$R249,1,2)</f>
        <v>#NAME?</v>
      </c>
      <c r="L249" s="70" t="e">
        <f aca="false">EURO($E249,$F249,$O249,$O249,$C249,$R249,1,3)/100</f>
        <v>#NAME?</v>
      </c>
      <c r="M249" s="70" t="e">
        <f aca="false">EURO($E249,$F249,$O249,$O249,$C249,$R249,1,5)/365.25</f>
        <v>#NAME?</v>
      </c>
      <c r="N249" s="191" t="n">
        <f aca="false">VLOOKUP(D249,Lookups!$B$6:$C$304,2)</f>
        <v>44226</v>
      </c>
      <c r="O249" s="192" t="n">
        <f aca="false">VLOOKUP(D249,Lookups!$B$6:$E$304,4)</f>
        <v>0.045</v>
      </c>
      <c r="P249" s="193" t="n">
        <f aca="false">VLOOKUP(D249,Lookups!$B$6:$D$304,3)</f>
        <v>20</v>
      </c>
      <c r="Q249" s="194" t="n">
        <f aca="false">IF(D249&lt;$F$6,0,IF(D249&gt;$F$7,0,1))</f>
        <v>0</v>
      </c>
      <c r="R249" s="73" t="n">
        <f aca="false">N249-$D$4</f>
        <v>-1700</v>
      </c>
    </row>
    <row r="250" customFormat="false" ht="12.75" hidden="false" customHeight="false" outlineLevel="0" collapsed="false">
      <c r="A250" s="192"/>
      <c r="B250" s="196"/>
      <c r="C250" s="186" t="n">
        <v>0.2</v>
      </c>
      <c r="D250" s="187" t="n">
        <v>44256</v>
      </c>
      <c r="E250" s="197" t="n">
        <f aca="false">E238*1.015</f>
        <v>49.1097319807846</v>
      </c>
      <c r="F250" s="189" t="n">
        <f aca="false">IF($G$8="atm",E250,$G$8)</f>
        <v>40</v>
      </c>
      <c r="G250" s="67" t="e">
        <f aca="false">IF(AND(E250&gt;F250,$G$1="no"),"",EURO(E250,F250,O250,O250,C250,R250,1,0))</f>
        <v>#NAME?</v>
      </c>
      <c r="H250" s="66" t="e">
        <f aca="false">EURO(E250,F250,O250,O250,C250,R250,1,1)</f>
        <v>#NAME?</v>
      </c>
      <c r="I250" s="67" t="e">
        <f aca="false">IF(AND(F250&gt;E250,$G$1="no"),"",EURO(E250,F250,O250,O250,C250,R250,0,0))</f>
        <v>#NAME?</v>
      </c>
      <c r="J250" s="70" t="e">
        <f aca="false">EURO(E250,F250,O250,O250,C250,R250,0,1)</f>
        <v>#NAME?</v>
      </c>
      <c r="K250" s="69" t="e">
        <f aca="false">EURO($E250,$F250,$O250,$O250,$C250,$R250,1,2)</f>
        <v>#NAME?</v>
      </c>
      <c r="L250" s="70" t="e">
        <f aca="false">EURO($E250,$F250,$O250,$O250,$C250,$R250,1,3)/100</f>
        <v>#NAME?</v>
      </c>
      <c r="M250" s="70" t="e">
        <f aca="false">EURO($E250,$F250,$O250,$O250,$C250,$R250,1,5)/365.25</f>
        <v>#NAME?</v>
      </c>
      <c r="N250" s="191" t="n">
        <f aca="false">VLOOKUP(D250,Lookups!$B$6:$C$304,2)</f>
        <v>44254</v>
      </c>
      <c r="O250" s="192" t="n">
        <f aca="false">VLOOKUP(D250,Lookups!$B$6:$E$304,4)</f>
        <v>0.045</v>
      </c>
      <c r="P250" s="193" t="n">
        <f aca="false">VLOOKUP(D250,Lookups!$B$6:$D$304,3)</f>
        <v>21</v>
      </c>
      <c r="Q250" s="194" t="n">
        <f aca="false">IF(D250&lt;$F$6,0,IF(D250&gt;$F$7,0,1))</f>
        <v>0</v>
      </c>
      <c r="R250" s="73" t="n">
        <f aca="false">N250-$D$4</f>
        <v>-1672</v>
      </c>
    </row>
    <row r="251" customFormat="false" ht="12.75" hidden="false" customHeight="false" outlineLevel="0" collapsed="false">
      <c r="A251" s="192"/>
      <c r="B251" s="196"/>
      <c r="C251" s="186" t="n">
        <v>0.2</v>
      </c>
      <c r="D251" s="187" t="n">
        <v>44287</v>
      </c>
      <c r="E251" s="197" t="n">
        <f aca="false">E239*1.015</f>
        <v>48.2214353203127</v>
      </c>
      <c r="F251" s="189" t="n">
        <f aca="false">IF($G$8="atm",E251,$G$8)</f>
        <v>40</v>
      </c>
      <c r="G251" s="67" t="e">
        <f aca="false">IF(AND(E251&gt;F251,$G$1="no"),"",EURO(E251,F251,O251,O251,C251,R251,1,0))</f>
        <v>#NAME?</v>
      </c>
      <c r="H251" s="66" t="e">
        <f aca="false">EURO(E251,F251,O251,O251,C251,R251,1,1)</f>
        <v>#NAME?</v>
      </c>
      <c r="I251" s="67" t="e">
        <f aca="false">IF(AND(F251&gt;E251,$G$1="no"),"",EURO(E251,F251,O251,O251,C251,R251,0,0))</f>
        <v>#NAME?</v>
      </c>
      <c r="J251" s="70" t="e">
        <f aca="false">EURO(E251,F251,O251,O251,C251,R251,0,1)</f>
        <v>#NAME?</v>
      </c>
      <c r="K251" s="69" t="e">
        <f aca="false">EURO($E251,$F251,$O251,$O251,$C251,$R251,1,2)</f>
        <v>#NAME?</v>
      </c>
      <c r="L251" s="70" t="e">
        <f aca="false">EURO($E251,$F251,$O251,$O251,$C251,$R251,1,3)/100</f>
        <v>#NAME?</v>
      </c>
      <c r="M251" s="70" t="e">
        <f aca="false">EURO($E251,$F251,$O251,$O251,$C251,$R251,1,5)/365.25</f>
        <v>#NAME?</v>
      </c>
      <c r="N251" s="191" t="n">
        <f aca="false">VLOOKUP(D251,Lookups!$B$6:$C$304,2)</f>
        <v>44285</v>
      </c>
      <c r="O251" s="192" t="n">
        <f aca="false">VLOOKUP(D251,Lookups!$B$6:$E$304,4)</f>
        <v>0.045</v>
      </c>
      <c r="P251" s="193" t="n">
        <f aca="false">VLOOKUP(D251,Lookups!$B$6:$D$304,3)</f>
        <v>22</v>
      </c>
      <c r="Q251" s="194" t="n">
        <f aca="false">IF(D251&lt;$F$6,0,IF(D251&gt;$F$7,0,1))</f>
        <v>0</v>
      </c>
      <c r="R251" s="73" t="n">
        <f aca="false">N251-$D$4</f>
        <v>-1641</v>
      </c>
    </row>
    <row r="252" customFormat="false" ht="12.75" hidden="false" customHeight="false" outlineLevel="0" collapsed="false">
      <c r="A252" s="192"/>
      <c r="B252" s="196"/>
      <c r="C252" s="186" t="n">
        <v>0.2</v>
      </c>
      <c r="D252" s="187" t="n">
        <v>44317</v>
      </c>
      <c r="E252" s="197" t="n">
        <f aca="false">E240*1.015</f>
        <v>51.3939292023815</v>
      </c>
      <c r="F252" s="189" t="n">
        <f aca="false">IF($G$8="atm",E252,$G$8)</f>
        <v>40</v>
      </c>
      <c r="G252" s="67" t="e">
        <f aca="false">IF(AND(E252&gt;F252,$G$1="no"),"",EURO(E252,F252,O252,O252,C252,R252,1,0))</f>
        <v>#NAME?</v>
      </c>
      <c r="H252" s="66" t="e">
        <f aca="false">EURO(E252,F252,O252,O252,C252,R252,1,1)</f>
        <v>#NAME?</v>
      </c>
      <c r="I252" s="67" t="e">
        <f aca="false">IF(AND(F252&gt;E252,$G$1="no"),"",EURO(E252,F252,O252,O252,C252,R252,0,0))</f>
        <v>#NAME?</v>
      </c>
      <c r="J252" s="70" t="e">
        <f aca="false">EURO(E252,F252,O252,O252,C252,R252,0,1)</f>
        <v>#NAME?</v>
      </c>
      <c r="K252" s="69" t="e">
        <f aca="false">EURO($E252,$F252,$O252,$O252,$C252,$R252,1,2)</f>
        <v>#NAME?</v>
      </c>
      <c r="L252" s="70" t="e">
        <f aca="false">EURO($E252,$F252,$O252,$O252,$C252,$R252,1,3)/100</f>
        <v>#NAME?</v>
      </c>
      <c r="M252" s="70" t="e">
        <f aca="false">EURO($E252,$F252,$O252,$O252,$C252,$R252,1,5)/365.25</f>
        <v>#NAME?</v>
      </c>
      <c r="N252" s="191" t="n">
        <f aca="false">VLOOKUP(D252,Lookups!$B$6:$C$304,2)</f>
        <v>44315</v>
      </c>
      <c r="O252" s="192" t="n">
        <f aca="false">VLOOKUP(D252,Lookups!$B$6:$E$304,4)</f>
        <v>0.045</v>
      </c>
      <c r="P252" s="193" t="n">
        <f aca="false">VLOOKUP(D252,Lookups!$B$6:$D$304,3)</f>
        <v>22</v>
      </c>
      <c r="Q252" s="194" t="n">
        <f aca="false">IF(D252&lt;$F$6,0,IF(D252&gt;$F$7,0,1))</f>
        <v>0</v>
      </c>
      <c r="R252" s="73" t="n">
        <f aca="false">N252-$D$4</f>
        <v>-1611</v>
      </c>
    </row>
    <row r="253" customFormat="false" ht="12.75" hidden="false" customHeight="false" outlineLevel="0" collapsed="false">
      <c r="A253" s="192"/>
      <c r="B253" s="196"/>
      <c r="C253" s="186" t="n">
        <v>0.2</v>
      </c>
      <c r="D253" s="187" t="n">
        <v>44348</v>
      </c>
      <c r="E253" s="197" t="n">
        <f aca="false">E241*1.015</f>
        <v>59.3250695120374</v>
      </c>
      <c r="F253" s="189" t="n">
        <f aca="false">IF($G$8="atm",E253,$G$8)</f>
        <v>40</v>
      </c>
      <c r="G253" s="67" t="e">
        <f aca="false">IF(AND(E253&gt;F253,$G$1="no"),"",EURO(E253,F253,O253,O253,C253,R253,1,0))</f>
        <v>#NAME?</v>
      </c>
      <c r="H253" s="66" t="e">
        <f aca="false">EURO(E253,F253,O253,O253,C253,R253,1,1)</f>
        <v>#NAME?</v>
      </c>
      <c r="I253" s="67" t="e">
        <f aca="false">IF(AND(F253&gt;E253,$G$1="no"),"",EURO(E253,F253,O253,O253,C253,R253,0,0))</f>
        <v>#NAME?</v>
      </c>
      <c r="J253" s="70" t="e">
        <f aca="false">EURO(E253,F253,O253,O253,C253,R253,0,1)</f>
        <v>#NAME?</v>
      </c>
      <c r="K253" s="69" t="e">
        <f aca="false">EURO($E253,$F253,$O253,$O253,$C253,$R253,1,2)</f>
        <v>#NAME?</v>
      </c>
      <c r="L253" s="70" t="e">
        <f aca="false">EURO($E253,$F253,$O253,$O253,$C253,$R253,1,3)/100</f>
        <v>#NAME?</v>
      </c>
      <c r="M253" s="70" t="e">
        <f aca="false">EURO($E253,$F253,$O253,$O253,$C253,$R253,1,5)/365.25</f>
        <v>#NAME?</v>
      </c>
      <c r="N253" s="191" t="n">
        <f aca="false">VLOOKUP(D253,Lookups!$B$6:$C$304,2)</f>
        <v>44346</v>
      </c>
      <c r="O253" s="192" t="n">
        <f aca="false">VLOOKUP(D253,Lookups!$B$6:$E$304,4)</f>
        <v>0.045</v>
      </c>
      <c r="P253" s="193" t="n">
        <f aca="false">VLOOKUP(D253,Lookups!$B$6:$D$304,3)</f>
        <v>20</v>
      </c>
      <c r="Q253" s="194" t="n">
        <f aca="false">IF(D253&lt;$F$6,0,IF(D253&gt;$F$7,0,1))</f>
        <v>0</v>
      </c>
      <c r="R253" s="73" t="n">
        <f aca="false">N253-$D$4</f>
        <v>-1580</v>
      </c>
    </row>
    <row r="254" customFormat="false" ht="13.5" hidden="false" customHeight="false" outlineLevel="0" collapsed="false">
      <c r="A254" s="192"/>
      <c r="B254" s="196"/>
      <c r="C254" s="198" t="n">
        <v>0.2</v>
      </c>
      <c r="D254" s="199" t="n">
        <v>44378</v>
      </c>
      <c r="E254" s="200" t="n">
        <f aca="false">E242*1.015</f>
        <v>81.2</v>
      </c>
      <c r="F254" s="201" t="n">
        <f aca="false">IF($G$8="atm",E254,$G$8)</f>
        <v>40</v>
      </c>
      <c r="G254" s="126" t="e">
        <f aca="false">IF(AND(E254&gt;F254,$G$1="no"),"",EURO(E254,F254,O254,O254,C254,R254,1,0))</f>
        <v>#NAME?</v>
      </c>
      <c r="H254" s="125" t="e">
        <f aca="false">EURO(E254,F254,O254,O254,C254,R254,1,1)</f>
        <v>#NAME?</v>
      </c>
      <c r="I254" s="126" t="e">
        <f aca="false">IF(AND(F254&gt;E254,$G$1="no"),"",EURO(E254,F254,O254,O254,C254,R254,0,0))</f>
        <v>#NAME?</v>
      </c>
      <c r="J254" s="78" t="e">
        <f aca="false">EURO(E254,F254,O254,O254,C254,R254,0,1)</f>
        <v>#NAME?</v>
      </c>
      <c r="K254" s="77" t="e">
        <f aca="false">EURO($E254,$F254,$O254,$O254,$C254,$R254,1,2)</f>
        <v>#NAME?</v>
      </c>
      <c r="L254" s="78" t="e">
        <f aca="false">EURO($E254,$F254,$O254,$O254,$C254,$R254,1,3)/100</f>
        <v>#NAME?</v>
      </c>
      <c r="M254" s="78" t="e">
        <f aca="false">EURO($E254,$F254,$O254,$O254,$C254,$R254,1,5)/365.25</f>
        <v>#NAME?</v>
      </c>
      <c r="N254" s="202" t="n">
        <f aca="false">VLOOKUP(D254,Lookups!$B$6:$C$304,2)</f>
        <v>44376</v>
      </c>
      <c r="O254" s="203" t="n">
        <f aca="false">VLOOKUP(D254,Lookups!$B$6:$E$304,4)</f>
        <v>0.045</v>
      </c>
      <c r="P254" s="204" t="n">
        <f aca="false">VLOOKUP(D254,Lookups!$B$6:$D$304,3)</f>
        <v>22</v>
      </c>
      <c r="Q254" s="205" t="n">
        <f aca="false">IF(D254&lt;$F$6,0,IF(D254&gt;$F$7,0,1))</f>
        <v>0</v>
      </c>
      <c r="R254" s="127" t="n">
        <f aca="false">N254-$D$4</f>
        <v>-1550</v>
      </c>
    </row>
  </sheetData>
  <mergeCells count="2">
    <mergeCell ref="F6:G6"/>
    <mergeCell ref="F7:G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4.56"/>
    <col collapsed="false" customWidth="true" hidden="false" outlineLevel="0" max="3" min="3" style="1" width="10.56"/>
    <col collapsed="false" customWidth="false" hidden="false" outlineLevel="0" max="6" min="4" style="1" width="9.14"/>
    <col collapsed="false" customWidth="true" hidden="false" outlineLevel="0" max="7" min="7" style="1" width="9.56"/>
    <col collapsed="false" customWidth="false" hidden="false" outlineLevel="0" max="8" min="8" style="1" width="9.14"/>
    <col collapsed="false" customWidth="true" hidden="false" outlineLevel="0" max="9" min="9" style="1" width="8.99"/>
    <col collapsed="false" customWidth="false" hidden="false" outlineLevel="0" max="10" min="10" style="1" width="9.14"/>
    <col collapsed="false" customWidth="true" hidden="false" outlineLevel="0" max="11" min="11" style="1" width="11.85"/>
    <col collapsed="false" customWidth="false" hidden="false" outlineLevel="0" max="13" min="12" style="1" width="9.14"/>
    <col collapsed="false" customWidth="true" hidden="false" outlineLevel="0" max="14" min="14" style="1" width="10.41"/>
    <col collapsed="false" customWidth="false" hidden="false" outlineLevel="0" max="15" min="15" style="1" width="9.14"/>
    <col collapsed="false" customWidth="true" hidden="false" outlineLevel="0" max="16" min="16" style="1" width="10.85"/>
    <col collapsed="false" customWidth="true" hidden="false" outlineLevel="0" max="17" min="17" style="206" width="5.85"/>
    <col collapsed="false" customWidth="true" hidden="false" outlineLevel="0" max="18" min="18" style="1" width="5.56"/>
    <col collapsed="false" customWidth="false" hidden="false" outlineLevel="0" max="257" min="19" style="1" width="9.14"/>
  </cols>
  <sheetData>
    <row r="1" customFormat="false" ht="12.75" hidden="false" customHeight="false" outlineLevel="0" collapsed="false">
      <c r="C1" s="26" t="s">
        <v>8</v>
      </c>
      <c r="G1" s="27" t="s">
        <v>9</v>
      </c>
    </row>
    <row r="2" customFormat="false" ht="23.25" hidden="false" customHeight="false" outlineLevel="0" collapsed="false">
      <c r="C2" s="153" t="s">
        <v>70</v>
      </c>
    </row>
    <row r="3" customFormat="false" ht="13.5" hidden="false" customHeight="false" outlineLevel="0" collapsed="false">
      <c r="D3" s="154"/>
      <c r="E3" s="154"/>
      <c r="G3" s="155"/>
      <c r="P3" s="13"/>
    </row>
    <row r="4" customFormat="false" ht="13.5" hidden="false" customHeight="false" outlineLevel="0" collapsed="false">
      <c r="C4" s="156" t="s">
        <v>62</v>
      </c>
      <c r="D4" s="157" t="n">
        <f aca="false">Lookups!K2</f>
        <v>45926</v>
      </c>
      <c r="E4" s="39"/>
      <c r="G4" s="155"/>
      <c r="P4" s="13"/>
    </row>
    <row r="5" customFormat="false" ht="13.5" hidden="false" customHeight="false" outlineLevel="0" collapsed="false">
      <c r="C5" s="158" t="s">
        <v>63</v>
      </c>
      <c r="D5" s="159" t="n">
        <f aca="false">+(F7-F6)/30.42</f>
        <v>11.965811965812</v>
      </c>
      <c r="E5" s="160" t="s">
        <v>64</v>
      </c>
      <c r="F5" s="161"/>
      <c r="G5" s="162"/>
      <c r="P5" s="13"/>
    </row>
    <row r="6" customFormat="false" ht="12.75" hidden="false" customHeight="false" outlineLevel="0" collapsed="false">
      <c r="C6" s="163" t="s">
        <v>65</v>
      </c>
      <c r="D6" s="164" t="n">
        <v>1</v>
      </c>
      <c r="E6" s="165" t="n">
        <v>2002</v>
      </c>
      <c r="F6" s="166" t="n">
        <f aca="false">DATE(E6,D6,1)</f>
        <v>37257</v>
      </c>
      <c r="G6" s="166"/>
      <c r="P6" s="13"/>
    </row>
    <row r="7" customFormat="false" ht="13.5" hidden="false" customHeight="false" outlineLevel="0" collapsed="false">
      <c r="C7" s="167" t="s">
        <v>66</v>
      </c>
      <c r="D7" s="168" t="n">
        <v>12</v>
      </c>
      <c r="E7" s="169" t="n">
        <v>2002</v>
      </c>
      <c r="F7" s="170" t="n">
        <f aca="false">DATE(E7,D7+1,1)-1</f>
        <v>37621</v>
      </c>
      <c r="G7" s="170"/>
      <c r="P7" s="13"/>
    </row>
    <row r="8" customFormat="false" ht="13.5" hidden="false" customHeight="false" outlineLevel="0" collapsed="false">
      <c r="C8" s="171" t="s">
        <v>67</v>
      </c>
      <c r="D8" s="172" t="e">
        <f aca="false">SUMPRODUCT(P13:P247,Q13:Q247,G13:G247)/SUMPRODUCT(P13:P254,Q13:Q254)</f>
        <v>#NAME?</v>
      </c>
      <c r="E8" s="154"/>
      <c r="F8" s="173" t="s">
        <v>21</v>
      </c>
      <c r="G8" s="174" t="n">
        <v>75</v>
      </c>
      <c r="P8" s="13"/>
    </row>
    <row r="9" customFormat="false" ht="13.5" hidden="false" customHeight="false" outlineLevel="0" collapsed="false">
      <c r="C9" s="175" t="s">
        <v>68</v>
      </c>
      <c r="D9" s="176" t="e">
        <f aca="false">SUMPRODUCT(P13:P247,Q13:Q247,I13:I247)/SUMPRODUCT(P13:P254,Q13:Q254)</f>
        <v>#NAME?</v>
      </c>
      <c r="E9" s="154"/>
      <c r="G9" s="155"/>
      <c r="P9" s="13"/>
    </row>
    <row r="10" customFormat="false" ht="12.75" hidden="false" customHeight="false" outlineLevel="0" collapsed="false">
      <c r="D10" s="154"/>
      <c r="E10" s="154"/>
      <c r="G10" s="155"/>
      <c r="P10" s="13"/>
    </row>
    <row r="11" customFormat="false" ht="13.5" hidden="false" customHeight="false" outlineLevel="0" collapsed="false">
      <c r="A11" s="30"/>
      <c r="B11" s="30"/>
      <c r="C11" s="30"/>
      <c r="F11" s="177"/>
      <c r="G11" s="177"/>
      <c r="H11" s="177"/>
      <c r="I11" s="177"/>
      <c r="J11" s="177"/>
      <c r="K11" s="177"/>
      <c r="L11" s="33"/>
      <c r="M11" s="33"/>
    </row>
    <row r="12" customFormat="false" ht="13.5" hidden="false" customHeight="false" outlineLevel="0" collapsed="false">
      <c r="A12" s="30"/>
      <c r="B12" s="30"/>
      <c r="C12" s="178" t="s">
        <v>11</v>
      </c>
      <c r="D12" s="179" t="s">
        <v>19</v>
      </c>
      <c r="E12" s="179" t="s">
        <v>20</v>
      </c>
      <c r="F12" s="179" t="s">
        <v>21</v>
      </c>
      <c r="G12" s="178" t="s">
        <v>22</v>
      </c>
      <c r="H12" s="179" t="s">
        <v>23</v>
      </c>
      <c r="I12" s="179" t="s">
        <v>24</v>
      </c>
      <c r="J12" s="179" t="s">
        <v>25</v>
      </c>
      <c r="K12" s="179" t="s">
        <v>26</v>
      </c>
      <c r="L12" s="180" t="s">
        <v>27</v>
      </c>
      <c r="M12" s="181" t="s">
        <v>28</v>
      </c>
      <c r="N12" s="182" t="s">
        <v>29</v>
      </c>
      <c r="O12" s="179" t="s">
        <v>32</v>
      </c>
      <c r="P12" s="183" t="s">
        <v>69</v>
      </c>
      <c r="Q12" s="207"/>
      <c r="R12" s="181" t="s">
        <v>6</v>
      </c>
    </row>
    <row r="13" customFormat="false" ht="12.75" hidden="false" customHeight="false" outlineLevel="0" collapsed="false">
      <c r="A13" s="185"/>
      <c r="B13" s="185"/>
      <c r="C13" s="186" t="n">
        <v>1.1</v>
      </c>
      <c r="D13" s="187" t="n">
        <v>37043</v>
      </c>
      <c r="E13" s="188" t="n">
        <v>55.5</v>
      </c>
      <c r="F13" s="189" t="n">
        <f aca="false">IF($G$8="atm",E13,$G$8)</f>
        <v>75</v>
      </c>
      <c r="G13" s="67" t="e">
        <f aca="false">IF(AND(E13&gt;F13,$G$1="no"),"",EURO(E13,F13,O13,O13,C13,R13,1,0))</f>
        <v>#NAME?</v>
      </c>
      <c r="H13" s="190" t="e">
        <f aca="false">EURO(E13,F13,O13,O13,C13,R13,1,1)</f>
        <v>#NAME?</v>
      </c>
      <c r="I13" s="67" t="e">
        <f aca="false">IF(AND(F13&gt;E13,$G$1="no"),"",EURO(E13,F13,O13,O13,C13,R13,0,0))</f>
        <v>#NAME?</v>
      </c>
      <c r="J13" s="70" t="e">
        <f aca="false">EURO(E13,F13,O13,O13,C13,R13,0,1)</f>
        <v>#NAME?</v>
      </c>
      <c r="K13" s="69" t="e">
        <f aca="false">EURO($E13,$F13,$O13,$O13,$C13,$R13,1,2)</f>
        <v>#NAME?</v>
      </c>
      <c r="L13" s="70" t="e">
        <f aca="false">EURO($E13,$F13,$O13,$O13,$C13,$R13,1,3)/100</f>
        <v>#NAME?</v>
      </c>
      <c r="M13" s="70" t="e">
        <f aca="false">EURO($E13,$F13,$O13,$O13,$C13,$R13,1,5)/365.25</f>
        <v>#NAME?</v>
      </c>
      <c r="N13" s="191" t="n">
        <f aca="false">VLOOKUP(D13,Lookups!$B$6:$H$304,6)</f>
        <v>37057</v>
      </c>
      <c r="O13" s="192" t="n">
        <f aca="false">VLOOKUP(D13,Lookups!$B$6:$E$304,4)</f>
        <v>0.035</v>
      </c>
      <c r="P13" s="193" t="n">
        <f aca="false">VLOOKUP(D13,Lookups!$B$6:$D$304,3)</f>
        <v>21</v>
      </c>
      <c r="Q13" s="208" t="n">
        <f aca="false">IF(D13&lt;$F$6,0,IF(D13&gt;$F$7,0,1))</f>
        <v>0</v>
      </c>
      <c r="R13" s="73" t="n">
        <f aca="false">N13-$D$4</f>
        <v>-8869</v>
      </c>
    </row>
    <row r="14" customFormat="false" ht="12.75" hidden="false" customHeight="false" outlineLevel="0" collapsed="false">
      <c r="A14" s="185"/>
      <c r="B14" s="185"/>
      <c r="C14" s="186" t="n">
        <v>1.15</v>
      </c>
      <c r="D14" s="187" t="n">
        <v>37073</v>
      </c>
      <c r="E14" s="188" t="n">
        <v>68.5</v>
      </c>
      <c r="F14" s="189" t="n">
        <v>50</v>
      </c>
      <c r="G14" s="67" t="e">
        <f aca="false">IF(AND(E14&gt;F14,$G$1="no"),"",EURO(E14,F14,O14,O14,C14,R14,1,0))</f>
        <v>#NAME?</v>
      </c>
      <c r="H14" s="66" t="e">
        <f aca="false">EURO(E14,F14,O14,O14,C14,R14,1,1)</f>
        <v>#NAME?</v>
      </c>
      <c r="I14" s="67" t="e">
        <f aca="false">IF(AND(F14&gt;E14,$G$1="no"),"",EURO(E14,F14,O14,O14,C14,R14,0,0))</f>
        <v>#NAME?</v>
      </c>
      <c r="J14" s="70" t="e">
        <f aca="false">EURO(E14,F14,O14,O14,C14,R14,0,1)</f>
        <v>#NAME?</v>
      </c>
      <c r="K14" s="69" t="e">
        <f aca="false">EURO($E14,$F14,$O14,$O14,$C14,$R14,1,2)</f>
        <v>#NAME?</v>
      </c>
      <c r="L14" s="70" t="e">
        <f aca="false">EURO($E14,$F14,$O14,$O14,$C14,$R14,1,3)/100</f>
        <v>#NAME?</v>
      </c>
      <c r="M14" s="70" t="e">
        <f aca="false">EURO($E14,$F14,$O14,$O14,$C14,$R14,1,5)/365.25</f>
        <v>#NAME?</v>
      </c>
      <c r="N14" s="191" t="n">
        <f aca="false">VLOOKUP(D14,Lookups!$B$6:$H$304,6)</f>
        <v>37089</v>
      </c>
      <c r="O14" s="192" t="n">
        <f aca="false">VLOOKUP(D14,Lookups!$B$6:$E$304,4)</f>
        <v>0.035</v>
      </c>
      <c r="P14" s="193" t="n">
        <f aca="false">VLOOKUP(D14,Lookups!$B$6:$D$304,3)</f>
        <v>21</v>
      </c>
      <c r="Q14" s="208" t="n">
        <f aca="false">IF(D14&lt;$F$6,0,IF(D14&gt;$F$7,0,1))</f>
        <v>0</v>
      </c>
      <c r="R14" s="73" t="n">
        <f aca="false">N14-$D$4</f>
        <v>-8837</v>
      </c>
    </row>
    <row r="15" customFormat="false" ht="12.75" hidden="false" customHeight="false" outlineLevel="0" collapsed="false">
      <c r="A15" s="185"/>
      <c r="B15" s="185"/>
      <c r="C15" s="186" t="n">
        <v>1.05</v>
      </c>
      <c r="D15" s="187" t="n">
        <v>37104</v>
      </c>
      <c r="E15" s="188" t="n">
        <v>68.5</v>
      </c>
      <c r="F15" s="189" t="n">
        <v>50</v>
      </c>
      <c r="G15" s="67" t="e">
        <f aca="false">IF(AND(E15&gt;F15,$G$1="no"),"",EURO(E15,F15,O15,O15,C15,R15,1,0))</f>
        <v>#NAME?</v>
      </c>
      <c r="H15" s="66" t="e">
        <f aca="false">EURO(E15,F15,O15,O15,C15,R15,1,1)</f>
        <v>#NAME?</v>
      </c>
      <c r="I15" s="67" t="e">
        <f aca="false">IF(AND(F15&gt;E15,$G$1="no"),"",EURO(E15,F15,O15,O15,C15,R15,0,0))</f>
        <v>#NAME?</v>
      </c>
      <c r="J15" s="70" t="e">
        <f aca="false">EURO(E15,F15,O15,O15,C15,R15,0,1)</f>
        <v>#NAME?</v>
      </c>
      <c r="K15" s="69" t="e">
        <f aca="false">EURO($E15,$F15,$O15,$O15,$C15,$R15,1,2)</f>
        <v>#NAME?</v>
      </c>
      <c r="L15" s="70" t="e">
        <f aca="false">EURO($E15,$F15,$O15,$O15,$C15,$R15,1,3)/100</f>
        <v>#NAME?</v>
      </c>
      <c r="M15" s="70" t="e">
        <f aca="false">EURO($E15,$F15,$O15,$O15,$C15,$R15,1,5)/365.25</f>
        <v>#NAME?</v>
      </c>
      <c r="N15" s="191" t="n">
        <f aca="false">VLOOKUP(D15,Lookups!$B$6:$H$304,6)</f>
        <v>37119</v>
      </c>
      <c r="O15" s="192" t="n">
        <f aca="false">VLOOKUP(D15,Lookups!$B$6:$E$304,4)</f>
        <v>0.035</v>
      </c>
      <c r="P15" s="193" t="n">
        <f aca="false">VLOOKUP(D15,Lookups!$B$6:$D$304,3)</f>
        <v>23</v>
      </c>
      <c r="Q15" s="208" t="n">
        <f aca="false">IF(D15&lt;$F$6,0,IF(D15&gt;$F$7,0,1))</f>
        <v>0</v>
      </c>
      <c r="R15" s="73" t="n">
        <f aca="false">N15-$D$4</f>
        <v>-8807</v>
      </c>
    </row>
    <row r="16" customFormat="false" ht="12.75" hidden="false" customHeight="false" outlineLevel="0" collapsed="false">
      <c r="A16" s="185"/>
      <c r="B16" s="185"/>
      <c r="C16" s="186" t="n">
        <v>0.7</v>
      </c>
      <c r="D16" s="187" t="n">
        <v>37135</v>
      </c>
      <c r="E16" s="188" t="n">
        <v>49.25</v>
      </c>
      <c r="F16" s="189" t="n">
        <f aca="false">IF($G$8="atm",E16,$G$8)</f>
        <v>75</v>
      </c>
      <c r="G16" s="67" t="e">
        <f aca="false">IF(AND(E16&gt;F16,$G$1="no"),"",EURO(E16,F16,O16,O16,C16,R16,1,0))</f>
        <v>#NAME?</v>
      </c>
      <c r="H16" s="66" t="e">
        <f aca="false">EURO(E16,F16,O16,O16,C16,R16,1,1)</f>
        <v>#NAME?</v>
      </c>
      <c r="I16" s="67" t="e">
        <f aca="false">IF(AND(F16&gt;E16,$G$1="no"),"",EURO(E16,F16,O16,O16,C16,R16,0,0))</f>
        <v>#NAME?</v>
      </c>
      <c r="J16" s="70" t="e">
        <f aca="false">EURO(E16,F16,O16,O16,C16,R16,0,1)</f>
        <v>#NAME?</v>
      </c>
      <c r="K16" s="69" t="e">
        <f aca="false">EURO($E16,$F16,$O16,$O16,$C16,$R16,1,2)</f>
        <v>#NAME?</v>
      </c>
      <c r="L16" s="70" t="e">
        <f aca="false">EURO($E16,$F16,$O16,$O16,$C16,$R16,1,3)/100</f>
        <v>#NAME?</v>
      </c>
      <c r="M16" s="70" t="e">
        <f aca="false">EURO($E16,$F16,$O16,$O16,$C16,$R16,1,5)/365.25</f>
        <v>#NAME?</v>
      </c>
      <c r="N16" s="191" t="n">
        <f aca="false">VLOOKUP(D16,Lookups!$B$6:$H$304,6)</f>
        <v>37151</v>
      </c>
      <c r="O16" s="192" t="n">
        <f aca="false">VLOOKUP(D16,Lookups!$B$6:$E$304,4)</f>
        <v>0.035</v>
      </c>
      <c r="P16" s="193" t="n">
        <f aca="false">VLOOKUP(D16,Lookups!$B$6:$D$304,3)</f>
        <v>19</v>
      </c>
      <c r="Q16" s="208" t="n">
        <f aca="false">IF(D16&lt;$F$6,0,IF(D16&gt;$F$7,0,1))</f>
        <v>0</v>
      </c>
      <c r="R16" s="73" t="n">
        <f aca="false">N16-$D$4</f>
        <v>-8775</v>
      </c>
    </row>
    <row r="17" customFormat="false" ht="12.75" hidden="false" customHeight="false" outlineLevel="0" collapsed="false">
      <c r="A17" s="185"/>
      <c r="B17" s="185"/>
      <c r="C17" s="186" t="n">
        <v>0.3</v>
      </c>
      <c r="D17" s="187" t="n">
        <v>37165</v>
      </c>
      <c r="E17" s="188" t="n">
        <v>48</v>
      </c>
      <c r="F17" s="189" t="n">
        <f aca="false">IF($G$8="atm",E17,$G$8)</f>
        <v>75</v>
      </c>
      <c r="G17" s="67" t="e">
        <f aca="false">IF(AND(E17&gt;F17,$G$1="no"),"",EURO(E17,F17,O17,O17,C17,R17,1,0))</f>
        <v>#NAME?</v>
      </c>
      <c r="H17" s="66" t="e">
        <f aca="false">EURO(E17,F17,O17,O17,C17,R17,1,1)</f>
        <v>#NAME?</v>
      </c>
      <c r="I17" s="67" t="e">
        <f aca="false">IF(AND(F17&gt;E17,$G$1="no"),"",EURO(E17,F17,O17,O17,C17,R17,0,0))</f>
        <v>#NAME?</v>
      </c>
      <c r="J17" s="70" t="e">
        <f aca="false">EURO(E17,F17,O17,O17,C17,R17,0,1)</f>
        <v>#NAME?</v>
      </c>
      <c r="K17" s="69" t="e">
        <f aca="false">EURO($E17,$F17,$O17,$O17,$C17,$R17,1,2)</f>
        <v>#NAME?</v>
      </c>
      <c r="L17" s="70" t="e">
        <f aca="false">EURO($E17,$F17,$O17,$O17,$C17,$R17,1,3)/100</f>
        <v>#NAME?</v>
      </c>
      <c r="M17" s="70" t="e">
        <f aca="false">EURO($E17,$F17,$O17,$O17,$C17,$R17,1,5)/365.25</f>
        <v>#NAME?</v>
      </c>
      <c r="N17" s="191" t="n">
        <f aca="false">VLOOKUP(D17,Lookups!$B$6:$H$304,6)</f>
        <v>37180</v>
      </c>
      <c r="O17" s="192" t="n">
        <f aca="false">VLOOKUP(D17,Lookups!$B$6:$E$304,4)</f>
        <v>0.035</v>
      </c>
      <c r="P17" s="193" t="n">
        <f aca="false">VLOOKUP(D17,Lookups!$B$6:$D$304,3)</f>
        <v>23</v>
      </c>
      <c r="Q17" s="208" t="n">
        <f aca="false">IF(D17&lt;$F$6,0,IF(D17&gt;$F$7,0,1))</f>
        <v>0</v>
      </c>
      <c r="R17" s="73" t="n">
        <f aca="false">N17-$D$4</f>
        <v>-8746</v>
      </c>
    </row>
    <row r="18" customFormat="false" ht="12.75" hidden="false" customHeight="false" outlineLevel="0" collapsed="false">
      <c r="A18" s="185"/>
      <c r="B18" s="185"/>
      <c r="C18" s="186" t="n">
        <v>0.4</v>
      </c>
      <c r="D18" s="187" t="n">
        <v>37196</v>
      </c>
      <c r="E18" s="188" t="n">
        <v>48</v>
      </c>
      <c r="F18" s="189" t="n">
        <f aca="false">IF($G$8="atm",E18,$G$8)</f>
        <v>75</v>
      </c>
      <c r="G18" s="67" t="e">
        <f aca="false">IF(AND(E18&gt;F18,$G$1="no"),"",EURO(E18,F18,O18,O18,C18,R18,1,0))</f>
        <v>#NAME?</v>
      </c>
      <c r="H18" s="66" t="e">
        <f aca="false">EURO(E18,F18,O18,O18,C18,R18,1,1)</f>
        <v>#NAME?</v>
      </c>
      <c r="I18" s="67" t="e">
        <f aca="false">IF(AND(F18&gt;E18,$G$1="no"),"",EURO(E18,F18,O18,O18,C18,R18,0,0))</f>
        <v>#NAME?</v>
      </c>
      <c r="J18" s="70" t="e">
        <f aca="false">EURO(E18,F18,O18,O18,C18,R18,0,1)</f>
        <v>#NAME?</v>
      </c>
      <c r="K18" s="69" t="e">
        <f aca="false">EURO($E18,$F18,$O18,$O18,$C18,$R18,1,2)</f>
        <v>#NAME?</v>
      </c>
      <c r="L18" s="70" t="e">
        <f aca="false">EURO($E18,$F18,$O18,$O18,$C18,$R18,1,3)/100</f>
        <v>#NAME?</v>
      </c>
      <c r="M18" s="70" t="e">
        <f aca="false">EURO($E18,$F18,$O18,$O18,$C18,$R18,1,5)/365.25</f>
        <v>#NAME?</v>
      </c>
      <c r="N18" s="191" t="n">
        <f aca="false">VLOOKUP(D18,Lookups!$B$6:$H$304,6)</f>
        <v>37210</v>
      </c>
      <c r="O18" s="192" t="n">
        <f aca="false">VLOOKUP(D18,Lookups!$B$6:$E$304,4)</f>
        <v>0.035</v>
      </c>
      <c r="P18" s="193" t="n">
        <f aca="false">VLOOKUP(D18,Lookups!$B$6:$D$304,3)</f>
        <v>21</v>
      </c>
      <c r="Q18" s="208" t="n">
        <f aca="false">IF(D18&lt;$F$6,0,IF(D18&gt;$F$7,0,1))</f>
        <v>0</v>
      </c>
      <c r="R18" s="73" t="n">
        <f aca="false">N18-$D$4</f>
        <v>-8716</v>
      </c>
    </row>
    <row r="19" customFormat="false" ht="12.75" hidden="false" customHeight="false" outlineLevel="0" collapsed="false">
      <c r="A19" s="185"/>
      <c r="B19" s="185"/>
      <c r="C19" s="186" t="n">
        <v>0.4</v>
      </c>
      <c r="D19" s="187" t="n">
        <v>37226</v>
      </c>
      <c r="E19" s="188" t="n">
        <v>48</v>
      </c>
      <c r="F19" s="189" t="n">
        <f aca="false">IF($G$8="atm",E19,$G$8)</f>
        <v>75</v>
      </c>
      <c r="G19" s="67" t="e">
        <f aca="false">IF(AND(E19&gt;F19,$G$1="no"),"",EURO(E19,F19,O19,O19,C19,R19,1,0))</f>
        <v>#NAME?</v>
      </c>
      <c r="H19" s="66" t="e">
        <f aca="false">EURO(E19,F19,O19,O19,C19,R19,1,1)</f>
        <v>#NAME?</v>
      </c>
      <c r="I19" s="67" t="e">
        <f aca="false">IF(AND(F19&gt;E19,$G$1="no"),"",EURO(E19,F19,O19,O19,C19,R19,0,0))</f>
        <v>#NAME?</v>
      </c>
      <c r="J19" s="70" t="e">
        <f aca="false">EURO(E19,F19,O19,O19,C19,R19,0,1)</f>
        <v>#NAME?</v>
      </c>
      <c r="K19" s="69" t="e">
        <f aca="false">EURO($E19,$F19,$O19,$O19,$C19,$R19,1,2)</f>
        <v>#NAME?</v>
      </c>
      <c r="L19" s="70" t="e">
        <f aca="false">EURO($E19,$F19,$O19,$O19,$C19,$R19,1,3)/100</f>
        <v>#NAME?</v>
      </c>
      <c r="M19" s="70" t="e">
        <f aca="false">EURO($E19,$F19,$O19,$O19,$C19,$R19,1,5)/365.25</f>
        <v>#NAME?</v>
      </c>
      <c r="N19" s="191" t="n">
        <f aca="false">VLOOKUP(D19,Lookups!$B$6:$H$304,6)</f>
        <v>37240</v>
      </c>
      <c r="O19" s="192" t="n">
        <f aca="false">VLOOKUP(D19,Lookups!$B$6:$E$304,4)</f>
        <v>0.035</v>
      </c>
      <c r="P19" s="193" t="n">
        <f aca="false">VLOOKUP(D19,Lookups!$B$6:$D$304,3)</f>
        <v>20</v>
      </c>
      <c r="Q19" s="208" t="n">
        <f aca="false">IF(D19&lt;$F$6,0,IF(D19&gt;$F$7,0,1))</f>
        <v>0</v>
      </c>
      <c r="R19" s="73" t="n">
        <f aca="false">N19-$D$4</f>
        <v>-8686</v>
      </c>
    </row>
    <row r="20" customFormat="false" ht="12.75" hidden="false" customHeight="false" outlineLevel="0" collapsed="false">
      <c r="A20" s="185"/>
      <c r="B20" s="185"/>
      <c r="C20" s="186" t="n">
        <v>0.4</v>
      </c>
      <c r="D20" s="187" t="n">
        <v>37257</v>
      </c>
      <c r="E20" s="188" t="n">
        <v>47</v>
      </c>
      <c r="F20" s="189" t="n">
        <f aca="false">IF($G$8="atm",E20,$G$8)</f>
        <v>75</v>
      </c>
      <c r="G20" s="67" t="e">
        <f aca="false">IF(AND(E20&gt;F20,$G$1="no"),"",EURO(E20,F20,O20,O20,C20,R20,1,0))</f>
        <v>#NAME?</v>
      </c>
      <c r="H20" s="66" t="e">
        <f aca="false">EURO(E20,F20,O20,O20,C20,R20,1,1)</f>
        <v>#NAME?</v>
      </c>
      <c r="I20" s="67" t="e">
        <f aca="false">IF(AND(F20&gt;E20,$G$1="no"),"",EURO(E20,F20,O20,O20,C20,R20,0,0))</f>
        <v>#NAME?</v>
      </c>
      <c r="J20" s="70" t="e">
        <f aca="false">EURO(E20,F20,O20,O20,C20,R20,0,1)</f>
        <v>#NAME?</v>
      </c>
      <c r="K20" s="69" t="e">
        <f aca="false">EURO($E20,$F20,$O20,$O20,$C20,$R20,1,2)</f>
        <v>#NAME?</v>
      </c>
      <c r="L20" s="70" t="e">
        <f aca="false">EURO($E20,$F20,$O20,$O20,$C20,$R20,1,3)/100</f>
        <v>#NAME?</v>
      </c>
      <c r="M20" s="70" t="e">
        <f aca="false">EURO($E20,$F20,$O20,$O20,$C20,$R20,1,5)/365.25</f>
        <v>#NAME?</v>
      </c>
      <c r="N20" s="191" t="n">
        <f aca="false">VLOOKUP(D20,Lookups!$B$6:$H$304,6)</f>
        <v>37272</v>
      </c>
      <c r="O20" s="192" t="n">
        <f aca="false">VLOOKUP(D20,Lookups!$B$6:$E$304,4)</f>
        <v>0.035</v>
      </c>
      <c r="P20" s="193" t="n">
        <f aca="false">VLOOKUP(D20,Lookups!$B$6:$D$304,3)</f>
        <v>22</v>
      </c>
      <c r="Q20" s="208" t="n">
        <f aca="false">IF(D20&lt;$F$6,0,IF(D20&gt;$F$7,0,1))</f>
        <v>1</v>
      </c>
      <c r="R20" s="73" t="n">
        <f aca="false">N20-$D$4</f>
        <v>-8654</v>
      </c>
    </row>
    <row r="21" customFormat="false" ht="12.75" hidden="false" customHeight="false" outlineLevel="0" collapsed="false">
      <c r="A21" s="185"/>
      <c r="B21" s="185"/>
      <c r="C21" s="186" t="n">
        <v>0.4</v>
      </c>
      <c r="D21" s="187" t="n">
        <v>37288</v>
      </c>
      <c r="E21" s="188" t="n">
        <v>47.169995880127</v>
      </c>
      <c r="F21" s="189" t="n">
        <f aca="false">IF($G$8="atm",E21,$G$8)</f>
        <v>75</v>
      </c>
      <c r="G21" s="67" t="e">
        <f aca="false">IF(AND(E21&gt;F21,$G$1="no"),"",EURO(E21,F21,O21,O21,C21,R21,1,0))</f>
        <v>#NAME?</v>
      </c>
      <c r="H21" s="66" t="e">
        <f aca="false">EURO(E21,F21,O21,O21,C21,R21,1,1)</f>
        <v>#NAME?</v>
      </c>
      <c r="I21" s="67" t="e">
        <f aca="false">IF(AND(F21&gt;E21,$G$1="no"),"",EURO(E21,F21,O21,O21,C21,R21,0,0))</f>
        <v>#NAME?</v>
      </c>
      <c r="J21" s="70" t="e">
        <f aca="false">EURO(E21,F21,O21,O21,C21,R21,0,1)</f>
        <v>#NAME?</v>
      </c>
      <c r="K21" s="69" t="e">
        <f aca="false">EURO($E21,$F21,$O21,$O21,$C21,$R21,1,2)</f>
        <v>#NAME?</v>
      </c>
      <c r="L21" s="70" t="e">
        <f aca="false">EURO($E21,$F21,$O21,$O21,$C21,$R21,1,3)/100</f>
        <v>#NAME?</v>
      </c>
      <c r="M21" s="70" t="e">
        <f aca="false">EURO($E21,$F21,$O21,$O21,$C21,$R21,1,5)/365.25</f>
        <v>#NAME?</v>
      </c>
      <c r="N21" s="191" t="n">
        <f aca="false">VLOOKUP(D21,Lookups!$B$6:$H$304,6)</f>
        <v>37302</v>
      </c>
      <c r="O21" s="192" t="n">
        <f aca="false">VLOOKUP(D21,Lookups!$B$6:$E$304,4)</f>
        <v>0.035</v>
      </c>
      <c r="P21" s="193" t="n">
        <f aca="false">VLOOKUP(D21,Lookups!$B$6:$D$304,3)</f>
        <v>20</v>
      </c>
      <c r="Q21" s="208" t="n">
        <f aca="false">IF(D21&lt;$F$6,0,IF(D21&gt;$F$7,0,1))</f>
        <v>1</v>
      </c>
      <c r="R21" s="73" t="n">
        <f aca="false">N21-$D$4</f>
        <v>-8624</v>
      </c>
    </row>
    <row r="22" customFormat="false" ht="12.75" hidden="false" customHeight="false" outlineLevel="0" collapsed="false">
      <c r="A22" s="185"/>
      <c r="B22" s="185"/>
      <c r="C22" s="186" t="n">
        <v>0.4</v>
      </c>
      <c r="D22" s="187" t="n">
        <v>37316</v>
      </c>
      <c r="E22" s="188" t="n">
        <v>42.6999931335449</v>
      </c>
      <c r="F22" s="189" t="n">
        <f aca="false">IF($G$8="atm",E22,$G$8)</f>
        <v>75</v>
      </c>
      <c r="G22" s="67" t="e">
        <f aca="false">IF(AND(E22&gt;F22,$G$1="no"),"",EURO(E22,F22,O22,O22,C22,R22,1,0))</f>
        <v>#NAME?</v>
      </c>
      <c r="H22" s="66" t="e">
        <f aca="false">EURO(E22,F22,O22,O22,C22,R22,1,1)</f>
        <v>#NAME?</v>
      </c>
      <c r="I22" s="67" t="e">
        <f aca="false">IF(AND(F22&gt;E22,$G$1="no"),"",EURO(E22,F22,O22,O22,C22,R22,0,0))</f>
        <v>#NAME?</v>
      </c>
      <c r="J22" s="70" t="e">
        <f aca="false">EURO(E22,F22,O22,O22,C22,R22,0,1)</f>
        <v>#NAME?</v>
      </c>
      <c r="K22" s="69" t="e">
        <f aca="false">EURO($E22,$F22,$O22,$O22,$C22,$R22,1,2)</f>
        <v>#NAME?</v>
      </c>
      <c r="L22" s="70" t="e">
        <f aca="false">EURO($E22,$F22,$O22,$O22,$C22,$R22,1,3)/100</f>
        <v>#NAME?</v>
      </c>
      <c r="M22" s="70" t="e">
        <f aca="false">EURO($E22,$F22,$O22,$O22,$C22,$R22,1,5)/365.25</f>
        <v>#NAME?</v>
      </c>
      <c r="N22" s="191" t="n">
        <f aca="false">VLOOKUP(D22,Lookups!$B$6:$H$304,6)</f>
        <v>37330</v>
      </c>
      <c r="O22" s="192" t="n">
        <f aca="false">VLOOKUP(D22,Lookups!$B$6:$E$304,4)</f>
        <v>0.035</v>
      </c>
      <c r="P22" s="193" t="n">
        <f aca="false">VLOOKUP(D22,Lookups!$B$6:$D$304,3)</f>
        <v>21</v>
      </c>
      <c r="Q22" s="208" t="n">
        <f aca="false">IF(D22&lt;$F$6,0,IF(D22&gt;$F$7,0,1))</f>
        <v>1</v>
      </c>
      <c r="R22" s="73" t="n">
        <f aca="false">N22-$D$4</f>
        <v>-8596</v>
      </c>
    </row>
    <row r="23" customFormat="false" ht="12.75" hidden="false" customHeight="false" outlineLevel="0" collapsed="false">
      <c r="A23" s="185"/>
      <c r="B23" s="185"/>
      <c r="C23" s="186" t="n">
        <v>0.2575</v>
      </c>
      <c r="D23" s="187" t="n">
        <v>37347</v>
      </c>
      <c r="E23" s="188" t="n">
        <v>42.4999877929688</v>
      </c>
      <c r="F23" s="189" t="n">
        <f aca="false">IF($G$8="atm",E23,$G$8)</f>
        <v>75</v>
      </c>
      <c r="G23" s="67" t="e">
        <f aca="false">IF(AND(E23&gt;F23,$G$1="no"),"",EURO(E23,F23,O23,O23,C23,R23,1,0))</f>
        <v>#NAME?</v>
      </c>
      <c r="H23" s="66" t="e">
        <f aca="false">EURO(E23,F23,O23,O23,C23,R23,1,1)</f>
        <v>#NAME?</v>
      </c>
      <c r="I23" s="67" t="e">
        <f aca="false">IF(AND(F23&gt;E23,$G$1="no"),"",EURO(E23,F23,O23,O23,C23,R23,0,0))</f>
        <v>#NAME?</v>
      </c>
      <c r="J23" s="70" t="e">
        <f aca="false">EURO(E23,F23,O23,O23,C23,R23,0,1)</f>
        <v>#NAME?</v>
      </c>
      <c r="K23" s="69" t="e">
        <f aca="false">EURO($E23,$F23,$O23,$O23,$C23,$R23,1,2)</f>
        <v>#NAME?</v>
      </c>
      <c r="L23" s="70" t="e">
        <f aca="false">EURO($E23,$F23,$O23,$O23,$C23,$R23,1,3)/100</f>
        <v>#NAME?</v>
      </c>
      <c r="M23" s="70" t="e">
        <f aca="false">EURO($E23,$F23,$O23,$O23,$C23,$R23,1,5)/365.25</f>
        <v>#NAME?</v>
      </c>
      <c r="N23" s="191" t="n">
        <f aca="false">VLOOKUP(D23,Lookups!$B$6:$H$304,6)</f>
        <v>37361</v>
      </c>
      <c r="O23" s="192" t="n">
        <f aca="false">VLOOKUP(D23,Lookups!$B$6:$E$304,4)</f>
        <v>0.035</v>
      </c>
      <c r="P23" s="193" t="n">
        <f aca="false">VLOOKUP(D23,Lookups!$B$6:$D$304,3)</f>
        <v>22</v>
      </c>
      <c r="Q23" s="208" t="n">
        <f aca="false">IF(D23&lt;$F$6,0,IF(D23&gt;$F$7,0,1))</f>
        <v>1</v>
      </c>
      <c r="R23" s="73" t="n">
        <f aca="false">N23-$D$4</f>
        <v>-8565</v>
      </c>
    </row>
    <row r="24" customFormat="false" ht="12.75" hidden="false" customHeight="false" outlineLevel="0" collapsed="false">
      <c r="A24" s="185"/>
      <c r="B24" s="185"/>
      <c r="C24" s="186" t="n">
        <v>0.2775</v>
      </c>
      <c r="D24" s="187" t="n">
        <v>37377</v>
      </c>
      <c r="E24" s="188" t="n">
        <v>45.0000114440918</v>
      </c>
      <c r="F24" s="189" t="n">
        <f aca="false">IF($G$8="atm",E24,$G$8)</f>
        <v>75</v>
      </c>
      <c r="G24" s="67" t="e">
        <f aca="false">IF(AND(E24&gt;F24,$G$1="no"),"",EURO(E24,F24,O24,O24,C24,R24,1,0))</f>
        <v>#NAME?</v>
      </c>
      <c r="H24" s="66" t="e">
        <f aca="false">EURO(E24,F24,O24,O24,C24,R24,1,1)</f>
        <v>#NAME?</v>
      </c>
      <c r="I24" s="67" t="e">
        <f aca="false">IF(AND(F24&gt;E24,$G$1="no"),"",EURO(E24,F24,O24,O24,C24,R24,0,0))</f>
        <v>#NAME?</v>
      </c>
      <c r="J24" s="70" t="e">
        <f aca="false">EURO(E24,F24,O24,O24,C24,R24,0,1)</f>
        <v>#NAME?</v>
      </c>
      <c r="K24" s="69" t="e">
        <f aca="false">EURO($E24,$F24,$O24,$O24,$C24,$R24,1,2)</f>
        <v>#NAME?</v>
      </c>
      <c r="L24" s="70" t="e">
        <f aca="false">EURO($E24,$F24,$O24,$O24,$C24,$R24,1,3)/100</f>
        <v>#NAME?</v>
      </c>
      <c r="M24" s="70" t="e">
        <f aca="false">EURO($E24,$F24,$O24,$O24,$C24,$R24,1,5)/365.25</f>
        <v>#NAME?</v>
      </c>
      <c r="N24" s="191" t="n">
        <f aca="false">VLOOKUP(D24,Lookups!$B$6:$H$304,6)</f>
        <v>37391</v>
      </c>
      <c r="O24" s="192" t="n">
        <f aca="false">VLOOKUP(D24,Lookups!$B$6:$E$304,4)</f>
        <v>0.035</v>
      </c>
      <c r="P24" s="193" t="n">
        <f aca="false">VLOOKUP(D24,Lookups!$B$6:$D$304,3)</f>
        <v>22</v>
      </c>
      <c r="Q24" s="208" t="n">
        <f aca="false">IF(D24&lt;$F$6,0,IF(D24&gt;$F$7,0,1))</f>
        <v>1</v>
      </c>
      <c r="R24" s="73" t="n">
        <f aca="false">N24-$D$4</f>
        <v>-8535</v>
      </c>
    </row>
    <row r="25" customFormat="false" ht="12.75" hidden="false" customHeight="false" outlineLevel="0" collapsed="false">
      <c r="A25" s="185"/>
      <c r="B25" s="185"/>
      <c r="C25" s="186" t="n">
        <v>0.4</v>
      </c>
      <c r="D25" s="187" t="n">
        <v>37408</v>
      </c>
      <c r="E25" s="188" t="n">
        <v>49.7499961853027</v>
      </c>
      <c r="F25" s="189" t="n">
        <f aca="false">IF($G$8="atm",E25,$G$8)</f>
        <v>75</v>
      </c>
      <c r="G25" s="67" t="e">
        <f aca="false">IF(AND(E25&gt;F25,$G$1="no"),"",EURO(E25,F25,O25,O25,C25,R25,1,0))</f>
        <v>#NAME?</v>
      </c>
      <c r="H25" s="66" t="e">
        <f aca="false">EURO(E25,F25,O25,O25,C25,R25,1,1)</f>
        <v>#NAME?</v>
      </c>
      <c r="I25" s="67" t="e">
        <f aca="false">IF(AND(F25&gt;E25,$G$1="no"),"",EURO(E25,F25,O25,O25,C25,R25,0,0))</f>
        <v>#NAME?</v>
      </c>
      <c r="J25" s="70" t="e">
        <f aca="false">EURO(E25,F25,O25,O25,C25,R25,0,1)</f>
        <v>#NAME?</v>
      </c>
      <c r="K25" s="69" t="e">
        <f aca="false">EURO($E25,$F25,$O25,$O25,$C25,$R25,1,2)</f>
        <v>#NAME?</v>
      </c>
      <c r="L25" s="70" t="e">
        <f aca="false">EURO($E25,$F25,$O25,$O25,$C25,$R25,1,3)/100</f>
        <v>#NAME?</v>
      </c>
      <c r="M25" s="70" t="e">
        <f aca="false">EURO($E25,$F25,$O25,$O25,$C25,$R25,1,5)/365.25</f>
        <v>#NAME?</v>
      </c>
      <c r="N25" s="191" t="n">
        <f aca="false">VLOOKUP(D25,Lookups!$B$6:$H$304,6)</f>
        <v>37422</v>
      </c>
      <c r="O25" s="192" t="n">
        <f aca="false">VLOOKUP(D25,Lookups!$B$6:$E$304,4)</f>
        <v>0.035</v>
      </c>
      <c r="P25" s="193" t="n">
        <f aca="false">VLOOKUP(D25,Lookups!$B$6:$D$304,3)</f>
        <v>20</v>
      </c>
      <c r="Q25" s="208" t="n">
        <f aca="false">IF(D25&lt;$F$6,0,IF(D25&gt;$F$7,0,1))</f>
        <v>1</v>
      </c>
      <c r="R25" s="73" t="n">
        <f aca="false">N25-$D$4</f>
        <v>-8504</v>
      </c>
    </row>
    <row r="26" customFormat="false" ht="12.75" hidden="false" customHeight="false" outlineLevel="0" collapsed="false">
      <c r="A26" s="185"/>
      <c r="B26" s="185"/>
      <c r="C26" s="186" t="n">
        <v>0.5</v>
      </c>
      <c r="D26" s="187" t="n">
        <v>37438</v>
      </c>
      <c r="E26" s="188" t="n">
        <v>62.4999923706055</v>
      </c>
      <c r="F26" s="189" t="n">
        <f aca="false">IF($G$8="atm",E26,$G$8)</f>
        <v>75</v>
      </c>
      <c r="G26" s="67" t="e">
        <f aca="false">IF(AND(E26&gt;F26,$G$1="no"),"",EURO(E26,F26,O26,O26,C26,R26,1,0))</f>
        <v>#NAME?</v>
      </c>
      <c r="H26" s="66" t="e">
        <f aca="false">EURO(E26,F26,O26,O26,C26,R26,1,1)</f>
        <v>#NAME?</v>
      </c>
      <c r="I26" s="67" t="e">
        <f aca="false">IF(AND(F26&gt;E26,$G$1="no"),"",EURO(E26,F26,O26,O26,C26,R26,0,0))</f>
        <v>#NAME?</v>
      </c>
      <c r="J26" s="70" t="e">
        <f aca="false">EURO(E26,F26,O26,O26,C26,R26,0,1)</f>
        <v>#NAME?</v>
      </c>
      <c r="K26" s="69" t="e">
        <f aca="false">EURO($E26,$F26,$O26,$O26,$C26,$R26,1,2)</f>
        <v>#NAME?</v>
      </c>
      <c r="L26" s="70" t="e">
        <f aca="false">EURO($E26,$F26,$O26,$O26,$C26,$R26,1,3)/100</f>
        <v>#NAME?</v>
      </c>
      <c r="M26" s="70" t="e">
        <f aca="false">EURO($E26,$F26,$O26,$O26,$C26,$R26,1,5)/365.25</f>
        <v>#NAME?</v>
      </c>
      <c r="N26" s="191" t="n">
        <f aca="false">VLOOKUP(D26,Lookups!$B$6:$H$304,6)</f>
        <v>37453</v>
      </c>
      <c r="O26" s="192" t="n">
        <f aca="false">VLOOKUP(D26,Lookups!$B$6:$E$304,4)</f>
        <v>0.035</v>
      </c>
      <c r="P26" s="193" t="n">
        <f aca="false">VLOOKUP(D26,Lookups!$B$6:$D$304,3)</f>
        <v>22</v>
      </c>
      <c r="Q26" s="208" t="n">
        <f aca="false">IF(D26&lt;$F$6,0,IF(D26&gt;$F$7,0,1))</f>
        <v>1</v>
      </c>
      <c r="R26" s="73" t="n">
        <f aca="false">N26-$D$4</f>
        <v>-8473</v>
      </c>
    </row>
    <row r="27" customFormat="false" ht="12.75" hidden="false" customHeight="false" outlineLevel="0" collapsed="false">
      <c r="A27" s="185"/>
      <c r="B27" s="185"/>
      <c r="C27" s="186" t="n">
        <v>0.5</v>
      </c>
      <c r="D27" s="187" t="n">
        <v>37469</v>
      </c>
      <c r="E27" s="188" t="n">
        <v>62.5</v>
      </c>
      <c r="F27" s="189" t="n">
        <f aca="false">IF($G$8="atm",E27,$G$8)</f>
        <v>75</v>
      </c>
      <c r="G27" s="67" t="e">
        <f aca="false">IF(AND(E27&gt;F27,$G$1="no"),"",EURO(E27,F27,O27,O27,C27,R27,1,0))</f>
        <v>#NAME?</v>
      </c>
      <c r="H27" s="66" t="e">
        <f aca="false">EURO(E27,F27,O27,O27,C27,R27,1,1)</f>
        <v>#NAME?</v>
      </c>
      <c r="I27" s="67" t="e">
        <f aca="false">IF(AND(F27&gt;E27,$G$1="no"),"",EURO(E27,F27,O27,O27,C27,R27,0,0))</f>
        <v>#NAME?</v>
      </c>
      <c r="J27" s="70" t="e">
        <f aca="false">EURO(E27,F27,O27,O27,C27,R27,0,1)</f>
        <v>#NAME?</v>
      </c>
      <c r="K27" s="69" t="e">
        <f aca="false">EURO($E27,$F27,$O27,$O27,$C27,$R27,1,2)</f>
        <v>#NAME?</v>
      </c>
      <c r="L27" s="70" t="e">
        <f aca="false">EURO($E27,$F27,$O27,$O27,$C27,$R27,1,3)/100</f>
        <v>#NAME?</v>
      </c>
      <c r="M27" s="70" t="e">
        <f aca="false">EURO($E27,$F27,$O27,$O27,$C27,$R27,1,5)/365.25</f>
        <v>#NAME?</v>
      </c>
      <c r="N27" s="191" t="n">
        <f aca="false">VLOOKUP(D27,Lookups!$B$6:$H$304,6)</f>
        <v>37483</v>
      </c>
      <c r="O27" s="192" t="n">
        <f aca="false">VLOOKUP(D27,Lookups!$B$6:$E$304,4)</f>
        <v>0.035</v>
      </c>
      <c r="P27" s="193" t="n">
        <f aca="false">VLOOKUP(D27,Lookups!$B$6:$D$304,3)</f>
        <v>22</v>
      </c>
      <c r="Q27" s="208" t="n">
        <f aca="false">IF(D27&lt;$F$6,0,IF(D27&gt;$F$7,0,1))</f>
        <v>1</v>
      </c>
      <c r="R27" s="73" t="n">
        <f aca="false">N27-$D$4</f>
        <v>-8443</v>
      </c>
    </row>
    <row r="28" customFormat="false" ht="12.75" hidden="false" customHeight="false" outlineLevel="0" collapsed="false">
      <c r="A28" s="185"/>
      <c r="B28" s="185"/>
      <c r="C28" s="186" t="n">
        <v>0.3</v>
      </c>
      <c r="D28" s="187" t="n">
        <v>37500</v>
      </c>
      <c r="E28" s="188" t="n">
        <v>42.5000038146973</v>
      </c>
      <c r="F28" s="189" t="n">
        <f aca="false">IF($G$8="atm",E28,$G$8)</f>
        <v>75</v>
      </c>
      <c r="G28" s="67" t="e">
        <f aca="false">IF(AND(E28&gt;F28,$G$1="no"),"",EURO(E28,F28,O28,O28,C28,R28,1,0))</f>
        <v>#NAME?</v>
      </c>
      <c r="H28" s="66" t="e">
        <f aca="false">EURO(E28,F28,O28,O28,C28,R28,1,1)</f>
        <v>#NAME?</v>
      </c>
      <c r="I28" s="67" t="e">
        <f aca="false">IF(AND(F28&gt;E28,$G$1="no"),"",EURO(E28,F28,O28,O28,C28,R28,0,0))</f>
        <v>#NAME?</v>
      </c>
      <c r="J28" s="70" t="e">
        <f aca="false">EURO(E28,F28,O28,O28,C28,R28,0,1)</f>
        <v>#NAME?</v>
      </c>
      <c r="K28" s="69" t="e">
        <f aca="false">EURO($E28,$F28,$O28,$O28,$C28,$R28,1,2)</f>
        <v>#NAME?</v>
      </c>
      <c r="L28" s="70" t="e">
        <f aca="false">EURO($E28,$F28,$O28,$O28,$C28,$R28,1,3)/100</f>
        <v>#NAME?</v>
      </c>
      <c r="M28" s="70" t="e">
        <f aca="false">EURO($E28,$F28,$O28,$O28,$C28,$R28,1,5)/365.25</f>
        <v>#NAME?</v>
      </c>
      <c r="N28" s="191" t="n">
        <f aca="false">VLOOKUP(D28,Lookups!$B$6:$H$304,6)</f>
        <v>37514</v>
      </c>
      <c r="O28" s="192" t="n">
        <f aca="false">VLOOKUP(D28,Lookups!$B$6:$E$304,4)</f>
        <v>0.035</v>
      </c>
      <c r="P28" s="193" t="n">
        <f aca="false">VLOOKUP(D28,Lookups!$B$6:$D$304,3)</f>
        <v>20</v>
      </c>
      <c r="Q28" s="208" t="n">
        <f aca="false">IF(D28&lt;$F$6,0,IF(D28&gt;$F$7,0,1))</f>
        <v>1</v>
      </c>
      <c r="R28" s="73" t="n">
        <f aca="false">N28-$D$4</f>
        <v>-8412</v>
      </c>
    </row>
    <row r="29" customFormat="false" ht="12.75" hidden="false" customHeight="false" outlineLevel="0" collapsed="false">
      <c r="A29" s="185"/>
      <c r="B29" s="185"/>
      <c r="C29" s="186" t="n">
        <v>0.2425</v>
      </c>
      <c r="D29" s="187" t="n">
        <v>37530</v>
      </c>
      <c r="E29" s="188" t="n">
        <v>40.8500022888184</v>
      </c>
      <c r="F29" s="189" t="n">
        <f aca="false">IF($G$8="atm",E29,$G$8)</f>
        <v>75</v>
      </c>
      <c r="G29" s="67" t="e">
        <f aca="false">IF(AND(E29&gt;F29,$G$1="no"),"",EURO(E29,F29,O29,O29,C29,R29,1,0))</f>
        <v>#NAME?</v>
      </c>
      <c r="H29" s="66" t="e">
        <f aca="false">EURO(E29,F29,O29,O29,C29,R29,1,1)</f>
        <v>#NAME?</v>
      </c>
      <c r="I29" s="67" t="e">
        <f aca="false">IF(AND(F29&gt;E29,$G$1="no"),"",EURO(E29,F29,O29,O29,C29,R29,0,0))</f>
        <v>#NAME?</v>
      </c>
      <c r="J29" s="70" t="e">
        <f aca="false">EURO(E29,F29,O29,O29,C29,R29,0,1)</f>
        <v>#NAME?</v>
      </c>
      <c r="K29" s="69" t="e">
        <f aca="false">EURO($E29,$F29,$O29,$O29,$C29,$R29,1,2)</f>
        <v>#NAME?</v>
      </c>
      <c r="L29" s="70" t="e">
        <f aca="false">EURO($E29,$F29,$O29,$O29,$C29,$R29,1,3)/100</f>
        <v>#NAME?</v>
      </c>
      <c r="M29" s="70" t="e">
        <f aca="false">EURO($E29,$F29,$O29,$O29,$C29,$R29,1,5)/365.25</f>
        <v>#NAME?</v>
      </c>
      <c r="N29" s="191" t="n">
        <f aca="false">VLOOKUP(D29,Lookups!$B$6:$H$304,6)</f>
        <v>37544</v>
      </c>
      <c r="O29" s="192" t="n">
        <f aca="false">VLOOKUP(D29,Lookups!$B$6:$E$304,4)</f>
        <v>0.035</v>
      </c>
      <c r="P29" s="193" t="n">
        <f aca="false">VLOOKUP(D29,Lookups!$B$6:$D$304,3)</f>
        <v>23</v>
      </c>
      <c r="Q29" s="208" t="n">
        <f aca="false">IF(D29&lt;$F$6,0,IF(D29&gt;$F$7,0,1))</f>
        <v>1</v>
      </c>
      <c r="R29" s="73" t="n">
        <f aca="false">N29-$D$4</f>
        <v>-8382</v>
      </c>
    </row>
    <row r="30" customFormat="false" ht="12.75" hidden="false" customHeight="false" outlineLevel="0" collapsed="false">
      <c r="A30" s="185"/>
      <c r="B30" s="185"/>
      <c r="C30" s="186" t="n">
        <v>0.2425</v>
      </c>
      <c r="D30" s="187" t="n">
        <v>37561</v>
      </c>
      <c r="E30" s="188" t="n">
        <v>40.7999954223633</v>
      </c>
      <c r="F30" s="189" t="n">
        <f aca="false">IF($G$8="atm",E30,$G$8)</f>
        <v>75</v>
      </c>
      <c r="G30" s="67" t="e">
        <f aca="false">IF(AND(E30&gt;F30,$G$1="no"),"",EURO(E30,F30,O30,O30,C30,R30,1,0))</f>
        <v>#NAME?</v>
      </c>
      <c r="H30" s="66" t="e">
        <f aca="false">EURO(E30,F30,O30,O30,C30,R30,1,1)</f>
        <v>#NAME?</v>
      </c>
      <c r="I30" s="67" t="e">
        <f aca="false">IF(AND(F30&gt;E30,$G$1="no"),"",EURO(E30,F30,O30,O30,C30,R30,0,0))</f>
        <v>#NAME?</v>
      </c>
      <c r="J30" s="70" t="e">
        <f aca="false">EURO(E30,F30,O30,O30,C30,R30,0,1)</f>
        <v>#NAME?</v>
      </c>
      <c r="K30" s="69" t="e">
        <f aca="false">EURO($E30,$F30,$O30,$O30,$C30,$R30,1,2)</f>
        <v>#NAME?</v>
      </c>
      <c r="L30" s="70" t="e">
        <f aca="false">EURO($E30,$F30,$O30,$O30,$C30,$R30,1,3)/100</f>
        <v>#NAME?</v>
      </c>
      <c r="M30" s="70" t="e">
        <f aca="false">EURO($E30,$F30,$O30,$O30,$C30,$R30,1,5)/365.25</f>
        <v>#NAME?</v>
      </c>
      <c r="N30" s="191" t="n">
        <f aca="false">VLOOKUP(D30,Lookups!$B$6:$H$304,6)</f>
        <v>37575</v>
      </c>
      <c r="O30" s="192" t="n">
        <f aca="false">VLOOKUP(D30,Lookups!$B$6:$E$304,4)</f>
        <v>0.035</v>
      </c>
      <c r="P30" s="193" t="n">
        <f aca="false">VLOOKUP(D30,Lookups!$B$6:$D$304,3)</f>
        <v>20</v>
      </c>
      <c r="Q30" s="208" t="n">
        <f aca="false">IF(D30&lt;$F$6,0,IF(D30&gt;$F$7,0,1))</f>
        <v>1</v>
      </c>
      <c r="R30" s="73" t="n">
        <f aca="false">N30-$D$4</f>
        <v>-8351</v>
      </c>
    </row>
    <row r="31" customFormat="false" ht="12.75" hidden="false" customHeight="false" outlineLevel="0" collapsed="false">
      <c r="A31" s="185"/>
      <c r="B31" s="185"/>
      <c r="C31" s="186" t="n">
        <v>0.245</v>
      </c>
      <c r="D31" s="187" t="n">
        <v>37591</v>
      </c>
      <c r="E31" s="188" t="n">
        <v>40.7999954223633</v>
      </c>
      <c r="F31" s="189" t="n">
        <f aca="false">IF($G$8="atm",E31,$G$8)</f>
        <v>75</v>
      </c>
      <c r="G31" s="67" t="e">
        <f aca="false">IF(AND(E31&gt;F31,$G$1="no"),"",EURO(E31,F31,O31,O31,C31,R31,1,0))</f>
        <v>#NAME?</v>
      </c>
      <c r="H31" s="66" t="e">
        <f aca="false">EURO(E31,F31,O31,O31,C31,R31,1,1)</f>
        <v>#NAME?</v>
      </c>
      <c r="I31" s="67" t="e">
        <f aca="false">IF(AND(F31&gt;E31,$G$1="no"),"",EURO(E31,F31,O31,O31,C31,R31,0,0))</f>
        <v>#NAME?</v>
      </c>
      <c r="J31" s="70" t="e">
        <f aca="false">EURO(E31,F31,O31,O31,C31,R31,0,1)</f>
        <v>#NAME?</v>
      </c>
      <c r="K31" s="69" t="e">
        <f aca="false">EURO($E31,$F31,$O31,$O31,$C31,$R31,1,2)</f>
        <v>#NAME?</v>
      </c>
      <c r="L31" s="70" t="e">
        <f aca="false">EURO($E31,$F31,$O31,$O31,$C31,$R31,1,3)/100</f>
        <v>#NAME?</v>
      </c>
      <c r="M31" s="70" t="e">
        <f aca="false">EURO($E31,$F31,$O31,$O31,$C31,$R31,1,5)/365.25</f>
        <v>#NAME?</v>
      </c>
      <c r="N31" s="191" t="n">
        <f aca="false">VLOOKUP(D31,Lookups!$B$6:$H$304,6)</f>
        <v>37605</v>
      </c>
      <c r="O31" s="192" t="n">
        <f aca="false">VLOOKUP(D31,Lookups!$B$6:$E$304,4)</f>
        <v>0.035</v>
      </c>
      <c r="P31" s="193" t="n">
        <f aca="false">VLOOKUP(D31,Lookups!$B$6:$D$304,3)</f>
        <v>21</v>
      </c>
      <c r="Q31" s="208" t="n">
        <f aca="false">IF(D31&lt;$F$6,0,IF(D31&gt;$F$7,0,1))</f>
        <v>1</v>
      </c>
      <c r="R31" s="73" t="n">
        <f aca="false">N31-$D$4</f>
        <v>-8321</v>
      </c>
    </row>
    <row r="32" customFormat="false" ht="12.75" hidden="false" customHeight="false" outlineLevel="0" collapsed="false">
      <c r="A32" s="185"/>
      <c r="B32" s="185"/>
      <c r="C32" s="186" t="n">
        <v>0.285</v>
      </c>
      <c r="D32" s="187" t="n">
        <v>37622</v>
      </c>
      <c r="E32" s="188" t="n">
        <v>42.8699989318848</v>
      </c>
      <c r="F32" s="189" t="n">
        <f aca="false">IF($G$8="atm",E32,$G$8)</f>
        <v>75</v>
      </c>
      <c r="G32" s="67" t="e">
        <f aca="false">IF(AND(E32&gt;F32,$G$1="no"),"",EURO(E32,F32,O32,O32,C32,R32,1,0))</f>
        <v>#NAME?</v>
      </c>
      <c r="H32" s="66" t="e">
        <f aca="false">EURO(E32,F32,O32,O32,C32,R32,1,1)</f>
        <v>#NAME?</v>
      </c>
      <c r="I32" s="67" t="e">
        <f aca="false">IF(AND(F32&gt;E32,$G$1="no"),"",EURO(E32,F32,O32,O32,C32,R32,0,0))</f>
        <v>#NAME?</v>
      </c>
      <c r="J32" s="70" t="e">
        <f aca="false">EURO(E32,F32,O32,O32,C32,R32,0,1)</f>
        <v>#NAME?</v>
      </c>
      <c r="K32" s="69" t="e">
        <f aca="false">EURO($E32,$F32,$O32,$O32,$C32,$R32,1,2)</f>
        <v>#NAME?</v>
      </c>
      <c r="L32" s="70" t="e">
        <f aca="false">EURO($E32,$F32,$O32,$O32,$C32,$R32,1,3)/100</f>
        <v>#NAME?</v>
      </c>
      <c r="M32" s="70" t="e">
        <f aca="false">EURO($E32,$F32,$O32,$O32,$C32,$R32,1,5)/365.25</f>
        <v>#NAME?</v>
      </c>
      <c r="N32" s="191" t="n">
        <f aca="false">VLOOKUP(D32,Lookups!$B$6:$H$304,6)</f>
        <v>37636</v>
      </c>
      <c r="O32" s="192" t="n">
        <f aca="false">VLOOKUP(D32,Lookups!$B$6:$E$304,4)</f>
        <v>0.035</v>
      </c>
      <c r="P32" s="193" t="n">
        <f aca="false">VLOOKUP(D32,Lookups!$B$6:$D$304,3)</f>
        <v>22</v>
      </c>
      <c r="Q32" s="208" t="n">
        <f aca="false">IF(D32&lt;$F$6,0,IF(D32&gt;$F$7,0,1))</f>
        <v>0</v>
      </c>
      <c r="R32" s="73" t="n">
        <f aca="false">N32-$D$4</f>
        <v>-8290</v>
      </c>
    </row>
    <row r="33" customFormat="false" ht="12.75" hidden="false" customHeight="false" outlineLevel="0" collapsed="false">
      <c r="A33" s="185"/>
      <c r="B33" s="185"/>
      <c r="C33" s="186" t="n">
        <v>0.285</v>
      </c>
      <c r="D33" s="187" t="n">
        <v>37653</v>
      </c>
      <c r="E33" s="188" t="n">
        <v>42.669995880127</v>
      </c>
      <c r="F33" s="189" t="n">
        <f aca="false">IF($G$8="atm",E33,$G$8)</f>
        <v>75</v>
      </c>
      <c r="G33" s="67" t="e">
        <f aca="false">IF(AND(E33&gt;F33,$G$1="no"),"",EURO(E33,F33,O33,O33,C33,R33,1,0))</f>
        <v>#NAME?</v>
      </c>
      <c r="H33" s="66" t="e">
        <f aca="false">EURO(E33,F33,O33,O33,C33,R33,1,1)</f>
        <v>#NAME?</v>
      </c>
      <c r="I33" s="67" t="e">
        <f aca="false">IF(AND(F33&gt;E33,$G$1="no"),"",EURO(E33,F33,O33,O33,C33,R33,0,0))</f>
        <v>#NAME?</v>
      </c>
      <c r="J33" s="70" t="e">
        <f aca="false">EURO(E33,F33,O33,O33,C33,R33,0,1)</f>
        <v>#NAME?</v>
      </c>
      <c r="K33" s="69" t="e">
        <f aca="false">EURO($E33,$F33,$O33,$O33,$C33,$R33,1,2)</f>
        <v>#NAME?</v>
      </c>
      <c r="L33" s="70" t="e">
        <f aca="false">EURO($E33,$F33,$O33,$O33,$C33,$R33,1,3)/100</f>
        <v>#NAME?</v>
      </c>
      <c r="M33" s="70" t="e">
        <f aca="false">EURO($E33,$F33,$O33,$O33,$C33,$R33,1,5)/365.25</f>
        <v>#NAME?</v>
      </c>
      <c r="N33" s="191" t="n">
        <f aca="false">VLOOKUP(D33,Lookups!$B$6:$H$304,6)</f>
        <v>37667</v>
      </c>
      <c r="O33" s="192" t="n">
        <f aca="false">VLOOKUP(D33,Lookups!$B$6:$E$304,4)</f>
        <v>0.035</v>
      </c>
      <c r="P33" s="193" t="n">
        <f aca="false">VLOOKUP(D33,Lookups!$B$6:$D$304,3)</f>
        <v>20</v>
      </c>
      <c r="Q33" s="208" t="n">
        <f aca="false">IF(D33&lt;$F$6,0,IF(D33&gt;$F$7,0,1))</f>
        <v>0</v>
      </c>
      <c r="R33" s="73" t="n">
        <f aca="false">N33-$D$4</f>
        <v>-8259</v>
      </c>
    </row>
    <row r="34" customFormat="false" ht="12.75" hidden="false" customHeight="false" outlineLevel="0" collapsed="false">
      <c r="A34" s="185"/>
      <c r="B34" s="185"/>
      <c r="C34" s="186" t="n">
        <v>0.2375</v>
      </c>
      <c r="D34" s="187" t="n">
        <v>37681</v>
      </c>
      <c r="E34" s="188" t="n">
        <v>39.6999931335449</v>
      </c>
      <c r="F34" s="189" t="n">
        <f aca="false">IF($G$8="atm",E34,$G$8)</f>
        <v>75</v>
      </c>
      <c r="G34" s="67" t="e">
        <f aca="false">IF(AND(E34&gt;F34,$G$1="no"),"",EURO(E34,F34,O34,O34,C34,R34,1,0))</f>
        <v>#NAME?</v>
      </c>
      <c r="H34" s="66" t="e">
        <f aca="false">EURO(E34,F34,O34,O34,C34,R34,1,1)</f>
        <v>#NAME?</v>
      </c>
      <c r="I34" s="67" t="e">
        <f aca="false">IF(AND(F34&gt;E34,$G$1="no"),"",EURO(E34,F34,O34,O34,C34,R34,0,0))</f>
        <v>#NAME?</v>
      </c>
      <c r="J34" s="70" t="e">
        <f aca="false">EURO(E34,F34,O34,O34,C34,R34,0,1)</f>
        <v>#NAME?</v>
      </c>
      <c r="K34" s="69" t="e">
        <f aca="false">EURO($E34,$F34,$O34,$O34,$C34,$R34,1,2)</f>
        <v>#NAME?</v>
      </c>
      <c r="L34" s="70" t="e">
        <f aca="false">EURO($E34,$F34,$O34,$O34,$C34,$R34,1,3)/100</f>
        <v>#NAME?</v>
      </c>
      <c r="M34" s="70" t="e">
        <f aca="false">EURO($E34,$F34,$O34,$O34,$C34,$R34,1,5)/365.25</f>
        <v>#NAME?</v>
      </c>
      <c r="N34" s="191" t="n">
        <f aca="false">VLOOKUP(D34,Lookups!$B$6:$H$304,6)</f>
        <v>37695</v>
      </c>
      <c r="O34" s="192" t="n">
        <f aca="false">VLOOKUP(D34,Lookups!$B$6:$E$304,4)</f>
        <v>0.035</v>
      </c>
      <c r="P34" s="193" t="n">
        <f aca="false">VLOOKUP(D34,Lookups!$B$6:$D$304,3)</f>
        <v>21</v>
      </c>
      <c r="Q34" s="208" t="n">
        <f aca="false">IF(D34&lt;$F$6,0,IF(D34&gt;$F$7,0,1))</f>
        <v>0</v>
      </c>
      <c r="R34" s="73" t="n">
        <f aca="false">N34-$D$4</f>
        <v>-8231</v>
      </c>
    </row>
    <row r="35" customFormat="false" ht="12.75" hidden="false" customHeight="false" outlineLevel="0" collapsed="false">
      <c r="A35" s="185"/>
      <c r="B35" s="185"/>
      <c r="C35" s="186" t="n">
        <v>0.2375</v>
      </c>
      <c r="D35" s="187" t="n">
        <v>37712</v>
      </c>
      <c r="E35" s="188" t="n">
        <v>38.9999877929688</v>
      </c>
      <c r="F35" s="189" t="n">
        <f aca="false">IF($G$8="atm",E35,$G$8)</f>
        <v>75</v>
      </c>
      <c r="G35" s="67" t="e">
        <f aca="false">IF(AND(E35&gt;F35,$G$1="no"),"",EURO(E35,F35,O35,O35,C35,R35,1,0))</f>
        <v>#NAME?</v>
      </c>
      <c r="H35" s="66" t="e">
        <f aca="false">EURO(E35,F35,O35,O35,C35,R35,1,1)</f>
        <v>#NAME?</v>
      </c>
      <c r="I35" s="67" t="e">
        <f aca="false">IF(AND(F35&gt;E35,$G$1="no"),"",EURO(E35,F35,O35,O35,C35,R35,0,0))</f>
        <v>#NAME?</v>
      </c>
      <c r="J35" s="70" t="e">
        <f aca="false">EURO(E35,F35,O35,O35,C35,R35,0,1)</f>
        <v>#NAME?</v>
      </c>
      <c r="K35" s="69" t="e">
        <f aca="false">EURO($E35,$F35,$O35,$O35,$C35,$R35,1,2)</f>
        <v>#NAME?</v>
      </c>
      <c r="L35" s="70" t="e">
        <f aca="false">EURO($E35,$F35,$O35,$O35,$C35,$R35,1,3)/100</f>
        <v>#NAME?</v>
      </c>
      <c r="M35" s="70" t="e">
        <f aca="false">EURO($E35,$F35,$O35,$O35,$C35,$R35,1,5)/365.25</f>
        <v>#NAME?</v>
      </c>
      <c r="N35" s="191" t="n">
        <f aca="false">VLOOKUP(D35,Lookups!$B$6:$H$304,6)</f>
        <v>37726</v>
      </c>
      <c r="O35" s="192" t="n">
        <f aca="false">VLOOKUP(D35,Lookups!$B$6:$E$304,4)</f>
        <v>0.035</v>
      </c>
      <c r="P35" s="193" t="n">
        <f aca="false">VLOOKUP(D35,Lookups!$B$6:$D$304,3)</f>
        <v>22</v>
      </c>
      <c r="Q35" s="208" t="n">
        <f aca="false">IF(D35&lt;$F$6,0,IF(D35&gt;$F$7,0,1))</f>
        <v>0</v>
      </c>
      <c r="R35" s="73" t="n">
        <f aca="false">N35-$D$4</f>
        <v>-8200</v>
      </c>
    </row>
    <row r="36" customFormat="false" ht="12.75" hidden="false" customHeight="false" outlineLevel="0" collapsed="false">
      <c r="A36" s="185"/>
      <c r="B36" s="185"/>
      <c r="C36" s="186" t="n">
        <v>0.2675</v>
      </c>
      <c r="D36" s="187" t="n">
        <v>37742</v>
      </c>
      <c r="E36" s="188" t="n">
        <v>42.0000114440918</v>
      </c>
      <c r="F36" s="189" t="n">
        <f aca="false">IF($G$8="atm",E36,$G$8)</f>
        <v>75</v>
      </c>
      <c r="G36" s="67" t="e">
        <f aca="false">IF(AND(E36&gt;F36,$G$1="no"),"",EURO(E36,F36,O36,O36,C36,R36,1,0))</f>
        <v>#NAME?</v>
      </c>
      <c r="H36" s="66" t="e">
        <f aca="false">EURO(E36,F36,O36,O36,C36,R36,1,1)</f>
        <v>#NAME?</v>
      </c>
      <c r="I36" s="67" t="e">
        <f aca="false">IF(AND(F36&gt;E36,$G$1="no"),"",EURO(E36,F36,O36,O36,C36,R36,0,0))</f>
        <v>#NAME?</v>
      </c>
      <c r="J36" s="70" t="e">
        <f aca="false">EURO(E36,F36,O36,O36,C36,R36,0,1)</f>
        <v>#NAME?</v>
      </c>
      <c r="K36" s="69" t="e">
        <f aca="false">EURO($E36,$F36,$O36,$O36,$C36,$R36,1,2)</f>
        <v>#NAME?</v>
      </c>
      <c r="L36" s="70" t="e">
        <f aca="false">EURO($E36,$F36,$O36,$O36,$C36,$R36,1,3)/100</f>
        <v>#NAME?</v>
      </c>
      <c r="M36" s="70" t="e">
        <f aca="false">EURO($E36,$F36,$O36,$O36,$C36,$R36,1,5)/365.25</f>
        <v>#NAME?</v>
      </c>
      <c r="N36" s="191" t="n">
        <f aca="false">VLOOKUP(D36,Lookups!$B$6:$H$304,6)</f>
        <v>37756</v>
      </c>
      <c r="O36" s="192" t="n">
        <f aca="false">VLOOKUP(D36,Lookups!$B$6:$E$304,4)</f>
        <v>0.035</v>
      </c>
      <c r="P36" s="193" t="n">
        <f aca="false">VLOOKUP(D36,Lookups!$B$6:$D$304,3)</f>
        <v>21</v>
      </c>
      <c r="Q36" s="208" t="n">
        <f aca="false">IF(D36&lt;$F$6,0,IF(D36&gt;$F$7,0,1))</f>
        <v>0</v>
      </c>
      <c r="R36" s="73" t="n">
        <f aca="false">N36-$D$4</f>
        <v>-8170</v>
      </c>
    </row>
    <row r="37" customFormat="false" ht="12.75" hidden="false" customHeight="false" outlineLevel="0" collapsed="false">
      <c r="A37" s="185"/>
      <c r="B37" s="185"/>
      <c r="C37" s="186" t="n">
        <v>0.2875</v>
      </c>
      <c r="D37" s="187" t="n">
        <v>37773</v>
      </c>
      <c r="E37" s="188" t="n">
        <v>47.7499961853027</v>
      </c>
      <c r="F37" s="189" t="n">
        <f aca="false">IF($G$8="atm",E37,$G$8)</f>
        <v>75</v>
      </c>
      <c r="G37" s="67" t="e">
        <f aca="false">IF(AND(E37&gt;F37,$G$1="no"),"",EURO(E37,F37,O37,O37,C37,R37,1,0))</f>
        <v>#NAME?</v>
      </c>
      <c r="H37" s="66" t="e">
        <f aca="false">EURO(E37,F37,O37,O37,C37,R37,1,1)</f>
        <v>#NAME?</v>
      </c>
      <c r="I37" s="67" t="e">
        <f aca="false">IF(AND(F37&gt;E37,$G$1="no"),"",EURO(E37,F37,O37,O37,C37,R37,0,0))</f>
        <v>#NAME?</v>
      </c>
      <c r="J37" s="70" t="e">
        <f aca="false">EURO(E37,F37,O37,O37,C37,R37,0,1)</f>
        <v>#NAME?</v>
      </c>
      <c r="K37" s="69" t="e">
        <f aca="false">EURO($E37,$F37,$O37,$O37,$C37,$R37,1,2)</f>
        <v>#NAME?</v>
      </c>
      <c r="L37" s="70" t="e">
        <f aca="false">EURO($E37,$F37,$O37,$O37,$C37,$R37,1,3)/100</f>
        <v>#NAME?</v>
      </c>
      <c r="M37" s="70" t="e">
        <f aca="false">EURO($E37,$F37,$O37,$O37,$C37,$R37,1,5)/365.25</f>
        <v>#NAME?</v>
      </c>
      <c r="N37" s="191" t="n">
        <f aca="false">VLOOKUP(D37,Lookups!$B$6:$H$304,6)</f>
        <v>37787</v>
      </c>
      <c r="O37" s="192" t="n">
        <f aca="false">VLOOKUP(D37,Lookups!$B$6:$E$304,4)</f>
        <v>0.035</v>
      </c>
      <c r="P37" s="193" t="n">
        <f aca="false">VLOOKUP(D37,Lookups!$B$6:$D$304,3)</f>
        <v>21</v>
      </c>
      <c r="Q37" s="208" t="n">
        <f aca="false">IF(D37&lt;$F$6,0,IF(D37&gt;$F$7,0,1))</f>
        <v>0</v>
      </c>
      <c r="R37" s="73" t="n">
        <f aca="false">N37-$D$4</f>
        <v>-8139</v>
      </c>
    </row>
    <row r="38" customFormat="false" ht="12.75" hidden="false" customHeight="false" outlineLevel="0" collapsed="false">
      <c r="A38" s="185"/>
      <c r="B38" s="185"/>
      <c r="C38" s="186" t="n">
        <v>0.3175</v>
      </c>
      <c r="D38" s="187" t="n">
        <v>37803</v>
      </c>
      <c r="E38" s="188" t="n">
        <v>55.9999923706055</v>
      </c>
      <c r="F38" s="189" t="n">
        <f aca="false">IF($G$8="atm",E38,$G$8)</f>
        <v>75</v>
      </c>
      <c r="G38" s="67" t="e">
        <f aca="false">IF(AND(E38&gt;F38,$G$1="no"),"",EURO(E38,F38,O38,O38,C38,R38,1,0))</f>
        <v>#NAME?</v>
      </c>
      <c r="H38" s="66" t="e">
        <f aca="false">EURO(E38,F38,O38,O38,C38,R38,1,1)</f>
        <v>#NAME?</v>
      </c>
      <c r="I38" s="67" t="e">
        <f aca="false">IF(AND(F38&gt;E38,$G$1="no"),"",EURO(E38,F38,O38,O38,C38,R38,0,0))</f>
        <v>#NAME?</v>
      </c>
      <c r="J38" s="70" t="e">
        <f aca="false">EURO(E38,F38,O38,O38,C38,R38,0,1)</f>
        <v>#NAME?</v>
      </c>
      <c r="K38" s="69" t="e">
        <f aca="false">EURO($E38,$F38,$O38,$O38,$C38,$R38,1,2)</f>
        <v>#NAME?</v>
      </c>
      <c r="L38" s="70" t="e">
        <f aca="false">EURO($E38,$F38,$O38,$O38,$C38,$R38,1,3)/100</f>
        <v>#NAME?</v>
      </c>
      <c r="M38" s="70" t="e">
        <f aca="false">EURO($E38,$F38,$O38,$O38,$C38,$R38,1,5)/365.25</f>
        <v>#NAME?</v>
      </c>
      <c r="N38" s="191" t="n">
        <f aca="false">VLOOKUP(D38,Lookups!$B$6:$H$304,6)</f>
        <v>37817</v>
      </c>
      <c r="O38" s="192" t="n">
        <f aca="false">VLOOKUP(D38,Lookups!$B$6:$E$304,4)</f>
        <v>0.035</v>
      </c>
      <c r="P38" s="193" t="n">
        <f aca="false">VLOOKUP(D38,Lookups!$B$6:$D$304,3)</f>
        <v>22</v>
      </c>
      <c r="Q38" s="208" t="n">
        <f aca="false">IF(D38&lt;$F$6,0,IF(D38&gt;$F$7,0,1))</f>
        <v>0</v>
      </c>
      <c r="R38" s="73" t="n">
        <f aca="false">N38-$D$4</f>
        <v>-8109</v>
      </c>
    </row>
    <row r="39" customFormat="false" ht="12.75" hidden="false" customHeight="false" outlineLevel="0" collapsed="false">
      <c r="A39" s="185"/>
      <c r="B39" s="185"/>
      <c r="C39" s="186" t="n">
        <v>0.55</v>
      </c>
      <c r="D39" s="187" t="n">
        <v>37834</v>
      </c>
      <c r="E39" s="188" t="n">
        <v>56</v>
      </c>
      <c r="F39" s="189" t="n">
        <f aca="false">IF($G$8="atm",E39,$G$8)</f>
        <v>75</v>
      </c>
      <c r="G39" s="67" t="e">
        <f aca="false">IF(AND(E39&gt;F39,$G$1="no"),"",EURO(E39,F39,O39,O39,C39,R39,1,0))</f>
        <v>#NAME?</v>
      </c>
      <c r="H39" s="66" t="e">
        <f aca="false">EURO(E39,F39,O39,O39,C39,R39,1,1)</f>
        <v>#NAME?</v>
      </c>
      <c r="I39" s="67" t="e">
        <f aca="false">IF(AND(F39&gt;E39,$G$1="no"),"",EURO(E39,F39,O39,O39,C39,R39,0,0))</f>
        <v>#NAME?</v>
      </c>
      <c r="J39" s="70" t="e">
        <f aca="false">EURO(E39,F39,O39,O39,C39,R39,0,1)</f>
        <v>#NAME?</v>
      </c>
      <c r="K39" s="69" t="e">
        <f aca="false">EURO($E39,$F39,$O39,$O39,$C39,$R39,1,2)</f>
        <v>#NAME?</v>
      </c>
      <c r="L39" s="70" t="e">
        <f aca="false">EURO($E39,$F39,$O39,$O39,$C39,$R39,1,3)/100</f>
        <v>#NAME?</v>
      </c>
      <c r="M39" s="70" t="e">
        <f aca="false">EURO($E39,$F39,$O39,$O39,$C39,$R39,1,5)/365.25</f>
        <v>#NAME?</v>
      </c>
      <c r="N39" s="191" t="n">
        <f aca="false">VLOOKUP(D39,Lookups!$B$6:$H$304,6)</f>
        <v>37848</v>
      </c>
      <c r="O39" s="192" t="n">
        <f aca="false">VLOOKUP(D39,Lookups!$B$6:$E$304,4)</f>
        <v>0.035</v>
      </c>
      <c r="P39" s="193" t="n">
        <f aca="false">VLOOKUP(D39,Lookups!$B$6:$D$304,3)</f>
        <v>21</v>
      </c>
      <c r="Q39" s="208" t="n">
        <f aca="false">IF(D39&lt;$F$6,0,IF(D39&gt;$F$7,0,1))</f>
        <v>0</v>
      </c>
      <c r="R39" s="73" t="n">
        <f aca="false">N39-$D$4</f>
        <v>-8078</v>
      </c>
    </row>
    <row r="40" customFormat="false" ht="12.75" hidden="false" customHeight="false" outlineLevel="0" collapsed="false">
      <c r="A40" s="185"/>
      <c r="B40" s="185"/>
      <c r="C40" s="186" t="n">
        <v>0.55</v>
      </c>
      <c r="D40" s="187" t="n">
        <v>37865</v>
      </c>
      <c r="E40" s="188" t="n">
        <v>68.25</v>
      </c>
      <c r="F40" s="189" t="n">
        <f aca="false">IF($G$8="atm",E40,$G$8)</f>
        <v>75</v>
      </c>
      <c r="G40" s="67" t="e">
        <f aca="false">IF(AND(E40&gt;F40,$G$1="no"),"",EURO(E40,F40,O40,O40,C40,R40,1,0))</f>
        <v>#NAME?</v>
      </c>
      <c r="H40" s="66" t="e">
        <f aca="false">EURO(E40,F40,O40,O40,C40,R40,1,1)</f>
        <v>#NAME?</v>
      </c>
      <c r="I40" s="67" t="e">
        <f aca="false">IF(AND(F40&gt;E40,$G$1="no"),"",EURO(E40,F40,O40,O40,C40,R40,0,0))</f>
        <v>#NAME?</v>
      </c>
      <c r="J40" s="70" t="e">
        <f aca="false">EURO(E40,F40,O40,O40,C40,R40,0,1)</f>
        <v>#NAME?</v>
      </c>
      <c r="K40" s="69" t="e">
        <f aca="false">EURO($E40,$F40,$O40,$O40,$C40,$R40,1,2)</f>
        <v>#NAME?</v>
      </c>
      <c r="L40" s="70" t="e">
        <f aca="false">EURO($E40,$F40,$O40,$O40,$C40,$R40,1,3)/100</f>
        <v>#NAME?</v>
      </c>
      <c r="M40" s="70" t="e">
        <f aca="false">EURO($E40,$F40,$O40,$O40,$C40,$R40,1,5)/365.25</f>
        <v>#NAME?</v>
      </c>
      <c r="N40" s="191" t="n">
        <f aca="false">VLOOKUP(D40,Lookups!$B$6:$H$304,6)</f>
        <v>37879</v>
      </c>
      <c r="O40" s="192" t="n">
        <f aca="false">VLOOKUP(D40,Lookups!$B$6:$E$304,4)</f>
        <v>0.035</v>
      </c>
      <c r="P40" s="193" t="n">
        <f aca="false">VLOOKUP(D40,Lookups!$B$6:$D$304,3)</f>
        <v>21</v>
      </c>
      <c r="Q40" s="208" t="n">
        <f aca="false">IF(D40&lt;$F$6,0,IF(D40&gt;$F$7,0,1))</f>
        <v>0</v>
      </c>
      <c r="R40" s="73" t="n">
        <f aca="false">N40-$D$4</f>
        <v>-8047</v>
      </c>
    </row>
    <row r="41" customFormat="false" ht="12.75" hidden="false" customHeight="false" outlineLevel="0" collapsed="false">
      <c r="A41" s="185"/>
      <c r="B41" s="185"/>
      <c r="C41" s="186" t="n">
        <v>0.2275</v>
      </c>
      <c r="D41" s="187" t="n">
        <v>37895</v>
      </c>
      <c r="E41" s="188" t="n">
        <v>38.8500022888184</v>
      </c>
      <c r="F41" s="189" t="n">
        <f aca="false">IF($G$8="atm",E41,$G$8)</f>
        <v>75</v>
      </c>
      <c r="G41" s="67" t="e">
        <f aca="false">IF(AND(E41&gt;F41,$G$1="no"),"",EURO(E41,F41,O41,O41,C41,R41,1,0))</f>
        <v>#NAME?</v>
      </c>
      <c r="H41" s="66" t="e">
        <f aca="false">EURO(E41,F41,O41,O41,C41,R41,1,1)</f>
        <v>#NAME?</v>
      </c>
      <c r="I41" s="67" t="e">
        <f aca="false">IF(AND(F41&gt;E41,$G$1="no"),"",EURO(E41,F41,O41,O41,C41,R41,0,0))</f>
        <v>#NAME?</v>
      </c>
      <c r="J41" s="70" t="e">
        <f aca="false">EURO(E41,F41,O41,O41,C41,R41,0,1)</f>
        <v>#NAME?</v>
      </c>
      <c r="K41" s="69" t="e">
        <f aca="false">EURO($E41,$F41,$O41,$O41,$C41,$R41,1,2)</f>
        <v>#NAME?</v>
      </c>
      <c r="L41" s="70" t="e">
        <f aca="false">EURO($E41,$F41,$O41,$O41,$C41,$R41,1,3)/100</f>
        <v>#NAME?</v>
      </c>
      <c r="M41" s="70" t="e">
        <f aca="false">EURO($E41,$F41,$O41,$O41,$C41,$R41,1,5)/365.25</f>
        <v>#NAME?</v>
      </c>
      <c r="N41" s="191" t="n">
        <f aca="false">VLOOKUP(D41,Lookups!$B$6:$H$304,6)</f>
        <v>37909</v>
      </c>
      <c r="O41" s="192" t="n">
        <f aca="false">VLOOKUP(D41,Lookups!$B$6:$E$304,4)</f>
        <v>0.035</v>
      </c>
      <c r="P41" s="193" t="n">
        <f aca="false">VLOOKUP(D41,Lookups!$B$6:$D$304,3)</f>
        <v>23</v>
      </c>
      <c r="Q41" s="208" t="n">
        <f aca="false">IF(D41&lt;$F$6,0,IF(D41&gt;$F$7,0,1))</f>
        <v>0</v>
      </c>
      <c r="R41" s="73" t="n">
        <f aca="false">N41-$D$4</f>
        <v>-8017</v>
      </c>
    </row>
    <row r="42" customFormat="false" ht="12.75" hidden="false" customHeight="false" outlineLevel="0" collapsed="false">
      <c r="A42" s="185"/>
      <c r="B42" s="185"/>
      <c r="C42" s="186" t="n">
        <v>0.2275</v>
      </c>
      <c r="D42" s="187" t="n">
        <v>37926</v>
      </c>
      <c r="E42" s="188" t="n">
        <v>38.7999954223633</v>
      </c>
      <c r="F42" s="189" t="n">
        <f aca="false">IF($G$8="atm",E42,$G$8)</f>
        <v>75</v>
      </c>
      <c r="G42" s="67" t="e">
        <f aca="false">IF(AND(E42&gt;F42,$G$1="no"),"",EURO(E42,F42,O42,O42,C42,R42,1,0))</f>
        <v>#NAME?</v>
      </c>
      <c r="H42" s="66" t="e">
        <f aca="false">EURO(E42,F42,O42,O42,C42,R42,1,1)</f>
        <v>#NAME?</v>
      </c>
      <c r="I42" s="67" t="e">
        <f aca="false">IF(AND(F42&gt;E42,$G$1="no"),"",EURO(E42,F42,O42,O42,C42,R42,0,0))</f>
        <v>#NAME?</v>
      </c>
      <c r="J42" s="70" t="e">
        <f aca="false">EURO(E42,F42,O42,O42,C42,R42,0,1)</f>
        <v>#NAME?</v>
      </c>
      <c r="K42" s="69" t="e">
        <f aca="false">EURO($E42,$F42,$O42,$O42,$C42,$R42,1,2)</f>
        <v>#NAME?</v>
      </c>
      <c r="L42" s="70" t="e">
        <f aca="false">EURO($E42,$F42,$O42,$O42,$C42,$R42,1,3)/100</f>
        <v>#NAME?</v>
      </c>
      <c r="M42" s="70" t="e">
        <f aca="false">EURO($E42,$F42,$O42,$O42,$C42,$R42,1,5)/365.25</f>
        <v>#NAME?</v>
      </c>
      <c r="N42" s="191" t="n">
        <f aca="false">VLOOKUP(D42,Lookups!$B$6:$H$304,6)</f>
        <v>37940</v>
      </c>
      <c r="O42" s="192" t="n">
        <f aca="false">VLOOKUP(D42,Lookups!$B$6:$E$304,4)</f>
        <v>0.035</v>
      </c>
      <c r="P42" s="193" t="n">
        <f aca="false">VLOOKUP(D42,Lookups!$B$6:$D$304,3)</f>
        <v>19</v>
      </c>
      <c r="Q42" s="208" t="n">
        <f aca="false">IF(D42&lt;$F$6,0,IF(D42&gt;$F$7,0,1))</f>
        <v>0</v>
      </c>
      <c r="R42" s="73" t="n">
        <f aca="false">N42-$D$4</f>
        <v>-7986</v>
      </c>
    </row>
    <row r="43" customFormat="false" ht="12.75" hidden="false" customHeight="false" outlineLevel="0" collapsed="false">
      <c r="A43" s="185"/>
      <c r="B43" s="185"/>
      <c r="C43" s="186" t="n">
        <v>0.2325</v>
      </c>
      <c r="D43" s="187" t="n">
        <v>37956</v>
      </c>
      <c r="E43" s="188" t="n">
        <v>38.7999954223633</v>
      </c>
      <c r="F43" s="189" t="n">
        <f aca="false">IF($G$8="atm",E43,$G$8)</f>
        <v>75</v>
      </c>
      <c r="G43" s="67" t="e">
        <f aca="false">IF(AND(E43&gt;F43,$G$1="no"),"",EURO(E43,F43,O43,O43,C43,R43,1,0))</f>
        <v>#NAME?</v>
      </c>
      <c r="H43" s="66" t="e">
        <f aca="false">EURO(E43,F43,O43,O43,C43,R43,1,1)</f>
        <v>#NAME?</v>
      </c>
      <c r="I43" s="67" t="e">
        <f aca="false">IF(AND(F43&gt;E43,$G$1="no"),"",EURO(E43,F43,O43,O43,C43,R43,0,0))</f>
        <v>#NAME?</v>
      </c>
      <c r="J43" s="70" t="e">
        <f aca="false">EURO(E43,F43,O43,O43,C43,R43,0,1)</f>
        <v>#NAME?</v>
      </c>
      <c r="K43" s="69" t="e">
        <f aca="false">EURO($E43,$F43,$O43,$O43,$C43,$R43,1,2)</f>
        <v>#NAME?</v>
      </c>
      <c r="L43" s="70" t="e">
        <f aca="false">EURO($E43,$F43,$O43,$O43,$C43,$R43,1,3)/100</f>
        <v>#NAME?</v>
      </c>
      <c r="M43" s="70" t="e">
        <f aca="false">EURO($E43,$F43,$O43,$O43,$C43,$R43,1,5)/365.25</f>
        <v>#NAME?</v>
      </c>
      <c r="N43" s="191" t="n">
        <f aca="false">VLOOKUP(D43,Lookups!$B$6:$H$304,6)</f>
        <v>37970</v>
      </c>
      <c r="O43" s="192" t="n">
        <f aca="false">VLOOKUP(D43,Lookups!$B$6:$E$304,4)</f>
        <v>0.0375</v>
      </c>
      <c r="P43" s="193" t="n">
        <f aca="false">VLOOKUP(D43,Lookups!$B$6:$D$304,3)</f>
        <v>22</v>
      </c>
      <c r="Q43" s="208" t="n">
        <f aca="false">IF(D43&lt;$F$6,0,IF(D43&gt;$F$7,0,1))</f>
        <v>0</v>
      </c>
      <c r="R43" s="73" t="n">
        <f aca="false">N43-$D$4</f>
        <v>-7956</v>
      </c>
    </row>
    <row r="44" customFormat="false" ht="12.75" hidden="false" customHeight="false" outlineLevel="0" collapsed="false">
      <c r="A44" s="185"/>
      <c r="B44" s="185"/>
      <c r="C44" s="186" t="n">
        <v>0.09</v>
      </c>
      <c r="D44" s="187" t="n">
        <v>37987</v>
      </c>
      <c r="E44" s="188" t="n">
        <v>40.8699989318848</v>
      </c>
      <c r="F44" s="189" t="n">
        <f aca="false">IF($G$8="atm",E44,$G$8)</f>
        <v>75</v>
      </c>
      <c r="G44" s="67" t="e">
        <f aca="false">IF(AND(E44&gt;F44,$G$1="no"),"",EURO(E44,F44,O44,O44,C44,R44,1,0))</f>
        <v>#NAME?</v>
      </c>
      <c r="H44" s="66" t="e">
        <f aca="false">EURO(E44,F44,O44,O44,C44,R44,1,1)</f>
        <v>#NAME?</v>
      </c>
      <c r="I44" s="67" t="e">
        <f aca="false">IF(AND(F44&gt;E44,$G$1="no"),"",EURO(E44,F44,O44,O44,C44,R44,0,0))</f>
        <v>#NAME?</v>
      </c>
      <c r="J44" s="70" t="e">
        <f aca="false">EURO(E44,F44,O44,O44,C44,R44,0,1)</f>
        <v>#NAME?</v>
      </c>
      <c r="K44" s="69" t="e">
        <f aca="false">EURO($E44,$F44,$O44,$O44,$C44,$R44,1,2)</f>
        <v>#NAME?</v>
      </c>
      <c r="L44" s="70" t="e">
        <f aca="false">EURO($E44,$F44,$O44,$O44,$C44,$R44,1,3)/100</f>
        <v>#NAME?</v>
      </c>
      <c r="M44" s="70" t="e">
        <f aca="false">EURO($E44,$F44,$O44,$O44,$C44,$R44,1,5)/365.25</f>
        <v>#NAME?</v>
      </c>
      <c r="N44" s="191" t="n">
        <f aca="false">VLOOKUP(D44,Lookups!$B$6:$H$304,6)</f>
        <v>38001</v>
      </c>
      <c r="O44" s="192" t="n">
        <f aca="false">VLOOKUP(D44,Lookups!$B$6:$E$304,4)</f>
        <v>0.0375</v>
      </c>
      <c r="P44" s="193" t="n">
        <f aca="false">VLOOKUP(D44,Lookups!$B$6:$D$304,3)</f>
        <v>21</v>
      </c>
      <c r="Q44" s="208" t="n">
        <f aca="false">IF(D44&lt;$F$6,0,IF(D44&gt;$F$7,0,1))</f>
        <v>0</v>
      </c>
      <c r="R44" s="73" t="n">
        <f aca="false">N44-$D$4</f>
        <v>-7925</v>
      </c>
    </row>
    <row r="45" customFormat="false" ht="12.75" hidden="false" customHeight="false" outlineLevel="0" collapsed="false">
      <c r="A45" s="185"/>
      <c r="B45" s="185"/>
      <c r="C45" s="186" t="n">
        <v>0.26</v>
      </c>
      <c r="D45" s="187" t="n">
        <v>38018</v>
      </c>
      <c r="E45" s="188" t="n">
        <v>40.669995880127</v>
      </c>
      <c r="F45" s="189" t="n">
        <f aca="false">IF($G$8="atm",E45,$G$8)</f>
        <v>75</v>
      </c>
      <c r="G45" s="67" t="e">
        <f aca="false">IF(AND(E45&gt;F45,$G$1="no"),"",EURO(E45,F45,O45,O45,C45,R45,1,0))</f>
        <v>#NAME?</v>
      </c>
      <c r="H45" s="66" t="e">
        <f aca="false">EURO(E45,F45,O45,O45,C45,R45,1,1)</f>
        <v>#NAME?</v>
      </c>
      <c r="I45" s="67" t="e">
        <f aca="false">IF(AND(F45&gt;E45,$G$1="no"),"",EURO(E45,F45,O45,O45,C45,R45,0,0))</f>
        <v>#NAME?</v>
      </c>
      <c r="J45" s="70" t="e">
        <f aca="false">EURO(E45,F45,O45,O45,C45,R45,0,1)</f>
        <v>#NAME?</v>
      </c>
      <c r="K45" s="69" t="e">
        <f aca="false">EURO($E45,$F45,$O45,$O45,$C45,$R45,1,2)</f>
        <v>#NAME?</v>
      </c>
      <c r="L45" s="70" t="e">
        <f aca="false">EURO($E45,$F45,$O45,$O45,$C45,$R45,1,3)/100</f>
        <v>#NAME?</v>
      </c>
      <c r="M45" s="70" t="e">
        <f aca="false">EURO($E45,$F45,$O45,$O45,$C45,$R45,1,5)/365.25</f>
        <v>#NAME?</v>
      </c>
      <c r="N45" s="191" t="n">
        <f aca="false">VLOOKUP(D45,Lookups!$B$6:$H$304,6)</f>
        <v>38032</v>
      </c>
      <c r="O45" s="192" t="n">
        <f aca="false">VLOOKUP(D45,Lookups!$B$6:$E$304,4)</f>
        <v>0.0375</v>
      </c>
      <c r="P45" s="193" t="n">
        <f aca="false">VLOOKUP(D45,Lookups!$B$6:$D$304,3)</f>
        <v>20</v>
      </c>
      <c r="Q45" s="208" t="n">
        <f aca="false">IF(D45&lt;$F$6,0,IF(D45&gt;$F$7,0,1))</f>
        <v>0</v>
      </c>
      <c r="R45" s="73" t="n">
        <f aca="false">N45-$D$4</f>
        <v>-7894</v>
      </c>
    </row>
    <row r="46" customFormat="false" ht="12.75" hidden="false" customHeight="false" outlineLevel="0" collapsed="false">
      <c r="A46" s="185"/>
      <c r="B46" s="185"/>
      <c r="C46" s="186" t="n">
        <v>0.2225</v>
      </c>
      <c r="D46" s="187" t="n">
        <v>38047</v>
      </c>
      <c r="E46" s="188" t="n">
        <v>38.6999931335449</v>
      </c>
      <c r="F46" s="189" t="n">
        <f aca="false">IF($G$8="atm",E46,$G$8)</f>
        <v>75</v>
      </c>
      <c r="G46" s="67" t="e">
        <f aca="false">IF(AND(E46&gt;F46,$G$1="no"),"",EURO(E46,F46,O46,O46,C46,R46,1,0))</f>
        <v>#NAME?</v>
      </c>
      <c r="H46" s="66" t="e">
        <f aca="false">EURO(E46,F46,O46,O46,C46,R46,1,1)</f>
        <v>#NAME?</v>
      </c>
      <c r="I46" s="67" t="e">
        <f aca="false">IF(AND(F46&gt;E46,$G$1="no"),"",EURO(E46,F46,O46,O46,C46,R46,0,0))</f>
        <v>#NAME?</v>
      </c>
      <c r="J46" s="70" t="e">
        <f aca="false">EURO(E46,F46,O46,O46,C46,R46,0,1)</f>
        <v>#NAME?</v>
      </c>
      <c r="K46" s="69" t="e">
        <f aca="false">EURO($E46,$F46,$O46,$O46,$C46,$R46,1,2)</f>
        <v>#NAME?</v>
      </c>
      <c r="L46" s="70" t="e">
        <f aca="false">EURO($E46,$F46,$O46,$O46,$C46,$R46,1,3)/100</f>
        <v>#NAME?</v>
      </c>
      <c r="M46" s="70" t="e">
        <f aca="false">EURO($E46,$F46,$O46,$O46,$C46,$R46,1,5)/365.25</f>
        <v>#NAME?</v>
      </c>
      <c r="N46" s="191" t="n">
        <f aca="false">VLOOKUP(D46,Lookups!$B$6:$H$304,6)</f>
        <v>38061</v>
      </c>
      <c r="O46" s="192" t="n">
        <f aca="false">VLOOKUP(D46,Lookups!$B$6:$E$304,4)</f>
        <v>0.0375</v>
      </c>
      <c r="P46" s="193" t="n">
        <f aca="false">VLOOKUP(D46,Lookups!$B$6:$D$304,3)</f>
        <v>23</v>
      </c>
      <c r="Q46" s="208" t="n">
        <f aca="false">IF(D46&lt;$F$6,0,IF(D46&gt;$F$7,0,1))</f>
        <v>0</v>
      </c>
      <c r="R46" s="73" t="n">
        <f aca="false">N46-$D$4</f>
        <v>-7865</v>
      </c>
    </row>
    <row r="47" customFormat="false" ht="12.75" hidden="false" customHeight="false" outlineLevel="0" collapsed="false">
      <c r="A47" s="185"/>
      <c r="B47" s="185"/>
      <c r="C47" s="186" t="n">
        <v>0.2225</v>
      </c>
      <c r="D47" s="187" t="n">
        <v>38078</v>
      </c>
      <c r="E47" s="188" t="n">
        <v>37.9999877929688</v>
      </c>
      <c r="F47" s="189" t="n">
        <f aca="false">IF($G$8="atm",E47,$G$8)</f>
        <v>75</v>
      </c>
      <c r="G47" s="67" t="e">
        <f aca="false">IF(AND(E47&gt;F47,$G$1="no"),"",EURO(E47,F47,O47,O47,C47,R47,1,0))</f>
        <v>#NAME?</v>
      </c>
      <c r="H47" s="66" t="e">
        <f aca="false">EURO(E47,F47,O47,O47,C47,R47,1,1)</f>
        <v>#NAME?</v>
      </c>
      <c r="I47" s="67" t="e">
        <f aca="false">IF(AND(F47&gt;E47,$G$1="no"),"",EURO(E47,F47,O47,O47,C47,R47,0,0))</f>
        <v>#NAME?</v>
      </c>
      <c r="J47" s="70" t="e">
        <f aca="false">EURO(E47,F47,O47,O47,C47,R47,0,1)</f>
        <v>#NAME?</v>
      </c>
      <c r="K47" s="69" t="e">
        <f aca="false">EURO($E47,$F47,$O47,$O47,$C47,$R47,1,2)</f>
        <v>#NAME?</v>
      </c>
      <c r="L47" s="70" t="e">
        <f aca="false">EURO($E47,$F47,$O47,$O47,$C47,$R47,1,3)/100</f>
        <v>#NAME?</v>
      </c>
      <c r="M47" s="70" t="e">
        <f aca="false">EURO($E47,$F47,$O47,$O47,$C47,$R47,1,5)/365.25</f>
        <v>#NAME?</v>
      </c>
      <c r="N47" s="191" t="n">
        <f aca="false">VLOOKUP(D47,Lookups!$B$6:$H$304,6)</f>
        <v>38092</v>
      </c>
      <c r="O47" s="192" t="n">
        <f aca="false">VLOOKUP(D47,Lookups!$B$6:$E$304,4)</f>
        <v>0.0375</v>
      </c>
      <c r="P47" s="193" t="n">
        <f aca="false">VLOOKUP(D47,Lookups!$B$6:$D$304,3)</f>
        <v>22</v>
      </c>
      <c r="Q47" s="208" t="n">
        <f aca="false">IF(D47&lt;$F$6,0,IF(D47&gt;$F$7,0,1))</f>
        <v>0</v>
      </c>
      <c r="R47" s="73" t="n">
        <f aca="false">N47-$D$4</f>
        <v>-7834</v>
      </c>
    </row>
    <row r="48" customFormat="false" ht="12.75" hidden="false" customHeight="false" outlineLevel="0" collapsed="false">
      <c r="A48" s="185"/>
      <c r="B48" s="185"/>
      <c r="C48" s="186" t="n">
        <v>0.24</v>
      </c>
      <c r="D48" s="187" t="n">
        <v>38108</v>
      </c>
      <c r="E48" s="188" t="n">
        <v>41.0000114440918</v>
      </c>
      <c r="F48" s="189" t="n">
        <f aca="false">IF($G$8="atm",E48,$G$8)</f>
        <v>75</v>
      </c>
      <c r="G48" s="67" t="e">
        <f aca="false">IF(AND(E48&gt;F48,$G$1="no"),"",EURO(E48,F48,O48,O48,C48,R48,1,0))</f>
        <v>#NAME?</v>
      </c>
      <c r="H48" s="66" t="e">
        <f aca="false">EURO(E48,F48,O48,O48,C48,R48,1,1)</f>
        <v>#NAME?</v>
      </c>
      <c r="I48" s="67" t="e">
        <f aca="false">IF(AND(F48&gt;E48,$G$1="no"),"",EURO(E48,F48,O48,O48,C48,R48,0,0))</f>
        <v>#NAME?</v>
      </c>
      <c r="J48" s="70" t="e">
        <f aca="false">EURO(E48,F48,O48,O48,C48,R48,0,1)</f>
        <v>#NAME?</v>
      </c>
      <c r="K48" s="69" t="e">
        <f aca="false">EURO($E48,$F48,$O48,$O48,$C48,$R48,1,2)</f>
        <v>#NAME?</v>
      </c>
      <c r="L48" s="70" t="e">
        <f aca="false">EURO($E48,$F48,$O48,$O48,$C48,$R48,1,3)/100</f>
        <v>#NAME?</v>
      </c>
      <c r="M48" s="70" t="e">
        <f aca="false">EURO($E48,$F48,$O48,$O48,$C48,$R48,1,5)/365.25</f>
        <v>#NAME?</v>
      </c>
      <c r="N48" s="191" t="n">
        <f aca="false">VLOOKUP(D48,Lookups!$B$6:$H$304,6)</f>
        <v>38122</v>
      </c>
      <c r="O48" s="192" t="n">
        <f aca="false">VLOOKUP(D48,Lookups!$B$6:$E$304,4)</f>
        <v>0.0375</v>
      </c>
      <c r="P48" s="193" t="n">
        <f aca="false">VLOOKUP(D48,Lookups!$B$6:$D$304,3)</f>
        <v>20</v>
      </c>
      <c r="Q48" s="208" t="n">
        <f aca="false">IF(D48&lt;$F$6,0,IF(D48&gt;$F$7,0,1))</f>
        <v>0</v>
      </c>
      <c r="R48" s="73" t="n">
        <f aca="false">N48-$D$4</f>
        <v>-7804</v>
      </c>
    </row>
    <row r="49" customFormat="false" ht="12.75" hidden="false" customHeight="false" outlineLevel="0" collapsed="false">
      <c r="A49" s="185"/>
      <c r="B49" s="185"/>
      <c r="C49" s="186" t="n">
        <v>0.25</v>
      </c>
      <c r="D49" s="187" t="n">
        <v>38139</v>
      </c>
      <c r="E49" s="188" t="n">
        <v>47.2499961853027</v>
      </c>
      <c r="F49" s="189" t="n">
        <f aca="false">IF($G$8="atm",E49,$G$8)</f>
        <v>75</v>
      </c>
      <c r="G49" s="67" t="e">
        <f aca="false">IF(AND(E49&gt;F49,$G$1="no"),"",EURO(E49,F49,O49,O49,C49,R49,1,0))</f>
        <v>#NAME?</v>
      </c>
      <c r="H49" s="66" t="e">
        <f aca="false">EURO(E49,F49,O49,O49,C49,R49,1,1)</f>
        <v>#NAME?</v>
      </c>
      <c r="I49" s="67" t="e">
        <f aca="false">IF(AND(F49&gt;E49,$G$1="no"),"",EURO(E49,F49,O49,O49,C49,R49,0,0))</f>
        <v>#NAME?</v>
      </c>
      <c r="J49" s="70" t="e">
        <f aca="false">EURO(E49,F49,O49,O49,C49,R49,0,1)</f>
        <v>#NAME?</v>
      </c>
      <c r="K49" s="69" t="e">
        <f aca="false">EURO($E49,$F49,$O49,$O49,$C49,$R49,1,2)</f>
        <v>#NAME?</v>
      </c>
      <c r="L49" s="70" t="e">
        <f aca="false">EURO($E49,$F49,$O49,$O49,$C49,$R49,1,3)/100</f>
        <v>#NAME?</v>
      </c>
      <c r="M49" s="70" t="e">
        <f aca="false">EURO($E49,$F49,$O49,$O49,$C49,$R49,1,5)/365.25</f>
        <v>#NAME?</v>
      </c>
      <c r="N49" s="191" t="n">
        <f aca="false">VLOOKUP(D49,Lookups!$B$6:$H$304,6)</f>
        <v>38153</v>
      </c>
      <c r="O49" s="192" t="n">
        <f aca="false">VLOOKUP(D49,Lookups!$B$6:$E$304,4)</f>
        <v>0.0375</v>
      </c>
      <c r="P49" s="193" t="n">
        <f aca="false">VLOOKUP(D49,Lookups!$B$6:$D$304,3)</f>
        <v>22</v>
      </c>
      <c r="Q49" s="208" t="n">
        <f aca="false">IF(D49&lt;$F$6,0,IF(D49&gt;$F$7,0,1))</f>
        <v>0</v>
      </c>
      <c r="R49" s="73" t="n">
        <f aca="false">N49-$D$4</f>
        <v>-7773</v>
      </c>
    </row>
    <row r="50" customFormat="false" ht="12.75" hidden="false" customHeight="false" outlineLevel="0" collapsed="false">
      <c r="A50" s="185"/>
      <c r="B50" s="185"/>
      <c r="C50" s="186" t="n">
        <v>0.27</v>
      </c>
      <c r="D50" s="187" t="n">
        <v>38169</v>
      </c>
      <c r="E50" s="188" t="n">
        <v>55.7499923706055</v>
      </c>
      <c r="F50" s="189" t="n">
        <f aca="false">IF($G$8="atm",E50,$G$8)</f>
        <v>75</v>
      </c>
      <c r="G50" s="67" t="e">
        <f aca="false">IF(AND(E50&gt;F50,$G$1="no"),"",EURO(E50,F50,O50,O50,C50,R50,1,0))</f>
        <v>#NAME?</v>
      </c>
      <c r="H50" s="66" t="e">
        <f aca="false">EURO(E50,F50,O50,O50,C50,R50,1,1)</f>
        <v>#NAME?</v>
      </c>
      <c r="I50" s="67" t="e">
        <f aca="false">IF(AND(F50&gt;E50,$G$1="no"),"",EURO(E50,F50,O50,O50,C50,R50,0,0))</f>
        <v>#NAME?</v>
      </c>
      <c r="J50" s="70" t="e">
        <f aca="false">EURO(E50,F50,O50,O50,C50,R50,0,1)</f>
        <v>#NAME?</v>
      </c>
      <c r="K50" s="69" t="e">
        <f aca="false">EURO($E50,$F50,$O50,$O50,$C50,$R50,1,2)</f>
        <v>#NAME?</v>
      </c>
      <c r="L50" s="70" t="e">
        <f aca="false">EURO($E50,$F50,$O50,$O50,$C50,$R50,1,3)/100</f>
        <v>#NAME?</v>
      </c>
      <c r="M50" s="70" t="e">
        <f aca="false">EURO($E50,$F50,$O50,$O50,$C50,$R50,1,5)/365.25</f>
        <v>#NAME?</v>
      </c>
      <c r="N50" s="191" t="n">
        <f aca="false">VLOOKUP(D50,Lookups!$B$6:$H$304,6)</f>
        <v>38183</v>
      </c>
      <c r="O50" s="192" t="n">
        <f aca="false">VLOOKUP(D50,Lookups!$B$6:$E$304,4)</f>
        <v>0.0375</v>
      </c>
      <c r="P50" s="193" t="n">
        <f aca="false">VLOOKUP(D50,Lookups!$B$6:$D$304,3)</f>
        <v>21</v>
      </c>
      <c r="Q50" s="208" t="n">
        <f aca="false">IF(D50&lt;$F$6,0,IF(D50&gt;$F$7,0,1))</f>
        <v>0</v>
      </c>
      <c r="R50" s="73" t="n">
        <f aca="false">N50-$D$4</f>
        <v>-7743</v>
      </c>
    </row>
    <row r="51" customFormat="false" ht="12.75" hidden="false" customHeight="false" outlineLevel="0" collapsed="false">
      <c r="A51" s="185"/>
      <c r="B51" s="185"/>
      <c r="C51" s="186" t="n">
        <v>0.27</v>
      </c>
      <c r="D51" s="187" t="n">
        <v>38200</v>
      </c>
      <c r="E51" s="188" t="n">
        <v>55.75</v>
      </c>
      <c r="F51" s="189" t="n">
        <f aca="false">IF($G$8="atm",E51,$G$8)</f>
        <v>75</v>
      </c>
      <c r="G51" s="67" t="e">
        <f aca="false">IF(AND(E51&gt;F51,$G$1="no"),"",EURO(E51,F51,O51,O51,C51,R51,1,0))</f>
        <v>#NAME?</v>
      </c>
      <c r="H51" s="66" t="e">
        <f aca="false">EURO(E51,F51,O51,O51,C51,R51,1,1)</f>
        <v>#NAME?</v>
      </c>
      <c r="I51" s="67" t="e">
        <f aca="false">IF(AND(F51&gt;E51,$G$1="no"),"",EURO(E51,F51,O51,O51,C51,R51,0,0))</f>
        <v>#NAME?</v>
      </c>
      <c r="J51" s="70" t="e">
        <f aca="false">EURO(E51,F51,O51,O51,C51,R51,0,1)</f>
        <v>#NAME?</v>
      </c>
      <c r="K51" s="69" t="e">
        <f aca="false">EURO($E51,$F51,$O51,$O51,$C51,$R51,1,2)</f>
        <v>#NAME?</v>
      </c>
      <c r="L51" s="70" t="e">
        <f aca="false">EURO($E51,$F51,$O51,$O51,$C51,$R51,1,3)/100</f>
        <v>#NAME?</v>
      </c>
      <c r="M51" s="70" t="e">
        <f aca="false">EURO($E51,$F51,$O51,$O51,$C51,$R51,1,5)/365.25</f>
        <v>#NAME?</v>
      </c>
      <c r="N51" s="191" t="n">
        <f aca="false">VLOOKUP(D51,Lookups!$B$6:$H$304,6)</f>
        <v>38214</v>
      </c>
      <c r="O51" s="192" t="n">
        <f aca="false">VLOOKUP(D51,Lookups!$B$6:$E$304,4)</f>
        <v>0.0375</v>
      </c>
      <c r="P51" s="193" t="n">
        <f aca="false">VLOOKUP(D51,Lookups!$B$6:$D$304,3)</f>
        <v>22</v>
      </c>
      <c r="Q51" s="208" t="n">
        <f aca="false">IF(D51&lt;$F$6,0,IF(D51&gt;$F$7,0,1))</f>
        <v>0</v>
      </c>
      <c r="R51" s="73" t="n">
        <f aca="false">N51-$D$4</f>
        <v>-7712</v>
      </c>
    </row>
    <row r="52" customFormat="false" ht="12.75" hidden="false" customHeight="false" outlineLevel="0" collapsed="false">
      <c r="A52" s="185"/>
      <c r="B52" s="185"/>
      <c r="C52" s="186" t="n">
        <v>0.24</v>
      </c>
      <c r="D52" s="187" t="n">
        <v>38231</v>
      </c>
      <c r="E52" s="188" t="n">
        <v>40.5000038146973</v>
      </c>
      <c r="F52" s="189" t="n">
        <f aca="false">IF($G$8="atm",E52,$G$8)</f>
        <v>75</v>
      </c>
      <c r="G52" s="67" t="e">
        <f aca="false">IF(AND(E52&gt;F52,$G$1="no"),"",EURO(E52,F52,O52,O52,C52,R52,1,0))</f>
        <v>#NAME?</v>
      </c>
      <c r="H52" s="66" t="e">
        <f aca="false">EURO(E52,F52,O52,O52,C52,R52,1,1)</f>
        <v>#NAME?</v>
      </c>
      <c r="I52" s="67" t="e">
        <f aca="false">IF(AND(F52&gt;E52,$G$1="no"),"",EURO(E52,F52,O52,O52,C52,R52,0,0))</f>
        <v>#NAME?</v>
      </c>
      <c r="J52" s="70" t="e">
        <f aca="false">EURO(E52,F52,O52,O52,C52,R52,0,1)</f>
        <v>#NAME?</v>
      </c>
      <c r="K52" s="69" t="e">
        <f aca="false">EURO($E52,$F52,$O52,$O52,$C52,$R52,1,2)</f>
        <v>#NAME?</v>
      </c>
      <c r="L52" s="70" t="e">
        <f aca="false">EURO($E52,$F52,$O52,$O52,$C52,$R52,1,3)/100</f>
        <v>#NAME?</v>
      </c>
      <c r="M52" s="70" t="e">
        <f aca="false">EURO($E52,$F52,$O52,$O52,$C52,$R52,1,5)/365.25</f>
        <v>#NAME?</v>
      </c>
      <c r="N52" s="191" t="n">
        <f aca="false">VLOOKUP(D52,Lookups!$B$6:$H$304,6)</f>
        <v>38245</v>
      </c>
      <c r="O52" s="192" t="n">
        <f aca="false">VLOOKUP(D52,Lookups!$B$6:$E$304,4)</f>
        <v>0.0375</v>
      </c>
      <c r="P52" s="193" t="n">
        <f aca="false">VLOOKUP(D52,Lookups!$B$6:$D$304,3)</f>
        <v>21</v>
      </c>
      <c r="Q52" s="208" t="n">
        <f aca="false">IF(D52&lt;$F$6,0,IF(D52&gt;$F$7,0,1))</f>
        <v>0</v>
      </c>
      <c r="R52" s="73" t="n">
        <f aca="false">N52-$D$4</f>
        <v>-7681</v>
      </c>
    </row>
    <row r="53" customFormat="false" ht="12.75" hidden="false" customHeight="false" outlineLevel="0" collapsed="false">
      <c r="A53" s="185"/>
      <c r="B53" s="185"/>
      <c r="C53" s="186" t="n">
        <v>0.2175</v>
      </c>
      <c r="D53" s="187" t="n">
        <v>38261</v>
      </c>
      <c r="E53" s="188" t="n">
        <v>37.1000022888184</v>
      </c>
      <c r="F53" s="189" t="n">
        <f aca="false">IF($G$8="atm",E53,$G$8)</f>
        <v>75</v>
      </c>
      <c r="G53" s="67" t="e">
        <f aca="false">IF(AND(E53&gt;F53,$G$1="no"),"",EURO(E53,F53,O53,O53,C53,R53,1,0))</f>
        <v>#NAME?</v>
      </c>
      <c r="H53" s="66" t="e">
        <f aca="false">EURO(E53,F53,O53,O53,C53,R53,1,1)</f>
        <v>#NAME?</v>
      </c>
      <c r="I53" s="67" t="e">
        <f aca="false">IF(AND(F53&gt;E53,$G$1="no"),"",EURO(E53,F53,O53,O53,C53,R53,0,0))</f>
        <v>#NAME?</v>
      </c>
      <c r="J53" s="70" t="e">
        <f aca="false">EURO(E53,F53,O53,O53,C53,R53,0,1)</f>
        <v>#NAME?</v>
      </c>
      <c r="K53" s="69" t="e">
        <f aca="false">EURO($E53,$F53,$O53,$O53,$C53,$R53,1,2)</f>
        <v>#NAME?</v>
      </c>
      <c r="L53" s="70" t="e">
        <f aca="false">EURO($E53,$F53,$O53,$O53,$C53,$R53,1,3)/100</f>
        <v>#NAME?</v>
      </c>
      <c r="M53" s="70" t="e">
        <f aca="false">EURO($E53,$F53,$O53,$O53,$C53,$R53,1,5)/365.25</f>
        <v>#NAME?</v>
      </c>
      <c r="N53" s="191" t="n">
        <f aca="false">VLOOKUP(D53,Lookups!$B$6:$H$304,6)</f>
        <v>38275</v>
      </c>
      <c r="O53" s="192" t="n">
        <f aca="false">VLOOKUP(D53,Lookups!$B$6:$E$304,4)</f>
        <v>0.0375</v>
      </c>
      <c r="P53" s="193" t="n">
        <f aca="false">VLOOKUP(D53,Lookups!$B$6:$D$304,3)</f>
        <v>21</v>
      </c>
      <c r="Q53" s="208" t="n">
        <f aca="false">IF(D53&lt;$F$6,0,IF(D53&gt;$F$7,0,1))</f>
        <v>0</v>
      </c>
      <c r="R53" s="73" t="n">
        <f aca="false">N53-$D$4</f>
        <v>-7651</v>
      </c>
    </row>
    <row r="54" customFormat="false" ht="12.75" hidden="false" customHeight="false" outlineLevel="0" collapsed="false">
      <c r="A54" s="185"/>
      <c r="B54" s="185"/>
      <c r="C54" s="186" t="n">
        <v>0.2175</v>
      </c>
      <c r="D54" s="187" t="n">
        <v>38292</v>
      </c>
      <c r="E54" s="188" t="n">
        <v>37.0499954223633</v>
      </c>
      <c r="F54" s="189" t="n">
        <f aca="false">IF($G$8="atm",E54,$G$8)</f>
        <v>75</v>
      </c>
      <c r="G54" s="67" t="e">
        <f aca="false">IF(AND(E54&gt;F54,$G$1="no"),"",EURO(E54,F54,O54,O54,C54,R54,1,0))</f>
        <v>#NAME?</v>
      </c>
      <c r="H54" s="66" t="e">
        <f aca="false">EURO(E54,F54,O54,O54,C54,R54,1,1)</f>
        <v>#NAME?</v>
      </c>
      <c r="I54" s="67" t="e">
        <f aca="false">IF(AND(F54&gt;E54,$G$1="no"),"",EURO(E54,F54,O54,O54,C54,R54,0,0))</f>
        <v>#NAME?</v>
      </c>
      <c r="J54" s="70" t="e">
        <f aca="false">EURO(E54,F54,O54,O54,C54,R54,0,1)</f>
        <v>#NAME?</v>
      </c>
      <c r="K54" s="69" t="e">
        <f aca="false">EURO($E54,$F54,$O54,$O54,$C54,$R54,1,2)</f>
        <v>#NAME?</v>
      </c>
      <c r="L54" s="70" t="e">
        <f aca="false">EURO($E54,$F54,$O54,$O54,$C54,$R54,1,3)/100</f>
        <v>#NAME?</v>
      </c>
      <c r="M54" s="70" t="e">
        <f aca="false">EURO($E54,$F54,$O54,$O54,$C54,$R54,1,5)/365.25</f>
        <v>#NAME?</v>
      </c>
      <c r="N54" s="191" t="n">
        <f aca="false">VLOOKUP(D54,Lookups!$B$6:$H$304,6)</f>
        <v>38306</v>
      </c>
      <c r="O54" s="192" t="n">
        <f aca="false">VLOOKUP(D54,Lookups!$B$6:$E$304,4)</f>
        <v>0.0375</v>
      </c>
      <c r="P54" s="193" t="n">
        <f aca="false">VLOOKUP(D54,Lookups!$B$6:$D$304,3)</f>
        <v>21</v>
      </c>
      <c r="Q54" s="208" t="n">
        <f aca="false">IF(D54&lt;$F$6,0,IF(D54&gt;$F$7,0,1))</f>
        <v>0</v>
      </c>
      <c r="R54" s="73" t="n">
        <f aca="false">N54-$D$4</f>
        <v>-7620</v>
      </c>
    </row>
    <row r="55" customFormat="false" ht="12.75" hidden="false" customHeight="false" outlineLevel="0" collapsed="false">
      <c r="A55" s="185"/>
      <c r="B55" s="185"/>
      <c r="C55" s="186" t="n">
        <v>0.2175</v>
      </c>
      <c r="D55" s="187" t="n">
        <v>38322</v>
      </c>
      <c r="E55" s="188" t="n">
        <v>37.0499954223633</v>
      </c>
      <c r="F55" s="189" t="n">
        <f aca="false">IF($G$8="atm",E55,$G$8)</f>
        <v>75</v>
      </c>
      <c r="G55" s="67" t="e">
        <f aca="false">IF(AND(E55&gt;F55,$G$1="no"),"",EURO(E55,F55,O55,O55,C55,R55,1,0))</f>
        <v>#NAME?</v>
      </c>
      <c r="H55" s="66" t="e">
        <f aca="false">EURO(E55,F55,O55,O55,C55,R55,1,1)</f>
        <v>#NAME?</v>
      </c>
      <c r="I55" s="67" t="e">
        <f aca="false">IF(AND(F55&gt;E55,$G$1="no"),"",EURO(E55,F55,O55,O55,C55,R55,0,0))</f>
        <v>#NAME?</v>
      </c>
      <c r="J55" s="70" t="e">
        <f aca="false">EURO(E55,F55,O55,O55,C55,R55,0,1)</f>
        <v>#NAME?</v>
      </c>
      <c r="K55" s="69" t="e">
        <f aca="false">EURO($E55,$F55,$O55,$O55,$C55,$R55,1,2)</f>
        <v>#NAME?</v>
      </c>
      <c r="L55" s="70" t="e">
        <f aca="false">EURO($E55,$F55,$O55,$O55,$C55,$R55,1,3)/100</f>
        <v>#NAME?</v>
      </c>
      <c r="M55" s="70" t="e">
        <f aca="false">EURO($E55,$F55,$O55,$O55,$C55,$R55,1,5)/365.25</f>
        <v>#NAME?</v>
      </c>
      <c r="N55" s="191" t="n">
        <f aca="false">VLOOKUP(D55,Lookups!$B$6:$H$304,6)</f>
        <v>38336</v>
      </c>
      <c r="O55" s="192" t="n">
        <f aca="false">VLOOKUP(D55,Lookups!$B$6:$E$304,4)</f>
        <v>0.0375</v>
      </c>
      <c r="P55" s="193" t="n">
        <f aca="false">VLOOKUP(D55,Lookups!$B$6:$D$304,3)</f>
        <v>23</v>
      </c>
      <c r="Q55" s="208" t="n">
        <f aca="false">IF(D55&lt;$F$6,0,IF(D55&gt;$F$7,0,1))</f>
        <v>0</v>
      </c>
      <c r="R55" s="73" t="n">
        <f aca="false">N55-$D$4</f>
        <v>-7590</v>
      </c>
    </row>
    <row r="56" customFormat="false" ht="12.75" hidden="false" customHeight="false" outlineLevel="0" collapsed="false">
      <c r="A56" s="185"/>
      <c r="B56" s="185"/>
      <c r="C56" s="186" t="n">
        <v>0.25</v>
      </c>
      <c r="D56" s="187" t="n">
        <v>38353</v>
      </c>
      <c r="E56" s="188" t="n">
        <v>40.8699989318848</v>
      </c>
      <c r="F56" s="189" t="n">
        <f aca="false">IF($G$8="atm",E56,$G$8)</f>
        <v>75</v>
      </c>
      <c r="G56" s="67" t="e">
        <f aca="false">IF(AND(E56&gt;F56,$G$1="no"),"",EURO(E56,F56,O56,O56,C56,R56,1,0))</f>
        <v>#NAME?</v>
      </c>
      <c r="H56" s="66" t="e">
        <f aca="false">EURO(E56,F56,O56,O56,C56,R56,1,1)</f>
        <v>#NAME?</v>
      </c>
      <c r="I56" s="67" t="e">
        <f aca="false">IF(AND(F56&gt;E56,$G$1="no"),"",EURO(E56,F56,O56,O56,C56,R56,0,0))</f>
        <v>#NAME?</v>
      </c>
      <c r="J56" s="70" t="e">
        <f aca="false">EURO(E56,F56,O56,O56,C56,R56,0,1)</f>
        <v>#NAME?</v>
      </c>
      <c r="K56" s="69" t="e">
        <f aca="false">EURO($E56,$F56,$O56,$O56,$C56,$R56,1,2)</f>
        <v>#NAME?</v>
      </c>
      <c r="L56" s="70" t="e">
        <f aca="false">EURO($E56,$F56,$O56,$O56,$C56,$R56,1,3)/100</f>
        <v>#NAME?</v>
      </c>
      <c r="M56" s="70" t="e">
        <f aca="false">EURO($E56,$F56,$O56,$O56,$C56,$R56,1,5)/365.25</f>
        <v>#NAME?</v>
      </c>
      <c r="N56" s="191" t="n">
        <f aca="false">VLOOKUP(D56,Lookups!$B$6:$H$304,6)</f>
        <v>38367</v>
      </c>
      <c r="O56" s="192" t="n">
        <f aca="false">VLOOKUP(D56,Lookups!$B$6:$E$304,4)</f>
        <v>0.04</v>
      </c>
      <c r="P56" s="193" t="n">
        <f aca="false">VLOOKUP(D56,Lookups!$B$6:$D$304,3)</f>
        <v>21</v>
      </c>
      <c r="Q56" s="208" t="n">
        <f aca="false">IF(D56&lt;$F$6,0,IF(D56&gt;$F$7,0,1))</f>
        <v>0</v>
      </c>
      <c r="R56" s="73" t="n">
        <f aca="false">N56-$D$4</f>
        <v>-7559</v>
      </c>
    </row>
    <row r="57" customFormat="false" ht="12.75" hidden="false" customHeight="false" outlineLevel="0" collapsed="false">
      <c r="A57" s="185"/>
      <c r="B57" s="185"/>
      <c r="C57" s="186" t="n">
        <v>0.25</v>
      </c>
      <c r="D57" s="187" t="n">
        <v>38384</v>
      </c>
      <c r="E57" s="188" t="n">
        <v>40.669995880127</v>
      </c>
      <c r="F57" s="189" t="n">
        <f aca="false">IF($G$8="atm",E57,$G$8)</f>
        <v>75</v>
      </c>
      <c r="G57" s="67" t="e">
        <f aca="false">IF(AND(E57&gt;F57,$G$1="no"),"",EURO(E57,F57,O57,O57,C57,R57,1,0))</f>
        <v>#NAME?</v>
      </c>
      <c r="H57" s="66" t="e">
        <f aca="false">EURO(E57,F57,O57,O57,C57,R57,1,1)</f>
        <v>#NAME?</v>
      </c>
      <c r="I57" s="67" t="e">
        <f aca="false">IF(AND(F57&gt;E57,$G$1="no"),"",EURO(E57,F57,O57,O57,C57,R57,0,0))</f>
        <v>#NAME?</v>
      </c>
      <c r="J57" s="70" t="e">
        <f aca="false">EURO(E57,F57,O57,O57,C57,R57,0,1)</f>
        <v>#NAME?</v>
      </c>
      <c r="K57" s="69" t="e">
        <f aca="false">EURO($E57,$F57,$O57,$O57,$C57,$R57,1,2)</f>
        <v>#NAME?</v>
      </c>
      <c r="L57" s="70" t="e">
        <f aca="false">EURO($E57,$F57,$O57,$O57,$C57,$R57,1,3)/100</f>
        <v>#NAME?</v>
      </c>
      <c r="M57" s="70" t="e">
        <f aca="false">EURO($E57,$F57,$O57,$O57,$C57,$R57,1,5)/365.25</f>
        <v>#NAME?</v>
      </c>
      <c r="N57" s="191" t="n">
        <f aca="false">VLOOKUP(D57,Lookups!$B$6:$H$304,6)</f>
        <v>38398</v>
      </c>
      <c r="O57" s="192" t="n">
        <f aca="false">VLOOKUP(D57,Lookups!$B$6:$E$304,4)</f>
        <v>0.04</v>
      </c>
      <c r="P57" s="193" t="n">
        <f aca="false">VLOOKUP(D57,Lookups!$B$6:$D$304,3)</f>
        <v>20</v>
      </c>
      <c r="Q57" s="208" t="n">
        <f aca="false">IF(D57&lt;$F$6,0,IF(D57&gt;$F$7,0,1))</f>
        <v>0</v>
      </c>
      <c r="R57" s="73" t="n">
        <f aca="false">N57-$D$4</f>
        <v>-7528</v>
      </c>
    </row>
    <row r="58" customFormat="false" ht="12.75" hidden="false" customHeight="false" outlineLevel="0" collapsed="false">
      <c r="A58" s="185"/>
      <c r="B58" s="185"/>
      <c r="C58" s="186" t="n">
        <v>0.215</v>
      </c>
      <c r="D58" s="187" t="n">
        <v>38412</v>
      </c>
      <c r="E58" s="188" t="n">
        <v>38.6999931335449</v>
      </c>
      <c r="F58" s="189" t="n">
        <f aca="false">IF($G$8="atm",E58,$G$8)</f>
        <v>75</v>
      </c>
      <c r="G58" s="67" t="e">
        <f aca="false">IF(AND(E58&gt;F58,$G$1="no"),"",EURO(E58,F58,O58,O58,C58,R58,1,0))</f>
        <v>#NAME?</v>
      </c>
      <c r="H58" s="66" t="e">
        <f aca="false">EURO(E58,F58,O58,O58,C58,R58,1,1)</f>
        <v>#NAME?</v>
      </c>
      <c r="I58" s="67" t="e">
        <f aca="false">IF(AND(F58&gt;E58,$G$1="no"),"",EURO(E58,F58,O58,O58,C58,R58,0,0))</f>
        <v>#NAME?</v>
      </c>
      <c r="J58" s="70" t="e">
        <f aca="false">EURO(E58,F58,O58,O58,C58,R58,0,1)</f>
        <v>#NAME?</v>
      </c>
      <c r="K58" s="69" t="e">
        <f aca="false">EURO($E58,$F58,$O58,$O58,$C58,$R58,1,2)</f>
        <v>#NAME?</v>
      </c>
      <c r="L58" s="70" t="e">
        <f aca="false">EURO($E58,$F58,$O58,$O58,$C58,$R58,1,3)/100</f>
        <v>#NAME?</v>
      </c>
      <c r="M58" s="70" t="e">
        <f aca="false">EURO($E58,$F58,$O58,$O58,$C58,$R58,1,5)/365.25</f>
        <v>#NAME?</v>
      </c>
      <c r="N58" s="191" t="n">
        <f aca="false">VLOOKUP(D58,Lookups!$B$6:$H$304,6)</f>
        <v>38426</v>
      </c>
      <c r="O58" s="192" t="n">
        <f aca="false">VLOOKUP(D58,Lookups!$B$6:$E$304,4)</f>
        <v>0.04</v>
      </c>
      <c r="P58" s="193" t="n">
        <f aca="false">VLOOKUP(D58,Lookups!$B$6:$D$304,3)</f>
        <v>23</v>
      </c>
      <c r="Q58" s="208" t="n">
        <f aca="false">IF(D58&lt;$F$6,0,IF(D58&gt;$F$7,0,1))</f>
        <v>0</v>
      </c>
      <c r="R58" s="73" t="n">
        <f aca="false">N58-$D$4</f>
        <v>-7500</v>
      </c>
    </row>
    <row r="59" customFormat="false" ht="12.75" hidden="false" customHeight="false" outlineLevel="0" collapsed="false">
      <c r="A59" s="185"/>
      <c r="B59" s="185"/>
      <c r="C59" s="186" t="n">
        <v>0.215</v>
      </c>
      <c r="D59" s="187" t="n">
        <v>38443</v>
      </c>
      <c r="E59" s="188" t="n">
        <v>37.9999877929688</v>
      </c>
      <c r="F59" s="189" t="n">
        <f aca="false">IF($G$8="atm",E59,$G$8)</f>
        <v>75</v>
      </c>
      <c r="G59" s="67" t="e">
        <f aca="false">IF(AND(E59&gt;F59,$G$1="no"),"",EURO(E59,F59,O59,O59,C59,R59,1,0))</f>
        <v>#NAME?</v>
      </c>
      <c r="H59" s="66" t="e">
        <f aca="false">EURO(E59,F59,O59,O59,C59,R59,1,1)</f>
        <v>#NAME?</v>
      </c>
      <c r="I59" s="67" t="e">
        <f aca="false">IF(AND(F59&gt;E59,$G$1="no"),"",EURO(E59,F59,O59,O59,C59,R59,0,0))</f>
        <v>#NAME?</v>
      </c>
      <c r="J59" s="70" t="e">
        <f aca="false">EURO(E59,F59,O59,O59,C59,R59,0,1)</f>
        <v>#NAME?</v>
      </c>
      <c r="K59" s="69" t="e">
        <f aca="false">EURO($E59,$F59,$O59,$O59,$C59,$R59,1,2)</f>
        <v>#NAME?</v>
      </c>
      <c r="L59" s="70" t="e">
        <f aca="false">EURO($E59,$F59,$O59,$O59,$C59,$R59,1,3)/100</f>
        <v>#NAME?</v>
      </c>
      <c r="M59" s="70" t="e">
        <f aca="false">EURO($E59,$F59,$O59,$O59,$C59,$R59,1,5)/365.25</f>
        <v>#NAME?</v>
      </c>
      <c r="N59" s="191" t="n">
        <f aca="false">VLOOKUP(D59,Lookups!$B$6:$H$304,6)</f>
        <v>38457</v>
      </c>
      <c r="O59" s="192" t="n">
        <f aca="false">VLOOKUP(D59,Lookups!$B$6:$E$304,4)</f>
        <v>0.04</v>
      </c>
      <c r="P59" s="193" t="n">
        <f aca="false">VLOOKUP(D59,Lookups!$B$6:$D$304,3)</f>
        <v>21</v>
      </c>
      <c r="Q59" s="208" t="n">
        <f aca="false">IF(D59&lt;$F$6,0,IF(D59&gt;$F$7,0,1))</f>
        <v>0</v>
      </c>
      <c r="R59" s="73" t="n">
        <f aca="false">N59-$D$4</f>
        <v>-7469</v>
      </c>
    </row>
    <row r="60" customFormat="false" ht="12.75" hidden="false" customHeight="false" outlineLevel="0" collapsed="false">
      <c r="A60" s="185"/>
      <c r="B60" s="185"/>
      <c r="C60" s="186" t="n">
        <v>0.225</v>
      </c>
      <c r="D60" s="187" t="n">
        <v>38473</v>
      </c>
      <c r="E60" s="188" t="n">
        <v>40.5000114440918</v>
      </c>
      <c r="F60" s="189" t="n">
        <f aca="false">IF($G$8="atm",E60,$G$8)</f>
        <v>75</v>
      </c>
      <c r="G60" s="67" t="e">
        <f aca="false">IF(AND(E60&gt;F60,$G$1="no"),"",EURO(E60,F60,O60,O60,C60,R60,1,0))</f>
        <v>#NAME?</v>
      </c>
      <c r="H60" s="66" t="e">
        <f aca="false">EURO(E60,F60,O60,O60,C60,R60,1,1)</f>
        <v>#NAME?</v>
      </c>
      <c r="I60" s="67" t="e">
        <f aca="false">IF(AND(F60&gt;E60,$G$1="no"),"",EURO(E60,F60,O60,O60,C60,R60,0,0))</f>
        <v>#NAME?</v>
      </c>
      <c r="J60" s="70" t="e">
        <f aca="false">EURO(E60,F60,O60,O60,C60,R60,0,1)</f>
        <v>#NAME?</v>
      </c>
      <c r="K60" s="69" t="e">
        <f aca="false">EURO($E60,$F60,$O60,$O60,$C60,$R60,1,2)</f>
        <v>#NAME?</v>
      </c>
      <c r="L60" s="70" t="e">
        <f aca="false">EURO($E60,$F60,$O60,$O60,$C60,$R60,1,3)/100</f>
        <v>#NAME?</v>
      </c>
      <c r="M60" s="70" t="e">
        <f aca="false">EURO($E60,$F60,$O60,$O60,$C60,$R60,1,5)/365.25</f>
        <v>#NAME?</v>
      </c>
      <c r="N60" s="191" t="n">
        <f aca="false">VLOOKUP(D60,Lookups!$B$6:$H$304,6)</f>
        <v>38487</v>
      </c>
      <c r="O60" s="192" t="n">
        <f aca="false">VLOOKUP(D60,Lookups!$B$6:$E$304,4)</f>
        <v>0.04</v>
      </c>
      <c r="P60" s="193" t="n">
        <f aca="false">VLOOKUP(D60,Lookups!$B$6:$D$304,3)</f>
        <v>21</v>
      </c>
      <c r="Q60" s="208" t="n">
        <f aca="false">IF(D60&lt;$F$6,0,IF(D60&gt;$F$7,0,1))</f>
        <v>0</v>
      </c>
      <c r="R60" s="73" t="n">
        <f aca="false">N60-$D$4</f>
        <v>-7439</v>
      </c>
    </row>
    <row r="61" customFormat="false" ht="12.75" hidden="false" customHeight="false" outlineLevel="0" collapsed="false">
      <c r="A61" s="185"/>
      <c r="B61" s="185"/>
      <c r="C61" s="186" t="n">
        <v>0.245</v>
      </c>
      <c r="D61" s="187" t="n">
        <v>38504</v>
      </c>
      <c r="E61" s="188" t="n">
        <v>46.7499961853027</v>
      </c>
      <c r="F61" s="189" t="n">
        <f aca="false">IF($G$8="atm",E61,$G$8)</f>
        <v>75</v>
      </c>
      <c r="G61" s="67" t="e">
        <f aca="false">IF(AND(E61&gt;F61,$G$1="no"),"",EURO(E61,F61,O61,O61,C61,R61,1,0))</f>
        <v>#NAME?</v>
      </c>
      <c r="H61" s="66" t="e">
        <f aca="false">EURO(E61,F61,O61,O61,C61,R61,1,1)</f>
        <v>#NAME?</v>
      </c>
      <c r="I61" s="67" t="e">
        <f aca="false">IF(AND(F61&gt;E61,$G$1="no"),"",EURO(E61,F61,O61,O61,C61,R61,0,0))</f>
        <v>#NAME?</v>
      </c>
      <c r="J61" s="70" t="e">
        <f aca="false">EURO(E61,F61,O61,O61,C61,R61,0,1)</f>
        <v>#NAME?</v>
      </c>
      <c r="K61" s="69" t="e">
        <f aca="false">EURO($E61,$F61,$O61,$O61,$C61,$R61,1,2)</f>
        <v>#NAME?</v>
      </c>
      <c r="L61" s="70" t="e">
        <f aca="false">EURO($E61,$F61,$O61,$O61,$C61,$R61,1,3)/100</f>
        <v>#NAME?</v>
      </c>
      <c r="M61" s="70" t="e">
        <f aca="false">EURO($E61,$F61,$O61,$O61,$C61,$R61,1,5)/365.25</f>
        <v>#NAME?</v>
      </c>
      <c r="N61" s="191" t="n">
        <f aca="false">VLOOKUP(D61,Lookups!$B$6:$H$304,6)</f>
        <v>38518</v>
      </c>
      <c r="O61" s="192" t="n">
        <f aca="false">VLOOKUP(D61,Lookups!$B$6:$E$304,4)</f>
        <v>0.04</v>
      </c>
      <c r="P61" s="193" t="n">
        <f aca="false">VLOOKUP(D61,Lookups!$B$6:$D$304,3)</f>
        <v>22</v>
      </c>
      <c r="Q61" s="208" t="n">
        <f aca="false">IF(D61&lt;$F$6,0,IF(D61&gt;$F$7,0,1))</f>
        <v>0</v>
      </c>
      <c r="R61" s="73" t="n">
        <f aca="false">N61-$D$4</f>
        <v>-7408</v>
      </c>
    </row>
    <row r="62" customFormat="false" ht="12.75" hidden="false" customHeight="false" outlineLevel="0" collapsed="false">
      <c r="A62" s="185"/>
      <c r="B62" s="185"/>
      <c r="C62" s="186" t="n">
        <v>0.255</v>
      </c>
      <c r="D62" s="187" t="n">
        <v>38534</v>
      </c>
      <c r="E62" s="188" t="n">
        <v>55.2499923706055</v>
      </c>
      <c r="F62" s="189" t="n">
        <f aca="false">IF($G$8="atm",E62,$G$8)</f>
        <v>75</v>
      </c>
      <c r="G62" s="67" t="e">
        <f aca="false">IF(AND(E62&gt;F62,$G$1="no"),"",EURO(E62,F62,O62,O62,C62,R62,1,0))</f>
        <v>#NAME?</v>
      </c>
      <c r="H62" s="66" t="e">
        <f aca="false">EURO(E62,F62,O62,O62,C62,R62,1,1)</f>
        <v>#NAME?</v>
      </c>
      <c r="I62" s="67" t="e">
        <f aca="false">IF(AND(F62&gt;E62,$G$1="no"),"",EURO(E62,F62,O62,O62,C62,R62,0,0))</f>
        <v>#NAME?</v>
      </c>
      <c r="J62" s="70" t="e">
        <f aca="false">EURO(E62,F62,O62,O62,C62,R62,0,1)</f>
        <v>#NAME?</v>
      </c>
      <c r="K62" s="69" t="e">
        <f aca="false">EURO($E62,$F62,$O62,$O62,$C62,$R62,1,2)</f>
        <v>#NAME?</v>
      </c>
      <c r="L62" s="70" t="e">
        <f aca="false">EURO($E62,$F62,$O62,$O62,$C62,$R62,1,3)/100</f>
        <v>#NAME?</v>
      </c>
      <c r="M62" s="70" t="e">
        <f aca="false">EURO($E62,$F62,$O62,$O62,$C62,$R62,1,5)/365.25</f>
        <v>#NAME?</v>
      </c>
      <c r="N62" s="191" t="n">
        <f aca="false">VLOOKUP(D62,Lookups!$B$6:$H$304,6)</f>
        <v>38548</v>
      </c>
      <c r="O62" s="192" t="n">
        <f aca="false">VLOOKUP(D62,Lookups!$B$6:$E$304,4)</f>
        <v>0.04</v>
      </c>
      <c r="P62" s="193" t="n">
        <f aca="false">VLOOKUP(D62,Lookups!$B$6:$D$304,3)</f>
        <v>20</v>
      </c>
      <c r="Q62" s="208" t="n">
        <f aca="false">IF(D62&lt;$F$6,0,IF(D62&gt;$F$7,0,1))</f>
        <v>0</v>
      </c>
      <c r="R62" s="73" t="n">
        <f aca="false">N62-$D$4</f>
        <v>-7378</v>
      </c>
    </row>
    <row r="63" customFormat="false" ht="12.75" hidden="false" customHeight="false" outlineLevel="0" collapsed="false">
      <c r="A63" s="185"/>
      <c r="B63" s="185"/>
      <c r="C63" s="186" t="n">
        <v>0.255</v>
      </c>
      <c r="D63" s="187" t="n">
        <v>38565</v>
      </c>
      <c r="E63" s="188" t="n">
        <v>55.25</v>
      </c>
      <c r="F63" s="189" t="n">
        <f aca="false">IF($G$8="atm",E63,$G$8)</f>
        <v>75</v>
      </c>
      <c r="G63" s="67" t="e">
        <f aca="false">IF(AND(E63&gt;F63,$G$1="no"),"",EURO(E63,F63,O63,O63,C63,R63,1,0))</f>
        <v>#NAME?</v>
      </c>
      <c r="H63" s="66" t="e">
        <f aca="false">EURO(E63,F63,O63,O63,C63,R63,1,1)</f>
        <v>#NAME?</v>
      </c>
      <c r="I63" s="67" t="e">
        <f aca="false">IF(AND(F63&gt;E63,$G$1="no"),"",EURO(E63,F63,O63,O63,C63,R63,0,0))</f>
        <v>#NAME?</v>
      </c>
      <c r="J63" s="70" t="e">
        <f aca="false">EURO(E63,F63,O63,O63,C63,R63,0,1)</f>
        <v>#NAME?</v>
      </c>
      <c r="K63" s="69" t="e">
        <f aca="false">EURO($E63,$F63,$O63,$O63,$C63,$R63,1,2)</f>
        <v>#NAME?</v>
      </c>
      <c r="L63" s="70" t="e">
        <f aca="false">EURO($E63,$F63,$O63,$O63,$C63,$R63,1,3)/100</f>
        <v>#NAME?</v>
      </c>
      <c r="M63" s="70" t="e">
        <f aca="false">EURO($E63,$F63,$O63,$O63,$C63,$R63,1,5)/365.25</f>
        <v>#NAME?</v>
      </c>
      <c r="N63" s="191" t="n">
        <f aca="false">VLOOKUP(D63,Lookups!$B$6:$H$304,6)</f>
        <v>38579</v>
      </c>
      <c r="O63" s="192" t="n">
        <f aca="false">VLOOKUP(D63,Lookups!$B$6:$E$304,4)</f>
        <v>0.04</v>
      </c>
      <c r="P63" s="193" t="n">
        <f aca="false">VLOOKUP(D63,Lookups!$B$6:$D$304,3)</f>
        <v>23</v>
      </c>
      <c r="Q63" s="208" t="n">
        <f aca="false">IF(D63&lt;$F$6,0,IF(D63&gt;$F$7,0,1))</f>
        <v>0</v>
      </c>
      <c r="R63" s="73" t="n">
        <f aca="false">N63-$D$4</f>
        <v>-7347</v>
      </c>
    </row>
    <row r="64" customFormat="false" ht="12.75" hidden="false" customHeight="false" outlineLevel="0" collapsed="false">
      <c r="A64" s="185"/>
      <c r="B64" s="185"/>
      <c r="C64" s="186" t="n">
        <v>0.235</v>
      </c>
      <c r="D64" s="187" t="n">
        <v>38596</v>
      </c>
      <c r="E64" s="188" t="n">
        <v>40.5000038146973</v>
      </c>
      <c r="F64" s="189" t="n">
        <f aca="false">IF($G$8="atm",E64,$G$8)</f>
        <v>75</v>
      </c>
      <c r="G64" s="67" t="e">
        <f aca="false">IF(AND(E64&gt;F64,$G$1="no"),"",EURO(E64,F64,O64,O64,C64,R64,1,0))</f>
        <v>#NAME?</v>
      </c>
      <c r="H64" s="66" t="e">
        <f aca="false">EURO(E64,F64,O64,O64,C64,R64,1,1)</f>
        <v>#NAME?</v>
      </c>
      <c r="I64" s="67" t="e">
        <f aca="false">IF(AND(F64&gt;E64,$G$1="no"),"",EURO(E64,F64,O64,O64,C64,R64,0,0))</f>
        <v>#NAME?</v>
      </c>
      <c r="J64" s="70" t="e">
        <f aca="false">EURO(E64,F64,O64,O64,C64,R64,0,1)</f>
        <v>#NAME?</v>
      </c>
      <c r="K64" s="69" t="e">
        <f aca="false">EURO($E64,$F64,$O64,$O64,$C64,$R64,1,2)</f>
        <v>#NAME?</v>
      </c>
      <c r="L64" s="70" t="e">
        <f aca="false">EURO($E64,$F64,$O64,$O64,$C64,$R64,1,3)/100</f>
        <v>#NAME?</v>
      </c>
      <c r="M64" s="70" t="e">
        <f aca="false">EURO($E64,$F64,$O64,$O64,$C64,$R64,1,5)/365.25</f>
        <v>#NAME?</v>
      </c>
      <c r="N64" s="191" t="n">
        <f aca="false">VLOOKUP(D64,Lookups!$B$6:$H$304,6)</f>
        <v>38610</v>
      </c>
      <c r="O64" s="192" t="n">
        <f aca="false">VLOOKUP(D64,Lookups!$B$6:$E$304,4)</f>
        <v>0.04</v>
      </c>
      <c r="P64" s="193" t="n">
        <f aca="false">VLOOKUP(D64,Lookups!$B$6:$D$304,3)</f>
        <v>21</v>
      </c>
      <c r="Q64" s="208" t="n">
        <f aca="false">IF(D64&lt;$F$6,0,IF(D64&gt;$F$7,0,1))</f>
        <v>0</v>
      </c>
      <c r="R64" s="73" t="n">
        <f aca="false">N64-$D$4</f>
        <v>-7316</v>
      </c>
    </row>
    <row r="65" customFormat="false" ht="12.75" hidden="false" customHeight="false" outlineLevel="0" collapsed="false">
      <c r="A65" s="185"/>
      <c r="B65" s="185"/>
      <c r="C65" s="186" t="n">
        <v>0.215</v>
      </c>
      <c r="D65" s="187" t="n">
        <v>38626</v>
      </c>
      <c r="E65" s="188" t="n">
        <v>37.1000022888184</v>
      </c>
      <c r="F65" s="189" t="n">
        <f aca="false">IF($G$8="atm",E65,$G$8)</f>
        <v>75</v>
      </c>
      <c r="G65" s="67" t="e">
        <f aca="false">IF(AND(E65&gt;F65,$G$1="no"),"",EURO(E65,F65,O65,O65,C65,R65,1,0))</f>
        <v>#NAME?</v>
      </c>
      <c r="H65" s="66" t="e">
        <f aca="false">EURO(E65,F65,O65,O65,C65,R65,1,1)</f>
        <v>#NAME?</v>
      </c>
      <c r="I65" s="67" t="e">
        <f aca="false">IF(AND(F65&gt;E65,$G$1="no"),"",EURO(E65,F65,O65,O65,C65,R65,0,0))</f>
        <v>#NAME?</v>
      </c>
      <c r="J65" s="70" t="e">
        <f aca="false">EURO(E65,F65,O65,O65,C65,R65,0,1)</f>
        <v>#NAME?</v>
      </c>
      <c r="K65" s="69" t="e">
        <f aca="false">EURO($E65,$F65,$O65,$O65,$C65,$R65,1,2)</f>
        <v>#NAME?</v>
      </c>
      <c r="L65" s="70" t="e">
        <f aca="false">EURO($E65,$F65,$O65,$O65,$C65,$R65,1,3)/100</f>
        <v>#NAME?</v>
      </c>
      <c r="M65" s="70" t="e">
        <f aca="false">EURO($E65,$F65,$O65,$O65,$C65,$R65,1,5)/365.25</f>
        <v>#NAME?</v>
      </c>
      <c r="N65" s="191" t="n">
        <f aca="false">VLOOKUP(D65,Lookups!$B$6:$H$304,6)</f>
        <v>38640</v>
      </c>
      <c r="O65" s="192" t="n">
        <f aca="false">VLOOKUP(D65,Lookups!$B$6:$E$304,4)</f>
        <v>0.04</v>
      </c>
      <c r="P65" s="193" t="n">
        <f aca="false">VLOOKUP(D65,Lookups!$B$6:$D$304,3)</f>
        <v>21</v>
      </c>
      <c r="Q65" s="208" t="n">
        <f aca="false">IF(D65&lt;$F$6,0,IF(D65&gt;$F$7,0,1))</f>
        <v>0</v>
      </c>
      <c r="R65" s="73" t="n">
        <f aca="false">N65-$D$4</f>
        <v>-7286</v>
      </c>
    </row>
    <row r="66" customFormat="false" ht="12.75" hidden="false" customHeight="false" outlineLevel="0" collapsed="false">
      <c r="A66" s="185"/>
      <c r="B66" s="185"/>
      <c r="C66" s="186" t="n">
        <v>0.215</v>
      </c>
      <c r="D66" s="187" t="n">
        <v>38657</v>
      </c>
      <c r="E66" s="188" t="n">
        <v>37.0499954223633</v>
      </c>
      <c r="F66" s="189" t="n">
        <f aca="false">IF($G$8="atm",E66,$G$8)</f>
        <v>75</v>
      </c>
      <c r="G66" s="67" t="e">
        <f aca="false">IF(AND(E66&gt;F66,$G$1="no"),"",EURO(E66,F66,O66,O66,C66,R66,1,0))</f>
        <v>#NAME?</v>
      </c>
      <c r="H66" s="66" t="e">
        <f aca="false">EURO(E66,F66,O66,O66,C66,R66,1,1)</f>
        <v>#NAME?</v>
      </c>
      <c r="I66" s="67" t="e">
        <f aca="false">IF(AND(F66&gt;E66,$G$1="no"),"",EURO(E66,F66,O66,O66,C66,R66,0,0))</f>
        <v>#NAME?</v>
      </c>
      <c r="J66" s="70" t="e">
        <f aca="false">EURO(E66,F66,O66,O66,C66,R66,0,1)</f>
        <v>#NAME?</v>
      </c>
      <c r="K66" s="69" t="e">
        <f aca="false">EURO($E66,$F66,$O66,$O66,$C66,$R66,1,2)</f>
        <v>#NAME?</v>
      </c>
      <c r="L66" s="70" t="e">
        <f aca="false">EURO($E66,$F66,$O66,$O66,$C66,$R66,1,3)/100</f>
        <v>#NAME?</v>
      </c>
      <c r="M66" s="70" t="e">
        <f aca="false">EURO($E66,$F66,$O66,$O66,$C66,$R66,1,5)/365.25</f>
        <v>#NAME?</v>
      </c>
      <c r="N66" s="191" t="n">
        <f aca="false">VLOOKUP(D66,Lookups!$B$6:$H$304,6)</f>
        <v>38671</v>
      </c>
      <c r="O66" s="192" t="n">
        <f aca="false">VLOOKUP(D66,Lookups!$B$6:$E$304,4)</f>
        <v>0.04</v>
      </c>
      <c r="P66" s="193" t="n">
        <f aca="false">VLOOKUP(D66,Lookups!$B$6:$D$304,3)</f>
        <v>21</v>
      </c>
      <c r="Q66" s="208" t="n">
        <f aca="false">IF(D66&lt;$F$6,0,IF(D66&gt;$F$7,0,1))</f>
        <v>0</v>
      </c>
      <c r="R66" s="73" t="n">
        <f aca="false">N66-$D$4</f>
        <v>-7255</v>
      </c>
    </row>
    <row r="67" customFormat="false" ht="12.75" hidden="false" customHeight="false" outlineLevel="0" collapsed="false">
      <c r="A67" s="185"/>
      <c r="B67" s="185"/>
      <c r="C67" s="186" t="n">
        <v>0.2175</v>
      </c>
      <c r="D67" s="187" t="n">
        <v>38687</v>
      </c>
      <c r="E67" s="188" t="n">
        <v>37.0499954223633</v>
      </c>
      <c r="F67" s="189" t="n">
        <f aca="false">IF($G$8="atm",E67,$G$8)</f>
        <v>75</v>
      </c>
      <c r="G67" s="67" t="e">
        <f aca="false">IF(AND(E67&gt;F67,$G$1="no"),"",EURO(E67,F67,O67,O67,C67,R67,1,0))</f>
        <v>#NAME?</v>
      </c>
      <c r="H67" s="66" t="e">
        <f aca="false">EURO(E67,F67,O67,O67,C67,R67,1,1)</f>
        <v>#NAME?</v>
      </c>
      <c r="I67" s="67" t="e">
        <f aca="false">IF(AND(F67&gt;E67,$G$1="no"),"",EURO(E67,F67,O67,O67,C67,R67,0,0))</f>
        <v>#NAME?</v>
      </c>
      <c r="J67" s="70" t="e">
        <f aca="false">EURO(E67,F67,O67,O67,C67,R67,0,1)</f>
        <v>#NAME?</v>
      </c>
      <c r="K67" s="69" t="e">
        <f aca="false">EURO($E67,$F67,$O67,$O67,$C67,$R67,1,2)</f>
        <v>#NAME?</v>
      </c>
      <c r="L67" s="70" t="e">
        <f aca="false">EURO($E67,$F67,$O67,$O67,$C67,$R67,1,3)/100</f>
        <v>#NAME?</v>
      </c>
      <c r="M67" s="70" t="e">
        <f aca="false">EURO($E67,$F67,$O67,$O67,$C67,$R67,1,5)/365.25</f>
        <v>#NAME?</v>
      </c>
      <c r="N67" s="191" t="n">
        <f aca="false">VLOOKUP(D67,Lookups!$B$6:$H$304,6)</f>
        <v>38701</v>
      </c>
      <c r="O67" s="192" t="n">
        <f aca="false">VLOOKUP(D67,Lookups!$B$6:$E$304,4)</f>
        <v>0.04</v>
      </c>
      <c r="P67" s="193" t="n">
        <f aca="false">VLOOKUP(D67,Lookups!$B$6:$D$304,3)</f>
        <v>21</v>
      </c>
      <c r="Q67" s="208" t="n">
        <f aca="false">IF(D67&lt;$F$6,0,IF(D67&gt;$F$7,0,1))</f>
        <v>0</v>
      </c>
      <c r="R67" s="73" t="n">
        <f aca="false">N67-$D$4</f>
        <v>-7225</v>
      </c>
    </row>
    <row r="68" customFormat="false" ht="12.75" hidden="false" customHeight="false" outlineLevel="0" collapsed="false">
      <c r="A68" s="192"/>
      <c r="B68" s="196"/>
      <c r="C68" s="186" t="n">
        <v>0.273</v>
      </c>
      <c r="D68" s="187" t="n">
        <v>38718</v>
      </c>
      <c r="E68" s="197" t="n">
        <f aca="false">E56*1.015</f>
        <v>41.483048915863</v>
      </c>
      <c r="F68" s="189" t="n">
        <f aca="false">IF($G$8="atm",E68,$G$8)</f>
        <v>75</v>
      </c>
      <c r="G68" s="67" t="e">
        <f aca="false">IF(AND(E68&gt;F68,$G$1="no"),"",EURO(E68,F68,O68,O68,C68,R68,1,0))</f>
        <v>#NAME?</v>
      </c>
      <c r="H68" s="66" t="e">
        <f aca="false">EURO(E68,F68,O68,O68,C68,R68,1,1)</f>
        <v>#NAME?</v>
      </c>
      <c r="I68" s="67" t="e">
        <f aca="false">IF(AND(F68&gt;E68,$G$1="no"),"",EURO(E68,F68,O68,O68,C68,R68,0,0))</f>
        <v>#NAME?</v>
      </c>
      <c r="J68" s="70" t="e">
        <f aca="false">EURO(E68,F68,O68,O68,C68,R68,0,1)</f>
        <v>#NAME?</v>
      </c>
      <c r="K68" s="69" t="e">
        <f aca="false">EURO($E68,$F68,$O68,$O68,$C68,$R68,1,2)</f>
        <v>#NAME?</v>
      </c>
      <c r="L68" s="70" t="e">
        <f aca="false">EURO($E68,$F68,$O68,$O68,$C68,$R68,1,3)/100</f>
        <v>#NAME?</v>
      </c>
      <c r="M68" s="70" t="e">
        <f aca="false">EURO($E68,$F68,$O68,$O68,$C68,$R68,1,5)/365.25</f>
        <v>#NAME?</v>
      </c>
      <c r="N68" s="191" t="n">
        <f aca="false">VLOOKUP(D68,Lookups!$B$6:$H$304,6)</f>
        <v>38732</v>
      </c>
      <c r="O68" s="192" t="n">
        <f aca="false">VLOOKUP(D68,Lookups!$B$6:$E$304,4)</f>
        <v>0.0425</v>
      </c>
      <c r="P68" s="193" t="n">
        <f aca="false">VLOOKUP(D68,Lookups!$B$6:$D$304,3)</f>
        <v>21</v>
      </c>
      <c r="Q68" s="208" t="n">
        <f aca="false">IF(D68&lt;$F$6,0,IF(D68&gt;$F$7,0,1))</f>
        <v>0</v>
      </c>
      <c r="R68" s="73" t="n">
        <f aca="false">N68-$D$4</f>
        <v>-7194</v>
      </c>
    </row>
    <row r="69" customFormat="false" ht="12.75" hidden="false" customHeight="false" outlineLevel="0" collapsed="false">
      <c r="A69" s="192"/>
      <c r="B69" s="196"/>
      <c r="C69" s="186" t="n">
        <v>0.273</v>
      </c>
      <c r="D69" s="187" t="n">
        <v>38749</v>
      </c>
      <c r="E69" s="197" t="n">
        <v>72</v>
      </c>
      <c r="F69" s="189" t="n">
        <f aca="false">IF($G$8="atm",E69,$G$8)</f>
        <v>75</v>
      </c>
      <c r="G69" s="67" t="e">
        <f aca="false">IF(AND(E69&gt;F69,$G$1="no"),"",EURO(E69,F69,O69,O69,C69,R69,1,0))</f>
        <v>#NAME?</v>
      </c>
      <c r="H69" s="66" t="e">
        <f aca="false">EURO(E69,F69,O69,O69,C69,R69,1,1)</f>
        <v>#NAME?</v>
      </c>
      <c r="I69" s="67" t="e">
        <f aca="false">IF(AND(F69&gt;E69,$G$1="no"),"",EURO(E69,F69,O69,O69,C69,R69,0,0))</f>
        <v>#NAME?</v>
      </c>
      <c r="J69" s="70" t="e">
        <f aca="false">EURO(E69,F69,O69,O69,C69,R69,0,1)</f>
        <v>#NAME?</v>
      </c>
      <c r="K69" s="69" t="e">
        <f aca="false">EURO($E69,$F69,$O69,$O69,$C69,$R69,1,2)</f>
        <v>#NAME?</v>
      </c>
      <c r="L69" s="70" t="e">
        <f aca="false">EURO($E69,$F69,$O69,$O69,$C69,$R69,1,3)/100</f>
        <v>#NAME?</v>
      </c>
      <c r="M69" s="70" t="e">
        <f aca="false">EURO($E69,$F69,$O69,$O69,$C69,$R69,1,5)/365.25</f>
        <v>#NAME?</v>
      </c>
      <c r="N69" s="191" t="n">
        <f aca="false">VLOOKUP(D69,Lookups!$B$6:$H$304,6)</f>
        <v>38763</v>
      </c>
      <c r="O69" s="192" t="n">
        <f aca="false">VLOOKUP(D69,Lookups!$B$6:$E$304,4)</f>
        <v>0.0425</v>
      </c>
      <c r="P69" s="193" t="n">
        <f aca="false">VLOOKUP(D69,Lookups!$B$6:$D$304,3)</f>
        <v>20</v>
      </c>
      <c r="Q69" s="208" t="n">
        <f aca="false">IF(D69&lt;$F$6,0,IF(D69&gt;$F$7,0,1))</f>
        <v>0</v>
      </c>
      <c r="R69" s="73" t="n">
        <f aca="false">N69-$D$4</f>
        <v>-7163</v>
      </c>
    </row>
    <row r="70" customFormat="false" ht="12.75" hidden="false" customHeight="false" outlineLevel="0" collapsed="false">
      <c r="A70" s="192"/>
      <c r="B70" s="196"/>
      <c r="C70" s="186" t="n">
        <v>0.273</v>
      </c>
      <c r="D70" s="187" t="n">
        <v>38777</v>
      </c>
      <c r="E70" s="197" t="n">
        <f aca="false">E58*1.015</f>
        <v>39.2804930305481</v>
      </c>
      <c r="F70" s="189" t="n">
        <f aca="false">IF($G$8="atm",E70,$G$8)</f>
        <v>75</v>
      </c>
      <c r="G70" s="67" t="e">
        <f aca="false">IF(AND(E70&gt;F70,$G$1="no"),"",EURO(E70,F70,O70,O70,C70,R70,1,0))</f>
        <v>#NAME?</v>
      </c>
      <c r="H70" s="66" t="e">
        <f aca="false">EURO(E70,F70,O70,O70,C70,R70,1,1)</f>
        <v>#NAME?</v>
      </c>
      <c r="I70" s="67" t="e">
        <f aca="false">IF(AND(F70&gt;E70,$G$1="no"),"",EURO(E70,F70,O70,O70,C70,R70,0,0))</f>
        <v>#NAME?</v>
      </c>
      <c r="J70" s="70" t="e">
        <f aca="false">EURO(E70,F70,O70,O70,C70,R70,0,1)</f>
        <v>#NAME?</v>
      </c>
      <c r="K70" s="69" t="e">
        <f aca="false">EURO($E70,$F70,$O70,$O70,$C70,$R70,1,2)</f>
        <v>#NAME?</v>
      </c>
      <c r="L70" s="70" t="e">
        <f aca="false">EURO($E70,$F70,$O70,$O70,$C70,$R70,1,3)/100</f>
        <v>#NAME?</v>
      </c>
      <c r="M70" s="70" t="e">
        <f aca="false">EURO($E70,$F70,$O70,$O70,$C70,$R70,1,5)/365.25</f>
        <v>#NAME?</v>
      </c>
      <c r="N70" s="191" t="n">
        <f aca="false">VLOOKUP(D70,Lookups!$B$6:$H$304,6)</f>
        <v>38791</v>
      </c>
      <c r="O70" s="192" t="n">
        <f aca="false">VLOOKUP(D70,Lookups!$B$6:$E$304,4)</f>
        <v>0.0425</v>
      </c>
      <c r="P70" s="193" t="n">
        <f aca="false">VLOOKUP(D70,Lookups!$B$6:$D$304,3)</f>
        <v>23</v>
      </c>
      <c r="Q70" s="208" t="n">
        <f aca="false">IF(D70&lt;$F$6,0,IF(D70&gt;$F$7,0,1))</f>
        <v>0</v>
      </c>
      <c r="R70" s="73" t="n">
        <f aca="false">N70-$D$4</f>
        <v>-7135</v>
      </c>
    </row>
    <row r="71" customFormat="false" ht="12.75" hidden="false" customHeight="false" outlineLevel="0" collapsed="false">
      <c r="A71" s="192"/>
      <c r="B71" s="196"/>
      <c r="C71" s="186" t="n">
        <v>0.273</v>
      </c>
      <c r="D71" s="187" t="n">
        <v>38808</v>
      </c>
      <c r="E71" s="197" t="n">
        <f aca="false">E59*1.015</f>
        <v>38.5699876098633</v>
      </c>
      <c r="F71" s="189" t="n">
        <f aca="false">IF($G$8="atm",E71,$G$8)</f>
        <v>75</v>
      </c>
      <c r="G71" s="67" t="e">
        <f aca="false">IF(AND(E71&gt;F71,$G$1="no"),"",EURO(E71,F71,O71,O71,C71,R71,1,0))</f>
        <v>#NAME?</v>
      </c>
      <c r="H71" s="66" t="e">
        <f aca="false">EURO(E71,F71,O71,O71,C71,R71,1,1)</f>
        <v>#NAME?</v>
      </c>
      <c r="I71" s="67" t="e">
        <f aca="false">IF(AND(F71&gt;E71,$G$1="no"),"",EURO(E71,F71,O71,O71,C71,R71,0,0))</f>
        <v>#NAME?</v>
      </c>
      <c r="J71" s="70" t="e">
        <f aca="false">EURO(E71,F71,O71,O71,C71,R71,0,1)</f>
        <v>#NAME?</v>
      </c>
      <c r="K71" s="69" t="e">
        <f aca="false">EURO($E71,$F71,$O71,$O71,$C71,$R71,1,2)</f>
        <v>#NAME?</v>
      </c>
      <c r="L71" s="70" t="e">
        <f aca="false">EURO($E71,$F71,$O71,$O71,$C71,$R71,1,3)/100</f>
        <v>#NAME?</v>
      </c>
      <c r="M71" s="70" t="e">
        <f aca="false">EURO($E71,$F71,$O71,$O71,$C71,$R71,1,5)/365.25</f>
        <v>#NAME?</v>
      </c>
      <c r="N71" s="191" t="n">
        <f aca="false">VLOOKUP(D71,Lookups!$B$6:$H$304,6)</f>
        <v>38822</v>
      </c>
      <c r="O71" s="192" t="n">
        <f aca="false">VLOOKUP(D71,Lookups!$B$6:$E$304,4)</f>
        <v>0.0425</v>
      </c>
      <c r="P71" s="193" t="n">
        <f aca="false">VLOOKUP(D71,Lookups!$B$6:$D$304,3)</f>
        <v>20</v>
      </c>
      <c r="Q71" s="208" t="n">
        <f aca="false">IF(D71&lt;$F$6,0,IF(D71&gt;$F$7,0,1))</f>
        <v>0</v>
      </c>
      <c r="R71" s="73" t="n">
        <f aca="false">N71-$D$4</f>
        <v>-7104</v>
      </c>
    </row>
    <row r="72" customFormat="false" ht="12.75" hidden="false" customHeight="false" outlineLevel="0" collapsed="false">
      <c r="A72" s="192"/>
      <c r="B72" s="196"/>
      <c r="C72" s="186" t="n">
        <v>0.273</v>
      </c>
      <c r="D72" s="187" t="n">
        <v>38838</v>
      </c>
      <c r="E72" s="197" t="n">
        <f aca="false">E60*1.015</f>
        <v>41.1075116157532</v>
      </c>
      <c r="F72" s="189" t="n">
        <f aca="false">IF($G$8="atm",E72,$G$8)</f>
        <v>75</v>
      </c>
      <c r="G72" s="67" t="e">
        <f aca="false">IF(AND(E72&gt;F72,$G$1="no"),"",EURO(E72,F72,O72,O72,C72,R72,1,0))</f>
        <v>#NAME?</v>
      </c>
      <c r="H72" s="66" t="e">
        <f aca="false">EURO(E72,F72,O72,O72,C72,R72,1,1)</f>
        <v>#NAME?</v>
      </c>
      <c r="I72" s="67" t="e">
        <f aca="false">IF(AND(F72&gt;E72,$G$1="no"),"",EURO(E72,F72,O72,O72,C72,R72,0,0))</f>
        <v>#NAME?</v>
      </c>
      <c r="J72" s="70" t="e">
        <f aca="false">EURO(E72,F72,O72,O72,C72,R72,0,1)</f>
        <v>#NAME?</v>
      </c>
      <c r="K72" s="69" t="e">
        <f aca="false">EURO($E72,$F72,$O72,$O72,$C72,$R72,1,2)</f>
        <v>#NAME?</v>
      </c>
      <c r="L72" s="70" t="e">
        <f aca="false">EURO($E72,$F72,$O72,$O72,$C72,$R72,1,3)/100</f>
        <v>#NAME?</v>
      </c>
      <c r="M72" s="70" t="e">
        <f aca="false">EURO($E72,$F72,$O72,$O72,$C72,$R72,1,5)/365.25</f>
        <v>#NAME?</v>
      </c>
      <c r="N72" s="191" t="n">
        <f aca="false">VLOOKUP(D72,Lookups!$B$6:$H$304,6)</f>
        <v>38852</v>
      </c>
      <c r="O72" s="192" t="n">
        <f aca="false">VLOOKUP(D72,Lookups!$B$6:$E$304,4)</f>
        <v>0.0425</v>
      </c>
      <c r="P72" s="193" t="n">
        <f aca="false">VLOOKUP(D72,Lookups!$B$6:$D$304,3)</f>
        <v>22</v>
      </c>
      <c r="Q72" s="208" t="n">
        <f aca="false">IF(D72&lt;$F$6,0,IF(D72&gt;$F$7,0,1))</f>
        <v>0</v>
      </c>
      <c r="R72" s="73" t="n">
        <f aca="false">N72-$D$4</f>
        <v>-7074</v>
      </c>
    </row>
    <row r="73" customFormat="false" ht="12.75" hidden="false" customHeight="false" outlineLevel="0" collapsed="false">
      <c r="A73" s="192"/>
      <c r="B73" s="196"/>
      <c r="C73" s="186" t="n">
        <v>0.273</v>
      </c>
      <c r="D73" s="187" t="n">
        <v>38869</v>
      </c>
      <c r="E73" s="197" t="n">
        <f aca="false">E61*1.015</f>
        <v>47.4512461280823</v>
      </c>
      <c r="F73" s="189" t="n">
        <f aca="false">IF($G$8="atm",E73,$G$8)</f>
        <v>75</v>
      </c>
      <c r="G73" s="67" t="e">
        <f aca="false">IF(AND(E73&gt;F73,$G$1="no"),"",EURO(E73,F73,O73,O73,C73,R73,1,0))</f>
        <v>#NAME?</v>
      </c>
      <c r="H73" s="66" t="e">
        <f aca="false">EURO(E73,F73,O73,O73,C73,R73,1,1)</f>
        <v>#NAME?</v>
      </c>
      <c r="I73" s="67" t="e">
        <f aca="false">IF(AND(F73&gt;E73,$G$1="no"),"",EURO(E73,F73,O73,O73,C73,R73,0,0))</f>
        <v>#NAME?</v>
      </c>
      <c r="J73" s="70" t="e">
        <f aca="false">EURO(E73,F73,O73,O73,C73,R73,0,1)</f>
        <v>#NAME?</v>
      </c>
      <c r="K73" s="69" t="e">
        <f aca="false">EURO($E73,$F73,$O73,$O73,$C73,$R73,1,2)</f>
        <v>#NAME?</v>
      </c>
      <c r="L73" s="70" t="e">
        <f aca="false">EURO($E73,$F73,$O73,$O73,$C73,$R73,1,3)/100</f>
        <v>#NAME?</v>
      </c>
      <c r="M73" s="70" t="e">
        <f aca="false">EURO($E73,$F73,$O73,$O73,$C73,$R73,1,5)/365.25</f>
        <v>#NAME?</v>
      </c>
      <c r="N73" s="191" t="n">
        <f aca="false">VLOOKUP(D73,Lookups!$B$6:$H$304,6)</f>
        <v>38883</v>
      </c>
      <c r="O73" s="192" t="n">
        <f aca="false">VLOOKUP(D73,Lookups!$B$6:$E$304,4)</f>
        <v>0.0425</v>
      </c>
      <c r="P73" s="193" t="n">
        <f aca="false">VLOOKUP(D73,Lookups!$B$6:$D$304,3)</f>
        <v>22</v>
      </c>
      <c r="Q73" s="208" t="n">
        <f aca="false">IF(D73&lt;$F$6,0,IF(D73&gt;$F$7,0,1))</f>
        <v>0</v>
      </c>
      <c r="R73" s="73" t="n">
        <f aca="false">N73-$D$4</f>
        <v>-7043</v>
      </c>
    </row>
    <row r="74" customFormat="false" ht="12.75" hidden="false" customHeight="false" outlineLevel="0" collapsed="false">
      <c r="A74" s="192"/>
      <c r="B74" s="196"/>
      <c r="C74" s="186" t="n">
        <v>0.273</v>
      </c>
      <c r="D74" s="187" t="n">
        <v>38899</v>
      </c>
      <c r="E74" s="197" t="n">
        <f aca="false">E62*1.015</f>
        <v>56.0787422561645</v>
      </c>
      <c r="F74" s="189" t="n">
        <f aca="false">IF($G$8="atm",E74,$G$8)</f>
        <v>75</v>
      </c>
      <c r="G74" s="67" t="e">
        <f aca="false">IF(AND(E74&gt;F74,$G$1="no"),"",EURO(E74,F74,O74,O74,C74,R74,1,0))</f>
        <v>#NAME?</v>
      </c>
      <c r="H74" s="66" t="e">
        <f aca="false">EURO(E74,F74,O74,O74,C74,R74,1,1)</f>
        <v>#NAME?</v>
      </c>
      <c r="I74" s="67" t="e">
        <f aca="false">IF(AND(F74&gt;E74,$G$1="no"),"",EURO(E74,F74,O74,O74,C74,R74,0,0))</f>
        <v>#NAME?</v>
      </c>
      <c r="J74" s="70" t="e">
        <f aca="false">EURO(E74,F74,O74,O74,C74,R74,0,1)</f>
        <v>#NAME?</v>
      </c>
      <c r="K74" s="69" t="e">
        <f aca="false">EURO($E74,$F74,$O74,$O74,$C74,$R74,1,2)</f>
        <v>#NAME?</v>
      </c>
      <c r="L74" s="70" t="e">
        <f aca="false">EURO($E74,$F74,$O74,$O74,$C74,$R74,1,3)/100</f>
        <v>#NAME?</v>
      </c>
      <c r="M74" s="70" t="e">
        <f aca="false">EURO($E74,$F74,$O74,$O74,$C74,$R74,1,5)/365.25</f>
        <v>#NAME?</v>
      </c>
      <c r="N74" s="191" t="n">
        <f aca="false">VLOOKUP(D74,Lookups!$B$6:$H$304,6)</f>
        <v>38913</v>
      </c>
      <c r="O74" s="192" t="n">
        <f aca="false">VLOOKUP(D74,Lookups!$B$6:$E$304,4)</f>
        <v>0.0425</v>
      </c>
      <c r="P74" s="193" t="n">
        <f aca="false">VLOOKUP(D74,Lookups!$B$6:$D$304,3)</f>
        <v>20</v>
      </c>
      <c r="Q74" s="208" t="n">
        <f aca="false">IF(D74&lt;$F$6,0,IF(D74&gt;$F$7,0,1))</f>
        <v>0</v>
      </c>
      <c r="R74" s="73" t="n">
        <f aca="false">N74-$D$4</f>
        <v>-7013</v>
      </c>
    </row>
    <row r="75" customFormat="false" ht="12.75" hidden="false" customHeight="false" outlineLevel="0" collapsed="false">
      <c r="A75" s="192"/>
      <c r="B75" s="196"/>
      <c r="C75" s="186" t="n">
        <v>0.273</v>
      </c>
      <c r="D75" s="187" t="n">
        <v>38930</v>
      </c>
      <c r="E75" s="197" t="n">
        <f aca="false">E63*1.015</f>
        <v>56.07875</v>
      </c>
      <c r="F75" s="189" t="n">
        <f aca="false">IF($G$8="atm",E75,$G$8)</f>
        <v>75</v>
      </c>
      <c r="G75" s="67" t="e">
        <f aca="false">IF(AND(E75&gt;F75,$G$1="no"),"",EURO(E75,F75,O75,O75,C75,R75,1,0))</f>
        <v>#NAME?</v>
      </c>
      <c r="H75" s="66" t="e">
        <f aca="false">EURO(E75,F75,O75,O75,C75,R75,1,1)</f>
        <v>#NAME?</v>
      </c>
      <c r="I75" s="67" t="e">
        <f aca="false">IF(AND(F75&gt;E75,$G$1="no"),"",EURO(E75,F75,O75,O75,C75,R75,0,0))</f>
        <v>#NAME?</v>
      </c>
      <c r="J75" s="70" t="e">
        <f aca="false">EURO(E75,F75,O75,O75,C75,R75,0,1)</f>
        <v>#NAME?</v>
      </c>
      <c r="K75" s="69" t="e">
        <f aca="false">EURO($E75,$F75,$O75,$O75,$C75,$R75,1,2)</f>
        <v>#NAME?</v>
      </c>
      <c r="L75" s="70" t="e">
        <f aca="false">EURO($E75,$F75,$O75,$O75,$C75,$R75,1,3)/100</f>
        <v>#NAME?</v>
      </c>
      <c r="M75" s="70" t="e">
        <f aca="false">EURO($E75,$F75,$O75,$O75,$C75,$R75,1,5)/365.25</f>
        <v>#NAME?</v>
      </c>
      <c r="N75" s="191" t="n">
        <f aca="false">VLOOKUP(D75,Lookups!$B$6:$H$304,6)</f>
        <v>38944</v>
      </c>
      <c r="O75" s="192" t="n">
        <f aca="false">VLOOKUP(D75,Lookups!$B$6:$E$304,4)</f>
        <v>0.0425</v>
      </c>
      <c r="P75" s="193" t="n">
        <f aca="false">VLOOKUP(D75,Lookups!$B$6:$D$304,3)</f>
        <v>23</v>
      </c>
      <c r="Q75" s="208" t="n">
        <f aca="false">IF(D75&lt;$F$6,0,IF(D75&gt;$F$7,0,1))</f>
        <v>0</v>
      </c>
      <c r="R75" s="73" t="n">
        <f aca="false">N75-$D$4</f>
        <v>-6982</v>
      </c>
    </row>
    <row r="76" customFormat="false" ht="12.75" hidden="false" customHeight="false" outlineLevel="0" collapsed="false">
      <c r="A76" s="192"/>
      <c r="B76" s="196"/>
      <c r="C76" s="186" t="n">
        <v>0.273</v>
      </c>
      <c r="D76" s="187" t="n">
        <v>38961</v>
      </c>
      <c r="E76" s="197" t="n">
        <f aca="false">E64*1.015</f>
        <v>41.1075038719177</v>
      </c>
      <c r="F76" s="189" t="n">
        <f aca="false">IF($G$8="atm",E76,$G$8)</f>
        <v>75</v>
      </c>
      <c r="G76" s="67" t="e">
        <f aca="false">IF(AND(E76&gt;F76,$G$1="no"),"",EURO(E76,F76,O76,O76,C76,R76,1,0))</f>
        <v>#NAME?</v>
      </c>
      <c r="H76" s="66" t="e">
        <f aca="false">EURO(E76,F76,O76,O76,C76,R76,1,1)</f>
        <v>#NAME?</v>
      </c>
      <c r="I76" s="67" t="e">
        <f aca="false">IF(AND(F76&gt;E76,$G$1="no"),"",EURO(E76,F76,O76,O76,C76,R76,0,0))</f>
        <v>#NAME?</v>
      </c>
      <c r="J76" s="70" t="e">
        <f aca="false">EURO(E76,F76,O76,O76,C76,R76,0,1)</f>
        <v>#NAME?</v>
      </c>
      <c r="K76" s="69" t="e">
        <f aca="false">EURO($E76,$F76,$O76,$O76,$C76,$R76,1,2)</f>
        <v>#NAME?</v>
      </c>
      <c r="L76" s="70" t="e">
        <f aca="false">EURO($E76,$F76,$O76,$O76,$C76,$R76,1,3)/100</f>
        <v>#NAME?</v>
      </c>
      <c r="M76" s="70" t="e">
        <f aca="false">EURO($E76,$F76,$O76,$O76,$C76,$R76,1,5)/365.25</f>
        <v>#NAME?</v>
      </c>
      <c r="N76" s="191" t="n">
        <f aca="false">VLOOKUP(D76,Lookups!$B$6:$H$304,6)</f>
        <v>38975</v>
      </c>
      <c r="O76" s="192" t="n">
        <f aca="false">VLOOKUP(D76,Lookups!$B$6:$E$304,4)</f>
        <v>0.0425</v>
      </c>
      <c r="P76" s="193" t="n">
        <f aca="false">VLOOKUP(D76,Lookups!$B$6:$D$304,3)</f>
        <v>20</v>
      </c>
      <c r="Q76" s="208" t="n">
        <f aca="false">IF(D76&lt;$F$6,0,IF(D76&gt;$F$7,0,1))</f>
        <v>0</v>
      </c>
      <c r="R76" s="73" t="n">
        <f aca="false">N76-$D$4</f>
        <v>-6951</v>
      </c>
    </row>
    <row r="77" customFormat="false" ht="12.75" hidden="false" customHeight="false" outlineLevel="0" collapsed="false">
      <c r="A77" s="192"/>
      <c r="B77" s="196"/>
      <c r="C77" s="186" t="n">
        <v>0.273</v>
      </c>
      <c r="D77" s="187" t="n">
        <v>38991</v>
      </c>
      <c r="E77" s="197" t="n">
        <f aca="false">E65*1.015</f>
        <v>37.6565023231506</v>
      </c>
      <c r="F77" s="189" t="n">
        <f aca="false">IF($G$8="atm",E77,$G$8)</f>
        <v>75</v>
      </c>
      <c r="G77" s="67" t="e">
        <f aca="false">IF(AND(E77&gt;F77,$G$1="no"),"",EURO(E77,F77,O77,O77,C77,R77,1,0))</f>
        <v>#NAME?</v>
      </c>
      <c r="H77" s="66" t="e">
        <f aca="false">EURO(E77,F77,O77,O77,C77,R77,1,1)</f>
        <v>#NAME?</v>
      </c>
      <c r="I77" s="67" t="e">
        <f aca="false">IF(AND(F77&gt;E77,$G$1="no"),"",EURO(E77,F77,O77,O77,C77,R77,0,0))</f>
        <v>#NAME?</v>
      </c>
      <c r="J77" s="70" t="e">
        <f aca="false">EURO(E77,F77,O77,O77,C77,R77,0,1)</f>
        <v>#NAME?</v>
      </c>
      <c r="K77" s="69" t="e">
        <f aca="false">EURO($E77,$F77,$O77,$O77,$C77,$R77,1,2)</f>
        <v>#NAME?</v>
      </c>
      <c r="L77" s="70" t="e">
        <f aca="false">EURO($E77,$F77,$O77,$O77,$C77,$R77,1,3)/100</f>
        <v>#NAME?</v>
      </c>
      <c r="M77" s="70" t="e">
        <f aca="false">EURO($E77,$F77,$O77,$O77,$C77,$R77,1,5)/365.25</f>
        <v>#NAME?</v>
      </c>
      <c r="N77" s="191" t="n">
        <f aca="false">VLOOKUP(D77,Lookups!$B$6:$H$304,6)</f>
        <v>39005</v>
      </c>
      <c r="O77" s="192" t="n">
        <f aca="false">VLOOKUP(D77,Lookups!$B$6:$E$304,4)</f>
        <v>0.0425</v>
      </c>
      <c r="P77" s="193" t="n">
        <f aca="false">VLOOKUP(D77,Lookups!$B$6:$D$304,3)</f>
        <v>22</v>
      </c>
      <c r="Q77" s="208" t="n">
        <f aca="false">IF(D77&lt;$F$6,0,IF(D77&gt;$F$7,0,1))</f>
        <v>0</v>
      </c>
      <c r="R77" s="73" t="n">
        <f aca="false">N77-$D$4</f>
        <v>-6921</v>
      </c>
    </row>
    <row r="78" customFormat="false" ht="12.75" hidden="false" customHeight="false" outlineLevel="0" collapsed="false">
      <c r="A78" s="192"/>
      <c r="B78" s="196"/>
      <c r="C78" s="186" t="n">
        <v>0.273</v>
      </c>
      <c r="D78" s="187" t="n">
        <v>39022</v>
      </c>
      <c r="E78" s="197" t="n">
        <f aca="false">E66*1.015</f>
        <v>37.6057453536987</v>
      </c>
      <c r="F78" s="189" t="n">
        <f aca="false">IF($G$8="atm",E78,$G$8)</f>
        <v>75</v>
      </c>
      <c r="G78" s="67" t="e">
        <f aca="false">IF(AND(E78&gt;F78,$G$1="no"),"",EURO(E78,F78,O78,O78,C78,R78,1,0))</f>
        <v>#NAME?</v>
      </c>
      <c r="H78" s="66" t="e">
        <f aca="false">EURO(E78,F78,O78,O78,C78,R78,1,1)</f>
        <v>#NAME?</v>
      </c>
      <c r="I78" s="67" t="e">
        <f aca="false">IF(AND(F78&gt;E78,$G$1="no"),"",EURO(E78,F78,O78,O78,C78,R78,0,0))</f>
        <v>#NAME?</v>
      </c>
      <c r="J78" s="70" t="e">
        <f aca="false">EURO(E78,F78,O78,O78,C78,R78,0,1)</f>
        <v>#NAME?</v>
      </c>
      <c r="K78" s="69" t="e">
        <f aca="false">EURO($E78,$F78,$O78,$O78,$C78,$R78,1,2)</f>
        <v>#NAME?</v>
      </c>
      <c r="L78" s="70" t="e">
        <f aca="false">EURO($E78,$F78,$O78,$O78,$C78,$R78,1,3)/100</f>
        <v>#NAME?</v>
      </c>
      <c r="M78" s="70" t="e">
        <f aca="false">EURO($E78,$F78,$O78,$O78,$C78,$R78,1,5)/365.25</f>
        <v>#NAME?</v>
      </c>
      <c r="N78" s="191" t="n">
        <f aca="false">VLOOKUP(D78,Lookups!$B$6:$H$304,6)</f>
        <v>39036</v>
      </c>
      <c r="O78" s="192" t="n">
        <f aca="false">VLOOKUP(D78,Lookups!$B$6:$E$304,4)</f>
        <v>0.0425</v>
      </c>
      <c r="P78" s="193" t="n">
        <f aca="false">VLOOKUP(D78,Lookups!$B$6:$D$304,3)</f>
        <v>21</v>
      </c>
      <c r="Q78" s="208" t="n">
        <f aca="false">IF(D78&lt;$F$6,0,IF(D78&gt;$F$7,0,1))</f>
        <v>0</v>
      </c>
      <c r="R78" s="73" t="n">
        <f aca="false">N78-$D$4</f>
        <v>-6890</v>
      </c>
    </row>
    <row r="79" customFormat="false" ht="12.75" hidden="false" customHeight="false" outlineLevel="0" collapsed="false">
      <c r="A79" s="192"/>
      <c r="B79" s="196"/>
      <c r="C79" s="186" t="n">
        <v>0.273</v>
      </c>
      <c r="D79" s="187" t="n">
        <v>39052</v>
      </c>
      <c r="E79" s="197" t="n">
        <f aca="false">E67*1.015</f>
        <v>37.6057453536987</v>
      </c>
      <c r="F79" s="189" t="n">
        <f aca="false">IF($G$8="atm",E79,$G$8)</f>
        <v>75</v>
      </c>
      <c r="G79" s="67" t="e">
        <f aca="false">IF(AND(E79&gt;F79,$G$1="no"),"",EURO(E79,F79,O79,O79,C79,R79,1,0))</f>
        <v>#NAME?</v>
      </c>
      <c r="H79" s="66" t="e">
        <f aca="false">EURO(E79,F79,O79,O79,C79,R79,1,1)</f>
        <v>#NAME?</v>
      </c>
      <c r="I79" s="67" t="e">
        <f aca="false">IF(AND(F79&gt;E79,$G$1="no"),"",EURO(E79,F79,O79,O79,C79,R79,0,0))</f>
        <v>#NAME?</v>
      </c>
      <c r="J79" s="70" t="e">
        <f aca="false">EURO(E79,F79,O79,O79,C79,R79,0,1)</f>
        <v>#NAME?</v>
      </c>
      <c r="K79" s="69" t="e">
        <f aca="false">EURO($E79,$F79,$O79,$O79,$C79,$R79,1,2)</f>
        <v>#NAME?</v>
      </c>
      <c r="L79" s="70" t="e">
        <f aca="false">EURO($E79,$F79,$O79,$O79,$C79,$R79,1,3)/100</f>
        <v>#NAME?</v>
      </c>
      <c r="M79" s="70" t="e">
        <f aca="false">EURO($E79,$F79,$O79,$O79,$C79,$R79,1,5)/365.25</f>
        <v>#NAME?</v>
      </c>
      <c r="N79" s="191" t="n">
        <f aca="false">VLOOKUP(D79,Lookups!$B$6:$H$304,6)</f>
        <v>39066</v>
      </c>
      <c r="O79" s="192" t="n">
        <f aca="false">VLOOKUP(D79,Lookups!$B$6:$E$304,4)</f>
        <v>0.0425</v>
      </c>
      <c r="P79" s="193" t="n">
        <f aca="false">VLOOKUP(D79,Lookups!$B$6:$D$304,3)</f>
        <v>20</v>
      </c>
      <c r="Q79" s="208" t="n">
        <f aca="false">IF(D79&lt;$F$6,0,IF(D79&gt;$F$7,0,1))</f>
        <v>0</v>
      </c>
      <c r="R79" s="73" t="n">
        <f aca="false">N79-$D$4</f>
        <v>-6860</v>
      </c>
    </row>
    <row r="80" customFormat="false" ht="12.75" hidden="false" customHeight="false" outlineLevel="0" collapsed="false">
      <c r="A80" s="192"/>
      <c r="B80" s="196"/>
      <c r="C80" s="186" t="n">
        <v>0.273</v>
      </c>
      <c r="D80" s="187" t="n">
        <v>39083</v>
      </c>
      <c r="E80" s="197" t="n">
        <v>41.5</v>
      </c>
      <c r="F80" s="189" t="n">
        <v>41.5</v>
      </c>
      <c r="G80" s="67" t="e">
        <f aca="false">IF(AND(E80&gt;F80,$G$1="no"),"",EURO(E80,F80,O80,O80,C80,R80,1,0))</f>
        <v>#NAME?</v>
      </c>
      <c r="H80" s="66" t="e">
        <f aca="false">EURO(E80,F80,O80,O80,C80,R80,1,1)</f>
        <v>#NAME?</v>
      </c>
      <c r="I80" s="67" t="e">
        <f aca="false">IF(AND(F80&gt;E80,$G$1="no"),"",EURO(E80,F80,O80,O80,C80,R80,0,0))</f>
        <v>#NAME?</v>
      </c>
      <c r="J80" s="70" t="e">
        <f aca="false">EURO(E80,F80,O80,O80,C80,R80,0,1)</f>
        <v>#NAME?</v>
      </c>
      <c r="K80" s="69" t="e">
        <f aca="false">EURO($E80,$F80,$O80,$O80,$C80,$R80,1,2)</f>
        <v>#NAME?</v>
      </c>
      <c r="L80" s="70" t="e">
        <f aca="false">EURO($E80,$F80,$O80,$O80,$C80,$R80,1,3)/100</f>
        <v>#NAME?</v>
      </c>
      <c r="M80" s="70" t="e">
        <f aca="false">EURO($E80,$F80,$O80,$O80,$C80,$R80,1,5)/365.25</f>
        <v>#NAME?</v>
      </c>
      <c r="N80" s="191" t="n">
        <f aca="false">VLOOKUP(D80,Lookups!$B$6:$H$304,6)</f>
        <v>39097</v>
      </c>
      <c r="O80" s="192" t="n">
        <f aca="false">VLOOKUP(D80,Lookups!$B$6:$E$304,4)</f>
        <v>0.0425</v>
      </c>
      <c r="P80" s="193" t="n">
        <f aca="false">VLOOKUP(D80,Lookups!$B$6:$D$304,3)</f>
        <v>22</v>
      </c>
      <c r="Q80" s="208" t="n">
        <f aca="false">IF(D80&lt;$F$6,0,IF(D80&gt;$F$7,0,1))</f>
        <v>0</v>
      </c>
      <c r="R80" s="73" t="n">
        <f aca="false">N80-$D$4</f>
        <v>-6829</v>
      </c>
    </row>
    <row r="81" customFormat="false" ht="12.75" hidden="false" customHeight="false" outlineLevel="0" collapsed="false">
      <c r="A81" s="192"/>
      <c r="B81" s="196"/>
      <c r="C81" s="186" t="n">
        <v>0.273</v>
      </c>
      <c r="D81" s="187" t="n">
        <v>39114</v>
      </c>
      <c r="E81" s="197" t="n">
        <f aca="false">E69*1.015</f>
        <v>73.08</v>
      </c>
      <c r="F81" s="189" t="n">
        <f aca="false">IF($G$8="atm",E81,$G$8)</f>
        <v>75</v>
      </c>
      <c r="G81" s="67" t="e">
        <f aca="false">IF(AND(E81&gt;F81,$G$1="no"),"",EURO(E81,F81,O81,O81,C81,R81,1,0))</f>
        <v>#NAME?</v>
      </c>
      <c r="H81" s="66" t="e">
        <f aca="false">EURO(E81,F81,O81,O81,C81,R81,1,1)</f>
        <v>#NAME?</v>
      </c>
      <c r="I81" s="67" t="e">
        <f aca="false">IF(AND(F81&gt;E81,$G$1="no"),"",EURO(E81,F81,O81,O81,C81,R81,0,0))</f>
        <v>#NAME?</v>
      </c>
      <c r="J81" s="70" t="e">
        <f aca="false">EURO(E81,F81,O81,O81,C81,R81,0,1)</f>
        <v>#NAME?</v>
      </c>
      <c r="K81" s="69" t="e">
        <f aca="false">EURO($E81,$F81,$O81,$O81,$C81,$R81,1,2)</f>
        <v>#NAME?</v>
      </c>
      <c r="L81" s="70" t="e">
        <f aca="false">EURO($E81,$F81,$O81,$O81,$C81,$R81,1,3)/100</f>
        <v>#NAME?</v>
      </c>
      <c r="M81" s="70" t="e">
        <f aca="false">EURO($E81,$F81,$O81,$O81,$C81,$R81,1,5)/365.25</f>
        <v>#NAME?</v>
      </c>
      <c r="N81" s="191" t="n">
        <f aca="false">VLOOKUP(D81,Lookups!$B$6:$H$304,6)</f>
        <v>39128</v>
      </c>
      <c r="O81" s="192" t="n">
        <f aca="false">VLOOKUP(D81,Lookups!$B$6:$E$304,4)</f>
        <v>0.0425</v>
      </c>
      <c r="P81" s="193" t="n">
        <f aca="false">VLOOKUP(D81,Lookups!$B$6:$D$304,3)</f>
        <v>20</v>
      </c>
      <c r="Q81" s="208" t="n">
        <f aca="false">IF(D81&lt;$F$6,0,IF(D81&gt;$F$7,0,1))</f>
        <v>0</v>
      </c>
      <c r="R81" s="73" t="n">
        <f aca="false">N81-$D$4</f>
        <v>-6798</v>
      </c>
    </row>
    <row r="82" customFormat="false" ht="12.75" hidden="false" customHeight="false" outlineLevel="0" collapsed="false">
      <c r="A82" s="192"/>
      <c r="B82" s="196"/>
      <c r="C82" s="186" t="n">
        <v>0.273</v>
      </c>
      <c r="D82" s="187" t="n">
        <v>39142</v>
      </c>
      <c r="E82" s="197" t="n">
        <f aca="false">E70*1.015</f>
        <v>39.8697004260063</v>
      </c>
      <c r="F82" s="189" t="n">
        <f aca="false">IF($G$8="atm",E82,$G$8)</f>
        <v>75</v>
      </c>
      <c r="G82" s="67" t="e">
        <f aca="false">IF(AND(E82&gt;F82,$G$1="no"),"",EURO(E82,F82,O82,O82,C82,R82,1,0))</f>
        <v>#NAME?</v>
      </c>
      <c r="H82" s="66" t="e">
        <f aca="false">EURO(E82,F82,O82,O82,C82,R82,1,1)</f>
        <v>#NAME?</v>
      </c>
      <c r="I82" s="67" t="e">
        <f aca="false">IF(AND(F82&gt;E82,$G$1="no"),"",EURO(E82,F82,O82,O82,C82,R82,0,0))</f>
        <v>#NAME?</v>
      </c>
      <c r="J82" s="70" t="e">
        <f aca="false">EURO(E82,F82,O82,O82,C82,R82,0,1)</f>
        <v>#NAME?</v>
      </c>
      <c r="K82" s="69" t="e">
        <f aca="false">EURO($E82,$F82,$O82,$O82,$C82,$R82,1,2)</f>
        <v>#NAME?</v>
      </c>
      <c r="L82" s="70" t="e">
        <f aca="false">EURO($E82,$F82,$O82,$O82,$C82,$R82,1,3)/100</f>
        <v>#NAME?</v>
      </c>
      <c r="M82" s="70" t="e">
        <f aca="false">EURO($E82,$F82,$O82,$O82,$C82,$R82,1,5)/365.25</f>
        <v>#NAME?</v>
      </c>
      <c r="N82" s="191" t="n">
        <f aca="false">VLOOKUP(D82,Lookups!$B$6:$H$304,6)</f>
        <v>39156</v>
      </c>
      <c r="O82" s="192" t="n">
        <f aca="false">VLOOKUP(D82,Lookups!$B$6:$E$304,4)</f>
        <v>0.0425</v>
      </c>
      <c r="P82" s="193" t="n">
        <f aca="false">VLOOKUP(D82,Lookups!$B$6:$D$304,3)</f>
        <v>22</v>
      </c>
      <c r="Q82" s="208" t="n">
        <f aca="false">IF(D82&lt;$F$6,0,IF(D82&gt;$F$7,0,1))</f>
        <v>0</v>
      </c>
      <c r="R82" s="73" t="n">
        <f aca="false">N82-$D$4</f>
        <v>-6770</v>
      </c>
    </row>
    <row r="83" customFormat="false" ht="12.75" hidden="false" customHeight="false" outlineLevel="0" collapsed="false">
      <c r="A83" s="192"/>
      <c r="B83" s="196"/>
      <c r="C83" s="186" t="n">
        <v>0.273</v>
      </c>
      <c r="D83" s="187" t="n">
        <v>39173</v>
      </c>
      <c r="E83" s="197" t="n">
        <f aca="false">E71*1.015</f>
        <v>39.1485374240112</v>
      </c>
      <c r="F83" s="189" t="n">
        <f aca="false">IF($G$8="atm",E83,$G$8)</f>
        <v>75</v>
      </c>
      <c r="G83" s="67" t="e">
        <f aca="false">IF(AND(E83&gt;F83,$G$1="no"),"",EURO(E83,F83,O83,O83,C83,R83,1,0))</f>
        <v>#NAME?</v>
      </c>
      <c r="H83" s="66" t="e">
        <f aca="false">EURO(E83,F83,O83,O83,C83,R83,1,1)</f>
        <v>#NAME?</v>
      </c>
      <c r="I83" s="67" t="e">
        <f aca="false">IF(AND(F83&gt;E83,$G$1="no"),"",EURO(E83,F83,O83,O83,C83,R83,0,0))</f>
        <v>#NAME?</v>
      </c>
      <c r="J83" s="70" t="e">
        <f aca="false">EURO(E83,F83,O83,O83,C83,R83,0,1)</f>
        <v>#NAME?</v>
      </c>
      <c r="K83" s="69" t="e">
        <f aca="false">EURO($E83,$F83,$O83,$O83,$C83,$R83,1,2)</f>
        <v>#NAME?</v>
      </c>
      <c r="L83" s="70" t="e">
        <f aca="false">EURO($E83,$F83,$O83,$O83,$C83,$R83,1,3)/100</f>
        <v>#NAME?</v>
      </c>
      <c r="M83" s="70" t="e">
        <f aca="false">EURO($E83,$F83,$O83,$O83,$C83,$R83,1,5)/365.25</f>
        <v>#NAME?</v>
      </c>
      <c r="N83" s="191" t="n">
        <f aca="false">VLOOKUP(D83,Lookups!$B$6:$H$304,6)</f>
        <v>39187</v>
      </c>
      <c r="O83" s="192" t="n">
        <f aca="false">VLOOKUP(D83,Lookups!$B$6:$E$304,4)</f>
        <v>0.0425</v>
      </c>
      <c r="P83" s="193" t="n">
        <f aca="false">VLOOKUP(D83,Lookups!$B$6:$D$304,3)</f>
        <v>21</v>
      </c>
      <c r="Q83" s="208" t="n">
        <f aca="false">IF(D83&lt;$F$6,0,IF(D83&gt;$F$7,0,1))</f>
        <v>0</v>
      </c>
      <c r="R83" s="73" t="n">
        <f aca="false">N83-$D$4</f>
        <v>-6739</v>
      </c>
    </row>
    <row r="84" customFormat="false" ht="12.75" hidden="false" customHeight="false" outlineLevel="0" collapsed="false">
      <c r="A84" s="192"/>
      <c r="B84" s="196"/>
      <c r="C84" s="186" t="n">
        <v>0.273</v>
      </c>
      <c r="D84" s="187" t="n">
        <v>39203</v>
      </c>
      <c r="E84" s="197" t="n">
        <f aca="false">E72*1.015</f>
        <v>41.7241242899895</v>
      </c>
      <c r="F84" s="189" t="n">
        <f aca="false">IF($G$8="atm",E84,$G$8)</f>
        <v>75</v>
      </c>
      <c r="G84" s="67" t="e">
        <f aca="false">IF(AND(E84&gt;F84,$G$1="no"),"",EURO(E84,F84,O84,O84,C84,R84,1,0))</f>
        <v>#NAME?</v>
      </c>
      <c r="H84" s="66" t="e">
        <f aca="false">EURO(E84,F84,O84,O84,C84,R84,1,1)</f>
        <v>#NAME?</v>
      </c>
      <c r="I84" s="67" t="e">
        <f aca="false">IF(AND(F84&gt;E84,$G$1="no"),"",EURO(E84,F84,O84,O84,C84,R84,0,0))</f>
        <v>#NAME?</v>
      </c>
      <c r="J84" s="70" t="e">
        <f aca="false">EURO(E84,F84,O84,O84,C84,R84,0,1)</f>
        <v>#NAME?</v>
      </c>
      <c r="K84" s="69" t="e">
        <f aca="false">EURO($E84,$F84,$O84,$O84,$C84,$R84,1,2)</f>
        <v>#NAME?</v>
      </c>
      <c r="L84" s="70" t="e">
        <f aca="false">EURO($E84,$F84,$O84,$O84,$C84,$R84,1,3)/100</f>
        <v>#NAME?</v>
      </c>
      <c r="M84" s="70" t="e">
        <f aca="false">EURO($E84,$F84,$O84,$O84,$C84,$R84,1,5)/365.25</f>
        <v>#NAME?</v>
      </c>
      <c r="N84" s="191" t="n">
        <f aca="false">VLOOKUP(D84,Lookups!$B$6:$H$304,6)</f>
        <v>39217</v>
      </c>
      <c r="O84" s="192" t="n">
        <f aca="false">VLOOKUP(D84,Lookups!$B$6:$E$304,4)</f>
        <v>0.0425</v>
      </c>
      <c r="P84" s="193" t="n">
        <f aca="false">VLOOKUP(D84,Lookups!$B$6:$D$304,3)</f>
        <v>22</v>
      </c>
      <c r="Q84" s="208" t="n">
        <f aca="false">IF(D84&lt;$F$6,0,IF(D84&gt;$F$7,0,1))</f>
        <v>0</v>
      </c>
      <c r="R84" s="73" t="n">
        <f aca="false">N84-$D$4</f>
        <v>-6709</v>
      </c>
    </row>
    <row r="85" customFormat="false" ht="12.75" hidden="false" customHeight="false" outlineLevel="0" collapsed="false">
      <c r="A85" s="192"/>
      <c r="B85" s="196"/>
      <c r="C85" s="186" t="n">
        <v>0.273</v>
      </c>
      <c r="D85" s="187" t="n">
        <v>39234</v>
      </c>
      <c r="E85" s="197" t="n">
        <f aca="false">E73*1.015</f>
        <v>48.1630148200035</v>
      </c>
      <c r="F85" s="189" t="n">
        <f aca="false">IF($G$8="atm",E85,$G$8)</f>
        <v>75</v>
      </c>
      <c r="G85" s="67" t="e">
        <f aca="false">IF(AND(E85&gt;F85,$G$1="no"),"",EURO(E85,F85,O85,O85,C85,R85,1,0))</f>
        <v>#NAME?</v>
      </c>
      <c r="H85" s="66" t="e">
        <f aca="false">EURO(E85,F85,O85,O85,C85,R85,1,1)</f>
        <v>#NAME?</v>
      </c>
      <c r="I85" s="67" t="e">
        <f aca="false">IF(AND(F85&gt;E85,$G$1="no"),"",EURO(E85,F85,O85,O85,C85,R85,0,0))</f>
        <v>#NAME?</v>
      </c>
      <c r="J85" s="70" t="e">
        <f aca="false">EURO(E85,F85,O85,O85,C85,R85,0,1)</f>
        <v>#NAME?</v>
      </c>
      <c r="K85" s="69" t="e">
        <f aca="false">EURO($E85,$F85,$O85,$O85,$C85,$R85,1,2)</f>
        <v>#NAME?</v>
      </c>
      <c r="L85" s="70" t="e">
        <f aca="false">EURO($E85,$F85,$O85,$O85,$C85,$R85,1,3)/100</f>
        <v>#NAME?</v>
      </c>
      <c r="M85" s="70" t="e">
        <f aca="false">EURO($E85,$F85,$O85,$O85,$C85,$R85,1,5)/365.25</f>
        <v>#NAME?</v>
      </c>
      <c r="N85" s="191" t="n">
        <f aca="false">VLOOKUP(D85,Lookups!$B$6:$H$304,6)</f>
        <v>39248</v>
      </c>
      <c r="O85" s="192" t="n">
        <f aca="false">VLOOKUP(D85,Lookups!$B$6:$E$304,4)</f>
        <v>0.0425</v>
      </c>
      <c r="P85" s="193" t="n">
        <f aca="false">VLOOKUP(D85,Lookups!$B$6:$D$304,3)</f>
        <v>21</v>
      </c>
      <c r="Q85" s="208" t="n">
        <f aca="false">IF(D85&lt;$F$6,0,IF(D85&gt;$F$7,0,1))</f>
        <v>0</v>
      </c>
      <c r="R85" s="73" t="n">
        <f aca="false">N85-$D$4</f>
        <v>-6678</v>
      </c>
    </row>
    <row r="86" customFormat="false" ht="12.75" hidden="false" customHeight="false" outlineLevel="0" collapsed="false">
      <c r="A86" s="192"/>
      <c r="B86" s="196"/>
      <c r="C86" s="186" t="n">
        <v>0.273</v>
      </c>
      <c r="D86" s="187" t="n">
        <v>39264</v>
      </c>
      <c r="E86" s="197" t="n">
        <f aca="false">E74*1.015</f>
        <v>56.919923390007</v>
      </c>
      <c r="F86" s="189" t="n">
        <f aca="false">IF($G$8="atm",E86,$G$8)</f>
        <v>75</v>
      </c>
      <c r="G86" s="67" t="e">
        <f aca="false">IF(AND(E86&gt;F86,$G$1="no"),"",EURO(E86,F86,O86,O86,C86,R86,1,0))</f>
        <v>#NAME?</v>
      </c>
      <c r="H86" s="66" t="e">
        <f aca="false">EURO(E86,F86,O86,O86,C86,R86,1,1)</f>
        <v>#NAME?</v>
      </c>
      <c r="I86" s="67" t="e">
        <f aca="false">IF(AND(F86&gt;E86,$G$1="no"),"",EURO(E86,F86,O86,O86,C86,R86,0,0))</f>
        <v>#NAME?</v>
      </c>
      <c r="J86" s="70" t="e">
        <f aca="false">EURO(E86,F86,O86,O86,C86,R86,0,1)</f>
        <v>#NAME?</v>
      </c>
      <c r="K86" s="69" t="e">
        <f aca="false">EURO($E86,$F86,$O86,$O86,$C86,$R86,1,2)</f>
        <v>#NAME?</v>
      </c>
      <c r="L86" s="70" t="e">
        <f aca="false">EURO($E86,$F86,$O86,$O86,$C86,$R86,1,3)/100</f>
        <v>#NAME?</v>
      </c>
      <c r="M86" s="70" t="e">
        <f aca="false">EURO($E86,$F86,$O86,$O86,$C86,$R86,1,5)/365.25</f>
        <v>#NAME?</v>
      </c>
      <c r="N86" s="191" t="n">
        <f aca="false">VLOOKUP(D86,Lookups!$B$6:$H$304,6)</f>
        <v>39278</v>
      </c>
      <c r="O86" s="192" t="n">
        <f aca="false">VLOOKUP(D86,Lookups!$B$6:$E$304,4)</f>
        <v>0.0425</v>
      </c>
      <c r="P86" s="193" t="n">
        <f aca="false">VLOOKUP(D86,Lookups!$B$6:$D$304,3)</f>
        <v>21</v>
      </c>
      <c r="Q86" s="208" t="n">
        <f aca="false">IF(D86&lt;$F$6,0,IF(D86&gt;$F$7,0,1))</f>
        <v>0</v>
      </c>
      <c r="R86" s="73" t="n">
        <f aca="false">N86-$D$4</f>
        <v>-6648</v>
      </c>
    </row>
    <row r="87" customFormat="false" ht="12.75" hidden="false" customHeight="false" outlineLevel="0" collapsed="false">
      <c r="A87" s="192"/>
      <c r="B87" s="196"/>
      <c r="C87" s="186" t="n">
        <v>0.273</v>
      </c>
      <c r="D87" s="187" t="n">
        <v>39295</v>
      </c>
      <c r="E87" s="197" t="n">
        <f aca="false">E75*1.015</f>
        <v>56.91993125</v>
      </c>
      <c r="F87" s="189" t="n">
        <f aca="false">IF($G$8="atm",E87,$G$8)</f>
        <v>75</v>
      </c>
      <c r="G87" s="67" t="e">
        <f aca="false">IF(AND(E87&gt;F87,$G$1="no"),"",EURO(E87,F87,O87,O87,C87,R87,1,0))</f>
        <v>#NAME?</v>
      </c>
      <c r="H87" s="66" t="e">
        <f aca="false">EURO(E87,F87,O87,O87,C87,R87,1,1)</f>
        <v>#NAME?</v>
      </c>
      <c r="I87" s="67" t="e">
        <f aca="false">IF(AND(F87&gt;E87,$G$1="no"),"",EURO(E87,F87,O87,O87,C87,R87,0,0))</f>
        <v>#NAME?</v>
      </c>
      <c r="J87" s="70" t="e">
        <f aca="false">EURO(E87,F87,O87,O87,C87,R87,0,1)</f>
        <v>#NAME?</v>
      </c>
      <c r="K87" s="69" t="e">
        <f aca="false">EURO($E87,$F87,$O87,$O87,$C87,$R87,1,2)</f>
        <v>#NAME?</v>
      </c>
      <c r="L87" s="70" t="e">
        <f aca="false">EURO($E87,$F87,$O87,$O87,$C87,$R87,1,3)/100</f>
        <v>#NAME?</v>
      </c>
      <c r="M87" s="70" t="e">
        <f aca="false">EURO($E87,$F87,$O87,$O87,$C87,$R87,1,5)/365.25</f>
        <v>#NAME?</v>
      </c>
      <c r="N87" s="191" t="n">
        <f aca="false">VLOOKUP(D87,Lookups!$B$6:$H$304,6)</f>
        <v>39309</v>
      </c>
      <c r="O87" s="192" t="n">
        <f aca="false">VLOOKUP(D87,Lookups!$B$6:$E$304,4)</f>
        <v>0.0425</v>
      </c>
      <c r="P87" s="193" t="n">
        <f aca="false">VLOOKUP(D87,Lookups!$B$6:$D$304,3)</f>
        <v>23</v>
      </c>
      <c r="Q87" s="208" t="n">
        <f aca="false">IF(D87&lt;$F$6,0,IF(D87&gt;$F$7,0,1))</f>
        <v>0</v>
      </c>
      <c r="R87" s="73" t="n">
        <f aca="false">N87-$D$4</f>
        <v>-6617</v>
      </c>
    </row>
    <row r="88" customFormat="false" ht="12.75" hidden="false" customHeight="false" outlineLevel="0" collapsed="false">
      <c r="A88" s="192"/>
      <c r="B88" s="196"/>
      <c r="C88" s="186" t="n">
        <v>0.273</v>
      </c>
      <c r="D88" s="187" t="n">
        <v>39326</v>
      </c>
      <c r="E88" s="197" t="n">
        <f aca="false">E76*1.015</f>
        <v>41.7241164299965</v>
      </c>
      <c r="F88" s="189" t="n">
        <f aca="false">IF($G$8="atm",E88,$G$8)</f>
        <v>75</v>
      </c>
      <c r="G88" s="67" t="e">
        <f aca="false">IF(AND(E88&gt;F88,$G$1="no"),"",EURO(E88,F88,O88,O88,C88,R88,1,0))</f>
        <v>#NAME?</v>
      </c>
      <c r="H88" s="66" t="e">
        <f aca="false">EURO(E88,F88,O88,O88,C88,R88,1,1)</f>
        <v>#NAME?</v>
      </c>
      <c r="I88" s="67" t="e">
        <f aca="false">IF(AND(F88&gt;E88,$G$1="no"),"",EURO(E88,F88,O88,O88,C88,R88,0,0))</f>
        <v>#NAME?</v>
      </c>
      <c r="J88" s="70" t="e">
        <f aca="false">EURO(E88,F88,O88,O88,C88,R88,0,1)</f>
        <v>#NAME?</v>
      </c>
      <c r="K88" s="69" t="e">
        <f aca="false">EURO($E88,$F88,$O88,$O88,$C88,$R88,1,2)</f>
        <v>#NAME?</v>
      </c>
      <c r="L88" s="70" t="e">
        <f aca="false">EURO($E88,$F88,$O88,$O88,$C88,$R88,1,3)/100</f>
        <v>#NAME?</v>
      </c>
      <c r="M88" s="70" t="e">
        <f aca="false">EURO($E88,$F88,$O88,$O88,$C88,$R88,1,5)/365.25</f>
        <v>#NAME?</v>
      </c>
      <c r="N88" s="191" t="n">
        <f aca="false">VLOOKUP(D88,Lookups!$B$6:$H$304,6)</f>
        <v>39340</v>
      </c>
      <c r="O88" s="192" t="n">
        <f aca="false">VLOOKUP(D88,Lookups!$B$6:$E$304,4)</f>
        <v>0.0425</v>
      </c>
      <c r="P88" s="193" t="n">
        <f aca="false">VLOOKUP(D88,Lookups!$B$6:$D$304,3)</f>
        <v>19</v>
      </c>
      <c r="Q88" s="208" t="n">
        <f aca="false">IF(D88&lt;$F$6,0,IF(D88&gt;$F$7,0,1))</f>
        <v>0</v>
      </c>
      <c r="R88" s="73" t="n">
        <f aca="false">N88-$D$4</f>
        <v>-6586</v>
      </c>
    </row>
    <row r="89" customFormat="false" ht="12.75" hidden="false" customHeight="false" outlineLevel="0" collapsed="false">
      <c r="A89" s="192"/>
      <c r="B89" s="196"/>
      <c r="C89" s="186" t="n">
        <v>0.273</v>
      </c>
      <c r="D89" s="187" t="n">
        <v>39356</v>
      </c>
      <c r="E89" s="197" t="n">
        <f aca="false">E77*1.015</f>
        <v>38.2213498579979</v>
      </c>
      <c r="F89" s="189" t="n">
        <f aca="false">IF($G$8="atm",E89,$G$8)</f>
        <v>75</v>
      </c>
      <c r="G89" s="67" t="e">
        <f aca="false">IF(AND(E89&gt;F89,$G$1="no"),"",EURO(E89,F89,O89,O89,C89,R89,1,0))</f>
        <v>#NAME?</v>
      </c>
      <c r="H89" s="66" t="e">
        <f aca="false">EURO(E89,F89,O89,O89,C89,R89,1,1)</f>
        <v>#NAME?</v>
      </c>
      <c r="I89" s="67" t="e">
        <f aca="false">IF(AND(F89&gt;E89,$G$1="no"),"",EURO(E89,F89,O89,O89,C89,R89,0,0))</f>
        <v>#NAME?</v>
      </c>
      <c r="J89" s="70" t="e">
        <f aca="false">EURO(E89,F89,O89,O89,C89,R89,0,1)</f>
        <v>#NAME?</v>
      </c>
      <c r="K89" s="69" t="e">
        <f aca="false">EURO($E89,$F89,$O89,$O89,$C89,$R89,1,2)</f>
        <v>#NAME?</v>
      </c>
      <c r="L89" s="70" t="e">
        <f aca="false">EURO($E89,$F89,$O89,$O89,$C89,$R89,1,3)/100</f>
        <v>#NAME?</v>
      </c>
      <c r="M89" s="70" t="e">
        <f aca="false">EURO($E89,$F89,$O89,$O89,$C89,$R89,1,5)/365.25</f>
        <v>#NAME?</v>
      </c>
      <c r="N89" s="191" t="n">
        <f aca="false">VLOOKUP(D89,Lookups!$B$6:$H$304,6)</f>
        <v>39370</v>
      </c>
      <c r="O89" s="192" t="n">
        <f aca="false">VLOOKUP(D89,Lookups!$B$6:$E$304,4)</f>
        <v>0.0425</v>
      </c>
      <c r="P89" s="193" t="n">
        <f aca="false">VLOOKUP(D89,Lookups!$B$6:$D$304,3)</f>
        <v>23</v>
      </c>
      <c r="Q89" s="208" t="n">
        <f aca="false">IF(D89&lt;$F$6,0,IF(D89&gt;$F$7,0,1))</f>
        <v>0</v>
      </c>
      <c r="R89" s="73" t="n">
        <f aca="false">N89-$D$4</f>
        <v>-6556</v>
      </c>
    </row>
    <row r="90" customFormat="false" ht="12.75" hidden="false" customHeight="false" outlineLevel="0" collapsed="false">
      <c r="A90" s="192"/>
      <c r="B90" s="196"/>
      <c r="C90" s="186" t="n">
        <v>0.273</v>
      </c>
      <c r="D90" s="187" t="n">
        <v>39387</v>
      </c>
      <c r="E90" s="197" t="n">
        <f aca="false">E78*1.015</f>
        <v>38.1698315340042</v>
      </c>
      <c r="F90" s="189" t="n">
        <f aca="false">IF($G$8="atm",E90,$G$8)</f>
        <v>75</v>
      </c>
      <c r="G90" s="67" t="e">
        <f aca="false">IF(AND(E90&gt;F90,$G$1="no"),"",EURO(E90,F90,O90,O90,C90,R90,1,0))</f>
        <v>#NAME?</v>
      </c>
      <c r="H90" s="66" t="e">
        <f aca="false">EURO(E90,F90,O90,O90,C90,R90,1,1)</f>
        <v>#NAME?</v>
      </c>
      <c r="I90" s="67" t="e">
        <f aca="false">IF(AND(F90&gt;E90,$G$1="no"),"",EURO(E90,F90,O90,O90,C90,R90,0,0))</f>
        <v>#NAME?</v>
      </c>
      <c r="J90" s="70" t="e">
        <f aca="false">EURO(E90,F90,O90,O90,C90,R90,0,1)</f>
        <v>#NAME?</v>
      </c>
      <c r="K90" s="69" t="e">
        <f aca="false">EURO($E90,$F90,$O90,$O90,$C90,$R90,1,2)</f>
        <v>#NAME?</v>
      </c>
      <c r="L90" s="70" t="e">
        <f aca="false">EURO($E90,$F90,$O90,$O90,$C90,$R90,1,3)/100</f>
        <v>#NAME?</v>
      </c>
      <c r="M90" s="70" t="e">
        <f aca="false">EURO($E90,$F90,$O90,$O90,$C90,$R90,1,5)/365.25</f>
        <v>#NAME?</v>
      </c>
      <c r="N90" s="191" t="n">
        <f aca="false">VLOOKUP(D90,Lookups!$B$6:$H$304,6)</f>
        <v>39401</v>
      </c>
      <c r="O90" s="192" t="n">
        <f aca="false">VLOOKUP(D90,Lookups!$B$6:$E$304,4)</f>
        <v>0.0425</v>
      </c>
      <c r="P90" s="193" t="n">
        <f aca="false">VLOOKUP(D90,Lookups!$B$6:$D$304,3)</f>
        <v>21</v>
      </c>
      <c r="Q90" s="208" t="n">
        <f aca="false">IF(D90&lt;$F$6,0,IF(D90&gt;$F$7,0,1))</f>
        <v>0</v>
      </c>
      <c r="R90" s="73" t="n">
        <f aca="false">N90-$D$4</f>
        <v>-6525</v>
      </c>
    </row>
    <row r="91" customFormat="false" ht="12.75" hidden="false" customHeight="false" outlineLevel="0" collapsed="false">
      <c r="A91" s="192"/>
      <c r="B91" s="196"/>
      <c r="C91" s="186" t="n">
        <v>0.273</v>
      </c>
      <c r="D91" s="187" t="n">
        <v>39417</v>
      </c>
      <c r="E91" s="197" t="n">
        <f aca="false">E79*1.015</f>
        <v>38.1698315340042</v>
      </c>
      <c r="F91" s="189" t="n">
        <f aca="false">IF($G$8="atm",E91,$G$8)</f>
        <v>75</v>
      </c>
      <c r="G91" s="67" t="e">
        <f aca="false">IF(AND(E91&gt;F91,$G$1="no"),"",EURO(E91,F91,O91,O91,C91,R91,1,0))</f>
        <v>#NAME?</v>
      </c>
      <c r="H91" s="66" t="e">
        <f aca="false">EURO(E91,F91,O91,O91,C91,R91,1,1)</f>
        <v>#NAME?</v>
      </c>
      <c r="I91" s="67" t="e">
        <f aca="false">IF(AND(F91&gt;E91,$G$1="no"),"",EURO(E91,F91,O91,O91,C91,R91,0,0))</f>
        <v>#NAME?</v>
      </c>
      <c r="J91" s="70" t="e">
        <f aca="false">EURO(E91,F91,O91,O91,C91,R91,0,1)</f>
        <v>#NAME?</v>
      </c>
      <c r="K91" s="69" t="e">
        <f aca="false">EURO($E91,$F91,$O91,$O91,$C91,$R91,1,2)</f>
        <v>#NAME?</v>
      </c>
      <c r="L91" s="70" t="e">
        <f aca="false">EURO($E91,$F91,$O91,$O91,$C91,$R91,1,3)/100</f>
        <v>#NAME?</v>
      </c>
      <c r="M91" s="70" t="e">
        <f aca="false">EURO($E91,$F91,$O91,$O91,$C91,$R91,1,5)/365.25</f>
        <v>#NAME?</v>
      </c>
      <c r="N91" s="191" t="n">
        <f aca="false">VLOOKUP(D91,Lookups!$B$6:$H$304,6)</f>
        <v>39431</v>
      </c>
      <c r="O91" s="192" t="n">
        <f aca="false">VLOOKUP(D91,Lookups!$B$6:$E$304,4)</f>
        <v>0.0425</v>
      </c>
      <c r="P91" s="193" t="n">
        <f aca="false">VLOOKUP(D91,Lookups!$B$6:$D$304,3)</f>
        <v>20</v>
      </c>
      <c r="Q91" s="208" t="n">
        <f aca="false">IF(D91&lt;$F$6,0,IF(D91&gt;$F$7,0,1))</f>
        <v>0</v>
      </c>
      <c r="R91" s="73" t="n">
        <f aca="false">N91-$D$4</f>
        <v>-6495</v>
      </c>
    </row>
    <row r="92" customFormat="false" ht="12.75" hidden="false" customHeight="false" outlineLevel="0" collapsed="false">
      <c r="A92" s="192"/>
      <c r="B92" s="196"/>
      <c r="C92" s="186" t="n">
        <v>0.273</v>
      </c>
      <c r="D92" s="187" t="n">
        <v>39448</v>
      </c>
      <c r="E92" s="197" t="n">
        <f aca="false">E80*1.015</f>
        <v>42.1225</v>
      </c>
      <c r="F92" s="189" t="n">
        <f aca="false">IF($G$8="atm",E92,$G$8)</f>
        <v>75</v>
      </c>
      <c r="G92" s="67" t="e">
        <f aca="false">IF(AND(E92&gt;F92,$G$1="no"),"",EURO(E92,F92,O92,O92,C92,R92,1,0))</f>
        <v>#NAME?</v>
      </c>
      <c r="H92" s="66" t="e">
        <f aca="false">EURO(E92,F92,O92,O92,C92,R92,1,1)</f>
        <v>#NAME?</v>
      </c>
      <c r="I92" s="67" t="e">
        <f aca="false">IF(AND(F92&gt;E92,$G$1="no"),"",EURO(E92,F92,O92,O92,C92,R92,0,0))</f>
        <v>#NAME?</v>
      </c>
      <c r="J92" s="70" t="e">
        <f aca="false">EURO(E92,F92,O92,O92,C92,R92,0,1)</f>
        <v>#NAME?</v>
      </c>
      <c r="K92" s="69" t="e">
        <f aca="false">EURO($E92,$F92,$O92,$O92,$C92,$R92,1,2)</f>
        <v>#NAME?</v>
      </c>
      <c r="L92" s="70" t="e">
        <f aca="false">EURO($E92,$F92,$O92,$O92,$C92,$R92,1,3)/100</f>
        <v>#NAME?</v>
      </c>
      <c r="M92" s="70" t="e">
        <f aca="false">EURO($E92,$F92,$O92,$O92,$C92,$R92,1,5)/365.25</f>
        <v>#NAME?</v>
      </c>
      <c r="N92" s="191" t="n">
        <f aca="false">VLOOKUP(D92,Lookups!$B$6:$H$304,6)</f>
        <v>39462</v>
      </c>
      <c r="O92" s="192" t="n">
        <f aca="false">VLOOKUP(D92,Lookups!$B$6:$E$304,4)</f>
        <v>0.045</v>
      </c>
      <c r="P92" s="193" t="n">
        <f aca="false">VLOOKUP(D92,Lookups!$B$6:$D$304,3)</f>
        <v>22</v>
      </c>
      <c r="Q92" s="208" t="n">
        <f aca="false">IF(D92&lt;$F$6,0,IF(D92&gt;$F$7,0,1))</f>
        <v>0</v>
      </c>
      <c r="R92" s="73" t="n">
        <f aca="false">N92-$D$4</f>
        <v>-6464</v>
      </c>
    </row>
    <row r="93" customFormat="false" ht="12.75" hidden="false" customHeight="false" outlineLevel="0" collapsed="false">
      <c r="A93" s="192"/>
      <c r="B93" s="196"/>
      <c r="C93" s="186" t="n">
        <v>0.273</v>
      </c>
      <c r="D93" s="187" t="n">
        <v>39479</v>
      </c>
      <c r="E93" s="197" t="n">
        <f aca="false">E81*1.015</f>
        <v>74.1762</v>
      </c>
      <c r="F93" s="189" t="n">
        <f aca="false">IF($G$8="atm",E93,$G$8)</f>
        <v>75</v>
      </c>
      <c r="G93" s="67" t="e">
        <f aca="false">IF(AND(E93&gt;F93,$G$1="no"),"",EURO(E93,F93,O93,O93,C93,R93,1,0))</f>
        <v>#NAME?</v>
      </c>
      <c r="H93" s="66" t="e">
        <f aca="false">EURO(E93,F93,O93,O93,C93,R93,1,1)</f>
        <v>#NAME?</v>
      </c>
      <c r="I93" s="67" t="e">
        <f aca="false">IF(AND(F93&gt;E93,$G$1="no"),"",EURO(E93,F93,O93,O93,C93,R93,0,0))</f>
        <v>#NAME?</v>
      </c>
      <c r="J93" s="70" t="e">
        <f aca="false">EURO(E93,F93,O93,O93,C93,R93,0,1)</f>
        <v>#NAME?</v>
      </c>
      <c r="K93" s="69" t="e">
        <f aca="false">EURO($E93,$F93,$O93,$O93,$C93,$R93,1,2)</f>
        <v>#NAME?</v>
      </c>
      <c r="L93" s="70" t="e">
        <f aca="false">EURO($E93,$F93,$O93,$O93,$C93,$R93,1,3)/100</f>
        <v>#NAME?</v>
      </c>
      <c r="M93" s="70" t="e">
        <f aca="false">EURO($E93,$F93,$O93,$O93,$C93,$R93,1,5)/365.25</f>
        <v>#NAME?</v>
      </c>
      <c r="N93" s="191" t="n">
        <f aca="false">VLOOKUP(D93,Lookups!$B$6:$H$304,6)</f>
        <v>39493</v>
      </c>
      <c r="O93" s="192" t="n">
        <f aca="false">VLOOKUP(D93,Lookups!$B$6:$E$304,4)</f>
        <v>0.045</v>
      </c>
      <c r="P93" s="193" t="n">
        <f aca="false">VLOOKUP(D93,Lookups!$B$6:$D$304,3)</f>
        <v>21</v>
      </c>
      <c r="Q93" s="208" t="n">
        <f aca="false">IF(D93&lt;$F$6,0,IF(D93&gt;$F$7,0,1))</f>
        <v>0</v>
      </c>
      <c r="R93" s="73" t="n">
        <f aca="false">N93-$D$4</f>
        <v>-6433</v>
      </c>
    </row>
    <row r="94" customFormat="false" ht="12.75" hidden="false" customHeight="false" outlineLevel="0" collapsed="false">
      <c r="A94" s="192"/>
      <c r="B94" s="196"/>
      <c r="C94" s="186" t="n">
        <v>0.273</v>
      </c>
      <c r="D94" s="187" t="n">
        <v>39508</v>
      </c>
      <c r="E94" s="197" t="n">
        <f aca="false">E82*1.015</f>
        <v>40.4677459323964</v>
      </c>
      <c r="F94" s="189" t="n">
        <f aca="false">IF($G$8="atm",E94,$G$8)</f>
        <v>75</v>
      </c>
      <c r="G94" s="67" t="e">
        <f aca="false">IF(AND(E94&gt;F94,$G$1="no"),"",EURO(E94,F94,O94,O94,C94,R94,1,0))</f>
        <v>#NAME?</v>
      </c>
      <c r="H94" s="66" t="e">
        <f aca="false">EURO(E94,F94,O94,O94,C94,R94,1,1)</f>
        <v>#NAME?</v>
      </c>
      <c r="I94" s="67" t="e">
        <f aca="false">IF(AND(F94&gt;E94,$G$1="no"),"",EURO(E94,F94,O94,O94,C94,R94,0,0))</f>
        <v>#NAME?</v>
      </c>
      <c r="J94" s="70" t="e">
        <f aca="false">EURO(E94,F94,O94,O94,C94,R94,0,1)</f>
        <v>#NAME?</v>
      </c>
      <c r="K94" s="69" t="e">
        <f aca="false">EURO($E94,$F94,$O94,$O94,$C94,$R94,1,2)</f>
        <v>#NAME?</v>
      </c>
      <c r="L94" s="70" t="e">
        <f aca="false">EURO($E94,$F94,$O94,$O94,$C94,$R94,1,3)/100</f>
        <v>#NAME?</v>
      </c>
      <c r="M94" s="70" t="e">
        <f aca="false">EURO($E94,$F94,$O94,$O94,$C94,$R94,1,5)/365.25</f>
        <v>#NAME?</v>
      </c>
      <c r="N94" s="191" t="n">
        <f aca="false">VLOOKUP(D94,Lookups!$B$6:$H$304,6)</f>
        <v>39522</v>
      </c>
      <c r="O94" s="192" t="n">
        <f aca="false">VLOOKUP(D94,Lookups!$B$6:$E$304,4)</f>
        <v>0.045</v>
      </c>
      <c r="P94" s="193" t="n">
        <f aca="false">VLOOKUP(D94,Lookups!$B$6:$D$304,3)</f>
        <v>21</v>
      </c>
      <c r="Q94" s="208" t="n">
        <f aca="false">IF(D94&lt;$F$6,0,IF(D94&gt;$F$7,0,1))</f>
        <v>0</v>
      </c>
      <c r="R94" s="73" t="n">
        <f aca="false">N94-$D$4</f>
        <v>-6404</v>
      </c>
    </row>
    <row r="95" customFormat="false" ht="12.75" hidden="false" customHeight="false" outlineLevel="0" collapsed="false">
      <c r="A95" s="192"/>
      <c r="B95" s="196"/>
      <c r="C95" s="186" t="n">
        <v>0.273</v>
      </c>
      <c r="D95" s="187" t="n">
        <v>39539</v>
      </c>
      <c r="E95" s="197" t="n">
        <f aca="false">E83*1.015</f>
        <v>39.7357654853714</v>
      </c>
      <c r="F95" s="189" t="n">
        <f aca="false">IF($G$8="atm",E95,$G$8)</f>
        <v>75</v>
      </c>
      <c r="G95" s="67" t="e">
        <f aca="false">IF(AND(E95&gt;F95,$G$1="no"),"",EURO(E95,F95,O95,O95,C95,R95,1,0))</f>
        <v>#NAME?</v>
      </c>
      <c r="H95" s="66" t="e">
        <f aca="false">EURO(E95,F95,O95,O95,C95,R95,1,1)</f>
        <v>#NAME?</v>
      </c>
      <c r="I95" s="67" t="e">
        <f aca="false">IF(AND(F95&gt;E95,$G$1="no"),"",EURO(E95,F95,O95,O95,C95,R95,0,0))</f>
        <v>#NAME?</v>
      </c>
      <c r="J95" s="70" t="e">
        <f aca="false">EURO(E95,F95,O95,O95,C95,R95,0,1)</f>
        <v>#NAME?</v>
      </c>
      <c r="K95" s="69" t="e">
        <f aca="false">EURO($E95,$F95,$O95,$O95,$C95,$R95,1,2)</f>
        <v>#NAME?</v>
      </c>
      <c r="L95" s="70" t="e">
        <f aca="false">EURO($E95,$F95,$O95,$O95,$C95,$R95,1,3)/100</f>
        <v>#NAME?</v>
      </c>
      <c r="M95" s="70" t="e">
        <f aca="false">EURO($E95,$F95,$O95,$O95,$C95,$R95,1,5)/365.25</f>
        <v>#NAME?</v>
      </c>
      <c r="N95" s="191" t="n">
        <f aca="false">VLOOKUP(D95,Lookups!$B$6:$H$304,6)</f>
        <v>39553</v>
      </c>
      <c r="O95" s="192" t="n">
        <f aca="false">VLOOKUP(D95,Lookups!$B$6:$E$304,4)</f>
        <v>0.045</v>
      </c>
      <c r="P95" s="193" t="n">
        <f aca="false">VLOOKUP(D95,Lookups!$B$6:$D$304,3)</f>
        <v>22</v>
      </c>
      <c r="Q95" s="208" t="n">
        <f aca="false">IF(D95&lt;$F$6,0,IF(D95&gt;$F$7,0,1))</f>
        <v>0</v>
      </c>
      <c r="R95" s="73" t="n">
        <f aca="false">N95-$D$4</f>
        <v>-6373</v>
      </c>
    </row>
    <row r="96" customFormat="false" ht="12.75" hidden="false" customHeight="false" outlineLevel="0" collapsed="false">
      <c r="A96" s="192"/>
      <c r="B96" s="196"/>
      <c r="C96" s="186" t="n">
        <v>0.273</v>
      </c>
      <c r="D96" s="187" t="n">
        <v>39569</v>
      </c>
      <c r="E96" s="197" t="n">
        <f aca="false">E84*1.015</f>
        <v>42.3499861543393</v>
      </c>
      <c r="F96" s="189" t="n">
        <f aca="false">IF($G$8="atm",E96,$G$8)</f>
        <v>75</v>
      </c>
      <c r="G96" s="67" t="e">
        <f aca="false">IF(AND(E96&gt;F96,$G$1="no"),"",EURO(E96,F96,O96,O96,C96,R96,1,0))</f>
        <v>#NAME?</v>
      </c>
      <c r="H96" s="66" t="e">
        <f aca="false">EURO(E96,F96,O96,O96,C96,R96,1,1)</f>
        <v>#NAME?</v>
      </c>
      <c r="I96" s="67" t="e">
        <f aca="false">IF(AND(F96&gt;E96,$G$1="no"),"",EURO(E96,F96,O96,O96,C96,R96,0,0))</f>
        <v>#NAME?</v>
      </c>
      <c r="J96" s="70" t="e">
        <f aca="false">EURO(E96,F96,O96,O96,C96,R96,0,1)</f>
        <v>#NAME?</v>
      </c>
      <c r="K96" s="69" t="e">
        <f aca="false">EURO($E96,$F96,$O96,$O96,$C96,$R96,1,2)</f>
        <v>#NAME?</v>
      </c>
      <c r="L96" s="70" t="e">
        <f aca="false">EURO($E96,$F96,$O96,$O96,$C96,$R96,1,3)/100</f>
        <v>#NAME?</v>
      </c>
      <c r="M96" s="70" t="e">
        <f aca="false">EURO($E96,$F96,$O96,$O96,$C96,$R96,1,5)/365.25</f>
        <v>#NAME?</v>
      </c>
      <c r="N96" s="191" t="n">
        <f aca="false">VLOOKUP(D96,Lookups!$B$6:$H$304,6)</f>
        <v>39583</v>
      </c>
      <c r="O96" s="192" t="n">
        <f aca="false">VLOOKUP(D96,Lookups!$B$6:$E$304,4)</f>
        <v>0.045</v>
      </c>
      <c r="P96" s="193" t="n">
        <f aca="false">VLOOKUP(D96,Lookups!$B$6:$D$304,3)</f>
        <v>21</v>
      </c>
      <c r="Q96" s="208" t="n">
        <f aca="false">IF(D96&lt;$F$6,0,IF(D96&gt;$F$7,0,1))</f>
        <v>0</v>
      </c>
      <c r="R96" s="73" t="n">
        <f aca="false">N96-$D$4</f>
        <v>-6343</v>
      </c>
    </row>
    <row r="97" customFormat="false" ht="12.75" hidden="false" customHeight="false" outlineLevel="0" collapsed="false">
      <c r="A97" s="192"/>
      <c r="B97" s="196"/>
      <c r="C97" s="186" t="n">
        <v>0.273</v>
      </c>
      <c r="D97" s="187" t="n">
        <v>39600</v>
      </c>
      <c r="E97" s="197" t="n">
        <f aca="false">E85*1.015</f>
        <v>48.8854600423035</v>
      </c>
      <c r="F97" s="189" t="n">
        <f aca="false">IF($G$8="atm",E97,$G$8)</f>
        <v>75</v>
      </c>
      <c r="G97" s="67" t="e">
        <f aca="false">IF(AND(E97&gt;F97,$G$1="no"),"",EURO(E97,F97,O97,O97,C97,R97,1,0))</f>
        <v>#NAME?</v>
      </c>
      <c r="H97" s="66" t="e">
        <f aca="false">EURO(E97,F97,O97,O97,C97,R97,1,1)</f>
        <v>#NAME?</v>
      </c>
      <c r="I97" s="67" t="e">
        <f aca="false">IF(AND(F97&gt;E97,$G$1="no"),"",EURO(E97,F97,O97,O97,C97,R97,0,0))</f>
        <v>#NAME?</v>
      </c>
      <c r="J97" s="70" t="e">
        <f aca="false">EURO(E97,F97,O97,O97,C97,R97,0,1)</f>
        <v>#NAME?</v>
      </c>
      <c r="K97" s="69" t="e">
        <f aca="false">EURO($E97,$F97,$O97,$O97,$C97,$R97,1,2)</f>
        <v>#NAME?</v>
      </c>
      <c r="L97" s="70" t="e">
        <f aca="false">EURO($E97,$F97,$O97,$O97,$C97,$R97,1,3)/100</f>
        <v>#NAME?</v>
      </c>
      <c r="M97" s="70" t="e">
        <f aca="false">EURO($E97,$F97,$O97,$O97,$C97,$R97,1,5)/365.25</f>
        <v>#NAME?</v>
      </c>
      <c r="N97" s="191" t="n">
        <f aca="false">VLOOKUP(D97,Lookups!$B$6:$H$304,6)</f>
        <v>39614</v>
      </c>
      <c r="O97" s="192" t="n">
        <f aca="false">VLOOKUP(D97,Lookups!$B$6:$E$304,4)</f>
        <v>0.045</v>
      </c>
      <c r="P97" s="193" t="n">
        <f aca="false">VLOOKUP(D97,Lookups!$B$6:$D$304,3)</f>
        <v>21</v>
      </c>
      <c r="Q97" s="208" t="n">
        <f aca="false">IF(D97&lt;$F$6,0,IF(D97&gt;$F$7,0,1))</f>
        <v>0</v>
      </c>
      <c r="R97" s="73" t="n">
        <f aca="false">N97-$D$4</f>
        <v>-6312</v>
      </c>
    </row>
    <row r="98" customFormat="false" ht="12.75" hidden="false" customHeight="false" outlineLevel="0" collapsed="false">
      <c r="A98" s="192"/>
      <c r="B98" s="196"/>
      <c r="C98" s="186" t="n">
        <v>0.273</v>
      </c>
      <c r="D98" s="187" t="n">
        <v>39630</v>
      </c>
      <c r="E98" s="197" t="n">
        <f aca="false">E86*1.015</f>
        <v>57.7737222408571</v>
      </c>
      <c r="F98" s="189" t="n">
        <f aca="false">IF($G$8="atm",E98,$G$8)</f>
        <v>75</v>
      </c>
      <c r="G98" s="67" t="e">
        <f aca="false">IF(AND(E98&gt;F98,$G$1="no"),"",EURO(E98,F98,O98,O98,C98,R98,1,0))</f>
        <v>#NAME?</v>
      </c>
      <c r="H98" s="66" t="e">
        <f aca="false">EURO(E98,F98,O98,O98,C98,R98,1,1)</f>
        <v>#NAME?</v>
      </c>
      <c r="I98" s="67" t="e">
        <f aca="false">IF(AND(F98&gt;E98,$G$1="no"),"",EURO(E98,F98,O98,O98,C98,R98,0,0))</f>
        <v>#NAME?</v>
      </c>
      <c r="J98" s="70" t="e">
        <f aca="false">EURO(E98,F98,O98,O98,C98,R98,0,1)</f>
        <v>#NAME?</v>
      </c>
      <c r="K98" s="69" t="e">
        <f aca="false">EURO($E98,$F98,$O98,$O98,$C98,$R98,1,2)</f>
        <v>#NAME?</v>
      </c>
      <c r="L98" s="70" t="e">
        <f aca="false">EURO($E98,$F98,$O98,$O98,$C98,$R98,1,3)/100</f>
        <v>#NAME?</v>
      </c>
      <c r="M98" s="70" t="e">
        <f aca="false">EURO($E98,$F98,$O98,$O98,$C98,$R98,1,5)/365.25</f>
        <v>#NAME?</v>
      </c>
      <c r="N98" s="191" t="n">
        <f aca="false">VLOOKUP(D98,Lookups!$B$6:$H$304,6)</f>
        <v>39644</v>
      </c>
      <c r="O98" s="192" t="n">
        <f aca="false">VLOOKUP(D98,Lookups!$B$6:$E$304,4)</f>
        <v>0.045</v>
      </c>
      <c r="P98" s="193" t="n">
        <f aca="false">VLOOKUP(D98,Lookups!$B$6:$D$304,3)</f>
        <v>22</v>
      </c>
      <c r="Q98" s="208" t="n">
        <f aca="false">IF(D98&lt;$F$6,0,IF(D98&gt;$F$7,0,1))</f>
        <v>0</v>
      </c>
      <c r="R98" s="73" t="n">
        <f aca="false">N98-$D$4</f>
        <v>-6282</v>
      </c>
    </row>
    <row r="99" customFormat="false" ht="12.75" hidden="false" customHeight="false" outlineLevel="0" collapsed="false">
      <c r="A99" s="192"/>
      <c r="B99" s="196"/>
      <c r="C99" s="186" t="n">
        <v>0.273</v>
      </c>
      <c r="D99" s="187" t="n">
        <v>39661</v>
      </c>
      <c r="E99" s="197" t="n">
        <f aca="false">E87*1.015</f>
        <v>57.77373021875</v>
      </c>
      <c r="F99" s="189" t="n">
        <f aca="false">IF($G$8="atm",E99,$G$8)</f>
        <v>75</v>
      </c>
      <c r="G99" s="67" t="e">
        <f aca="false">IF(AND(E99&gt;F99,$G$1="no"),"",EURO(E99,F99,O99,O99,C99,R99,1,0))</f>
        <v>#NAME?</v>
      </c>
      <c r="H99" s="66" t="e">
        <f aca="false">EURO(E99,F99,O99,O99,C99,R99,1,1)</f>
        <v>#NAME?</v>
      </c>
      <c r="I99" s="67" t="e">
        <f aca="false">IF(AND(F99&gt;E99,$G$1="no"),"",EURO(E99,F99,O99,O99,C99,R99,0,0))</f>
        <v>#NAME?</v>
      </c>
      <c r="J99" s="70" t="e">
        <f aca="false">EURO(E99,F99,O99,O99,C99,R99,0,1)</f>
        <v>#NAME?</v>
      </c>
      <c r="K99" s="69" t="e">
        <f aca="false">EURO($E99,$F99,$O99,$O99,$C99,$R99,1,2)</f>
        <v>#NAME?</v>
      </c>
      <c r="L99" s="70" t="e">
        <f aca="false">EURO($E99,$F99,$O99,$O99,$C99,$R99,1,3)/100</f>
        <v>#NAME?</v>
      </c>
      <c r="M99" s="70" t="e">
        <f aca="false">EURO($E99,$F99,$O99,$O99,$C99,$R99,1,5)/365.25</f>
        <v>#NAME?</v>
      </c>
      <c r="N99" s="191" t="n">
        <f aca="false">VLOOKUP(D99,Lookups!$B$6:$H$304,6)</f>
        <v>39675</v>
      </c>
      <c r="O99" s="192" t="n">
        <f aca="false">VLOOKUP(D99,Lookups!$B$6:$E$304,4)</f>
        <v>0.045</v>
      </c>
      <c r="P99" s="193" t="n">
        <f aca="false">VLOOKUP(D99,Lookups!$B$6:$D$304,3)</f>
        <v>21</v>
      </c>
      <c r="Q99" s="208" t="n">
        <f aca="false">IF(D99&lt;$F$6,0,IF(D99&gt;$F$7,0,1))</f>
        <v>0</v>
      </c>
      <c r="R99" s="73" t="n">
        <f aca="false">N99-$D$4</f>
        <v>-6251</v>
      </c>
    </row>
    <row r="100" customFormat="false" ht="12.75" hidden="false" customHeight="false" outlineLevel="0" collapsed="false">
      <c r="A100" s="192"/>
      <c r="B100" s="196"/>
      <c r="C100" s="186" t="n">
        <v>0.273</v>
      </c>
      <c r="D100" s="187" t="n">
        <v>39692</v>
      </c>
      <c r="E100" s="197" t="n">
        <f aca="false">E88*1.015</f>
        <v>42.3499781764464</v>
      </c>
      <c r="F100" s="189" t="n">
        <f aca="false">IF($G$8="atm",E100,$G$8)</f>
        <v>75</v>
      </c>
      <c r="G100" s="67" t="e">
        <f aca="false">IF(AND(E100&gt;F100,$G$1="no"),"",EURO(E100,F100,O100,O100,C100,R100,1,0))</f>
        <v>#NAME?</v>
      </c>
      <c r="H100" s="66" t="e">
        <f aca="false">EURO(E100,F100,O100,O100,C100,R100,1,1)</f>
        <v>#NAME?</v>
      </c>
      <c r="I100" s="67" t="e">
        <f aca="false">IF(AND(F100&gt;E100,$G$1="no"),"",EURO(E100,F100,O100,O100,C100,R100,0,0))</f>
        <v>#NAME?</v>
      </c>
      <c r="J100" s="70" t="e">
        <f aca="false">EURO(E100,F100,O100,O100,C100,R100,0,1)</f>
        <v>#NAME?</v>
      </c>
      <c r="K100" s="69" t="e">
        <f aca="false">EURO($E100,$F100,$O100,$O100,$C100,$R100,1,2)</f>
        <v>#NAME?</v>
      </c>
      <c r="L100" s="70" t="e">
        <f aca="false">EURO($E100,$F100,$O100,$O100,$C100,$R100,1,3)/100</f>
        <v>#NAME?</v>
      </c>
      <c r="M100" s="70" t="e">
        <f aca="false">EURO($E100,$F100,$O100,$O100,$C100,$R100,1,5)/365.25</f>
        <v>#NAME?</v>
      </c>
      <c r="N100" s="191" t="n">
        <f aca="false">VLOOKUP(D100,Lookups!$B$6:$H$304,6)</f>
        <v>39706</v>
      </c>
      <c r="O100" s="192" t="n">
        <f aca="false">VLOOKUP(D100,Lookups!$B$6:$E$304,4)</f>
        <v>0.045</v>
      </c>
      <c r="P100" s="193" t="n">
        <f aca="false">VLOOKUP(D100,Lookups!$B$6:$D$304,3)</f>
        <v>21</v>
      </c>
      <c r="Q100" s="208" t="n">
        <f aca="false">IF(D100&lt;$F$6,0,IF(D100&gt;$F$7,0,1))</f>
        <v>0</v>
      </c>
      <c r="R100" s="73" t="n">
        <f aca="false">N100-$D$4</f>
        <v>-6220</v>
      </c>
    </row>
    <row r="101" customFormat="false" ht="12.75" hidden="false" customHeight="false" outlineLevel="0" collapsed="false">
      <c r="A101" s="192"/>
      <c r="B101" s="196"/>
      <c r="C101" s="186" t="n">
        <v>0.273</v>
      </c>
      <c r="D101" s="187" t="n">
        <v>39722</v>
      </c>
      <c r="E101" s="197" t="n">
        <f aca="false">E89*1.015</f>
        <v>38.7946701058679</v>
      </c>
      <c r="F101" s="189" t="n">
        <f aca="false">IF($G$8="atm",E101,$G$8)</f>
        <v>75</v>
      </c>
      <c r="G101" s="67" t="e">
        <f aca="false">IF(AND(E101&gt;F101,$G$1="no"),"",EURO(E101,F101,O101,O101,C101,R101,1,0))</f>
        <v>#NAME?</v>
      </c>
      <c r="H101" s="66" t="e">
        <f aca="false">EURO(E101,F101,O101,O101,C101,R101,1,1)</f>
        <v>#NAME?</v>
      </c>
      <c r="I101" s="67" t="e">
        <f aca="false">IF(AND(F101&gt;E101,$G$1="no"),"",EURO(E101,F101,O101,O101,C101,R101,0,0))</f>
        <v>#NAME?</v>
      </c>
      <c r="J101" s="70" t="e">
        <f aca="false">EURO(E101,F101,O101,O101,C101,R101,0,1)</f>
        <v>#NAME?</v>
      </c>
      <c r="K101" s="69" t="e">
        <f aca="false">EURO($E101,$F101,$O101,$O101,$C101,$R101,1,2)</f>
        <v>#NAME?</v>
      </c>
      <c r="L101" s="70" t="e">
        <f aca="false">EURO($E101,$F101,$O101,$O101,$C101,$R101,1,3)/100</f>
        <v>#NAME?</v>
      </c>
      <c r="M101" s="70" t="e">
        <f aca="false">EURO($E101,$F101,$O101,$O101,$C101,$R101,1,5)/365.25</f>
        <v>#NAME?</v>
      </c>
      <c r="N101" s="191" t="n">
        <f aca="false">VLOOKUP(D101,Lookups!$B$6:$H$304,6)</f>
        <v>39736</v>
      </c>
      <c r="O101" s="192" t="n">
        <f aca="false">VLOOKUP(D101,Lookups!$B$6:$E$304,4)</f>
        <v>0.045</v>
      </c>
      <c r="P101" s="193" t="n">
        <f aca="false">VLOOKUP(D101,Lookups!$B$6:$D$304,3)</f>
        <v>23</v>
      </c>
      <c r="Q101" s="208" t="n">
        <f aca="false">IF(D101&lt;$F$6,0,IF(D101&gt;$F$7,0,1))</f>
        <v>0</v>
      </c>
      <c r="R101" s="73" t="n">
        <f aca="false">N101-$D$4</f>
        <v>-6190</v>
      </c>
    </row>
    <row r="102" customFormat="false" ht="12.75" hidden="false" customHeight="false" outlineLevel="0" collapsed="false">
      <c r="A102" s="192"/>
      <c r="B102" s="196"/>
      <c r="C102" s="186" t="n">
        <v>0.273</v>
      </c>
      <c r="D102" s="187" t="n">
        <v>39753</v>
      </c>
      <c r="E102" s="197" t="n">
        <f aca="false">E90*1.015</f>
        <v>38.7423790070143</v>
      </c>
      <c r="F102" s="189" t="n">
        <f aca="false">IF($G$8="atm",E102,$G$8)</f>
        <v>75</v>
      </c>
      <c r="G102" s="67" t="e">
        <f aca="false">IF(AND(E102&gt;F102,$G$1="no"),"",EURO(E102,F102,O102,O102,C102,R102,1,0))</f>
        <v>#NAME?</v>
      </c>
      <c r="H102" s="66" t="e">
        <f aca="false">EURO(E102,F102,O102,O102,C102,R102,1,1)</f>
        <v>#NAME?</v>
      </c>
      <c r="I102" s="67" t="e">
        <f aca="false">IF(AND(F102&gt;E102,$G$1="no"),"",EURO(E102,F102,O102,O102,C102,R102,0,0))</f>
        <v>#NAME?</v>
      </c>
      <c r="J102" s="70" t="e">
        <f aca="false">EURO(E102,F102,O102,O102,C102,R102,0,1)</f>
        <v>#NAME?</v>
      </c>
      <c r="K102" s="69" t="e">
        <f aca="false">EURO($E102,$F102,$O102,$O102,$C102,$R102,1,2)</f>
        <v>#NAME?</v>
      </c>
      <c r="L102" s="70" t="e">
        <f aca="false">EURO($E102,$F102,$O102,$O102,$C102,$R102,1,3)/100</f>
        <v>#NAME?</v>
      </c>
      <c r="M102" s="70" t="e">
        <f aca="false">EURO($E102,$F102,$O102,$O102,$C102,$R102,1,5)/365.25</f>
        <v>#NAME?</v>
      </c>
      <c r="N102" s="191" t="n">
        <f aca="false">VLOOKUP(D102,Lookups!$B$6:$H$304,6)</f>
        <v>39767</v>
      </c>
      <c r="O102" s="192" t="n">
        <f aca="false">VLOOKUP(D102,Lookups!$B$6:$E$304,4)</f>
        <v>0.045</v>
      </c>
      <c r="P102" s="193" t="n">
        <f aca="false">VLOOKUP(D102,Lookups!$B$6:$D$304,3)</f>
        <v>19</v>
      </c>
      <c r="Q102" s="208" t="n">
        <f aca="false">IF(D102&lt;$F$6,0,IF(D102&gt;$F$7,0,1))</f>
        <v>0</v>
      </c>
      <c r="R102" s="73" t="n">
        <f aca="false">N102-$D$4</f>
        <v>-6159</v>
      </c>
    </row>
    <row r="103" customFormat="false" ht="12.75" hidden="false" customHeight="false" outlineLevel="0" collapsed="false">
      <c r="A103" s="192"/>
      <c r="B103" s="196"/>
      <c r="C103" s="186" t="n">
        <v>0.273</v>
      </c>
      <c r="D103" s="187" t="n">
        <v>39783</v>
      </c>
      <c r="E103" s="197" t="n">
        <f aca="false">E91*1.015</f>
        <v>38.7423790070143</v>
      </c>
      <c r="F103" s="189" t="n">
        <f aca="false">IF($G$8="atm",E103,$G$8)</f>
        <v>75</v>
      </c>
      <c r="G103" s="67" t="e">
        <f aca="false">IF(AND(E103&gt;F103,$G$1="no"),"",EURO(E103,F103,O103,O103,C103,R103,1,0))</f>
        <v>#NAME?</v>
      </c>
      <c r="H103" s="66" t="e">
        <f aca="false">EURO(E103,F103,O103,O103,C103,R103,1,1)</f>
        <v>#NAME?</v>
      </c>
      <c r="I103" s="67" t="e">
        <f aca="false">IF(AND(F103&gt;E103,$G$1="no"),"",EURO(E103,F103,O103,O103,C103,R103,0,0))</f>
        <v>#NAME?</v>
      </c>
      <c r="J103" s="70" t="e">
        <f aca="false">EURO(E103,F103,O103,O103,C103,R103,0,1)</f>
        <v>#NAME?</v>
      </c>
      <c r="K103" s="69" t="e">
        <f aca="false">EURO($E103,$F103,$O103,$O103,$C103,$R103,1,2)</f>
        <v>#NAME?</v>
      </c>
      <c r="L103" s="70" t="e">
        <f aca="false">EURO($E103,$F103,$O103,$O103,$C103,$R103,1,3)/100</f>
        <v>#NAME?</v>
      </c>
      <c r="M103" s="70" t="e">
        <f aca="false">EURO($E103,$F103,$O103,$O103,$C103,$R103,1,5)/365.25</f>
        <v>#NAME?</v>
      </c>
      <c r="N103" s="191" t="n">
        <f aca="false">VLOOKUP(D103,Lookups!$B$6:$H$304,6)</f>
        <v>39797</v>
      </c>
      <c r="O103" s="192" t="n">
        <f aca="false">VLOOKUP(D103,Lookups!$B$6:$E$304,4)</f>
        <v>0.045</v>
      </c>
      <c r="P103" s="193" t="n">
        <f aca="false">VLOOKUP(D103,Lookups!$B$6:$D$304,3)</f>
        <v>22</v>
      </c>
      <c r="Q103" s="208" t="n">
        <f aca="false">IF(D103&lt;$F$6,0,IF(D103&gt;$F$7,0,1))</f>
        <v>0</v>
      </c>
      <c r="R103" s="73" t="n">
        <f aca="false">N103-$D$4</f>
        <v>-6129</v>
      </c>
    </row>
    <row r="104" customFormat="false" ht="12.75" hidden="false" customHeight="false" outlineLevel="0" collapsed="false">
      <c r="A104" s="192"/>
      <c r="B104" s="196"/>
      <c r="C104" s="186" t="n">
        <v>0.273</v>
      </c>
      <c r="D104" s="187" t="n">
        <v>39814</v>
      </c>
      <c r="E104" s="197" t="n">
        <f aca="false">E92*1.015</f>
        <v>42.7543375</v>
      </c>
      <c r="F104" s="189" t="n">
        <f aca="false">IF($G$8="atm",E104,$G$8)</f>
        <v>75</v>
      </c>
      <c r="G104" s="67" t="e">
        <f aca="false">IF(AND(E104&gt;F104,$G$1="no"),"",EURO(E104,F104,O104,O104,C104,R104,1,0))</f>
        <v>#NAME?</v>
      </c>
      <c r="H104" s="66" t="e">
        <f aca="false">EURO(E104,F104,O104,O104,C104,R104,1,1)</f>
        <v>#NAME?</v>
      </c>
      <c r="I104" s="67" t="e">
        <f aca="false">IF(AND(F104&gt;E104,$G$1="no"),"",EURO(E104,F104,O104,O104,C104,R104,0,0))</f>
        <v>#NAME?</v>
      </c>
      <c r="J104" s="70" t="e">
        <f aca="false">EURO(E104,F104,O104,O104,C104,R104,0,1)</f>
        <v>#NAME?</v>
      </c>
      <c r="K104" s="69" t="e">
        <f aca="false">EURO($E104,$F104,$O104,$O104,$C104,$R104,1,2)</f>
        <v>#NAME?</v>
      </c>
      <c r="L104" s="70" t="e">
        <f aca="false">EURO($E104,$F104,$O104,$O104,$C104,$R104,1,3)/100</f>
        <v>#NAME?</v>
      </c>
      <c r="M104" s="70" t="e">
        <f aca="false">EURO($E104,$F104,$O104,$O104,$C104,$R104,1,5)/365.25</f>
        <v>#NAME?</v>
      </c>
      <c r="N104" s="191" t="n">
        <f aca="false">VLOOKUP(D104,Lookups!$B$6:$H$304,6)</f>
        <v>39828</v>
      </c>
      <c r="O104" s="192" t="n">
        <f aca="false">VLOOKUP(D104,Lookups!$B$6:$E$304,4)</f>
        <v>0.045</v>
      </c>
      <c r="P104" s="193" t="n">
        <f aca="false">VLOOKUP(D104,Lookups!$B$6:$D$304,3)</f>
        <v>21</v>
      </c>
      <c r="Q104" s="208" t="n">
        <f aca="false">IF(D104&lt;$F$6,0,IF(D104&gt;$F$7,0,1))</f>
        <v>0</v>
      </c>
      <c r="R104" s="73" t="n">
        <f aca="false">N104-$D$4</f>
        <v>-6098</v>
      </c>
    </row>
    <row r="105" customFormat="false" ht="12.75" hidden="false" customHeight="false" outlineLevel="0" collapsed="false">
      <c r="A105" s="192"/>
      <c r="B105" s="196"/>
      <c r="C105" s="186" t="n">
        <v>0.273</v>
      </c>
      <c r="D105" s="187" t="n">
        <v>39845</v>
      </c>
      <c r="E105" s="197" t="n">
        <f aca="false">E93*1.015</f>
        <v>75.288843</v>
      </c>
      <c r="F105" s="189" t="n">
        <f aca="false">IF($G$8="atm",E105,$G$8)</f>
        <v>75</v>
      </c>
      <c r="G105" s="67" t="e">
        <f aca="false">IF(AND(E105&gt;F105,$G$1="no"),"",EURO(E105,F105,O105,O105,C105,R105,1,0))</f>
        <v>#NAME?</v>
      </c>
      <c r="H105" s="66" t="e">
        <f aca="false">EURO(E105,F105,O105,O105,C105,R105,1,1)</f>
        <v>#NAME?</v>
      </c>
      <c r="I105" s="67" t="e">
        <f aca="false">IF(AND(F105&gt;E105,$G$1="no"),"",EURO(E105,F105,O105,O105,C105,R105,0,0))</f>
        <v>#NAME?</v>
      </c>
      <c r="J105" s="70" t="e">
        <f aca="false">EURO(E105,F105,O105,O105,C105,R105,0,1)</f>
        <v>#NAME?</v>
      </c>
      <c r="K105" s="69" t="e">
        <f aca="false">EURO($E105,$F105,$O105,$O105,$C105,$R105,1,2)</f>
        <v>#NAME?</v>
      </c>
      <c r="L105" s="70" t="e">
        <f aca="false">EURO($E105,$F105,$O105,$O105,$C105,$R105,1,3)/100</f>
        <v>#NAME?</v>
      </c>
      <c r="M105" s="70" t="e">
        <f aca="false">EURO($E105,$F105,$O105,$O105,$C105,$R105,1,5)/365.25</f>
        <v>#NAME?</v>
      </c>
      <c r="N105" s="191" t="n">
        <f aca="false">VLOOKUP(D105,Lookups!$B$6:$H$304,6)</f>
        <v>39859</v>
      </c>
      <c r="O105" s="192" t="n">
        <f aca="false">VLOOKUP(D105,Lookups!$B$6:$E$304,4)</f>
        <v>0.045</v>
      </c>
      <c r="P105" s="193" t="n">
        <f aca="false">VLOOKUP(D105,Lookups!$B$6:$D$304,3)</f>
        <v>20</v>
      </c>
      <c r="Q105" s="208" t="n">
        <f aca="false">IF(D105&lt;$F$6,0,IF(D105&gt;$F$7,0,1))</f>
        <v>0</v>
      </c>
      <c r="R105" s="73" t="n">
        <f aca="false">N105-$D$4</f>
        <v>-6067</v>
      </c>
    </row>
    <row r="106" customFormat="false" ht="12.75" hidden="false" customHeight="false" outlineLevel="0" collapsed="false">
      <c r="A106" s="192"/>
      <c r="B106" s="196"/>
      <c r="C106" s="186" t="n">
        <v>0.273</v>
      </c>
      <c r="D106" s="187" t="n">
        <v>39873</v>
      </c>
      <c r="E106" s="197" t="n">
        <f aca="false">E94*1.015</f>
        <v>41.0747621213824</v>
      </c>
      <c r="F106" s="189" t="n">
        <f aca="false">IF($G$8="atm",E106,$G$8)</f>
        <v>75</v>
      </c>
      <c r="G106" s="67" t="e">
        <f aca="false">IF(AND(E106&gt;F106,$G$1="no"),"",EURO(E106,F106,O106,O106,C106,R106,1,0))</f>
        <v>#NAME?</v>
      </c>
      <c r="H106" s="66" t="e">
        <f aca="false">EURO(E106,F106,O106,O106,C106,R106,1,1)</f>
        <v>#NAME?</v>
      </c>
      <c r="I106" s="67" t="e">
        <f aca="false">IF(AND(F106&gt;E106,$G$1="no"),"",EURO(E106,F106,O106,O106,C106,R106,0,0))</f>
        <v>#NAME?</v>
      </c>
      <c r="J106" s="70" t="e">
        <f aca="false">EURO(E106,F106,O106,O106,C106,R106,0,1)</f>
        <v>#NAME?</v>
      </c>
      <c r="K106" s="69" t="e">
        <f aca="false">EURO($E106,$F106,$O106,$O106,$C106,$R106,1,2)</f>
        <v>#NAME?</v>
      </c>
      <c r="L106" s="70" t="e">
        <f aca="false">EURO($E106,$F106,$O106,$O106,$C106,$R106,1,3)/100</f>
        <v>#NAME?</v>
      </c>
      <c r="M106" s="70" t="e">
        <f aca="false">EURO($E106,$F106,$O106,$O106,$C106,$R106,1,5)/365.25</f>
        <v>#NAME?</v>
      </c>
      <c r="N106" s="191" t="n">
        <f aca="false">VLOOKUP(D106,Lookups!$B$6:$H$304,6)</f>
        <v>39887</v>
      </c>
      <c r="O106" s="192" t="n">
        <f aca="false">VLOOKUP(D106,Lookups!$B$6:$E$304,4)</f>
        <v>0.045</v>
      </c>
      <c r="P106" s="193" t="n">
        <f aca="false">VLOOKUP(D106,Lookups!$B$6:$D$304,3)</f>
        <v>22</v>
      </c>
      <c r="Q106" s="208" t="n">
        <f aca="false">IF(D106&lt;$F$6,0,IF(D106&gt;$F$7,0,1))</f>
        <v>0</v>
      </c>
      <c r="R106" s="73" t="n">
        <f aca="false">N106-$D$4</f>
        <v>-6039</v>
      </c>
    </row>
    <row r="107" customFormat="false" ht="12.75" hidden="false" customHeight="false" outlineLevel="0" collapsed="false">
      <c r="A107" s="192"/>
      <c r="B107" s="196"/>
      <c r="C107" s="186" t="n">
        <v>0.273</v>
      </c>
      <c r="D107" s="187" t="n">
        <v>39904</v>
      </c>
      <c r="E107" s="197" t="n">
        <f aca="false">E95*1.015</f>
        <v>40.331801967652</v>
      </c>
      <c r="F107" s="189" t="n">
        <f aca="false">IF($G$8="atm",E107,$G$8)</f>
        <v>75</v>
      </c>
      <c r="G107" s="67" t="e">
        <f aca="false">IF(AND(E107&gt;F107,$G$1="no"),"",EURO(E107,F107,O107,O107,C107,R107,1,0))</f>
        <v>#NAME?</v>
      </c>
      <c r="H107" s="66" t="e">
        <f aca="false">EURO(E107,F107,O107,O107,C107,R107,1,1)</f>
        <v>#NAME?</v>
      </c>
      <c r="I107" s="67" t="e">
        <f aca="false">IF(AND(F107&gt;E107,$G$1="no"),"",EURO(E107,F107,O107,O107,C107,R107,0,0))</f>
        <v>#NAME?</v>
      </c>
      <c r="J107" s="70" t="e">
        <f aca="false">EURO(E107,F107,O107,O107,C107,R107,0,1)</f>
        <v>#NAME?</v>
      </c>
      <c r="K107" s="69" t="e">
        <f aca="false">EURO($E107,$F107,$O107,$O107,$C107,$R107,1,2)</f>
        <v>#NAME?</v>
      </c>
      <c r="L107" s="70" t="e">
        <f aca="false">EURO($E107,$F107,$O107,$O107,$C107,$R107,1,3)/100</f>
        <v>#NAME?</v>
      </c>
      <c r="M107" s="70" t="e">
        <f aca="false">EURO($E107,$F107,$O107,$O107,$C107,$R107,1,5)/365.25</f>
        <v>#NAME?</v>
      </c>
      <c r="N107" s="191" t="n">
        <f aca="false">VLOOKUP(D107,Lookups!$B$6:$H$304,6)</f>
        <v>39918</v>
      </c>
      <c r="O107" s="192" t="n">
        <f aca="false">VLOOKUP(D107,Lookups!$B$6:$E$304,4)</f>
        <v>0.045</v>
      </c>
      <c r="P107" s="193" t="n">
        <f aca="false">VLOOKUP(D107,Lookups!$B$6:$D$304,3)</f>
        <v>22</v>
      </c>
      <c r="Q107" s="208" t="n">
        <f aca="false">IF(D107&lt;$F$6,0,IF(D107&gt;$F$7,0,1))</f>
        <v>0</v>
      </c>
      <c r="R107" s="73" t="n">
        <f aca="false">N107-$D$4</f>
        <v>-6008</v>
      </c>
    </row>
    <row r="108" customFormat="false" ht="12.75" hidden="false" customHeight="false" outlineLevel="0" collapsed="false">
      <c r="A108" s="192"/>
      <c r="B108" s="196"/>
      <c r="C108" s="186" t="n">
        <v>0.273</v>
      </c>
      <c r="D108" s="187" t="n">
        <v>39934</v>
      </c>
      <c r="E108" s="197" t="n">
        <f aca="false">E96*1.015</f>
        <v>42.9852359466544</v>
      </c>
      <c r="F108" s="189" t="n">
        <f aca="false">IF($G$8="atm",E108,$G$8)</f>
        <v>75</v>
      </c>
      <c r="G108" s="67" t="e">
        <f aca="false">IF(AND(E108&gt;F108,$G$1="no"),"",EURO(E108,F108,O108,O108,C108,R108,1,0))</f>
        <v>#NAME?</v>
      </c>
      <c r="H108" s="66" t="e">
        <f aca="false">EURO(E108,F108,O108,O108,C108,R108,1,1)</f>
        <v>#NAME?</v>
      </c>
      <c r="I108" s="67" t="e">
        <f aca="false">IF(AND(F108&gt;E108,$G$1="no"),"",EURO(E108,F108,O108,O108,C108,R108,0,0))</f>
        <v>#NAME?</v>
      </c>
      <c r="J108" s="70" t="e">
        <f aca="false">EURO(E108,F108,O108,O108,C108,R108,0,1)</f>
        <v>#NAME?</v>
      </c>
      <c r="K108" s="69" t="e">
        <f aca="false">EURO($E108,$F108,$O108,$O108,$C108,$R108,1,2)</f>
        <v>#NAME?</v>
      </c>
      <c r="L108" s="70" t="e">
        <f aca="false">EURO($E108,$F108,$O108,$O108,$C108,$R108,1,3)/100</f>
        <v>#NAME?</v>
      </c>
      <c r="M108" s="70" t="e">
        <f aca="false">EURO($E108,$F108,$O108,$O108,$C108,$R108,1,5)/365.25</f>
        <v>#NAME?</v>
      </c>
      <c r="N108" s="191" t="n">
        <f aca="false">VLOOKUP(D108,Lookups!$B$6:$H$304,6)</f>
        <v>39948</v>
      </c>
      <c r="O108" s="192" t="n">
        <f aca="false">VLOOKUP(D108,Lookups!$B$6:$E$304,4)</f>
        <v>0.045</v>
      </c>
      <c r="P108" s="193" t="n">
        <f aca="false">VLOOKUP(D108,Lookups!$B$6:$D$304,3)</f>
        <v>20</v>
      </c>
      <c r="Q108" s="208" t="n">
        <f aca="false">IF(D108&lt;$F$6,0,IF(D108&gt;$F$7,0,1))</f>
        <v>0</v>
      </c>
      <c r="R108" s="73" t="n">
        <f aca="false">N108-$D$4</f>
        <v>-5978</v>
      </c>
    </row>
    <row r="109" customFormat="false" ht="12.75" hidden="false" customHeight="false" outlineLevel="0" collapsed="false">
      <c r="A109" s="192"/>
      <c r="B109" s="196"/>
      <c r="C109" s="186" t="n">
        <v>0.273</v>
      </c>
      <c r="D109" s="187" t="n">
        <v>39965</v>
      </c>
      <c r="E109" s="197" t="n">
        <f aca="false">E97*1.015</f>
        <v>49.6187419429381</v>
      </c>
      <c r="F109" s="189" t="n">
        <f aca="false">IF($G$8="atm",E109,$G$8)</f>
        <v>75</v>
      </c>
      <c r="G109" s="67" t="e">
        <f aca="false">IF(AND(E109&gt;F109,$G$1="no"),"",EURO(E109,F109,O109,O109,C109,R109,1,0))</f>
        <v>#NAME?</v>
      </c>
      <c r="H109" s="66" t="e">
        <f aca="false">EURO(E109,F109,O109,O109,C109,R109,1,1)</f>
        <v>#NAME?</v>
      </c>
      <c r="I109" s="67" t="e">
        <f aca="false">IF(AND(F109&gt;E109,$G$1="no"),"",EURO(E109,F109,O109,O109,C109,R109,0,0))</f>
        <v>#NAME?</v>
      </c>
      <c r="J109" s="70" t="e">
        <f aca="false">EURO(E109,F109,O109,O109,C109,R109,0,1)</f>
        <v>#NAME?</v>
      </c>
      <c r="K109" s="69" t="e">
        <f aca="false">EURO($E109,$F109,$O109,$O109,$C109,$R109,1,2)</f>
        <v>#NAME?</v>
      </c>
      <c r="L109" s="70" t="e">
        <f aca="false">EURO($E109,$F109,$O109,$O109,$C109,$R109,1,3)/100</f>
        <v>#NAME?</v>
      </c>
      <c r="M109" s="70" t="e">
        <f aca="false">EURO($E109,$F109,$O109,$O109,$C109,$R109,1,5)/365.25</f>
        <v>#NAME?</v>
      </c>
      <c r="N109" s="191" t="n">
        <f aca="false">VLOOKUP(D109,Lookups!$B$6:$H$304,6)</f>
        <v>39979</v>
      </c>
      <c r="O109" s="192" t="n">
        <f aca="false">VLOOKUP(D109,Lookups!$B$6:$E$304,4)</f>
        <v>0.045</v>
      </c>
      <c r="P109" s="193" t="n">
        <f aca="false">VLOOKUP(D109,Lookups!$B$6:$D$304,3)</f>
        <v>22</v>
      </c>
      <c r="Q109" s="208" t="n">
        <f aca="false">IF(D109&lt;$F$6,0,IF(D109&gt;$F$7,0,1))</f>
        <v>0</v>
      </c>
      <c r="R109" s="73" t="n">
        <f aca="false">N109-$D$4</f>
        <v>-5947</v>
      </c>
    </row>
    <row r="110" customFormat="false" ht="12.75" hidden="false" customHeight="false" outlineLevel="0" collapsed="false">
      <c r="A110" s="192"/>
      <c r="B110" s="196"/>
      <c r="C110" s="186" t="n">
        <v>0.273</v>
      </c>
      <c r="D110" s="187" t="n">
        <v>39995</v>
      </c>
      <c r="E110" s="197" t="n">
        <f aca="false">E98*1.015</f>
        <v>58.64032807447</v>
      </c>
      <c r="F110" s="189" t="n">
        <f aca="false">IF($G$8="atm",E110,$G$8)</f>
        <v>75</v>
      </c>
      <c r="G110" s="67" t="e">
        <f aca="false">IF(AND(E110&gt;F110,$G$1="no"),"",EURO(E110,F110,O110,O110,C110,R110,1,0))</f>
        <v>#NAME?</v>
      </c>
      <c r="H110" s="66" t="e">
        <f aca="false">EURO(E110,F110,O110,O110,C110,R110,1,1)</f>
        <v>#NAME?</v>
      </c>
      <c r="I110" s="67" t="e">
        <f aca="false">IF(AND(F110&gt;E110,$G$1="no"),"",EURO(E110,F110,O110,O110,C110,R110,0,0))</f>
        <v>#NAME?</v>
      </c>
      <c r="J110" s="70" t="e">
        <f aca="false">EURO(E110,F110,O110,O110,C110,R110,0,1)</f>
        <v>#NAME?</v>
      </c>
      <c r="K110" s="69" t="e">
        <f aca="false">EURO($E110,$F110,$O110,$O110,$C110,$R110,1,2)</f>
        <v>#NAME?</v>
      </c>
      <c r="L110" s="70" t="e">
        <f aca="false">EURO($E110,$F110,$O110,$O110,$C110,$R110,1,3)/100</f>
        <v>#NAME?</v>
      </c>
      <c r="M110" s="70" t="e">
        <f aca="false">EURO($E110,$F110,$O110,$O110,$C110,$R110,1,5)/365.25</f>
        <v>#NAME?</v>
      </c>
      <c r="N110" s="191" t="n">
        <f aca="false">VLOOKUP(D110,Lookups!$B$6:$H$304,6)</f>
        <v>40009</v>
      </c>
      <c r="O110" s="192" t="n">
        <f aca="false">VLOOKUP(D110,Lookups!$B$6:$E$304,4)</f>
        <v>0.045</v>
      </c>
      <c r="P110" s="193" t="n">
        <f aca="false">VLOOKUP(D110,Lookups!$B$6:$D$304,3)</f>
        <v>23</v>
      </c>
      <c r="Q110" s="208" t="n">
        <f aca="false">IF(D110&lt;$F$6,0,IF(D110&gt;$F$7,0,1))</f>
        <v>0</v>
      </c>
      <c r="R110" s="73" t="n">
        <f aca="false">N110-$D$4</f>
        <v>-5917</v>
      </c>
    </row>
    <row r="111" customFormat="false" ht="12.75" hidden="false" customHeight="false" outlineLevel="0" collapsed="false">
      <c r="A111" s="192"/>
      <c r="B111" s="196"/>
      <c r="C111" s="186" t="n">
        <v>0.273</v>
      </c>
      <c r="D111" s="187" t="n">
        <v>40026</v>
      </c>
      <c r="E111" s="197" t="n">
        <f aca="false">E99*1.015</f>
        <v>58.6403361720312</v>
      </c>
      <c r="F111" s="189" t="n">
        <f aca="false">IF($G$8="atm",E111,$G$8)</f>
        <v>75</v>
      </c>
      <c r="G111" s="67" t="e">
        <f aca="false">IF(AND(E111&gt;F111,$G$1="no"),"",EURO(E111,F111,O111,O111,C111,R111,1,0))</f>
        <v>#NAME?</v>
      </c>
      <c r="H111" s="66" t="e">
        <f aca="false">EURO(E111,F111,O111,O111,C111,R111,1,1)</f>
        <v>#NAME?</v>
      </c>
      <c r="I111" s="67" t="e">
        <f aca="false">IF(AND(F111&gt;E111,$G$1="no"),"",EURO(E111,F111,O111,O111,C111,R111,0,0))</f>
        <v>#NAME?</v>
      </c>
      <c r="J111" s="70" t="e">
        <f aca="false">EURO(E111,F111,O111,O111,C111,R111,0,1)</f>
        <v>#NAME?</v>
      </c>
      <c r="K111" s="69" t="e">
        <f aca="false">EURO($E111,$F111,$O111,$O111,$C111,$R111,1,2)</f>
        <v>#NAME?</v>
      </c>
      <c r="L111" s="70" t="e">
        <f aca="false">EURO($E111,$F111,$O111,$O111,$C111,$R111,1,3)/100</f>
        <v>#NAME?</v>
      </c>
      <c r="M111" s="70" t="e">
        <f aca="false">EURO($E111,$F111,$O111,$O111,$C111,$R111,1,5)/365.25</f>
        <v>#NAME?</v>
      </c>
      <c r="N111" s="191" t="n">
        <f aca="false">VLOOKUP(D111,Lookups!$B$6:$H$304,6)</f>
        <v>40040</v>
      </c>
      <c r="O111" s="192" t="n">
        <f aca="false">VLOOKUP(D111,Lookups!$B$6:$E$304,4)</f>
        <v>0.045</v>
      </c>
      <c r="P111" s="193" t="n">
        <f aca="false">VLOOKUP(D111,Lookups!$B$6:$D$304,3)</f>
        <v>21</v>
      </c>
      <c r="Q111" s="208" t="n">
        <f aca="false">IF(D111&lt;$F$6,0,IF(D111&gt;$F$7,0,1))</f>
        <v>0</v>
      </c>
      <c r="R111" s="73" t="n">
        <f aca="false">N111-$D$4</f>
        <v>-5886</v>
      </c>
    </row>
    <row r="112" customFormat="false" ht="12.75" hidden="false" customHeight="false" outlineLevel="0" collapsed="false">
      <c r="A112" s="192"/>
      <c r="B112" s="196"/>
      <c r="C112" s="186" t="n">
        <v>0.273</v>
      </c>
      <c r="D112" s="187" t="n">
        <v>40057</v>
      </c>
      <c r="E112" s="197" t="n">
        <f aca="false">E100*1.015</f>
        <v>42.9852278490931</v>
      </c>
      <c r="F112" s="189" t="n">
        <f aca="false">IF($G$8="atm",E112,$G$8)</f>
        <v>75</v>
      </c>
      <c r="G112" s="67" t="e">
        <f aca="false">IF(AND(E112&gt;F112,$G$1="no"),"",EURO(E112,F112,O112,O112,C112,R112,1,0))</f>
        <v>#NAME?</v>
      </c>
      <c r="H112" s="66" t="e">
        <f aca="false">EURO(E112,F112,O112,O112,C112,R112,1,1)</f>
        <v>#NAME?</v>
      </c>
      <c r="I112" s="67" t="e">
        <f aca="false">IF(AND(F112&gt;E112,$G$1="no"),"",EURO(E112,F112,O112,O112,C112,R112,0,0))</f>
        <v>#NAME?</v>
      </c>
      <c r="J112" s="70" t="e">
        <f aca="false">EURO(E112,F112,O112,O112,C112,R112,0,1)</f>
        <v>#NAME?</v>
      </c>
      <c r="K112" s="69" t="e">
        <f aca="false">EURO($E112,$F112,$O112,$O112,$C112,$R112,1,2)</f>
        <v>#NAME?</v>
      </c>
      <c r="L112" s="70" t="e">
        <f aca="false">EURO($E112,$F112,$O112,$O112,$C112,$R112,1,3)/100</f>
        <v>#NAME?</v>
      </c>
      <c r="M112" s="70" t="e">
        <f aca="false">EURO($E112,$F112,$O112,$O112,$C112,$R112,1,5)/365.25</f>
        <v>#NAME?</v>
      </c>
      <c r="N112" s="191" t="n">
        <f aca="false">VLOOKUP(D112,Lookups!$B$6:$H$304,6)</f>
        <v>40071</v>
      </c>
      <c r="O112" s="192" t="n">
        <f aca="false">VLOOKUP(D112,Lookups!$B$6:$E$304,4)</f>
        <v>0.045</v>
      </c>
      <c r="P112" s="193" t="n">
        <f aca="false">VLOOKUP(D112,Lookups!$B$6:$D$304,3)</f>
        <v>21</v>
      </c>
      <c r="Q112" s="208" t="n">
        <f aca="false">IF(D112&lt;$F$6,0,IF(D112&gt;$F$7,0,1))</f>
        <v>0</v>
      </c>
      <c r="R112" s="73" t="n">
        <f aca="false">N112-$D$4</f>
        <v>-5855</v>
      </c>
    </row>
    <row r="113" customFormat="false" ht="12.75" hidden="false" customHeight="false" outlineLevel="0" collapsed="false">
      <c r="A113" s="192"/>
      <c r="B113" s="196"/>
      <c r="C113" s="186" t="n">
        <v>0.273</v>
      </c>
      <c r="D113" s="187" t="n">
        <v>40087</v>
      </c>
      <c r="E113" s="197" t="n">
        <f aca="false">E101*1.015</f>
        <v>39.3765901574559</v>
      </c>
      <c r="F113" s="189" t="n">
        <f aca="false">IF($G$8="atm",E113,$G$8)</f>
        <v>75</v>
      </c>
      <c r="G113" s="67" t="e">
        <f aca="false">IF(AND(E113&gt;F113,$G$1="no"),"",EURO(E113,F113,O113,O113,C113,R113,1,0))</f>
        <v>#NAME?</v>
      </c>
      <c r="H113" s="66" t="e">
        <f aca="false">EURO(E113,F113,O113,O113,C113,R113,1,1)</f>
        <v>#NAME?</v>
      </c>
      <c r="I113" s="67" t="e">
        <f aca="false">IF(AND(F113&gt;E113,$G$1="no"),"",EURO(E113,F113,O113,O113,C113,R113,0,0))</f>
        <v>#NAME?</v>
      </c>
      <c r="J113" s="70" t="e">
        <f aca="false">EURO(E113,F113,O113,O113,C113,R113,0,1)</f>
        <v>#NAME?</v>
      </c>
      <c r="K113" s="69" t="e">
        <f aca="false">EURO($E113,$F113,$O113,$O113,$C113,$R113,1,2)</f>
        <v>#NAME?</v>
      </c>
      <c r="L113" s="70" t="e">
        <f aca="false">EURO($E113,$F113,$O113,$O113,$C113,$R113,1,3)/100</f>
        <v>#NAME?</v>
      </c>
      <c r="M113" s="70" t="e">
        <f aca="false">EURO($E113,$F113,$O113,$O113,$C113,$R113,1,5)/365.25</f>
        <v>#NAME?</v>
      </c>
      <c r="N113" s="191" t="n">
        <f aca="false">VLOOKUP(D113,Lookups!$B$6:$H$304,6)</f>
        <v>40101</v>
      </c>
      <c r="O113" s="192" t="n">
        <f aca="false">VLOOKUP(D113,Lookups!$B$6:$E$304,4)</f>
        <v>0.045</v>
      </c>
      <c r="P113" s="193" t="n">
        <f aca="false">VLOOKUP(D113,Lookups!$B$6:$D$304,3)</f>
        <v>22</v>
      </c>
      <c r="Q113" s="208" t="n">
        <f aca="false">IF(D113&lt;$F$6,0,IF(D113&gt;$F$7,0,1))</f>
        <v>0</v>
      </c>
      <c r="R113" s="73" t="n">
        <f aca="false">N113-$D$4</f>
        <v>-5825</v>
      </c>
    </row>
    <row r="114" customFormat="false" ht="12.75" hidden="false" customHeight="false" outlineLevel="0" collapsed="false">
      <c r="A114" s="192"/>
      <c r="B114" s="196"/>
      <c r="C114" s="186" t="n">
        <v>0.273</v>
      </c>
      <c r="D114" s="187" t="n">
        <v>40118</v>
      </c>
      <c r="E114" s="197" t="n">
        <f aca="false">E102*1.015</f>
        <v>39.3235146921195</v>
      </c>
      <c r="F114" s="189" t="n">
        <f aca="false">IF($G$8="atm",E114,$G$8)</f>
        <v>75</v>
      </c>
      <c r="G114" s="67" t="e">
        <f aca="false">IF(AND(E114&gt;F114,$G$1="no"),"",EURO(E114,F114,O114,O114,C114,R114,1,0))</f>
        <v>#NAME?</v>
      </c>
      <c r="H114" s="66" t="e">
        <f aca="false">EURO(E114,F114,O114,O114,C114,R114,1,1)</f>
        <v>#NAME?</v>
      </c>
      <c r="I114" s="67" t="e">
        <f aca="false">IF(AND(F114&gt;E114,$G$1="no"),"",EURO(E114,F114,O114,O114,C114,R114,0,0))</f>
        <v>#NAME?</v>
      </c>
      <c r="J114" s="70" t="e">
        <f aca="false">EURO(E114,F114,O114,O114,C114,R114,0,1)</f>
        <v>#NAME?</v>
      </c>
      <c r="K114" s="69" t="e">
        <f aca="false">EURO($E114,$F114,$O114,$O114,$C114,$R114,1,2)</f>
        <v>#NAME?</v>
      </c>
      <c r="L114" s="70" t="e">
        <f aca="false">EURO($E114,$F114,$O114,$O114,$C114,$R114,1,3)/100</f>
        <v>#NAME?</v>
      </c>
      <c r="M114" s="70" t="e">
        <f aca="false">EURO($E114,$F114,$O114,$O114,$C114,$R114,1,5)/365.25</f>
        <v>#NAME?</v>
      </c>
      <c r="N114" s="191" t="n">
        <f aca="false">VLOOKUP(D114,Lookups!$B$6:$H$304,6)</f>
        <v>40132</v>
      </c>
      <c r="O114" s="192" t="n">
        <f aca="false">VLOOKUP(D114,Lookups!$B$6:$E$304,4)</f>
        <v>0.045</v>
      </c>
      <c r="P114" s="193" t="n">
        <f aca="false">VLOOKUP(D114,Lookups!$B$6:$D$304,3)</f>
        <v>20</v>
      </c>
      <c r="Q114" s="208" t="n">
        <f aca="false">IF(D114&lt;$F$6,0,IF(D114&gt;$F$7,0,1))</f>
        <v>0</v>
      </c>
      <c r="R114" s="73" t="n">
        <f aca="false">N114-$D$4</f>
        <v>-5794</v>
      </c>
    </row>
    <row r="115" customFormat="false" ht="12.75" hidden="false" customHeight="false" outlineLevel="0" collapsed="false">
      <c r="A115" s="192"/>
      <c r="B115" s="196"/>
      <c r="C115" s="186" t="n">
        <v>0.273</v>
      </c>
      <c r="D115" s="187" t="n">
        <v>40148</v>
      </c>
      <c r="E115" s="197" t="n">
        <f aca="false">E103*1.015</f>
        <v>39.3235146921195</v>
      </c>
      <c r="F115" s="189" t="n">
        <f aca="false">IF($G$8="atm",E115,$G$8)</f>
        <v>75</v>
      </c>
      <c r="G115" s="67" t="e">
        <f aca="false">IF(AND(E115&gt;F115,$G$1="no"),"",EURO(E115,F115,O115,O115,C115,R115,1,0))</f>
        <v>#NAME?</v>
      </c>
      <c r="H115" s="66" t="e">
        <f aca="false">EURO(E115,F115,O115,O115,C115,R115,1,1)</f>
        <v>#NAME?</v>
      </c>
      <c r="I115" s="67" t="e">
        <f aca="false">IF(AND(F115&gt;E115,$G$1="no"),"",EURO(E115,F115,O115,O115,C115,R115,0,0))</f>
        <v>#NAME?</v>
      </c>
      <c r="J115" s="70" t="e">
        <f aca="false">EURO(E115,F115,O115,O115,C115,R115,0,1)</f>
        <v>#NAME?</v>
      </c>
      <c r="K115" s="69" t="e">
        <f aca="false">EURO($E115,$F115,$O115,$O115,$C115,$R115,1,2)</f>
        <v>#NAME?</v>
      </c>
      <c r="L115" s="70" t="e">
        <f aca="false">EURO($E115,$F115,$O115,$O115,$C115,$R115,1,3)/100</f>
        <v>#NAME?</v>
      </c>
      <c r="M115" s="70" t="e">
        <f aca="false">EURO($E115,$F115,$O115,$O115,$C115,$R115,1,5)/365.25</f>
        <v>#NAME?</v>
      </c>
      <c r="N115" s="191" t="n">
        <f aca="false">VLOOKUP(D115,Lookups!$B$6:$H$304,6)</f>
        <v>40162</v>
      </c>
      <c r="O115" s="192" t="n">
        <f aca="false">VLOOKUP(D115,Lookups!$B$6:$E$304,4)</f>
        <v>0.045</v>
      </c>
      <c r="P115" s="193" t="n">
        <f aca="false">VLOOKUP(D115,Lookups!$B$6:$D$304,3)</f>
        <v>22</v>
      </c>
      <c r="Q115" s="208" t="n">
        <f aca="false">IF(D115&lt;$F$6,0,IF(D115&gt;$F$7,0,1))</f>
        <v>0</v>
      </c>
      <c r="R115" s="73" t="n">
        <f aca="false">N115-$D$4</f>
        <v>-5764</v>
      </c>
    </row>
    <row r="116" customFormat="false" ht="12.75" hidden="false" customHeight="false" outlineLevel="0" collapsed="false">
      <c r="A116" s="192"/>
      <c r="B116" s="196"/>
      <c r="C116" s="186" t="n">
        <v>0.273</v>
      </c>
      <c r="D116" s="187" t="n">
        <v>40179</v>
      </c>
      <c r="E116" s="197" t="n">
        <f aca="false">E104*1.015</f>
        <v>43.3956525625</v>
      </c>
      <c r="F116" s="189" t="n">
        <f aca="false">IF($G$8="atm",E116,$G$8)</f>
        <v>75</v>
      </c>
      <c r="G116" s="67" t="e">
        <f aca="false">IF(AND(E116&gt;F116,$G$1="no"),"",EURO(E116,F116,O116,O116,C116,R116,1,0))</f>
        <v>#NAME?</v>
      </c>
      <c r="H116" s="66" t="e">
        <f aca="false">EURO(E116,F116,O116,O116,C116,R116,1,1)</f>
        <v>#NAME?</v>
      </c>
      <c r="I116" s="67" t="e">
        <f aca="false">IF(AND(F116&gt;E116,$G$1="no"),"",EURO(E116,F116,O116,O116,C116,R116,0,0))</f>
        <v>#NAME?</v>
      </c>
      <c r="J116" s="70" t="e">
        <f aca="false">EURO(E116,F116,O116,O116,C116,R116,0,1)</f>
        <v>#NAME?</v>
      </c>
      <c r="K116" s="69" t="e">
        <f aca="false">EURO($E116,$F116,$O116,$O116,$C116,$R116,1,2)</f>
        <v>#NAME?</v>
      </c>
      <c r="L116" s="70" t="e">
        <f aca="false">EURO($E116,$F116,$O116,$O116,$C116,$R116,1,3)/100</f>
        <v>#NAME?</v>
      </c>
      <c r="M116" s="70" t="e">
        <f aca="false">EURO($E116,$F116,$O116,$O116,$C116,$R116,1,5)/365.25</f>
        <v>#NAME?</v>
      </c>
      <c r="N116" s="191" t="n">
        <f aca="false">VLOOKUP(D116,Lookups!$B$6:$H$304,6)</f>
        <v>40193</v>
      </c>
      <c r="O116" s="192" t="n">
        <f aca="false">VLOOKUP(D116,Lookups!$B$6:$E$304,4)</f>
        <v>0.045</v>
      </c>
      <c r="P116" s="193" t="n">
        <f aca="false">VLOOKUP(D116,Lookups!$B$6:$D$304,3)</f>
        <v>20</v>
      </c>
      <c r="Q116" s="208" t="n">
        <f aca="false">IF(D116&lt;$F$6,0,IF(D116&gt;$F$7,0,1))</f>
        <v>0</v>
      </c>
      <c r="R116" s="73" t="n">
        <f aca="false">N116-$D$4</f>
        <v>-5733</v>
      </c>
    </row>
    <row r="117" customFormat="false" ht="12.75" hidden="false" customHeight="false" outlineLevel="0" collapsed="false">
      <c r="A117" s="192"/>
      <c r="B117" s="196"/>
      <c r="C117" s="186" t="n">
        <v>0.273</v>
      </c>
      <c r="D117" s="187" t="n">
        <v>40210</v>
      </c>
      <c r="E117" s="197" t="n">
        <f aca="false">E105*1.015</f>
        <v>76.418175645</v>
      </c>
      <c r="F117" s="189" t="n">
        <f aca="false">IF($G$8="atm",E117,$G$8)</f>
        <v>75</v>
      </c>
      <c r="G117" s="67" t="e">
        <f aca="false">IF(AND(E117&gt;F117,$G$1="no"),"",EURO(E117,F117,O117,O117,C117,R117,1,0))</f>
        <v>#NAME?</v>
      </c>
      <c r="H117" s="66" t="e">
        <f aca="false">EURO(E117,F117,O117,O117,C117,R117,1,1)</f>
        <v>#NAME?</v>
      </c>
      <c r="I117" s="67" t="e">
        <f aca="false">IF(AND(F117&gt;E117,$G$1="no"),"",EURO(E117,F117,O117,O117,C117,R117,0,0))</f>
        <v>#NAME?</v>
      </c>
      <c r="J117" s="70" t="e">
        <f aca="false">EURO(E117,F117,O117,O117,C117,R117,0,1)</f>
        <v>#NAME?</v>
      </c>
      <c r="K117" s="69" t="e">
        <f aca="false">EURO($E117,$F117,$O117,$O117,$C117,$R117,1,2)</f>
        <v>#NAME?</v>
      </c>
      <c r="L117" s="70" t="e">
        <f aca="false">EURO($E117,$F117,$O117,$O117,$C117,$R117,1,3)/100</f>
        <v>#NAME?</v>
      </c>
      <c r="M117" s="70" t="e">
        <f aca="false">EURO($E117,$F117,$O117,$O117,$C117,$R117,1,5)/365.25</f>
        <v>#NAME?</v>
      </c>
      <c r="N117" s="191" t="n">
        <f aca="false">VLOOKUP(D117,Lookups!$B$6:$H$304,6)</f>
        <v>40224</v>
      </c>
      <c r="O117" s="192" t="n">
        <f aca="false">VLOOKUP(D117,Lookups!$B$6:$E$304,4)</f>
        <v>0.045</v>
      </c>
      <c r="P117" s="193" t="n">
        <f aca="false">VLOOKUP(D117,Lookups!$B$6:$D$304,3)</f>
        <v>20</v>
      </c>
      <c r="Q117" s="208" t="n">
        <f aca="false">IF(D117&lt;$F$6,0,IF(D117&gt;$F$7,0,1))</f>
        <v>0</v>
      </c>
      <c r="R117" s="73" t="n">
        <f aca="false">N117-$D$4</f>
        <v>-5702</v>
      </c>
    </row>
    <row r="118" customFormat="false" ht="12.75" hidden="false" customHeight="false" outlineLevel="0" collapsed="false">
      <c r="A118" s="192"/>
      <c r="B118" s="196"/>
      <c r="C118" s="186" t="n">
        <v>0.273</v>
      </c>
      <c r="D118" s="187" t="n">
        <v>40238</v>
      </c>
      <c r="E118" s="197" t="n">
        <f aca="false">E106*1.015</f>
        <v>41.6908835532031</v>
      </c>
      <c r="F118" s="189" t="n">
        <f aca="false">IF($G$8="atm",E118,$G$8)</f>
        <v>75</v>
      </c>
      <c r="G118" s="67" t="e">
        <f aca="false">IF(AND(E118&gt;F118,$G$1="no"),"",EURO(E118,F118,O118,O118,C118,R118,1,0))</f>
        <v>#NAME?</v>
      </c>
      <c r="H118" s="66" t="e">
        <f aca="false">EURO(E118,F118,O118,O118,C118,R118,1,1)</f>
        <v>#NAME?</v>
      </c>
      <c r="I118" s="67" t="e">
        <f aca="false">IF(AND(F118&gt;E118,$G$1="no"),"",EURO(E118,F118,O118,O118,C118,R118,0,0))</f>
        <v>#NAME?</v>
      </c>
      <c r="J118" s="70" t="e">
        <f aca="false">EURO(E118,F118,O118,O118,C118,R118,0,1)</f>
        <v>#NAME?</v>
      </c>
      <c r="K118" s="69" t="e">
        <f aca="false">EURO($E118,$F118,$O118,$O118,$C118,$R118,1,2)</f>
        <v>#NAME?</v>
      </c>
      <c r="L118" s="70" t="e">
        <f aca="false">EURO($E118,$F118,$O118,$O118,$C118,$R118,1,3)/100</f>
        <v>#NAME?</v>
      </c>
      <c r="M118" s="70" t="e">
        <f aca="false">EURO($E118,$F118,$O118,$O118,$C118,$R118,1,5)/365.25</f>
        <v>#NAME?</v>
      </c>
      <c r="N118" s="191" t="n">
        <f aca="false">VLOOKUP(D118,Lookups!$B$6:$H$304,6)</f>
        <v>40252</v>
      </c>
      <c r="O118" s="192" t="n">
        <f aca="false">VLOOKUP(D118,Lookups!$B$6:$E$304,4)</f>
        <v>0.045</v>
      </c>
      <c r="P118" s="193" t="n">
        <f aca="false">VLOOKUP(D118,Lookups!$B$6:$D$304,3)</f>
        <v>23</v>
      </c>
      <c r="Q118" s="208" t="n">
        <f aca="false">IF(D118&lt;$F$6,0,IF(D118&gt;$F$7,0,1))</f>
        <v>0</v>
      </c>
      <c r="R118" s="73" t="n">
        <f aca="false">N118-$D$4</f>
        <v>-5674</v>
      </c>
    </row>
    <row r="119" customFormat="false" ht="12.75" hidden="false" customHeight="false" outlineLevel="0" collapsed="false">
      <c r="A119" s="192"/>
      <c r="B119" s="196"/>
      <c r="C119" s="186" t="n">
        <v>0.273</v>
      </c>
      <c r="D119" s="187" t="n">
        <v>40269</v>
      </c>
      <c r="E119" s="197" t="n">
        <f aca="false">E107*1.015</f>
        <v>40.9367789971667</v>
      </c>
      <c r="F119" s="189" t="n">
        <f aca="false">IF($G$8="atm",E119,$G$8)</f>
        <v>75</v>
      </c>
      <c r="G119" s="67" t="e">
        <f aca="false">IF(AND(E119&gt;F119,$G$1="no"),"",EURO(E119,F119,O119,O119,C119,R119,1,0))</f>
        <v>#NAME?</v>
      </c>
      <c r="H119" s="66" t="e">
        <f aca="false">EURO(E119,F119,O119,O119,C119,R119,1,1)</f>
        <v>#NAME?</v>
      </c>
      <c r="I119" s="67" t="e">
        <f aca="false">IF(AND(F119&gt;E119,$G$1="no"),"",EURO(E119,F119,O119,O119,C119,R119,0,0))</f>
        <v>#NAME?</v>
      </c>
      <c r="J119" s="70" t="e">
        <f aca="false">EURO(E119,F119,O119,O119,C119,R119,0,1)</f>
        <v>#NAME?</v>
      </c>
      <c r="K119" s="69" t="e">
        <f aca="false">EURO($E119,$F119,$O119,$O119,$C119,$R119,1,2)</f>
        <v>#NAME?</v>
      </c>
      <c r="L119" s="70" t="e">
        <f aca="false">EURO($E119,$F119,$O119,$O119,$C119,$R119,1,3)/100</f>
        <v>#NAME?</v>
      </c>
      <c r="M119" s="70" t="e">
        <f aca="false">EURO($E119,$F119,$O119,$O119,$C119,$R119,1,5)/365.25</f>
        <v>#NAME?</v>
      </c>
      <c r="N119" s="191" t="n">
        <f aca="false">VLOOKUP(D119,Lookups!$B$6:$H$304,6)</f>
        <v>40283</v>
      </c>
      <c r="O119" s="192" t="n">
        <f aca="false">VLOOKUP(D119,Lookups!$B$6:$E$304,4)</f>
        <v>0.045</v>
      </c>
      <c r="P119" s="193" t="n">
        <f aca="false">VLOOKUP(D119,Lookups!$B$6:$D$304,3)</f>
        <v>22</v>
      </c>
      <c r="Q119" s="208" t="n">
        <f aca="false">IF(D119&lt;$F$6,0,IF(D119&gt;$F$7,0,1))</f>
        <v>0</v>
      </c>
      <c r="R119" s="73" t="n">
        <f aca="false">N119-$D$4</f>
        <v>-5643</v>
      </c>
    </row>
    <row r="120" customFormat="false" ht="12.75" hidden="false" customHeight="false" outlineLevel="0" collapsed="false">
      <c r="A120" s="192"/>
      <c r="B120" s="196"/>
      <c r="C120" s="186" t="n">
        <v>0.273</v>
      </c>
      <c r="D120" s="187" t="n">
        <v>40299</v>
      </c>
      <c r="E120" s="197" t="n">
        <f aca="false">E108*1.015</f>
        <v>43.6300144858542</v>
      </c>
      <c r="F120" s="189" t="n">
        <f aca="false">IF($G$8="atm",E120,$G$8)</f>
        <v>75</v>
      </c>
      <c r="G120" s="67" t="e">
        <f aca="false">IF(AND(E120&gt;F120,$G$1="no"),"",EURO(E120,F120,O120,O120,C120,R120,1,0))</f>
        <v>#NAME?</v>
      </c>
      <c r="H120" s="66" t="e">
        <f aca="false">EURO(E120,F120,O120,O120,C120,R120,1,1)</f>
        <v>#NAME?</v>
      </c>
      <c r="I120" s="67" t="e">
        <f aca="false">IF(AND(F120&gt;E120,$G$1="no"),"",EURO(E120,F120,O120,O120,C120,R120,0,0))</f>
        <v>#NAME?</v>
      </c>
      <c r="J120" s="70" t="e">
        <f aca="false">EURO(E120,F120,O120,O120,C120,R120,0,1)</f>
        <v>#NAME?</v>
      </c>
      <c r="K120" s="69" t="e">
        <f aca="false">EURO($E120,$F120,$O120,$O120,$C120,$R120,1,2)</f>
        <v>#NAME?</v>
      </c>
      <c r="L120" s="70" t="e">
        <f aca="false">EURO($E120,$F120,$O120,$O120,$C120,$R120,1,3)/100</f>
        <v>#NAME?</v>
      </c>
      <c r="M120" s="70" t="e">
        <f aca="false">EURO($E120,$F120,$O120,$O120,$C120,$R120,1,5)/365.25</f>
        <v>#NAME?</v>
      </c>
      <c r="N120" s="191" t="n">
        <f aca="false">VLOOKUP(D120,Lookups!$B$6:$H$304,6)</f>
        <v>40313</v>
      </c>
      <c r="O120" s="192" t="n">
        <f aca="false">VLOOKUP(D120,Lookups!$B$6:$E$304,4)</f>
        <v>0.045</v>
      </c>
      <c r="P120" s="193" t="n">
        <f aca="false">VLOOKUP(D120,Lookups!$B$6:$D$304,3)</f>
        <v>20</v>
      </c>
      <c r="Q120" s="208" t="n">
        <f aca="false">IF(D120&lt;$F$6,0,IF(D120&gt;$F$7,0,1))</f>
        <v>0</v>
      </c>
      <c r="R120" s="73" t="n">
        <f aca="false">N120-$D$4</f>
        <v>-5613</v>
      </c>
    </row>
    <row r="121" customFormat="false" ht="12.75" hidden="false" customHeight="false" outlineLevel="0" collapsed="false">
      <c r="A121" s="192"/>
      <c r="B121" s="196"/>
      <c r="C121" s="186" t="n">
        <v>0.273</v>
      </c>
      <c r="D121" s="187" t="n">
        <v>40330</v>
      </c>
      <c r="E121" s="197" t="n">
        <f aca="false">E109*1.015</f>
        <v>50.3630230720822</v>
      </c>
      <c r="F121" s="189" t="n">
        <f aca="false">IF($G$8="atm",E121,$G$8)</f>
        <v>75</v>
      </c>
      <c r="G121" s="67" t="e">
        <f aca="false">IF(AND(E121&gt;F121,$G$1="no"),"",EURO(E121,F121,O121,O121,C121,R121,1,0))</f>
        <v>#NAME?</v>
      </c>
      <c r="H121" s="66" t="e">
        <f aca="false">EURO(E121,F121,O121,O121,C121,R121,1,1)</f>
        <v>#NAME?</v>
      </c>
      <c r="I121" s="67" t="e">
        <f aca="false">IF(AND(F121&gt;E121,$G$1="no"),"",EURO(E121,F121,O121,O121,C121,R121,0,0))</f>
        <v>#NAME?</v>
      </c>
      <c r="J121" s="70" t="e">
        <f aca="false">EURO(E121,F121,O121,O121,C121,R121,0,1)</f>
        <v>#NAME?</v>
      </c>
      <c r="K121" s="69" t="e">
        <f aca="false">EURO($E121,$F121,$O121,$O121,$C121,$R121,1,2)</f>
        <v>#NAME?</v>
      </c>
      <c r="L121" s="70" t="e">
        <f aca="false">EURO($E121,$F121,$O121,$O121,$C121,$R121,1,3)/100</f>
        <v>#NAME?</v>
      </c>
      <c r="M121" s="70" t="e">
        <f aca="false">EURO($E121,$F121,$O121,$O121,$C121,$R121,1,5)/365.25</f>
        <v>#NAME?</v>
      </c>
      <c r="N121" s="191" t="n">
        <f aca="false">VLOOKUP(D121,Lookups!$B$6:$H$304,6)</f>
        <v>40344</v>
      </c>
      <c r="O121" s="192" t="n">
        <f aca="false">VLOOKUP(D121,Lookups!$B$6:$E$304,4)</f>
        <v>0.045</v>
      </c>
      <c r="P121" s="193" t="n">
        <f aca="false">VLOOKUP(D121,Lookups!$B$6:$D$304,3)</f>
        <v>22</v>
      </c>
      <c r="Q121" s="208" t="n">
        <f aca="false">IF(D121&lt;$F$6,0,IF(D121&gt;$F$7,0,1))</f>
        <v>0</v>
      </c>
      <c r="R121" s="73" t="n">
        <f aca="false">N121-$D$4</f>
        <v>-5582</v>
      </c>
    </row>
    <row r="122" customFormat="false" ht="12.75" hidden="false" customHeight="false" outlineLevel="0" collapsed="false">
      <c r="A122" s="192"/>
      <c r="B122" s="196"/>
      <c r="C122" s="186" t="n">
        <v>0.273</v>
      </c>
      <c r="D122" s="187" t="n">
        <v>40360</v>
      </c>
      <c r="E122" s="197" t="n">
        <f aca="false">E110*1.015</f>
        <v>59.519932995587</v>
      </c>
      <c r="F122" s="189" t="n">
        <f aca="false">IF($G$8="atm",E122,$G$8)</f>
        <v>75</v>
      </c>
      <c r="G122" s="67" t="e">
        <f aca="false">IF(AND(E122&gt;F122,$G$1="no"),"",EURO(E122,F122,O122,O122,C122,R122,1,0))</f>
        <v>#NAME?</v>
      </c>
      <c r="H122" s="66" t="e">
        <f aca="false">EURO(E122,F122,O122,O122,C122,R122,1,1)</f>
        <v>#NAME?</v>
      </c>
      <c r="I122" s="67" t="e">
        <f aca="false">IF(AND(F122&gt;E122,$G$1="no"),"",EURO(E122,F122,O122,O122,C122,R122,0,0))</f>
        <v>#NAME?</v>
      </c>
      <c r="J122" s="70" t="e">
        <f aca="false">EURO(E122,F122,O122,O122,C122,R122,0,1)</f>
        <v>#NAME?</v>
      </c>
      <c r="K122" s="69" t="e">
        <f aca="false">EURO($E122,$F122,$O122,$O122,$C122,$R122,1,2)</f>
        <v>#NAME?</v>
      </c>
      <c r="L122" s="70" t="e">
        <f aca="false">EURO($E122,$F122,$O122,$O122,$C122,$R122,1,3)/100</f>
        <v>#NAME?</v>
      </c>
      <c r="M122" s="70" t="e">
        <f aca="false">EURO($E122,$F122,$O122,$O122,$C122,$R122,1,5)/365.25</f>
        <v>#NAME?</v>
      </c>
      <c r="N122" s="191" t="n">
        <f aca="false">VLOOKUP(D122,Lookups!$B$6:$H$304,6)</f>
        <v>40374</v>
      </c>
      <c r="O122" s="192" t="n">
        <f aca="false">VLOOKUP(D122,Lookups!$B$6:$E$304,4)</f>
        <v>0.045</v>
      </c>
      <c r="P122" s="193" t="n">
        <f aca="false">VLOOKUP(D122,Lookups!$B$6:$D$304,3)</f>
        <v>21</v>
      </c>
      <c r="Q122" s="208" t="n">
        <f aca="false">IF(D122&lt;$F$6,0,IF(D122&gt;$F$7,0,1))</f>
        <v>0</v>
      </c>
      <c r="R122" s="73" t="n">
        <f aca="false">N122-$D$4</f>
        <v>-5552</v>
      </c>
    </row>
    <row r="123" customFormat="false" ht="12.75" hidden="false" customHeight="false" outlineLevel="0" collapsed="false">
      <c r="A123" s="192"/>
      <c r="B123" s="196"/>
      <c r="C123" s="186" t="n">
        <v>0.273</v>
      </c>
      <c r="D123" s="187" t="n">
        <v>40391</v>
      </c>
      <c r="E123" s="197" t="n">
        <f aca="false">E111*1.015</f>
        <v>59.5199412146117</v>
      </c>
      <c r="F123" s="189" t="n">
        <f aca="false">IF($G$8="atm",E123,$G$8)</f>
        <v>75</v>
      </c>
      <c r="G123" s="67" t="e">
        <f aca="false">IF(AND(E123&gt;F123,$G$1="no"),"",EURO(E123,F123,O123,O123,C123,R123,1,0))</f>
        <v>#NAME?</v>
      </c>
      <c r="H123" s="66" t="e">
        <f aca="false">EURO(E123,F123,O123,O123,C123,R123,1,1)</f>
        <v>#NAME?</v>
      </c>
      <c r="I123" s="67" t="e">
        <f aca="false">IF(AND(F123&gt;E123,$G$1="no"),"",EURO(E123,F123,O123,O123,C123,R123,0,0))</f>
        <v>#NAME?</v>
      </c>
      <c r="J123" s="70" t="e">
        <f aca="false">EURO(E123,F123,O123,O123,C123,R123,0,1)</f>
        <v>#NAME?</v>
      </c>
      <c r="K123" s="69" t="e">
        <f aca="false">EURO($E123,$F123,$O123,$O123,$C123,$R123,1,2)</f>
        <v>#NAME?</v>
      </c>
      <c r="L123" s="70" t="e">
        <f aca="false">EURO($E123,$F123,$O123,$O123,$C123,$R123,1,3)/100</f>
        <v>#NAME?</v>
      </c>
      <c r="M123" s="70" t="e">
        <f aca="false">EURO($E123,$F123,$O123,$O123,$C123,$R123,1,5)/365.25</f>
        <v>#NAME?</v>
      </c>
      <c r="N123" s="191" t="n">
        <f aca="false">VLOOKUP(D123,Lookups!$B$6:$H$304,6)</f>
        <v>40405</v>
      </c>
      <c r="O123" s="192" t="n">
        <f aca="false">VLOOKUP(D123,Lookups!$B$6:$E$304,4)</f>
        <v>0.045</v>
      </c>
      <c r="P123" s="193" t="n">
        <f aca="false">VLOOKUP(D123,Lookups!$B$6:$D$304,3)</f>
        <v>22</v>
      </c>
      <c r="Q123" s="208" t="n">
        <f aca="false">IF(D123&lt;$F$6,0,IF(D123&gt;$F$7,0,1))</f>
        <v>0</v>
      </c>
      <c r="R123" s="73" t="n">
        <f aca="false">N123-$D$4</f>
        <v>-5521</v>
      </c>
    </row>
    <row r="124" customFormat="false" ht="12.75" hidden="false" customHeight="false" outlineLevel="0" collapsed="false">
      <c r="A124" s="192"/>
      <c r="B124" s="196"/>
      <c r="C124" s="186" t="n">
        <v>0.273</v>
      </c>
      <c r="D124" s="187" t="n">
        <v>40422</v>
      </c>
      <c r="E124" s="197" t="n">
        <f aca="false">E112*1.015</f>
        <v>43.6300062668295</v>
      </c>
      <c r="F124" s="189" t="n">
        <f aca="false">IF($G$8="atm",E124,$G$8)</f>
        <v>75</v>
      </c>
      <c r="G124" s="67" t="e">
        <f aca="false">IF(AND(E124&gt;F124,$G$1="no"),"",EURO(E124,F124,O124,O124,C124,R124,1,0))</f>
        <v>#NAME?</v>
      </c>
      <c r="H124" s="66" t="e">
        <f aca="false">EURO(E124,F124,O124,O124,C124,R124,1,1)</f>
        <v>#NAME?</v>
      </c>
      <c r="I124" s="67" t="e">
        <f aca="false">IF(AND(F124&gt;E124,$G$1="no"),"",EURO(E124,F124,O124,O124,C124,R124,0,0))</f>
        <v>#NAME?</v>
      </c>
      <c r="J124" s="70" t="e">
        <f aca="false">EURO(E124,F124,O124,O124,C124,R124,0,1)</f>
        <v>#NAME?</v>
      </c>
      <c r="K124" s="69" t="e">
        <f aca="false">EURO($E124,$F124,$O124,$O124,$C124,$R124,1,2)</f>
        <v>#NAME?</v>
      </c>
      <c r="L124" s="70" t="e">
        <f aca="false">EURO($E124,$F124,$O124,$O124,$C124,$R124,1,3)/100</f>
        <v>#NAME?</v>
      </c>
      <c r="M124" s="70" t="e">
        <f aca="false">EURO($E124,$F124,$O124,$O124,$C124,$R124,1,5)/365.25</f>
        <v>#NAME?</v>
      </c>
      <c r="N124" s="191" t="n">
        <f aca="false">VLOOKUP(D124,Lookups!$B$6:$H$304,6)</f>
        <v>40436</v>
      </c>
      <c r="O124" s="192" t="n">
        <f aca="false">VLOOKUP(D124,Lookups!$B$6:$E$304,4)</f>
        <v>0.045</v>
      </c>
      <c r="P124" s="193" t="n">
        <f aca="false">VLOOKUP(D124,Lookups!$B$6:$D$304,3)</f>
        <v>21</v>
      </c>
      <c r="Q124" s="208" t="n">
        <f aca="false">IF(D124&lt;$F$6,0,IF(D124&gt;$F$7,0,1))</f>
        <v>0</v>
      </c>
      <c r="R124" s="73" t="n">
        <f aca="false">N124-$D$4</f>
        <v>-5490</v>
      </c>
    </row>
    <row r="125" customFormat="false" ht="12.75" hidden="false" customHeight="false" outlineLevel="0" collapsed="false">
      <c r="A125" s="192"/>
      <c r="B125" s="196"/>
      <c r="C125" s="186" t="n">
        <v>0.273</v>
      </c>
      <c r="D125" s="187" t="n">
        <v>40452</v>
      </c>
      <c r="E125" s="197" t="n">
        <f aca="false">E113*1.015</f>
        <v>39.9672390098177</v>
      </c>
      <c r="F125" s="189" t="n">
        <f aca="false">IF($G$8="atm",E125,$G$8)</f>
        <v>75</v>
      </c>
      <c r="G125" s="67" t="e">
        <f aca="false">IF(AND(E125&gt;F125,$G$1="no"),"",EURO(E125,F125,O125,O125,C125,R125,1,0))</f>
        <v>#NAME?</v>
      </c>
      <c r="H125" s="66" t="e">
        <f aca="false">EURO(E125,F125,O125,O125,C125,R125,1,1)</f>
        <v>#NAME?</v>
      </c>
      <c r="I125" s="67" t="e">
        <f aca="false">IF(AND(F125&gt;E125,$G$1="no"),"",EURO(E125,F125,O125,O125,C125,R125,0,0))</f>
        <v>#NAME?</v>
      </c>
      <c r="J125" s="70" t="e">
        <f aca="false">EURO(E125,F125,O125,O125,C125,R125,0,1)</f>
        <v>#NAME?</v>
      </c>
      <c r="K125" s="69" t="e">
        <f aca="false">EURO($E125,$F125,$O125,$O125,$C125,$R125,1,2)</f>
        <v>#NAME?</v>
      </c>
      <c r="L125" s="70" t="e">
        <f aca="false">EURO($E125,$F125,$O125,$O125,$C125,$R125,1,3)/100</f>
        <v>#NAME?</v>
      </c>
      <c r="M125" s="70" t="e">
        <f aca="false">EURO($E125,$F125,$O125,$O125,$C125,$R125,1,5)/365.25</f>
        <v>#NAME?</v>
      </c>
      <c r="N125" s="191" t="n">
        <f aca="false">VLOOKUP(D125,Lookups!$B$6:$H$304,6)</f>
        <v>40466</v>
      </c>
      <c r="O125" s="192" t="n">
        <f aca="false">VLOOKUP(D125,Lookups!$B$6:$E$304,4)</f>
        <v>0.045</v>
      </c>
      <c r="P125" s="193" t="n">
        <f aca="false">VLOOKUP(D125,Lookups!$B$6:$D$304,3)</f>
        <v>21</v>
      </c>
      <c r="Q125" s="208" t="n">
        <f aca="false">IF(D125&lt;$F$6,0,IF(D125&gt;$F$7,0,1))</f>
        <v>0</v>
      </c>
      <c r="R125" s="73" t="n">
        <f aca="false">N125-$D$4</f>
        <v>-5460</v>
      </c>
    </row>
    <row r="126" customFormat="false" ht="12.75" hidden="false" customHeight="false" outlineLevel="0" collapsed="false">
      <c r="A126" s="192"/>
      <c r="B126" s="196"/>
      <c r="C126" s="186" t="n">
        <v>0.273</v>
      </c>
      <c r="D126" s="187" t="n">
        <v>40483</v>
      </c>
      <c r="E126" s="197" t="n">
        <f aca="false">E114*1.015</f>
        <v>39.9133674125013</v>
      </c>
      <c r="F126" s="189" t="n">
        <f aca="false">IF($G$8="atm",E126,$G$8)</f>
        <v>75</v>
      </c>
      <c r="G126" s="67" t="e">
        <f aca="false">IF(AND(E126&gt;F126,$G$1="no"),"",EURO(E126,F126,O126,O126,C126,R126,1,0))</f>
        <v>#NAME?</v>
      </c>
      <c r="H126" s="66" t="e">
        <f aca="false">EURO(E126,F126,O126,O126,C126,R126,1,1)</f>
        <v>#NAME?</v>
      </c>
      <c r="I126" s="67" t="e">
        <f aca="false">IF(AND(F126&gt;E126,$G$1="no"),"",EURO(E126,F126,O126,O126,C126,R126,0,0))</f>
        <v>#NAME?</v>
      </c>
      <c r="J126" s="70" t="e">
        <f aca="false">EURO(E126,F126,O126,O126,C126,R126,0,1)</f>
        <v>#NAME?</v>
      </c>
      <c r="K126" s="69" t="e">
        <f aca="false">EURO($E126,$F126,$O126,$O126,$C126,$R126,1,2)</f>
        <v>#NAME?</v>
      </c>
      <c r="L126" s="70" t="e">
        <f aca="false">EURO($E126,$F126,$O126,$O126,$C126,$R126,1,3)/100</f>
        <v>#NAME?</v>
      </c>
      <c r="M126" s="70" t="e">
        <f aca="false">EURO($E126,$F126,$O126,$O126,$C126,$R126,1,5)/365.25</f>
        <v>#NAME?</v>
      </c>
      <c r="N126" s="191" t="n">
        <f aca="false">VLOOKUP(D126,Lookups!$B$6:$H$304,6)</f>
        <v>40497</v>
      </c>
      <c r="O126" s="192" t="n">
        <f aca="false">VLOOKUP(D126,Lookups!$B$6:$E$304,4)</f>
        <v>0.045</v>
      </c>
      <c r="P126" s="193" t="n">
        <f aca="false">VLOOKUP(D126,Lookups!$B$6:$D$304,3)</f>
        <v>21</v>
      </c>
      <c r="Q126" s="208" t="n">
        <f aca="false">IF(D126&lt;$F$6,0,IF(D126&gt;$F$7,0,1))</f>
        <v>0</v>
      </c>
      <c r="R126" s="73" t="n">
        <f aca="false">N126-$D$4</f>
        <v>-5429</v>
      </c>
    </row>
    <row r="127" customFormat="false" ht="12.75" hidden="false" customHeight="false" outlineLevel="0" collapsed="false">
      <c r="A127" s="192"/>
      <c r="B127" s="196"/>
      <c r="C127" s="186" t="n">
        <v>0.273</v>
      </c>
      <c r="D127" s="187" t="n">
        <v>40513</v>
      </c>
      <c r="E127" s="197" t="n">
        <f aca="false">E115*1.015</f>
        <v>39.9133674125013</v>
      </c>
      <c r="F127" s="189" t="n">
        <f aca="false">IF($G$8="atm",E127,$G$8)</f>
        <v>75</v>
      </c>
      <c r="G127" s="67" t="e">
        <f aca="false">IF(AND(E127&gt;F127,$G$1="no"),"",EURO(E127,F127,O127,O127,C127,R127,1,0))</f>
        <v>#NAME?</v>
      </c>
      <c r="H127" s="66" t="e">
        <f aca="false">EURO(E127,F127,O127,O127,C127,R127,1,1)</f>
        <v>#NAME?</v>
      </c>
      <c r="I127" s="67" t="e">
        <f aca="false">IF(AND(F127&gt;E127,$G$1="no"),"",EURO(E127,F127,O127,O127,C127,R127,0,0))</f>
        <v>#NAME?</v>
      </c>
      <c r="J127" s="70" t="e">
        <f aca="false">EURO(E127,F127,O127,O127,C127,R127,0,1)</f>
        <v>#NAME?</v>
      </c>
      <c r="K127" s="69" t="e">
        <f aca="false">EURO($E127,$F127,$O127,$O127,$C127,$R127,1,2)</f>
        <v>#NAME?</v>
      </c>
      <c r="L127" s="70" t="e">
        <f aca="false">EURO($E127,$F127,$O127,$O127,$C127,$R127,1,3)/100</f>
        <v>#NAME?</v>
      </c>
      <c r="M127" s="70" t="e">
        <f aca="false">EURO($E127,$F127,$O127,$O127,$C127,$R127,1,5)/365.25</f>
        <v>#NAME?</v>
      </c>
      <c r="N127" s="191" t="n">
        <f aca="false">VLOOKUP(D127,Lookups!$B$6:$H$304,6)</f>
        <v>40527</v>
      </c>
      <c r="O127" s="192" t="n">
        <f aca="false">VLOOKUP(D127,Lookups!$B$6:$E$304,4)</f>
        <v>0.045</v>
      </c>
      <c r="P127" s="193" t="n">
        <f aca="false">VLOOKUP(D127,Lookups!$B$6:$D$304,3)</f>
        <v>23</v>
      </c>
      <c r="Q127" s="208" t="n">
        <f aca="false">IF(D127&lt;$F$6,0,IF(D127&gt;$F$7,0,1))</f>
        <v>0</v>
      </c>
      <c r="R127" s="73" t="n">
        <f aca="false">N127-$D$4</f>
        <v>-5399</v>
      </c>
    </row>
    <row r="128" customFormat="false" ht="12.75" hidden="false" customHeight="false" outlineLevel="0" collapsed="false">
      <c r="A128" s="192"/>
      <c r="B128" s="196"/>
      <c r="C128" s="186" t="n">
        <v>0.273</v>
      </c>
      <c r="D128" s="187" t="n">
        <v>40544</v>
      </c>
      <c r="E128" s="197" t="n">
        <f aca="false">E116*1.015</f>
        <v>44.0465873509375</v>
      </c>
      <c r="F128" s="189" t="n">
        <f aca="false">IF($G$8="atm",E128,$G$8)</f>
        <v>75</v>
      </c>
      <c r="G128" s="67" t="e">
        <f aca="false">IF(AND(E128&gt;F128,$G$1="no"),"",EURO(E128,F128,O128,O128,C128,R128,1,0))</f>
        <v>#NAME?</v>
      </c>
      <c r="H128" s="66" t="e">
        <f aca="false">EURO(E128,F128,O128,O128,C128,R128,1,1)</f>
        <v>#NAME?</v>
      </c>
      <c r="I128" s="67" t="e">
        <f aca="false">IF(AND(F128&gt;E128,$G$1="no"),"",EURO(E128,F128,O128,O128,C128,R128,0,0))</f>
        <v>#NAME?</v>
      </c>
      <c r="J128" s="70" t="e">
        <f aca="false">EURO(E128,F128,O128,O128,C128,R128,0,1)</f>
        <v>#NAME?</v>
      </c>
      <c r="K128" s="69" t="e">
        <f aca="false">EURO($E128,$F128,$O128,$O128,$C128,$R128,1,2)</f>
        <v>#NAME?</v>
      </c>
      <c r="L128" s="70" t="e">
        <f aca="false">EURO($E128,$F128,$O128,$O128,$C128,$R128,1,3)/100</f>
        <v>#NAME?</v>
      </c>
      <c r="M128" s="70" t="e">
        <f aca="false">EURO($E128,$F128,$O128,$O128,$C128,$R128,1,5)/365.25</f>
        <v>#NAME?</v>
      </c>
      <c r="N128" s="191" t="n">
        <f aca="false">VLOOKUP(D128,Lookups!$B$6:$H$304,6)</f>
        <v>40558</v>
      </c>
      <c r="O128" s="192" t="n">
        <f aca="false">VLOOKUP(D128,Lookups!$B$6:$E$304,4)</f>
        <v>0.045</v>
      </c>
      <c r="P128" s="193" t="n">
        <f aca="false">VLOOKUP(D128,Lookups!$B$6:$D$304,3)</f>
        <v>21</v>
      </c>
      <c r="Q128" s="208" t="n">
        <f aca="false">IF(D128&lt;$F$6,0,IF(D128&gt;$F$7,0,1))</f>
        <v>0</v>
      </c>
      <c r="R128" s="73" t="n">
        <f aca="false">N128-$D$4</f>
        <v>-5368</v>
      </c>
    </row>
    <row r="129" customFormat="false" ht="12.75" hidden="false" customHeight="false" outlineLevel="0" collapsed="false">
      <c r="A129" s="192"/>
      <c r="B129" s="196"/>
      <c r="C129" s="186" t="n">
        <v>0.273</v>
      </c>
      <c r="D129" s="187" t="n">
        <v>40575</v>
      </c>
      <c r="E129" s="197" t="n">
        <f aca="false">E117*1.015</f>
        <v>77.564448279675</v>
      </c>
      <c r="F129" s="189" t="n">
        <f aca="false">IF($G$8="atm",E129,$G$8)</f>
        <v>75</v>
      </c>
      <c r="G129" s="67" t="e">
        <f aca="false">IF(AND(E129&gt;F129,$G$1="no"),"",EURO(E129,F129,O129,O129,C129,R129,1,0))</f>
        <v>#NAME?</v>
      </c>
      <c r="H129" s="66" t="e">
        <f aca="false">EURO(E129,F129,O129,O129,C129,R129,1,1)</f>
        <v>#NAME?</v>
      </c>
      <c r="I129" s="67" t="e">
        <f aca="false">IF(AND(F129&gt;E129,$G$1="no"),"",EURO(E129,F129,O129,O129,C129,R129,0,0))</f>
        <v>#NAME?</v>
      </c>
      <c r="J129" s="70" t="e">
        <f aca="false">EURO(E129,F129,O129,O129,C129,R129,0,1)</f>
        <v>#NAME?</v>
      </c>
      <c r="K129" s="69" t="e">
        <f aca="false">EURO($E129,$F129,$O129,$O129,$C129,$R129,1,2)</f>
        <v>#NAME?</v>
      </c>
      <c r="L129" s="70" t="e">
        <f aca="false">EURO($E129,$F129,$O129,$O129,$C129,$R129,1,3)/100</f>
        <v>#NAME?</v>
      </c>
      <c r="M129" s="70" t="e">
        <f aca="false">EURO($E129,$F129,$O129,$O129,$C129,$R129,1,5)/365.25</f>
        <v>#NAME?</v>
      </c>
      <c r="N129" s="191" t="n">
        <f aca="false">VLOOKUP(D129,Lookups!$B$6:$H$304,6)</f>
        <v>40589</v>
      </c>
      <c r="O129" s="192" t="n">
        <f aca="false">VLOOKUP(D129,Lookups!$B$6:$E$304,4)</f>
        <v>0.045</v>
      </c>
      <c r="P129" s="193" t="n">
        <f aca="false">VLOOKUP(D129,Lookups!$B$6:$D$304,3)</f>
        <v>20</v>
      </c>
      <c r="Q129" s="208" t="n">
        <f aca="false">IF(D129&lt;$F$6,0,IF(D129&gt;$F$7,0,1))</f>
        <v>0</v>
      </c>
      <c r="R129" s="73" t="n">
        <f aca="false">N129-$D$4</f>
        <v>-5337</v>
      </c>
    </row>
    <row r="130" customFormat="false" ht="12.75" hidden="false" customHeight="false" outlineLevel="0" collapsed="false">
      <c r="A130" s="192"/>
      <c r="B130" s="196"/>
      <c r="C130" s="186" t="n">
        <v>0.273</v>
      </c>
      <c r="D130" s="187" t="n">
        <v>40603</v>
      </c>
      <c r="E130" s="197" t="n">
        <f aca="false">E118*1.015</f>
        <v>42.3162468065011</v>
      </c>
      <c r="F130" s="189" t="n">
        <f aca="false">IF($G$8="atm",E130,$G$8)</f>
        <v>75</v>
      </c>
      <c r="G130" s="67" t="e">
        <f aca="false">IF(AND(E130&gt;F130,$G$1="no"),"",EURO(E130,F130,O130,O130,C130,R130,1,0))</f>
        <v>#NAME?</v>
      </c>
      <c r="H130" s="66" t="e">
        <f aca="false">EURO(E130,F130,O130,O130,C130,R130,1,1)</f>
        <v>#NAME?</v>
      </c>
      <c r="I130" s="67" t="e">
        <f aca="false">IF(AND(F130&gt;E130,$G$1="no"),"",EURO(E130,F130,O130,O130,C130,R130,0,0))</f>
        <v>#NAME?</v>
      </c>
      <c r="J130" s="70" t="e">
        <f aca="false">EURO(E130,F130,O130,O130,C130,R130,0,1)</f>
        <v>#NAME?</v>
      </c>
      <c r="K130" s="69" t="e">
        <f aca="false">EURO($E130,$F130,$O130,$O130,$C130,$R130,1,2)</f>
        <v>#NAME?</v>
      </c>
      <c r="L130" s="70" t="e">
        <f aca="false">EURO($E130,$F130,$O130,$O130,$C130,$R130,1,3)/100</f>
        <v>#NAME?</v>
      </c>
      <c r="M130" s="70" t="e">
        <f aca="false">EURO($E130,$F130,$O130,$O130,$C130,$R130,1,5)/365.25</f>
        <v>#NAME?</v>
      </c>
      <c r="N130" s="191" t="n">
        <f aca="false">VLOOKUP(D130,Lookups!$B$6:$H$304,6)</f>
        <v>40617</v>
      </c>
      <c r="O130" s="192" t="n">
        <f aca="false">VLOOKUP(D130,Lookups!$B$6:$E$304,4)</f>
        <v>0.045</v>
      </c>
      <c r="P130" s="193" t="n">
        <f aca="false">VLOOKUP(D130,Lookups!$B$6:$D$304,3)</f>
        <v>23</v>
      </c>
      <c r="Q130" s="208" t="n">
        <f aca="false">IF(D130&lt;$F$6,0,IF(D130&gt;$F$7,0,1))</f>
        <v>0</v>
      </c>
      <c r="R130" s="73" t="n">
        <f aca="false">N130-$D$4</f>
        <v>-5309</v>
      </c>
    </row>
    <row r="131" customFormat="false" ht="12.75" hidden="false" customHeight="false" outlineLevel="0" collapsed="false">
      <c r="A131" s="192"/>
      <c r="B131" s="196"/>
      <c r="C131" s="186" t="n">
        <v>0.273</v>
      </c>
      <c r="D131" s="187" t="n">
        <v>40634</v>
      </c>
      <c r="E131" s="197" t="n">
        <f aca="false">E119*1.015</f>
        <v>41.5508306821242</v>
      </c>
      <c r="F131" s="189" t="n">
        <f aca="false">IF($G$8="atm",E131,$G$8)</f>
        <v>75</v>
      </c>
      <c r="G131" s="67" t="e">
        <f aca="false">IF(AND(E131&gt;F131,$G$1="no"),"",EURO(E131,F131,O131,O131,C131,R131,1,0))</f>
        <v>#NAME?</v>
      </c>
      <c r="H131" s="66" t="e">
        <f aca="false">EURO(E131,F131,O131,O131,C131,R131,1,1)</f>
        <v>#NAME?</v>
      </c>
      <c r="I131" s="67" t="e">
        <f aca="false">IF(AND(F131&gt;E131,$G$1="no"),"",EURO(E131,F131,O131,O131,C131,R131,0,0))</f>
        <v>#NAME?</v>
      </c>
      <c r="J131" s="70" t="e">
        <f aca="false">EURO(E131,F131,O131,O131,C131,R131,0,1)</f>
        <v>#NAME?</v>
      </c>
      <c r="K131" s="69" t="e">
        <f aca="false">EURO($E131,$F131,$O131,$O131,$C131,$R131,1,2)</f>
        <v>#NAME?</v>
      </c>
      <c r="L131" s="70" t="e">
        <f aca="false">EURO($E131,$F131,$O131,$O131,$C131,$R131,1,3)/100</f>
        <v>#NAME?</v>
      </c>
      <c r="M131" s="70" t="e">
        <f aca="false">EURO($E131,$F131,$O131,$O131,$C131,$R131,1,5)/365.25</f>
        <v>#NAME?</v>
      </c>
      <c r="N131" s="191" t="n">
        <f aca="false">VLOOKUP(D131,Lookups!$B$6:$H$304,6)</f>
        <v>40648</v>
      </c>
      <c r="O131" s="192" t="n">
        <f aca="false">VLOOKUP(D131,Lookups!$B$6:$E$304,4)</f>
        <v>0.045</v>
      </c>
      <c r="P131" s="193" t="n">
        <f aca="false">VLOOKUP(D131,Lookups!$B$6:$D$304,3)</f>
        <v>21</v>
      </c>
      <c r="Q131" s="208" t="n">
        <f aca="false">IF(D131&lt;$F$6,0,IF(D131&gt;$F$7,0,1))</f>
        <v>0</v>
      </c>
      <c r="R131" s="73" t="n">
        <f aca="false">N131-$D$4</f>
        <v>-5278</v>
      </c>
    </row>
    <row r="132" customFormat="false" ht="12.75" hidden="false" customHeight="false" outlineLevel="0" collapsed="false">
      <c r="A132" s="192"/>
      <c r="B132" s="196"/>
      <c r="C132" s="186" t="n">
        <v>0.273</v>
      </c>
      <c r="D132" s="187" t="n">
        <v>40664</v>
      </c>
      <c r="E132" s="197" t="n">
        <f aca="false">E120*1.015</f>
        <v>44.284464703142</v>
      </c>
      <c r="F132" s="189" t="n">
        <f aca="false">IF($G$8="atm",E132,$G$8)</f>
        <v>75</v>
      </c>
      <c r="G132" s="67" t="e">
        <f aca="false">IF(AND(E132&gt;F132,$G$1="no"),"",EURO(E132,F132,O132,O132,C132,R132,1,0))</f>
        <v>#NAME?</v>
      </c>
      <c r="H132" s="66" t="e">
        <f aca="false">EURO(E132,F132,O132,O132,C132,R132,1,1)</f>
        <v>#NAME?</v>
      </c>
      <c r="I132" s="67" t="e">
        <f aca="false">IF(AND(F132&gt;E132,$G$1="no"),"",EURO(E132,F132,O132,O132,C132,R132,0,0))</f>
        <v>#NAME?</v>
      </c>
      <c r="J132" s="70" t="e">
        <f aca="false">EURO(E132,F132,O132,O132,C132,R132,0,1)</f>
        <v>#NAME?</v>
      </c>
      <c r="K132" s="69" t="e">
        <f aca="false">EURO($E132,$F132,$O132,$O132,$C132,$R132,1,2)</f>
        <v>#NAME?</v>
      </c>
      <c r="L132" s="70" t="e">
        <f aca="false">EURO($E132,$F132,$O132,$O132,$C132,$R132,1,3)/100</f>
        <v>#NAME?</v>
      </c>
      <c r="M132" s="70" t="e">
        <f aca="false">EURO($E132,$F132,$O132,$O132,$C132,$R132,1,5)/365.25</f>
        <v>#NAME?</v>
      </c>
      <c r="N132" s="191" t="n">
        <f aca="false">VLOOKUP(D132,Lookups!$B$6:$H$304,6)</f>
        <v>40678</v>
      </c>
      <c r="O132" s="192" t="n">
        <f aca="false">VLOOKUP(D132,Lookups!$B$6:$E$304,4)</f>
        <v>0.045</v>
      </c>
      <c r="P132" s="193" t="n">
        <f aca="false">VLOOKUP(D132,Lookups!$B$6:$D$304,3)</f>
        <v>21</v>
      </c>
      <c r="Q132" s="208" t="n">
        <f aca="false">IF(D132&lt;$F$6,0,IF(D132&gt;$F$7,0,1))</f>
        <v>0</v>
      </c>
      <c r="R132" s="73" t="n">
        <f aca="false">N132-$D$4</f>
        <v>-5248</v>
      </c>
    </row>
    <row r="133" customFormat="false" ht="12.75" hidden="false" customHeight="false" outlineLevel="0" collapsed="false">
      <c r="A133" s="192"/>
      <c r="B133" s="196"/>
      <c r="C133" s="186" t="n">
        <v>0.273</v>
      </c>
      <c r="D133" s="187" t="n">
        <v>40695</v>
      </c>
      <c r="E133" s="197" t="n">
        <f aca="false">E121*1.015</f>
        <v>51.1184684181634</v>
      </c>
      <c r="F133" s="189" t="n">
        <f aca="false">IF($G$8="atm",E133,$G$8)</f>
        <v>75</v>
      </c>
      <c r="G133" s="67" t="e">
        <f aca="false">IF(AND(E133&gt;F133,$G$1="no"),"",EURO(E133,F133,O133,O133,C133,R133,1,0))</f>
        <v>#NAME?</v>
      </c>
      <c r="H133" s="66" t="e">
        <f aca="false">EURO(E133,F133,O133,O133,C133,R133,1,1)</f>
        <v>#NAME?</v>
      </c>
      <c r="I133" s="67" t="e">
        <f aca="false">IF(AND(F133&gt;E133,$G$1="no"),"",EURO(E133,F133,O133,O133,C133,R133,0,0))</f>
        <v>#NAME?</v>
      </c>
      <c r="J133" s="70" t="e">
        <f aca="false">EURO(E133,F133,O133,O133,C133,R133,0,1)</f>
        <v>#NAME?</v>
      </c>
      <c r="K133" s="69" t="e">
        <f aca="false">EURO($E133,$F133,$O133,$O133,$C133,$R133,1,2)</f>
        <v>#NAME?</v>
      </c>
      <c r="L133" s="70" t="e">
        <f aca="false">EURO($E133,$F133,$O133,$O133,$C133,$R133,1,3)/100</f>
        <v>#NAME?</v>
      </c>
      <c r="M133" s="70" t="e">
        <f aca="false">EURO($E133,$F133,$O133,$O133,$C133,$R133,1,5)/365.25</f>
        <v>#NAME?</v>
      </c>
      <c r="N133" s="191" t="n">
        <f aca="false">VLOOKUP(D133,Lookups!$B$6:$H$304,6)</f>
        <v>40709</v>
      </c>
      <c r="O133" s="192" t="n">
        <f aca="false">VLOOKUP(D133,Lookups!$B$6:$E$304,4)</f>
        <v>0.045</v>
      </c>
      <c r="P133" s="193" t="n">
        <f aca="false">VLOOKUP(D133,Lookups!$B$6:$D$304,3)</f>
        <v>22</v>
      </c>
      <c r="Q133" s="208" t="n">
        <f aca="false">IF(D133&lt;$F$6,0,IF(D133&gt;$F$7,0,1))</f>
        <v>0</v>
      </c>
      <c r="R133" s="73" t="n">
        <f aca="false">N133-$D$4</f>
        <v>-5217</v>
      </c>
    </row>
    <row r="134" customFormat="false" ht="12.75" hidden="false" customHeight="false" outlineLevel="0" collapsed="false">
      <c r="A134" s="192"/>
      <c r="B134" s="196"/>
      <c r="C134" s="186" t="n">
        <v>0.273</v>
      </c>
      <c r="D134" s="187" t="n">
        <v>40725</v>
      </c>
      <c r="E134" s="197" t="n">
        <f aca="false">E122*1.015</f>
        <v>60.4127319905208</v>
      </c>
      <c r="F134" s="189" t="n">
        <f aca="false">IF($G$8="atm",E134,$G$8)</f>
        <v>75</v>
      </c>
      <c r="G134" s="67" t="e">
        <f aca="false">IF(AND(E134&gt;F134,$G$1="no"),"",EURO(E134,F134,O134,O134,C134,R134,1,0))</f>
        <v>#NAME?</v>
      </c>
      <c r="H134" s="66" t="e">
        <f aca="false">EURO(E134,F134,O134,O134,C134,R134,1,1)</f>
        <v>#NAME?</v>
      </c>
      <c r="I134" s="67" t="e">
        <f aca="false">IF(AND(F134&gt;E134,$G$1="no"),"",EURO(E134,F134,O134,O134,C134,R134,0,0))</f>
        <v>#NAME?</v>
      </c>
      <c r="J134" s="70" t="e">
        <f aca="false">EURO(E134,F134,O134,O134,C134,R134,0,1)</f>
        <v>#NAME?</v>
      </c>
      <c r="K134" s="69" t="e">
        <f aca="false">EURO($E134,$F134,$O134,$O134,$C134,$R134,1,2)</f>
        <v>#NAME?</v>
      </c>
      <c r="L134" s="70" t="e">
        <f aca="false">EURO($E134,$F134,$O134,$O134,$C134,$R134,1,3)/100</f>
        <v>#NAME?</v>
      </c>
      <c r="M134" s="70" t="e">
        <f aca="false">EURO($E134,$F134,$O134,$O134,$C134,$R134,1,5)/365.25</f>
        <v>#NAME?</v>
      </c>
      <c r="N134" s="191" t="n">
        <f aca="false">VLOOKUP(D134,Lookups!$B$6:$H$304,6)</f>
        <v>40739</v>
      </c>
      <c r="O134" s="192" t="n">
        <f aca="false">VLOOKUP(D134,Lookups!$B$6:$E$304,4)</f>
        <v>0.045</v>
      </c>
      <c r="P134" s="193" t="n">
        <f aca="false">VLOOKUP(D134,Lookups!$B$6:$D$304,3)</f>
        <v>20</v>
      </c>
      <c r="Q134" s="208" t="n">
        <f aca="false">IF(D134&lt;$F$6,0,IF(D134&gt;$F$7,0,1))</f>
        <v>0</v>
      </c>
      <c r="R134" s="73" t="n">
        <f aca="false">N134-$D$4</f>
        <v>-5187</v>
      </c>
    </row>
    <row r="135" customFormat="false" ht="12.75" hidden="false" customHeight="false" outlineLevel="0" collapsed="false">
      <c r="A135" s="192"/>
      <c r="B135" s="196"/>
      <c r="C135" s="186" t="n">
        <v>0.273</v>
      </c>
      <c r="D135" s="187" t="n">
        <v>40756</v>
      </c>
      <c r="E135" s="197" t="n">
        <f aca="false">E123*1.015</f>
        <v>60.4127403328309</v>
      </c>
      <c r="F135" s="189" t="n">
        <f aca="false">IF($G$8="atm",E135,$G$8)</f>
        <v>75</v>
      </c>
      <c r="G135" s="67" t="e">
        <f aca="false">IF(AND(E135&gt;F135,$G$1="no"),"",EURO(E135,F135,O135,O135,C135,R135,1,0))</f>
        <v>#NAME?</v>
      </c>
      <c r="H135" s="66" t="e">
        <f aca="false">EURO(E135,F135,O135,O135,C135,R135,1,1)</f>
        <v>#NAME?</v>
      </c>
      <c r="I135" s="67" t="e">
        <f aca="false">IF(AND(F135&gt;E135,$G$1="no"),"",EURO(E135,F135,O135,O135,C135,R135,0,0))</f>
        <v>#NAME?</v>
      </c>
      <c r="J135" s="70" t="e">
        <f aca="false">EURO(E135,F135,O135,O135,C135,R135,0,1)</f>
        <v>#NAME?</v>
      </c>
      <c r="K135" s="69" t="e">
        <f aca="false">EURO($E135,$F135,$O135,$O135,$C135,$R135,1,2)</f>
        <v>#NAME?</v>
      </c>
      <c r="L135" s="70" t="e">
        <f aca="false">EURO($E135,$F135,$O135,$O135,$C135,$R135,1,3)/100</f>
        <v>#NAME?</v>
      </c>
      <c r="M135" s="70" t="e">
        <f aca="false">EURO($E135,$F135,$O135,$O135,$C135,$R135,1,5)/365.25</f>
        <v>#NAME?</v>
      </c>
      <c r="N135" s="191" t="n">
        <f aca="false">VLOOKUP(D135,Lookups!$B$6:$H$304,6)</f>
        <v>40770</v>
      </c>
      <c r="O135" s="192" t="n">
        <f aca="false">VLOOKUP(D135,Lookups!$B$6:$E$304,4)</f>
        <v>0.045</v>
      </c>
      <c r="P135" s="193" t="n">
        <f aca="false">VLOOKUP(D135,Lookups!$B$6:$D$304,3)</f>
        <v>23</v>
      </c>
      <c r="Q135" s="208" t="n">
        <f aca="false">IF(D135&lt;$F$6,0,IF(D135&gt;$F$7,0,1))</f>
        <v>0</v>
      </c>
      <c r="R135" s="73" t="n">
        <f aca="false">N135-$D$4</f>
        <v>-5156</v>
      </c>
    </row>
    <row r="136" customFormat="false" ht="12.75" hidden="false" customHeight="false" outlineLevel="0" collapsed="false">
      <c r="A136" s="192"/>
      <c r="B136" s="196"/>
      <c r="C136" s="186" t="n">
        <v>0.273</v>
      </c>
      <c r="D136" s="187" t="n">
        <v>40787</v>
      </c>
      <c r="E136" s="197" t="n">
        <f aca="false">E124*1.015</f>
        <v>44.2844563608319</v>
      </c>
      <c r="F136" s="189" t="n">
        <f aca="false">IF($G$8="atm",E136,$G$8)</f>
        <v>75</v>
      </c>
      <c r="G136" s="67" t="e">
        <f aca="false">IF(AND(E136&gt;F136,$G$1="no"),"",EURO(E136,F136,O136,O136,C136,R136,1,0))</f>
        <v>#NAME?</v>
      </c>
      <c r="H136" s="66" t="e">
        <f aca="false">EURO(E136,F136,O136,O136,C136,R136,1,1)</f>
        <v>#NAME?</v>
      </c>
      <c r="I136" s="67" t="e">
        <f aca="false">IF(AND(F136&gt;E136,$G$1="no"),"",EURO(E136,F136,O136,O136,C136,R136,0,0))</f>
        <v>#NAME?</v>
      </c>
      <c r="J136" s="70" t="e">
        <f aca="false">EURO(E136,F136,O136,O136,C136,R136,0,1)</f>
        <v>#NAME?</v>
      </c>
      <c r="K136" s="69" t="e">
        <f aca="false">EURO($E136,$F136,$O136,$O136,$C136,$R136,1,2)</f>
        <v>#NAME?</v>
      </c>
      <c r="L136" s="70" t="e">
        <f aca="false">EURO($E136,$F136,$O136,$O136,$C136,$R136,1,3)/100</f>
        <v>#NAME?</v>
      </c>
      <c r="M136" s="70" t="e">
        <f aca="false">EURO($E136,$F136,$O136,$O136,$C136,$R136,1,5)/365.25</f>
        <v>#NAME?</v>
      </c>
      <c r="N136" s="191" t="n">
        <f aca="false">VLOOKUP(D136,Lookups!$B$6:$H$304,6)</f>
        <v>40801</v>
      </c>
      <c r="O136" s="192" t="n">
        <f aca="false">VLOOKUP(D136,Lookups!$B$6:$E$304,4)</f>
        <v>0.045</v>
      </c>
      <c r="P136" s="193" t="n">
        <f aca="false">VLOOKUP(D136,Lookups!$B$6:$D$304,3)</f>
        <v>21</v>
      </c>
      <c r="Q136" s="208" t="n">
        <f aca="false">IF(D136&lt;$F$6,0,IF(D136&gt;$F$7,0,1))</f>
        <v>0</v>
      </c>
      <c r="R136" s="73" t="n">
        <f aca="false">N136-$D$4</f>
        <v>-5125</v>
      </c>
    </row>
    <row r="137" customFormat="false" ht="12.75" hidden="false" customHeight="false" outlineLevel="0" collapsed="false">
      <c r="A137" s="192"/>
      <c r="B137" s="196"/>
      <c r="C137" s="186" t="n">
        <v>0.273</v>
      </c>
      <c r="D137" s="187" t="n">
        <v>40817</v>
      </c>
      <c r="E137" s="197" t="n">
        <f aca="false">E125*1.015</f>
        <v>40.566747594965</v>
      </c>
      <c r="F137" s="189" t="n">
        <f aca="false">IF($G$8="atm",E137,$G$8)</f>
        <v>75</v>
      </c>
      <c r="G137" s="67" t="e">
        <f aca="false">IF(AND(E137&gt;F137,$G$1="no"),"",EURO(E137,F137,O137,O137,C137,R137,1,0))</f>
        <v>#NAME?</v>
      </c>
      <c r="H137" s="66" t="e">
        <f aca="false">EURO(E137,F137,O137,O137,C137,R137,1,1)</f>
        <v>#NAME?</v>
      </c>
      <c r="I137" s="67" t="e">
        <f aca="false">IF(AND(F137&gt;E137,$G$1="no"),"",EURO(E137,F137,O137,O137,C137,R137,0,0))</f>
        <v>#NAME?</v>
      </c>
      <c r="J137" s="70" t="e">
        <f aca="false">EURO(E137,F137,O137,O137,C137,R137,0,1)</f>
        <v>#NAME?</v>
      </c>
      <c r="K137" s="69" t="e">
        <f aca="false">EURO($E137,$F137,$O137,$O137,$C137,$R137,1,2)</f>
        <v>#NAME?</v>
      </c>
      <c r="L137" s="70" t="e">
        <f aca="false">EURO($E137,$F137,$O137,$O137,$C137,$R137,1,3)/100</f>
        <v>#NAME?</v>
      </c>
      <c r="M137" s="70" t="e">
        <f aca="false">EURO($E137,$F137,$O137,$O137,$C137,$R137,1,5)/365.25</f>
        <v>#NAME?</v>
      </c>
      <c r="N137" s="191" t="n">
        <f aca="false">VLOOKUP(D137,Lookups!$B$6:$H$304,6)</f>
        <v>40831</v>
      </c>
      <c r="O137" s="192" t="n">
        <f aca="false">VLOOKUP(D137,Lookups!$B$6:$E$304,4)</f>
        <v>0.045</v>
      </c>
      <c r="P137" s="193" t="n">
        <f aca="false">VLOOKUP(D137,Lookups!$B$6:$D$304,3)</f>
        <v>21</v>
      </c>
      <c r="Q137" s="208" t="n">
        <f aca="false">IF(D137&lt;$F$6,0,IF(D137&gt;$F$7,0,1))</f>
        <v>0</v>
      </c>
      <c r="R137" s="73" t="n">
        <f aca="false">N137-$D$4</f>
        <v>-5095</v>
      </c>
    </row>
    <row r="138" customFormat="false" ht="12.75" hidden="false" customHeight="false" outlineLevel="0" collapsed="false">
      <c r="A138" s="192"/>
      <c r="B138" s="196"/>
      <c r="C138" s="186" t="n">
        <v>0.273</v>
      </c>
      <c r="D138" s="187" t="n">
        <v>40848</v>
      </c>
      <c r="E138" s="197" t="n">
        <f aca="false">E126*1.015</f>
        <v>40.5120679236888</v>
      </c>
      <c r="F138" s="189" t="n">
        <f aca="false">IF($G$8="atm",E138,$G$8)</f>
        <v>75</v>
      </c>
      <c r="G138" s="67" t="e">
        <f aca="false">IF(AND(E138&gt;F138,$G$1="no"),"",EURO(E138,F138,O138,O138,C138,R138,1,0))</f>
        <v>#NAME?</v>
      </c>
      <c r="H138" s="66" t="e">
        <f aca="false">EURO(E138,F138,O138,O138,C138,R138,1,1)</f>
        <v>#NAME?</v>
      </c>
      <c r="I138" s="67" t="e">
        <f aca="false">IF(AND(F138&gt;E138,$G$1="no"),"",EURO(E138,F138,O138,O138,C138,R138,0,0))</f>
        <v>#NAME?</v>
      </c>
      <c r="J138" s="70" t="e">
        <f aca="false">EURO(E138,F138,O138,O138,C138,R138,0,1)</f>
        <v>#NAME?</v>
      </c>
      <c r="K138" s="69" t="e">
        <f aca="false">EURO($E138,$F138,$O138,$O138,$C138,$R138,1,2)</f>
        <v>#NAME?</v>
      </c>
      <c r="L138" s="70" t="e">
        <f aca="false">EURO($E138,$F138,$O138,$O138,$C138,$R138,1,3)/100</f>
        <v>#NAME?</v>
      </c>
      <c r="M138" s="70" t="e">
        <f aca="false">EURO($E138,$F138,$O138,$O138,$C138,$R138,1,5)/365.25</f>
        <v>#NAME?</v>
      </c>
      <c r="N138" s="191" t="n">
        <f aca="false">VLOOKUP(D138,Lookups!$B$6:$H$304,6)</f>
        <v>40862</v>
      </c>
      <c r="O138" s="192" t="n">
        <f aca="false">VLOOKUP(D138,Lookups!$B$6:$E$304,4)</f>
        <v>0.045</v>
      </c>
      <c r="P138" s="193" t="n">
        <f aca="false">VLOOKUP(D138,Lookups!$B$6:$D$304,3)</f>
        <v>21</v>
      </c>
      <c r="Q138" s="208" t="n">
        <f aca="false">IF(D138&lt;$F$6,0,IF(D138&gt;$F$7,0,1))</f>
        <v>0</v>
      </c>
      <c r="R138" s="73" t="n">
        <f aca="false">N138-$D$4</f>
        <v>-5064</v>
      </c>
    </row>
    <row r="139" customFormat="false" ht="12.75" hidden="false" customHeight="false" outlineLevel="0" collapsed="false">
      <c r="A139" s="192"/>
      <c r="B139" s="196"/>
      <c r="C139" s="186" t="n">
        <v>0.273</v>
      </c>
      <c r="D139" s="187" t="n">
        <v>40878</v>
      </c>
      <c r="E139" s="197" t="n">
        <f aca="false">E127*1.015</f>
        <v>40.5120679236888</v>
      </c>
      <c r="F139" s="189" t="n">
        <f aca="false">IF($G$8="atm",E139,$G$8)</f>
        <v>75</v>
      </c>
      <c r="G139" s="67" t="e">
        <f aca="false">IF(AND(E139&gt;F139,$G$1="no"),"",EURO(E139,F139,O139,O139,C139,R139,1,0))</f>
        <v>#NAME?</v>
      </c>
      <c r="H139" s="66" t="e">
        <f aca="false">EURO(E139,F139,O139,O139,C139,R139,1,1)</f>
        <v>#NAME?</v>
      </c>
      <c r="I139" s="67" t="e">
        <f aca="false">IF(AND(F139&gt;E139,$G$1="no"),"",EURO(E139,F139,O139,O139,C139,R139,0,0))</f>
        <v>#NAME?</v>
      </c>
      <c r="J139" s="70" t="e">
        <f aca="false">EURO(E139,F139,O139,O139,C139,R139,0,1)</f>
        <v>#NAME?</v>
      </c>
      <c r="K139" s="69" t="e">
        <f aca="false">EURO($E139,$F139,$O139,$O139,$C139,$R139,1,2)</f>
        <v>#NAME?</v>
      </c>
      <c r="L139" s="70" t="e">
        <f aca="false">EURO($E139,$F139,$O139,$O139,$C139,$R139,1,3)/100</f>
        <v>#NAME?</v>
      </c>
      <c r="M139" s="70" t="e">
        <f aca="false">EURO($E139,$F139,$O139,$O139,$C139,$R139,1,5)/365.25</f>
        <v>#NAME?</v>
      </c>
      <c r="N139" s="191" t="n">
        <f aca="false">VLOOKUP(D139,Lookups!$B$6:$H$304,6)</f>
        <v>40892</v>
      </c>
      <c r="O139" s="192" t="n">
        <f aca="false">VLOOKUP(D139,Lookups!$B$6:$E$304,4)</f>
        <v>0.045</v>
      </c>
      <c r="P139" s="193" t="n">
        <f aca="false">VLOOKUP(D139,Lookups!$B$6:$D$304,3)</f>
        <v>21</v>
      </c>
      <c r="Q139" s="208" t="n">
        <f aca="false">IF(D139&lt;$F$6,0,IF(D139&gt;$F$7,0,1))</f>
        <v>0</v>
      </c>
      <c r="R139" s="73" t="n">
        <f aca="false">N139-$D$4</f>
        <v>-5034</v>
      </c>
    </row>
    <row r="140" customFormat="false" ht="12.75" hidden="false" customHeight="false" outlineLevel="0" collapsed="false">
      <c r="A140" s="192"/>
      <c r="B140" s="196"/>
      <c r="C140" s="186" t="n">
        <v>0.273</v>
      </c>
      <c r="D140" s="187" t="n">
        <v>40909</v>
      </c>
      <c r="E140" s="197" t="n">
        <f aca="false">E128*1.015</f>
        <v>44.7072861612015</v>
      </c>
      <c r="F140" s="189" t="n">
        <f aca="false">IF($G$8="atm",E140,$G$8)</f>
        <v>75</v>
      </c>
      <c r="G140" s="67" t="e">
        <f aca="false">IF(AND(E140&gt;F140,$G$1="no"),"",EURO(E140,F140,O140,O140,C140,R140,1,0))</f>
        <v>#NAME?</v>
      </c>
      <c r="H140" s="66" t="e">
        <f aca="false">EURO(E140,F140,O140,O140,C140,R140,1,1)</f>
        <v>#NAME?</v>
      </c>
      <c r="I140" s="67" t="e">
        <f aca="false">IF(AND(F140&gt;E140,$G$1="no"),"",EURO(E140,F140,O140,O140,C140,R140,0,0))</f>
        <v>#NAME?</v>
      </c>
      <c r="J140" s="70" t="e">
        <f aca="false">EURO(E140,F140,O140,O140,C140,R140,0,1)</f>
        <v>#NAME?</v>
      </c>
      <c r="K140" s="69" t="e">
        <f aca="false">EURO($E140,$F140,$O140,$O140,$C140,$R140,1,2)</f>
        <v>#NAME?</v>
      </c>
      <c r="L140" s="70" t="e">
        <f aca="false">EURO($E140,$F140,$O140,$O140,$C140,$R140,1,3)/100</f>
        <v>#NAME?</v>
      </c>
      <c r="M140" s="70" t="e">
        <f aca="false">EURO($E140,$F140,$O140,$O140,$C140,$R140,1,5)/365.25</f>
        <v>#NAME?</v>
      </c>
      <c r="N140" s="191" t="n">
        <f aca="false">VLOOKUP(D140,Lookups!$B$6:$H$304,6)</f>
        <v>40923</v>
      </c>
      <c r="O140" s="192" t="n">
        <f aca="false">VLOOKUP(D140,Lookups!$B$6:$E$304,4)</f>
        <v>0.045</v>
      </c>
      <c r="P140" s="193" t="n">
        <f aca="false">VLOOKUP(D140,Lookups!$B$6:$D$304,3)</f>
        <v>21</v>
      </c>
      <c r="Q140" s="208" t="n">
        <f aca="false">IF(D140&lt;$F$6,0,IF(D140&gt;$F$7,0,1))</f>
        <v>0</v>
      </c>
      <c r="R140" s="73" t="n">
        <f aca="false">N140-$D$4</f>
        <v>-5003</v>
      </c>
    </row>
    <row r="141" customFormat="false" ht="12.75" hidden="false" customHeight="false" outlineLevel="0" collapsed="false">
      <c r="A141" s="192"/>
      <c r="B141" s="196"/>
      <c r="C141" s="186" t="n">
        <v>0.273</v>
      </c>
      <c r="D141" s="187" t="n">
        <v>40940</v>
      </c>
      <c r="E141" s="197" t="n">
        <f aca="false">E129*1.015</f>
        <v>78.7279150038701</v>
      </c>
      <c r="F141" s="189" t="n">
        <f aca="false">IF($G$8="atm",E141,$G$8)</f>
        <v>75</v>
      </c>
      <c r="G141" s="67" t="e">
        <f aca="false">IF(AND(E141&gt;F141,$G$1="no"),"",EURO(E141,F141,O141,O141,C141,R141,1,0))</f>
        <v>#NAME?</v>
      </c>
      <c r="H141" s="66" t="e">
        <f aca="false">EURO(E141,F141,O141,O141,C141,R141,1,1)</f>
        <v>#NAME?</v>
      </c>
      <c r="I141" s="67" t="e">
        <f aca="false">IF(AND(F141&gt;E141,$G$1="no"),"",EURO(E141,F141,O141,O141,C141,R141,0,0))</f>
        <v>#NAME?</v>
      </c>
      <c r="J141" s="70" t="e">
        <f aca="false">EURO(E141,F141,O141,O141,C141,R141,0,1)</f>
        <v>#NAME?</v>
      </c>
      <c r="K141" s="69" t="e">
        <f aca="false">EURO($E141,$F141,$O141,$O141,$C141,$R141,1,2)</f>
        <v>#NAME?</v>
      </c>
      <c r="L141" s="70" t="e">
        <f aca="false">EURO($E141,$F141,$O141,$O141,$C141,$R141,1,3)/100</f>
        <v>#NAME?</v>
      </c>
      <c r="M141" s="70" t="e">
        <f aca="false">EURO($E141,$F141,$O141,$O141,$C141,$R141,1,5)/365.25</f>
        <v>#NAME?</v>
      </c>
      <c r="N141" s="191" t="n">
        <f aca="false">VLOOKUP(D141,Lookups!$B$6:$H$304,6)</f>
        <v>40954</v>
      </c>
      <c r="O141" s="192" t="n">
        <f aca="false">VLOOKUP(D141,Lookups!$B$6:$E$304,4)</f>
        <v>0.045</v>
      </c>
      <c r="P141" s="193" t="n">
        <f aca="false">VLOOKUP(D141,Lookups!$B$6:$D$304,3)</f>
        <v>21</v>
      </c>
      <c r="Q141" s="208" t="n">
        <f aca="false">IF(D141&lt;$F$6,0,IF(D141&gt;$F$7,0,1))</f>
        <v>0</v>
      </c>
      <c r="R141" s="73" t="n">
        <f aca="false">N141-$D$4</f>
        <v>-4972</v>
      </c>
    </row>
    <row r="142" customFormat="false" ht="12.75" hidden="false" customHeight="false" outlineLevel="0" collapsed="false">
      <c r="A142" s="192"/>
      <c r="B142" s="196"/>
      <c r="C142" s="186" t="n">
        <v>0.273</v>
      </c>
      <c r="D142" s="187" t="n">
        <v>40969</v>
      </c>
      <c r="E142" s="197" t="n">
        <f aca="false">E130*1.015</f>
        <v>42.9509905085986</v>
      </c>
      <c r="F142" s="189" t="n">
        <f aca="false">IF($G$8="atm",E142,$G$8)</f>
        <v>75</v>
      </c>
      <c r="G142" s="67" t="e">
        <f aca="false">IF(AND(E142&gt;F142,$G$1="no"),"",EURO(E142,F142,O142,O142,C142,R142,1,0))</f>
        <v>#NAME?</v>
      </c>
      <c r="H142" s="66" t="e">
        <f aca="false">EURO(E142,F142,O142,O142,C142,R142,1,1)</f>
        <v>#NAME?</v>
      </c>
      <c r="I142" s="67" t="e">
        <f aca="false">IF(AND(F142&gt;E142,$G$1="no"),"",EURO(E142,F142,O142,O142,C142,R142,0,0))</f>
        <v>#NAME?</v>
      </c>
      <c r="J142" s="70" t="e">
        <f aca="false">EURO(E142,F142,O142,O142,C142,R142,0,1)</f>
        <v>#NAME?</v>
      </c>
      <c r="K142" s="69" t="e">
        <f aca="false">EURO($E142,$F142,$O142,$O142,$C142,$R142,1,2)</f>
        <v>#NAME?</v>
      </c>
      <c r="L142" s="70" t="e">
        <f aca="false">EURO($E142,$F142,$O142,$O142,$C142,$R142,1,3)/100</f>
        <v>#NAME?</v>
      </c>
      <c r="M142" s="70" t="e">
        <f aca="false">EURO($E142,$F142,$O142,$O142,$C142,$R142,1,5)/365.25</f>
        <v>#NAME?</v>
      </c>
      <c r="N142" s="191" t="n">
        <f aca="false">VLOOKUP(D142,Lookups!$B$6:$H$304,6)</f>
        <v>40983</v>
      </c>
      <c r="O142" s="192" t="n">
        <f aca="false">VLOOKUP(D142,Lookups!$B$6:$E$304,4)</f>
        <v>0.045</v>
      </c>
      <c r="P142" s="193" t="n">
        <f aca="false">VLOOKUP(D142,Lookups!$B$6:$D$304,3)</f>
        <v>22</v>
      </c>
      <c r="Q142" s="208" t="n">
        <f aca="false">IF(D142&lt;$F$6,0,IF(D142&gt;$F$7,0,1))</f>
        <v>0</v>
      </c>
      <c r="R142" s="73" t="n">
        <f aca="false">N142-$D$4</f>
        <v>-4943</v>
      </c>
    </row>
    <row r="143" customFormat="false" ht="12.75" hidden="false" customHeight="false" outlineLevel="0" collapsed="false">
      <c r="A143" s="192"/>
      <c r="B143" s="196"/>
      <c r="C143" s="186" t="n">
        <v>0.273</v>
      </c>
      <c r="D143" s="187" t="n">
        <v>41000</v>
      </c>
      <c r="E143" s="197" t="n">
        <f aca="false">E131*1.015</f>
        <v>42.1740931423561</v>
      </c>
      <c r="F143" s="189" t="n">
        <f aca="false">IF($G$8="atm",E143,$G$8)</f>
        <v>75</v>
      </c>
      <c r="G143" s="67" t="e">
        <f aca="false">IF(AND(E143&gt;F143,$G$1="no"),"",EURO(E143,F143,O143,O143,C143,R143,1,0))</f>
        <v>#NAME?</v>
      </c>
      <c r="H143" s="66" t="e">
        <f aca="false">EURO(E143,F143,O143,O143,C143,R143,1,1)</f>
        <v>#NAME?</v>
      </c>
      <c r="I143" s="67" t="e">
        <f aca="false">IF(AND(F143&gt;E143,$G$1="no"),"",EURO(E143,F143,O143,O143,C143,R143,0,0))</f>
        <v>#NAME?</v>
      </c>
      <c r="J143" s="70" t="e">
        <f aca="false">EURO(E143,F143,O143,O143,C143,R143,0,1)</f>
        <v>#NAME?</v>
      </c>
      <c r="K143" s="69" t="e">
        <f aca="false">EURO($E143,$F143,$O143,$O143,$C143,$R143,1,2)</f>
        <v>#NAME?</v>
      </c>
      <c r="L143" s="70" t="e">
        <f aca="false">EURO($E143,$F143,$O143,$O143,$C143,$R143,1,3)/100</f>
        <v>#NAME?</v>
      </c>
      <c r="M143" s="70" t="e">
        <f aca="false">EURO($E143,$F143,$O143,$O143,$C143,$R143,1,5)/365.25</f>
        <v>#NAME?</v>
      </c>
      <c r="N143" s="191" t="n">
        <f aca="false">VLOOKUP(D143,Lookups!$B$6:$H$304,6)</f>
        <v>41014</v>
      </c>
      <c r="O143" s="192" t="n">
        <f aca="false">VLOOKUP(D143,Lookups!$B$6:$E$304,4)</f>
        <v>0.045</v>
      </c>
      <c r="P143" s="193" t="n">
        <f aca="false">VLOOKUP(D143,Lookups!$B$6:$D$304,3)</f>
        <v>21</v>
      </c>
      <c r="Q143" s="208" t="n">
        <f aca="false">IF(D143&lt;$F$6,0,IF(D143&gt;$F$7,0,1))</f>
        <v>0</v>
      </c>
      <c r="R143" s="73" t="n">
        <f aca="false">N143-$D$4</f>
        <v>-4912</v>
      </c>
    </row>
    <row r="144" customFormat="false" ht="12.75" hidden="false" customHeight="false" outlineLevel="0" collapsed="false">
      <c r="A144" s="192"/>
      <c r="B144" s="196"/>
      <c r="C144" s="186" t="n">
        <v>0.155</v>
      </c>
      <c r="D144" s="187" t="n">
        <v>41030</v>
      </c>
      <c r="E144" s="197" t="n">
        <f aca="false">E132*1.015</f>
        <v>44.9487316736891</v>
      </c>
      <c r="F144" s="189" t="n">
        <f aca="false">IF($G$8="atm",E144,$G$8)</f>
        <v>75</v>
      </c>
      <c r="G144" s="67" t="e">
        <f aca="false">IF(AND(E144&gt;F144,$G$1="no"),"",EURO(E144,F144,O144,O144,C144,R144,1,0))</f>
        <v>#NAME?</v>
      </c>
      <c r="H144" s="66" t="e">
        <f aca="false">EURO(E144,F144,O144,O144,C144,R144,1,1)</f>
        <v>#NAME?</v>
      </c>
      <c r="I144" s="67" t="e">
        <f aca="false">IF(AND(F144&gt;E144,$G$1="no"),"",EURO(E144,F144,O144,O144,C144,R144,0,0))</f>
        <v>#NAME?</v>
      </c>
      <c r="J144" s="70" t="e">
        <f aca="false">EURO(E144,F144,O144,O144,C144,R144,0,1)</f>
        <v>#NAME?</v>
      </c>
      <c r="K144" s="69" t="e">
        <f aca="false">EURO($E144,$F144,$O144,$O144,$C144,$R144,1,2)</f>
        <v>#NAME?</v>
      </c>
      <c r="L144" s="70" t="e">
        <f aca="false">EURO($E144,$F144,$O144,$O144,$C144,$R144,1,3)/100</f>
        <v>#NAME?</v>
      </c>
      <c r="M144" s="70" t="e">
        <f aca="false">EURO($E144,$F144,$O144,$O144,$C144,$R144,1,5)/365.25</f>
        <v>#NAME?</v>
      </c>
      <c r="N144" s="191" t="n">
        <f aca="false">VLOOKUP(D144,Lookups!$B$6:$H$304,6)</f>
        <v>41044</v>
      </c>
      <c r="O144" s="192" t="n">
        <f aca="false">VLOOKUP(D144,Lookups!$B$6:$E$304,4)</f>
        <v>0.045</v>
      </c>
      <c r="P144" s="193" t="n">
        <f aca="false">VLOOKUP(D144,Lookups!$B$6:$D$304,3)</f>
        <v>22</v>
      </c>
      <c r="Q144" s="208" t="n">
        <f aca="false">IF(D144&lt;$F$6,0,IF(D144&gt;$F$7,0,1))</f>
        <v>0</v>
      </c>
      <c r="R144" s="73" t="n">
        <f aca="false">N144-$D$4</f>
        <v>-4882</v>
      </c>
    </row>
    <row r="145" customFormat="false" ht="12.75" hidden="false" customHeight="false" outlineLevel="0" collapsed="false">
      <c r="A145" s="192"/>
      <c r="B145" s="196"/>
      <c r="C145" s="186" t="n">
        <v>0.155</v>
      </c>
      <c r="D145" s="187" t="n">
        <v>41061</v>
      </c>
      <c r="E145" s="197" t="n">
        <f aca="false">E133*1.015</f>
        <v>51.8852454444358</v>
      </c>
      <c r="F145" s="189" t="n">
        <f aca="false">IF($G$8="atm",E145,$G$8)</f>
        <v>75</v>
      </c>
      <c r="G145" s="67" t="e">
        <f aca="false">IF(AND(E145&gt;F145,$G$1="no"),"",EURO(E145,F145,O145,O145,C145,R145,1,0))</f>
        <v>#NAME?</v>
      </c>
      <c r="H145" s="66" t="e">
        <f aca="false">EURO(E145,F145,O145,O145,C145,R145,1,1)</f>
        <v>#NAME?</v>
      </c>
      <c r="I145" s="67" t="e">
        <f aca="false">IF(AND(F145&gt;E145,$G$1="no"),"",EURO(E145,F145,O145,O145,C145,R145,0,0))</f>
        <v>#NAME?</v>
      </c>
      <c r="J145" s="70" t="e">
        <f aca="false">EURO(E145,F145,O145,O145,C145,R145,0,1)</f>
        <v>#NAME?</v>
      </c>
      <c r="K145" s="69" t="e">
        <f aca="false">EURO($E145,$F145,$O145,$O145,$C145,$R145,1,2)</f>
        <v>#NAME?</v>
      </c>
      <c r="L145" s="70" t="e">
        <f aca="false">EURO($E145,$F145,$O145,$O145,$C145,$R145,1,3)/100</f>
        <v>#NAME?</v>
      </c>
      <c r="M145" s="70" t="e">
        <f aca="false">EURO($E145,$F145,$O145,$O145,$C145,$R145,1,5)/365.25</f>
        <v>#NAME?</v>
      </c>
      <c r="N145" s="191" t="n">
        <f aca="false">VLOOKUP(D145,Lookups!$B$6:$H$304,6)</f>
        <v>41075</v>
      </c>
      <c r="O145" s="192" t="n">
        <f aca="false">VLOOKUP(D145,Lookups!$B$6:$E$304,4)</f>
        <v>0.045</v>
      </c>
      <c r="P145" s="193" t="n">
        <f aca="false">VLOOKUP(D145,Lookups!$B$6:$D$304,3)</f>
        <v>21</v>
      </c>
      <c r="Q145" s="208" t="n">
        <f aca="false">IF(D145&lt;$F$6,0,IF(D145&gt;$F$7,0,1))</f>
        <v>0</v>
      </c>
      <c r="R145" s="73" t="n">
        <f aca="false">N145-$D$4</f>
        <v>-4851</v>
      </c>
    </row>
    <row r="146" customFormat="false" ht="12.75" hidden="false" customHeight="false" outlineLevel="0" collapsed="false">
      <c r="A146" s="192"/>
      <c r="B146" s="196"/>
      <c r="C146" s="186" t="n">
        <v>0.155</v>
      </c>
      <c r="D146" s="187" t="n">
        <v>41091</v>
      </c>
      <c r="E146" s="197" t="n">
        <f aca="false">E134*1.015</f>
        <v>61.3189229703786</v>
      </c>
      <c r="F146" s="189" t="n">
        <f aca="false">IF($G$8="atm",E146,$G$8)</f>
        <v>75</v>
      </c>
      <c r="G146" s="67" t="e">
        <f aca="false">IF(AND(E146&gt;F146,$G$1="no"),"",EURO(E146,F146,O146,O146,C146,R146,1,0))</f>
        <v>#NAME?</v>
      </c>
      <c r="H146" s="66" t="e">
        <f aca="false">EURO(E146,F146,O146,O146,C146,R146,1,1)</f>
        <v>#NAME?</v>
      </c>
      <c r="I146" s="67" t="e">
        <f aca="false">IF(AND(F146&gt;E146,$G$1="no"),"",EURO(E146,F146,O146,O146,C146,R146,0,0))</f>
        <v>#NAME?</v>
      </c>
      <c r="J146" s="70" t="e">
        <f aca="false">EURO(E146,F146,O146,O146,C146,R146,0,1)</f>
        <v>#NAME?</v>
      </c>
      <c r="K146" s="69" t="e">
        <f aca="false">EURO($E146,$F146,$O146,$O146,$C146,$R146,1,2)</f>
        <v>#NAME?</v>
      </c>
      <c r="L146" s="70" t="e">
        <f aca="false">EURO($E146,$F146,$O146,$O146,$C146,$R146,1,3)/100</f>
        <v>#NAME?</v>
      </c>
      <c r="M146" s="70" t="e">
        <f aca="false">EURO($E146,$F146,$O146,$O146,$C146,$R146,1,5)/365.25</f>
        <v>#NAME?</v>
      </c>
      <c r="N146" s="191" t="n">
        <f aca="false">VLOOKUP(D146,Lookups!$B$6:$H$304,6)</f>
        <v>41105</v>
      </c>
      <c r="O146" s="192" t="n">
        <f aca="false">VLOOKUP(D146,Lookups!$B$6:$E$304,4)</f>
        <v>0.045</v>
      </c>
      <c r="P146" s="193" t="n">
        <f aca="false">VLOOKUP(D146,Lookups!$B$6:$D$304,3)</f>
        <v>21</v>
      </c>
      <c r="Q146" s="208" t="n">
        <f aca="false">IF(D146&lt;$F$6,0,IF(D146&gt;$F$7,0,1))</f>
        <v>0</v>
      </c>
      <c r="R146" s="73" t="n">
        <f aca="false">N146-$D$4</f>
        <v>-4821</v>
      </c>
    </row>
    <row r="147" customFormat="false" ht="12.75" hidden="false" customHeight="false" outlineLevel="0" collapsed="false">
      <c r="A147" s="192"/>
      <c r="B147" s="196"/>
      <c r="C147" s="186" t="n">
        <v>0.155</v>
      </c>
      <c r="D147" s="187" t="n">
        <v>41122</v>
      </c>
      <c r="E147" s="197" t="n">
        <f aca="false">E135*1.015</f>
        <v>61.3189314378233</v>
      </c>
      <c r="F147" s="189" t="n">
        <f aca="false">IF($G$8="atm",E147,$G$8)</f>
        <v>75</v>
      </c>
      <c r="G147" s="67" t="e">
        <f aca="false">IF(AND(E147&gt;F147,$G$1="no"),"",EURO(E147,F147,O147,O147,C147,R147,1,0))</f>
        <v>#NAME?</v>
      </c>
      <c r="H147" s="66" t="e">
        <f aca="false">EURO(E147,F147,O147,O147,C147,R147,1,1)</f>
        <v>#NAME?</v>
      </c>
      <c r="I147" s="67" t="e">
        <f aca="false">IF(AND(F147&gt;E147,$G$1="no"),"",EURO(E147,F147,O147,O147,C147,R147,0,0))</f>
        <v>#NAME?</v>
      </c>
      <c r="J147" s="70" t="e">
        <f aca="false">EURO(E147,F147,O147,O147,C147,R147,0,1)</f>
        <v>#NAME?</v>
      </c>
      <c r="K147" s="69" t="e">
        <f aca="false">EURO($E147,$F147,$O147,$O147,$C147,$R147,1,2)</f>
        <v>#NAME?</v>
      </c>
      <c r="L147" s="70" t="e">
        <f aca="false">EURO($E147,$F147,$O147,$O147,$C147,$R147,1,3)/100</f>
        <v>#NAME?</v>
      </c>
      <c r="M147" s="70" t="e">
        <f aca="false">EURO($E147,$F147,$O147,$O147,$C147,$R147,1,5)/365.25</f>
        <v>#NAME?</v>
      </c>
      <c r="N147" s="191" t="n">
        <f aca="false">VLOOKUP(D147,Lookups!$B$6:$H$304,6)</f>
        <v>41136</v>
      </c>
      <c r="O147" s="192" t="n">
        <f aca="false">VLOOKUP(D147,Lookups!$B$6:$E$304,4)</f>
        <v>0.045</v>
      </c>
      <c r="P147" s="193" t="n">
        <f aca="false">VLOOKUP(D147,Lookups!$B$6:$D$304,3)</f>
        <v>23</v>
      </c>
      <c r="Q147" s="208" t="n">
        <f aca="false">IF(D147&lt;$F$6,0,IF(D147&gt;$F$7,0,1))</f>
        <v>0</v>
      </c>
      <c r="R147" s="73" t="n">
        <f aca="false">N147-$D$4</f>
        <v>-4790</v>
      </c>
    </row>
    <row r="148" customFormat="false" ht="12.75" hidden="false" customHeight="false" outlineLevel="0" collapsed="false">
      <c r="A148" s="192"/>
      <c r="B148" s="196"/>
      <c r="C148" s="186" t="n">
        <v>0.155</v>
      </c>
      <c r="D148" s="187" t="n">
        <v>41153</v>
      </c>
      <c r="E148" s="197" t="n">
        <f aca="false">E136*1.015</f>
        <v>44.9487232062444</v>
      </c>
      <c r="F148" s="189" t="n">
        <f aca="false">IF($G$8="atm",E148,$G$8)</f>
        <v>75</v>
      </c>
      <c r="G148" s="67" t="e">
        <f aca="false">IF(AND(E148&gt;F148,$G$1="no"),"",EURO(E148,F148,O148,O148,C148,R148,1,0))</f>
        <v>#NAME?</v>
      </c>
      <c r="H148" s="66" t="e">
        <f aca="false">EURO(E148,F148,O148,O148,C148,R148,1,1)</f>
        <v>#NAME?</v>
      </c>
      <c r="I148" s="67" t="e">
        <f aca="false">IF(AND(F148&gt;E148,$G$1="no"),"",EURO(E148,F148,O148,O148,C148,R148,0,0))</f>
        <v>#NAME?</v>
      </c>
      <c r="J148" s="70" t="e">
        <f aca="false">EURO(E148,F148,O148,O148,C148,R148,0,1)</f>
        <v>#NAME?</v>
      </c>
      <c r="K148" s="69" t="e">
        <f aca="false">EURO($E148,$F148,$O148,$O148,$C148,$R148,1,2)</f>
        <v>#NAME?</v>
      </c>
      <c r="L148" s="70" t="e">
        <f aca="false">EURO($E148,$F148,$O148,$O148,$C148,$R148,1,3)/100</f>
        <v>#NAME?</v>
      </c>
      <c r="M148" s="70" t="e">
        <f aca="false">EURO($E148,$F148,$O148,$O148,$C148,$R148,1,5)/365.25</f>
        <v>#NAME?</v>
      </c>
      <c r="N148" s="191" t="n">
        <f aca="false">VLOOKUP(D148,Lookups!$B$6:$H$304,6)</f>
        <v>41167</v>
      </c>
      <c r="O148" s="192" t="n">
        <f aca="false">VLOOKUP(D148,Lookups!$B$6:$E$304,4)</f>
        <v>0.045</v>
      </c>
      <c r="P148" s="193" t="n">
        <f aca="false">VLOOKUP(D148,Lookups!$B$6:$D$304,3)</f>
        <v>19</v>
      </c>
      <c r="Q148" s="208" t="n">
        <f aca="false">IF(D148&lt;$F$6,0,IF(D148&gt;$F$7,0,1))</f>
        <v>0</v>
      </c>
      <c r="R148" s="73" t="n">
        <f aca="false">N148-$D$4</f>
        <v>-4759</v>
      </c>
    </row>
    <row r="149" customFormat="false" ht="12.75" hidden="false" customHeight="false" outlineLevel="0" collapsed="false">
      <c r="A149" s="192"/>
      <c r="B149" s="196"/>
      <c r="C149" s="186" t="n">
        <v>0.155</v>
      </c>
      <c r="D149" s="187" t="n">
        <v>41183</v>
      </c>
      <c r="E149" s="197" t="n">
        <f aca="false">E137*1.015</f>
        <v>41.1752488088894</v>
      </c>
      <c r="F149" s="189" t="n">
        <f aca="false">IF($G$8="atm",E149,$G$8)</f>
        <v>75</v>
      </c>
      <c r="G149" s="67" t="e">
        <f aca="false">IF(AND(E149&gt;F149,$G$1="no"),"",EURO(E149,F149,O149,O149,C149,R149,1,0))</f>
        <v>#NAME?</v>
      </c>
      <c r="H149" s="66" t="e">
        <f aca="false">EURO(E149,F149,O149,O149,C149,R149,1,1)</f>
        <v>#NAME?</v>
      </c>
      <c r="I149" s="67" t="e">
        <f aca="false">IF(AND(F149&gt;E149,$G$1="no"),"",EURO(E149,F149,O149,O149,C149,R149,0,0))</f>
        <v>#NAME?</v>
      </c>
      <c r="J149" s="70" t="e">
        <f aca="false">EURO(E149,F149,O149,O149,C149,R149,0,1)</f>
        <v>#NAME?</v>
      </c>
      <c r="K149" s="69" t="e">
        <f aca="false">EURO($E149,$F149,$O149,$O149,$C149,$R149,1,2)</f>
        <v>#NAME?</v>
      </c>
      <c r="L149" s="70" t="e">
        <f aca="false">EURO($E149,$F149,$O149,$O149,$C149,$R149,1,3)/100</f>
        <v>#NAME?</v>
      </c>
      <c r="M149" s="70" t="e">
        <f aca="false">EURO($E149,$F149,$O149,$O149,$C149,$R149,1,5)/365.25</f>
        <v>#NAME?</v>
      </c>
      <c r="N149" s="191" t="n">
        <f aca="false">VLOOKUP(D149,Lookups!$B$6:$H$304,6)</f>
        <v>41197</v>
      </c>
      <c r="O149" s="192" t="n">
        <f aca="false">VLOOKUP(D149,Lookups!$B$6:$E$304,4)</f>
        <v>0.045</v>
      </c>
      <c r="P149" s="193" t="n">
        <f aca="false">VLOOKUP(D149,Lookups!$B$6:$D$304,3)</f>
        <v>23</v>
      </c>
      <c r="Q149" s="208" t="n">
        <f aca="false">IF(D149&lt;$F$6,0,IF(D149&gt;$F$7,0,1))</f>
        <v>0</v>
      </c>
      <c r="R149" s="73" t="n">
        <f aca="false">N149-$D$4</f>
        <v>-4729</v>
      </c>
    </row>
    <row r="150" customFormat="false" ht="12.75" hidden="false" customHeight="false" outlineLevel="0" collapsed="false">
      <c r="A150" s="192"/>
      <c r="B150" s="196"/>
      <c r="C150" s="186" t="n">
        <v>0.155</v>
      </c>
      <c r="D150" s="187" t="n">
        <v>41214</v>
      </c>
      <c r="E150" s="197" t="n">
        <f aca="false">E138*1.015</f>
        <v>41.1197489425441</v>
      </c>
      <c r="F150" s="189" t="n">
        <f aca="false">IF($G$8="atm",E150,$G$8)</f>
        <v>75</v>
      </c>
      <c r="G150" s="67" t="e">
        <f aca="false">IF(AND(E150&gt;F150,$G$1="no"),"",EURO(E150,F150,O150,O150,C150,R150,1,0))</f>
        <v>#NAME?</v>
      </c>
      <c r="H150" s="66" t="e">
        <f aca="false">EURO(E150,F150,O150,O150,C150,R150,1,1)</f>
        <v>#NAME?</v>
      </c>
      <c r="I150" s="67" t="e">
        <f aca="false">IF(AND(F150&gt;E150,$G$1="no"),"",EURO(E150,F150,O150,O150,C150,R150,0,0))</f>
        <v>#NAME?</v>
      </c>
      <c r="J150" s="70" t="e">
        <f aca="false">EURO(E150,F150,O150,O150,C150,R150,0,1)</f>
        <v>#NAME?</v>
      </c>
      <c r="K150" s="69" t="e">
        <f aca="false">EURO($E150,$F150,$O150,$O150,$C150,$R150,1,2)</f>
        <v>#NAME?</v>
      </c>
      <c r="L150" s="70" t="e">
        <f aca="false">EURO($E150,$F150,$O150,$O150,$C150,$R150,1,3)/100</f>
        <v>#NAME?</v>
      </c>
      <c r="M150" s="70" t="e">
        <f aca="false">EURO($E150,$F150,$O150,$O150,$C150,$R150,1,5)/365.25</f>
        <v>#NAME?</v>
      </c>
      <c r="N150" s="191" t="n">
        <f aca="false">VLOOKUP(D150,Lookups!$B$6:$H$304,6)</f>
        <v>41228</v>
      </c>
      <c r="O150" s="192" t="n">
        <f aca="false">VLOOKUP(D150,Lookups!$B$6:$E$304,4)</f>
        <v>0.045</v>
      </c>
      <c r="P150" s="193" t="n">
        <f aca="false">VLOOKUP(D150,Lookups!$B$6:$D$304,3)</f>
        <v>21</v>
      </c>
      <c r="Q150" s="208" t="n">
        <f aca="false">IF(D150&lt;$F$6,0,IF(D150&gt;$F$7,0,1))</f>
        <v>0</v>
      </c>
      <c r="R150" s="73" t="n">
        <f aca="false">N150-$D$4</f>
        <v>-4698</v>
      </c>
    </row>
    <row r="151" customFormat="false" ht="12.75" hidden="false" customHeight="false" outlineLevel="0" collapsed="false">
      <c r="A151" s="192"/>
      <c r="B151" s="196"/>
      <c r="C151" s="186" t="n">
        <v>0.155</v>
      </c>
      <c r="D151" s="187" t="n">
        <v>41244</v>
      </c>
      <c r="E151" s="197" t="n">
        <f aca="false">E139*1.015</f>
        <v>41.1197489425441</v>
      </c>
      <c r="F151" s="189" t="n">
        <f aca="false">IF($G$8="atm",E151,$G$8)</f>
        <v>75</v>
      </c>
      <c r="G151" s="67" t="e">
        <f aca="false">IF(AND(E151&gt;F151,$G$1="no"),"",EURO(E151,F151,O151,O151,C151,R151,1,0))</f>
        <v>#NAME?</v>
      </c>
      <c r="H151" s="66" t="e">
        <f aca="false">EURO(E151,F151,O151,O151,C151,R151,1,1)</f>
        <v>#NAME?</v>
      </c>
      <c r="I151" s="67" t="e">
        <f aca="false">IF(AND(F151&gt;E151,$G$1="no"),"",EURO(E151,F151,O151,O151,C151,R151,0,0))</f>
        <v>#NAME?</v>
      </c>
      <c r="J151" s="70" t="e">
        <f aca="false">EURO(E151,F151,O151,O151,C151,R151,0,1)</f>
        <v>#NAME?</v>
      </c>
      <c r="K151" s="69" t="e">
        <f aca="false">EURO($E151,$F151,$O151,$O151,$C151,$R151,1,2)</f>
        <v>#NAME?</v>
      </c>
      <c r="L151" s="70" t="e">
        <f aca="false">EURO($E151,$F151,$O151,$O151,$C151,$R151,1,3)/100</f>
        <v>#NAME?</v>
      </c>
      <c r="M151" s="70" t="e">
        <f aca="false">EURO($E151,$F151,$O151,$O151,$C151,$R151,1,5)/365.25</f>
        <v>#NAME?</v>
      </c>
      <c r="N151" s="191" t="n">
        <f aca="false">VLOOKUP(D151,Lookups!$B$6:$H$304,6)</f>
        <v>41258</v>
      </c>
      <c r="O151" s="192" t="n">
        <f aca="false">VLOOKUP(D151,Lookups!$B$6:$E$304,4)</f>
        <v>0.045</v>
      </c>
      <c r="P151" s="193" t="n">
        <f aca="false">VLOOKUP(D151,Lookups!$B$6:$D$304,3)</f>
        <v>20</v>
      </c>
      <c r="Q151" s="208" t="n">
        <f aca="false">IF(D151&lt;$F$6,0,IF(D151&gt;$F$7,0,1))</f>
        <v>0</v>
      </c>
      <c r="R151" s="73" t="n">
        <f aca="false">N151-$D$4</f>
        <v>-4668</v>
      </c>
    </row>
    <row r="152" customFormat="false" ht="12.75" hidden="false" customHeight="false" outlineLevel="0" collapsed="false">
      <c r="A152" s="192"/>
      <c r="B152" s="196"/>
      <c r="C152" s="186" t="n">
        <v>0.155</v>
      </c>
      <c r="D152" s="187" t="n">
        <v>41275</v>
      </c>
      <c r="E152" s="197" t="n">
        <f aca="false">E140*1.015</f>
        <v>45.3778954536196</v>
      </c>
      <c r="F152" s="189" t="n">
        <f aca="false">IF($G$8="atm",E152,$G$8)</f>
        <v>75</v>
      </c>
      <c r="G152" s="67" t="e">
        <f aca="false">IF(AND(E152&gt;F152,$G$1="no"),"",EURO(E152,F152,O152,O152,C152,R152,1,0))</f>
        <v>#NAME?</v>
      </c>
      <c r="H152" s="66" t="e">
        <f aca="false">EURO(E152,F152,O152,O152,C152,R152,1,1)</f>
        <v>#NAME?</v>
      </c>
      <c r="I152" s="67" t="e">
        <f aca="false">IF(AND(F152&gt;E152,$G$1="no"),"",EURO(E152,F152,O152,O152,C152,R152,0,0))</f>
        <v>#NAME?</v>
      </c>
      <c r="J152" s="70" t="e">
        <f aca="false">EURO(E152,F152,O152,O152,C152,R152,0,1)</f>
        <v>#NAME?</v>
      </c>
      <c r="K152" s="69" t="e">
        <f aca="false">EURO($E152,$F152,$O152,$O152,$C152,$R152,1,2)</f>
        <v>#NAME?</v>
      </c>
      <c r="L152" s="70" t="e">
        <f aca="false">EURO($E152,$F152,$O152,$O152,$C152,$R152,1,3)/100</f>
        <v>#NAME?</v>
      </c>
      <c r="M152" s="70" t="e">
        <f aca="false">EURO($E152,$F152,$O152,$O152,$C152,$R152,1,5)/365.25</f>
        <v>#NAME?</v>
      </c>
      <c r="N152" s="191" t="n">
        <f aca="false">VLOOKUP(D152,Lookups!$B$6:$H$304,6)</f>
        <v>41289</v>
      </c>
      <c r="O152" s="192" t="n">
        <f aca="false">VLOOKUP(D152,Lookups!$B$6:$E$304,4)</f>
        <v>0.045</v>
      </c>
      <c r="P152" s="193" t="n">
        <f aca="false">VLOOKUP(D152,Lookups!$B$6:$D$304,3)</f>
        <v>22</v>
      </c>
      <c r="Q152" s="208" t="n">
        <f aca="false">IF(D152&lt;$F$6,0,IF(D152&gt;$F$7,0,1))</f>
        <v>0</v>
      </c>
      <c r="R152" s="73" t="n">
        <f aca="false">N152-$D$4</f>
        <v>-4637</v>
      </c>
    </row>
    <row r="153" customFormat="false" ht="12.75" hidden="false" customHeight="false" outlineLevel="0" collapsed="false">
      <c r="A153" s="192"/>
      <c r="B153" s="196"/>
      <c r="C153" s="186" t="n">
        <v>0.155</v>
      </c>
      <c r="D153" s="187" t="n">
        <v>41306</v>
      </c>
      <c r="E153" s="197" t="n">
        <f aca="false">E141*1.015</f>
        <v>79.9088337289281</v>
      </c>
      <c r="F153" s="189" t="n">
        <f aca="false">IF($G$8="atm",E153,$G$8)</f>
        <v>75</v>
      </c>
      <c r="G153" s="67" t="e">
        <f aca="false">IF(AND(E153&gt;F153,$G$1="no"),"",EURO(E153,F153,O153,O153,C153,R153,1,0))</f>
        <v>#NAME?</v>
      </c>
      <c r="H153" s="66" t="e">
        <f aca="false">EURO(E153,F153,O153,O153,C153,R153,1,1)</f>
        <v>#NAME?</v>
      </c>
      <c r="I153" s="67" t="e">
        <f aca="false">IF(AND(F153&gt;E153,$G$1="no"),"",EURO(E153,F153,O153,O153,C153,R153,0,0))</f>
        <v>#NAME?</v>
      </c>
      <c r="J153" s="70" t="e">
        <f aca="false">EURO(E153,F153,O153,O153,C153,R153,0,1)</f>
        <v>#NAME?</v>
      </c>
      <c r="K153" s="69" t="e">
        <f aca="false">EURO($E153,$F153,$O153,$O153,$C153,$R153,1,2)</f>
        <v>#NAME?</v>
      </c>
      <c r="L153" s="70" t="e">
        <f aca="false">EURO($E153,$F153,$O153,$O153,$C153,$R153,1,3)/100</f>
        <v>#NAME?</v>
      </c>
      <c r="M153" s="70" t="e">
        <f aca="false">EURO($E153,$F153,$O153,$O153,$C153,$R153,1,5)/365.25</f>
        <v>#NAME?</v>
      </c>
      <c r="N153" s="191" t="n">
        <f aca="false">VLOOKUP(D153,Lookups!$B$6:$H$304,6)</f>
        <v>41320</v>
      </c>
      <c r="O153" s="192" t="n">
        <f aca="false">VLOOKUP(D153,Lookups!$B$6:$E$304,4)</f>
        <v>0.045</v>
      </c>
      <c r="P153" s="193" t="n">
        <f aca="false">VLOOKUP(D153,Lookups!$B$6:$D$304,3)</f>
        <v>20</v>
      </c>
      <c r="Q153" s="208" t="n">
        <f aca="false">IF(D153&lt;$F$6,0,IF(D153&gt;$F$7,0,1))</f>
        <v>0</v>
      </c>
      <c r="R153" s="73" t="n">
        <f aca="false">N153-$D$4</f>
        <v>-4606</v>
      </c>
    </row>
    <row r="154" customFormat="false" ht="12.75" hidden="false" customHeight="false" outlineLevel="0" collapsed="false">
      <c r="A154" s="192"/>
      <c r="B154" s="196"/>
      <c r="C154" s="186" t="n">
        <v>0.155</v>
      </c>
      <c r="D154" s="187" t="n">
        <v>41334</v>
      </c>
      <c r="E154" s="197" t="n">
        <f aca="false">E142*1.015</f>
        <v>43.5952553662276</v>
      </c>
      <c r="F154" s="189" t="n">
        <f aca="false">IF($G$8="atm",E154,$G$8)</f>
        <v>75</v>
      </c>
      <c r="G154" s="67" t="e">
        <f aca="false">IF(AND(E154&gt;F154,$G$1="no"),"",EURO(E154,F154,O154,O154,C154,R154,1,0))</f>
        <v>#NAME?</v>
      </c>
      <c r="H154" s="66" t="e">
        <f aca="false">EURO(E154,F154,O154,O154,C154,R154,1,1)</f>
        <v>#NAME?</v>
      </c>
      <c r="I154" s="67" t="e">
        <f aca="false">IF(AND(F154&gt;E154,$G$1="no"),"",EURO(E154,F154,O154,O154,C154,R154,0,0))</f>
        <v>#NAME?</v>
      </c>
      <c r="J154" s="70" t="e">
        <f aca="false">EURO(E154,F154,O154,O154,C154,R154,0,1)</f>
        <v>#NAME?</v>
      </c>
      <c r="K154" s="69" t="e">
        <f aca="false">EURO($E154,$F154,$O154,$O154,$C154,$R154,1,2)</f>
        <v>#NAME?</v>
      </c>
      <c r="L154" s="70" t="e">
        <f aca="false">EURO($E154,$F154,$O154,$O154,$C154,$R154,1,3)/100</f>
        <v>#NAME?</v>
      </c>
      <c r="M154" s="70" t="e">
        <f aca="false">EURO($E154,$F154,$O154,$O154,$C154,$R154,1,5)/365.25</f>
        <v>#NAME?</v>
      </c>
      <c r="N154" s="191" t="n">
        <f aca="false">VLOOKUP(D154,Lookups!$B$6:$H$304,6)</f>
        <v>41348</v>
      </c>
      <c r="O154" s="192" t="n">
        <f aca="false">VLOOKUP(D154,Lookups!$B$6:$E$304,4)</f>
        <v>0.045</v>
      </c>
      <c r="P154" s="193" t="n">
        <f aca="false">VLOOKUP(D154,Lookups!$B$6:$D$304,3)</f>
        <v>21</v>
      </c>
      <c r="Q154" s="208" t="n">
        <f aca="false">IF(D154&lt;$F$6,0,IF(D154&gt;$F$7,0,1))</f>
        <v>0</v>
      </c>
      <c r="R154" s="73" t="n">
        <f aca="false">N154-$D$4</f>
        <v>-4578</v>
      </c>
    </row>
    <row r="155" customFormat="false" ht="12.75" hidden="false" customHeight="false" outlineLevel="0" collapsed="false">
      <c r="A155" s="192"/>
      <c r="B155" s="196"/>
      <c r="C155" s="186" t="n">
        <v>0.155</v>
      </c>
      <c r="D155" s="187" t="n">
        <v>41365</v>
      </c>
      <c r="E155" s="197" t="n">
        <f aca="false">E143*1.015</f>
        <v>42.8067045394914</v>
      </c>
      <c r="F155" s="189" t="n">
        <f aca="false">IF($G$8="atm",E155,$G$8)</f>
        <v>75</v>
      </c>
      <c r="G155" s="67" t="e">
        <f aca="false">IF(AND(E155&gt;F155,$G$1="no"),"",EURO(E155,F155,O155,O155,C155,R155,1,0))</f>
        <v>#NAME?</v>
      </c>
      <c r="H155" s="66" t="e">
        <f aca="false">EURO(E155,F155,O155,O155,C155,R155,1,1)</f>
        <v>#NAME?</v>
      </c>
      <c r="I155" s="67" t="e">
        <f aca="false">IF(AND(F155&gt;E155,$G$1="no"),"",EURO(E155,F155,O155,O155,C155,R155,0,0))</f>
        <v>#NAME?</v>
      </c>
      <c r="J155" s="70" t="e">
        <f aca="false">EURO(E155,F155,O155,O155,C155,R155,0,1)</f>
        <v>#NAME?</v>
      </c>
      <c r="K155" s="69" t="e">
        <f aca="false">EURO($E155,$F155,$O155,$O155,$C155,$R155,1,2)</f>
        <v>#NAME?</v>
      </c>
      <c r="L155" s="70" t="e">
        <f aca="false">EURO($E155,$F155,$O155,$O155,$C155,$R155,1,3)/100</f>
        <v>#NAME?</v>
      </c>
      <c r="M155" s="70" t="e">
        <f aca="false">EURO($E155,$F155,$O155,$O155,$C155,$R155,1,5)/365.25</f>
        <v>#NAME?</v>
      </c>
      <c r="N155" s="191" t="n">
        <f aca="false">VLOOKUP(D155,Lookups!$B$6:$H$304,6)</f>
        <v>41379</v>
      </c>
      <c r="O155" s="192" t="n">
        <f aca="false">VLOOKUP(D155,Lookups!$B$6:$E$304,4)</f>
        <v>0.045</v>
      </c>
      <c r="P155" s="193" t="n">
        <f aca="false">VLOOKUP(D155,Lookups!$B$6:$D$304,3)</f>
        <v>22</v>
      </c>
      <c r="Q155" s="208" t="n">
        <f aca="false">IF(D155&lt;$F$6,0,IF(D155&gt;$F$7,0,1))</f>
        <v>0</v>
      </c>
      <c r="R155" s="73" t="n">
        <f aca="false">N155-$D$4</f>
        <v>-4547</v>
      </c>
    </row>
    <row r="156" customFormat="false" ht="12.75" hidden="false" customHeight="false" outlineLevel="0" collapsed="false">
      <c r="A156" s="192"/>
      <c r="B156" s="196"/>
      <c r="C156" s="186" t="n">
        <v>0.155</v>
      </c>
      <c r="D156" s="187" t="n">
        <v>41395</v>
      </c>
      <c r="E156" s="197" t="n">
        <f aca="false">E144*1.015</f>
        <v>45.6229626487945</v>
      </c>
      <c r="F156" s="189" t="n">
        <f aca="false">IF($G$8="atm",E156,$G$8)</f>
        <v>75</v>
      </c>
      <c r="G156" s="67" t="e">
        <f aca="false">IF(AND(E156&gt;F156,$G$1="no"),"",EURO(E156,F156,O156,O156,C156,R156,1,0))</f>
        <v>#NAME?</v>
      </c>
      <c r="H156" s="66" t="e">
        <f aca="false">EURO(E156,F156,O156,O156,C156,R156,1,1)</f>
        <v>#NAME?</v>
      </c>
      <c r="I156" s="67" t="e">
        <f aca="false">IF(AND(F156&gt;E156,$G$1="no"),"",EURO(E156,F156,O156,O156,C156,R156,0,0))</f>
        <v>#NAME?</v>
      </c>
      <c r="J156" s="70" t="e">
        <f aca="false">EURO(E156,F156,O156,O156,C156,R156,0,1)</f>
        <v>#NAME?</v>
      </c>
      <c r="K156" s="69" t="e">
        <f aca="false">EURO($E156,$F156,$O156,$O156,$C156,$R156,1,2)</f>
        <v>#NAME?</v>
      </c>
      <c r="L156" s="70" t="e">
        <f aca="false">EURO($E156,$F156,$O156,$O156,$C156,$R156,1,3)/100</f>
        <v>#NAME?</v>
      </c>
      <c r="M156" s="70" t="e">
        <f aca="false">EURO($E156,$F156,$O156,$O156,$C156,$R156,1,5)/365.25</f>
        <v>#NAME?</v>
      </c>
      <c r="N156" s="191" t="n">
        <f aca="false">VLOOKUP(D156,Lookups!$B$6:$H$304,6)</f>
        <v>41409</v>
      </c>
      <c r="O156" s="192" t="n">
        <f aca="false">VLOOKUP(D156,Lookups!$B$6:$E$304,4)</f>
        <v>0.045</v>
      </c>
      <c r="P156" s="193" t="n">
        <f aca="false">VLOOKUP(D156,Lookups!$B$6:$D$304,3)</f>
        <v>22</v>
      </c>
      <c r="Q156" s="208" t="n">
        <f aca="false">IF(D156&lt;$F$6,0,IF(D156&gt;$F$7,0,1))</f>
        <v>0</v>
      </c>
      <c r="R156" s="73" t="n">
        <f aca="false">N156-$D$4</f>
        <v>-4517</v>
      </c>
    </row>
    <row r="157" customFormat="false" ht="12.75" hidden="false" customHeight="false" outlineLevel="0" collapsed="false">
      <c r="A157" s="192"/>
      <c r="B157" s="196"/>
      <c r="C157" s="186" t="n">
        <v>0.155</v>
      </c>
      <c r="D157" s="187" t="n">
        <v>41426</v>
      </c>
      <c r="E157" s="197" t="n">
        <f aca="false">E145*1.015</f>
        <v>52.6635241261024</v>
      </c>
      <c r="F157" s="189" t="n">
        <f aca="false">IF($G$8="atm",E157,$G$8)</f>
        <v>75</v>
      </c>
      <c r="G157" s="67" t="e">
        <f aca="false">IF(AND(E157&gt;F157,$G$1="no"),"",EURO(E157,F157,O157,O157,C157,R157,1,0))</f>
        <v>#NAME?</v>
      </c>
      <c r="H157" s="66" t="e">
        <f aca="false">EURO(E157,F157,O157,O157,C157,R157,1,1)</f>
        <v>#NAME?</v>
      </c>
      <c r="I157" s="67" t="e">
        <f aca="false">IF(AND(F157&gt;E157,$G$1="no"),"",EURO(E157,F157,O157,O157,C157,R157,0,0))</f>
        <v>#NAME?</v>
      </c>
      <c r="J157" s="70" t="e">
        <f aca="false">EURO(E157,F157,O157,O157,C157,R157,0,1)</f>
        <v>#NAME?</v>
      </c>
      <c r="K157" s="69" t="e">
        <f aca="false">EURO($E157,$F157,$O157,$O157,$C157,$R157,1,2)</f>
        <v>#NAME?</v>
      </c>
      <c r="L157" s="70" t="e">
        <f aca="false">EURO($E157,$F157,$O157,$O157,$C157,$R157,1,3)/100</f>
        <v>#NAME?</v>
      </c>
      <c r="M157" s="70" t="e">
        <f aca="false">EURO($E157,$F157,$O157,$O157,$C157,$R157,1,5)/365.25</f>
        <v>#NAME?</v>
      </c>
      <c r="N157" s="191" t="n">
        <f aca="false">VLOOKUP(D157,Lookups!$B$6:$H$304,6)</f>
        <v>41440</v>
      </c>
      <c r="O157" s="192" t="n">
        <f aca="false">VLOOKUP(D157,Lookups!$B$6:$E$304,4)</f>
        <v>0.045</v>
      </c>
      <c r="P157" s="193" t="n">
        <f aca="false">VLOOKUP(D157,Lookups!$B$6:$D$304,3)</f>
        <v>20</v>
      </c>
      <c r="Q157" s="208" t="n">
        <f aca="false">IF(D157&lt;$F$6,0,IF(D157&gt;$F$7,0,1))</f>
        <v>0</v>
      </c>
      <c r="R157" s="73" t="n">
        <f aca="false">N157-$D$4</f>
        <v>-4486</v>
      </c>
    </row>
    <row r="158" customFormat="false" ht="12.75" hidden="false" customHeight="false" outlineLevel="0" collapsed="false">
      <c r="A158" s="192"/>
      <c r="B158" s="196"/>
      <c r="C158" s="186" t="n">
        <v>0.155</v>
      </c>
      <c r="D158" s="187" t="n">
        <v>41456</v>
      </c>
      <c r="E158" s="197" t="n">
        <f aca="false">E146*1.015</f>
        <v>62.2387068149343</v>
      </c>
      <c r="F158" s="189" t="n">
        <f aca="false">IF($G$8="atm",E158,$G$8)</f>
        <v>75</v>
      </c>
      <c r="G158" s="67" t="e">
        <f aca="false">IF(AND(E158&gt;F158,$G$1="no"),"",EURO(E158,F158,O158,O158,C158,R158,1,0))</f>
        <v>#NAME?</v>
      </c>
      <c r="H158" s="66" t="e">
        <f aca="false">EURO(E158,F158,O158,O158,C158,R158,1,1)</f>
        <v>#NAME?</v>
      </c>
      <c r="I158" s="67" t="e">
        <f aca="false">IF(AND(F158&gt;E158,$G$1="no"),"",EURO(E158,F158,O158,O158,C158,R158,0,0))</f>
        <v>#NAME?</v>
      </c>
      <c r="J158" s="70" t="e">
        <f aca="false">EURO(E158,F158,O158,O158,C158,R158,0,1)</f>
        <v>#NAME?</v>
      </c>
      <c r="K158" s="69" t="e">
        <f aca="false">EURO($E158,$F158,$O158,$O158,$C158,$R158,1,2)</f>
        <v>#NAME?</v>
      </c>
      <c r="L158" s="70" t="e">
        <f aca="false">EURO($E158,$F158,$O158,$O158,$C158,$R158,1,3)/100</f>
        <v>#NAME?</v>
      </c>
      <c r="M158" s="70" t="e">
        <f aca="false">EURO($E158,$F158,$O158,$O158,$C158,$R158,1,5)/365.25</f>
        <v>#NAME?</v>
      </c>
      <c r="N158" s="191" t="n">
        <f aca="false">VLOOKUP(D158,Lookups!$B$6:$H$304,6)</f>
        <v>41470</v>
      </c>
      <c r="O158" s="192" t="n">
        <f aca="false">VLOOKUP(D158,Lookups!$B$6:$E$304,4)</f>
        <v>0.045</v>
      </c>
      <c r="P158" s="193" t="n">
        <f aca="false">VLOOKUP(D158,Lookups!$B$6:$D$304,3)</f>
        <v>22</v>
      </c>
      <c r="Q158" s="208" t="n">
        <f aca="false">IF(D158&lt;$F$6,0,IF(D158&gt;$F$7,0,1))</f>
        <v>0</v>
      </c>
      <c r="R158" s="73" t="n">
        <f aca="false">N158-$D$4</f>
        <v>-4456</v>
      </c>
    </row>
    <row r="159" customFormat="false" ht="12.75" hidden="false" customHeight="false" outlineLevel="0" collapsed="false">
      <c r="A159" s="192"/>
      <c r="B159" s="196"/>
      <c r="C159" s="186" t="n">
        <v>0.155</v>
      </c>
      <c r="D159" s="187" t="n">
        <v>41487</v>
      </c>
      <c r="E159" s="197" t="n">
        <f aca="false">E147*1.015</f>
        <v>62.2387154093907</v>
      </c>
      <c r="F159" s="189" t="n">
        <f aca="false">IF($G$8="atm",E159,$G$8)</f>
        <v>75</v>
      </c>
      <c r="G159" s="67" t="e">
        <f aca="false">IF(AND(E159&gt;F159,$G$1="no"),"",EURO(E159,F159,O159,O159,C159,R159,1,0))</f>
        <v>#NAME?</v>
      </c>
      <c r="H159" s="66" t="e">
        <f aca="false">EURO(E159,F159,O159,O159,C159,R159,1,1)</f>
        <v>#NAME?</v>
      </c>
      <c r="I159" s="67" t="e">
        <f aca="false">IF(AND(F159&gt;E159,$G$1="no"),"",EURO(E159,F159,O159,O159,C159,R159,0,0))</f>
        <v>#NAME?</v>
      </c>
      <c r="J159" s="70" t="e">
        <f aca="false">EURO(E159,F159,O159,O159,C159,R159,0,1)</f>
        <v>#NAME?</v>
      </c>
      <c r="K159" s="69" t="e">
        <f aca="false">EURO($E159,$F159,$O159,$O159,$C159,$R159,1,2)</f>
        <v>#NAME?</v>
      </c>
      <c r="L159" s="70" t="e">
        <f aca="false">EURO($E159,$F159,$O159,$O159,$C159,$R159,1,3)/100</f>
        <v>#NAME?</v>
      </c>
      <c r="M159" s="70" t="e">
        <f aca="false">EURO($E159,$F159,$O159,$O159,$C159,$R159,1,5)/365.25</f>
        <v>#NAME?</v>
      </c>
      <c r="N159" s="191" t="n">
        <f aca="false">VLOOKUP(D159,Lookups!$B$6:$H$304,6)</f>
        <v>41501</v>
      </c>
      <c r="O159" s="192" t="n">
        <f aca="false">VLOOKUP(D159,Lookups!$B$6:$E$304,4)</f>
        <v>0.045</v>
      </c>
      <c r="P159" s="193" t="n">
        <f aca="false">VLOOKUP(D159,Lookups!$B$6:$D$304,3)</f>
        <v>22</v>
      </c>
      <c r="Q159" s="208" t="n">
        <f aca="false">IF(D159&lt;$F$6,0,IF(D159&gt;$F$7,0,1))</f>
        <v>0</v>
      </c>
      <c r="R159" s="73" t="n">
        <f aca="false">N159-$D$4</f>
        <v>-4425</v>
      </c>
    </row>
    <row r="160" customFormat="false" ht="12.75" hidden="false" customHeight="false" outlineLevel="0" collapsed="false">
      <c r="A160" s="192"/>
      <c r="B160" s="196"/>
      <c r="C160" s="186" t="n">
        <v>0.155</v>
      </c>
      <c r="D160" s="187" t="n">
        <v>41518</v>
      </c>
      <c r="E160" s="197" t="n">
        <f aca="false">E148*1.015</f>
        <v>45.6229540543381</v>
      </c>
      <c r="F160" s="189" t="n">
        <f aca="false">IF($G$8="atm",E160,$G$8)</f>
        <v>75</v>
      </c>
      <c r="G160" s="67" t="e">
        <f aca="false">IF(AND(E160&gt;F160,$G$1="no"),"",EURO(E160,F160,O160,O160,C160,R160,1,0))</f>
        <v>#NAME?</v>
      </c>
      <c r="H160" s="66" t="e">
        <f aca="false">EURO(E160,F160,O160,O160,C160,R160,1,1)</f>
        <v>#NAME?</v>
      </c>
      <c r="I160" s="67" t="e">
        <f aca="false">IF(AND(F160&gt;E160,$G$1="no"),"",EURO(E160,F160,O160,O160,C160,R160,0,0))</f>
        <v>#NAME?</v>
      </c>
      <c r="J160" s="70" t="e">
        <f aca="false">EURO(E160,F160,O160,O160,C160,R160,0,1)</f>
        <v>#NAME?</v>
      </c>
      <c r="K160" s="69" t="e">
        <f aca="false">EURO($E160,$F160,$O160,$O160,$C160,$R160,1,2)</f>
        <v>#NAME?</v>
      </c>
      <c r="L160" s="70" t="e">
        <f aca="false">EURO($E160,$F160,$O160,$O160,$C160,$R160,1,3)/100</f>
        <v>#NAME?</v>
      </c>
      <c r="M160" s="70" t="e">
        <f aca="false">EURO($E160,$F160,$O160,$O160,$C160,$R160,1,5)/365.25</f>
        <v>#NAME?</v>
      </c>
      <c r="N160" s="191" t="n">
        <f aca="false">VLOOKUP(D160,Lookups!$B$6:$H$304,6)</f>
        <v>41532</v>
      </c>
      <c r="O160" s="192" t="n">
        <f aca="false">VLOOKUP(D160,Lookups!$B$6:$E$304,4)</f>
        <v>0.045</v>
      </c>
      <c r="P160" s="193" t="n">
        <f aca="false">VLOOKUP(D160,Lookups!$B$6:$D$304,3)</f>
        <v>20</v>
      </c>
      <c r="Q160" s="208" t="n">
        <f aca="false">IF(D160&lt;$F$6,0,IF(D160&gt;$F$7,0,1))</f>
        <v>0</v>
      </c>
      <c r="R160" s="73" t="n">
        <f aca="false">N160-$D$4</f>
        <v>-4394</v>
      </c>
    </row>
    <row r="161" customFormat="false" ht="12.75" hidden="false" customHeight="false" outlineLevel="0" collapsed="false">
      <c r="A161" s="192"/>
      <c r="B161" s="196"/>
      <c r="C161" s="186" t="n">
        <v>0.155</v>
      </c>
      <c r="D161" s="187" t="n">
        <v>41548</v>
      </c>
      <c r="E161" s="197" t="n">
        <f aca="false">E149*1.015</f>
        <v>41.7928775410228</v>
      </c>
      <c r="F161" s="189" t="n">
        <f aca="false">IF($G$8="atm",E161,$G$8)</f>
        <v>75</v>
      </c>
      <c r="G161" s="67" t="e">
        <f aca="false">IF(AND(E161&gt;F161,$G$1="no"),"",EURO(E161,F161,O161,O161,C161,R161,1,0))</f>
        <v>#NAME?</v>
      </c>
      <c r="H161" s="66" t="e">
        <f aca="false">EURO(E161,F161,O161,O161,C161,R161,1,1)</f>
        <v>#NAME?</v>
      </c>
      <c r="I161" s="67" t="e">
        <f aca="false">IF(AND(F161&gt;E161,$G$1="no"),"",EURO(E161,F161,O161,O161,C161,R161,0,0))</f>
        <v>#NAME?</v>
      </c>
      <c r="J161" s="70" t="e">
        <f aca="false">EURO(E161,F161,O161,O161,C161,R161,0,1)</f>
        <v>#NAME?</v>
      </c>
      <c r="K161" s="69" t="e">
        <f aca="false">EURO($E161,$F161,$O161,$O161,$C161,$R161,1,2)</f>
        <v>#NAME?</v>
      </c>
      <c r="L161" s="70" t="e">
        <f aca="false">EURO($E161,$F161,$O161,$O161,$C161,$R161,1,3)/100</f>
        <v>#NAME?</v>
      </c>
      <c r="M161" s="70" t="e">
        <f aca="false">EURO($E161,$F161,$O161,$O161,$C161,$R161,1,5)/365.25</f>
        <v>#NAME?</v>
      </c>
      <c r="N161" s="191" t="n">
        <f aca="false">VLOOKUP(D161,Lookups!$B$6:$H$304,6)</f>
        <v>41562</v>
      </c>
      <c r="O161" s="192" t="n">
        <f aca="false">VLOOKUP(D161,Lookups!$B$6:$E$304,4)</f>
        <v>0.045</v>
      </c>
      <c r="P161" s="193" t="n">
        <f aca="false">VLOOKUP(D161,Lookups!$B$6:$D$304,3)</f>
        <v>23</v>
      </c>
      <c r="Q161" s="208" t="n">
        <f aca="false">IF(D161&lt;$F$6,0,IF(D161&gt;$F$7,0,1))</f>
        <v>0</v>
      </c>
      <c r="R161" s="73" t="n">
        <f aca="false">N161-$D$4</f>
        <v>-4364</v>
      </c>
    </row>
    <row r="162" customFormat="false" ht="12.75" hidden="false" customHeight="false" outlineLevel="0" collapsed="false">
      <c r="A162" s="192"/>
      <c r="B162" s="196"/>
      <c r="C162" s="186" t="n">
        <v>0.155</v>
      </c>
      <c r="D162" s="187" t="n">
        <v>41579</v>
      </c>
      <c r="E162" s="197" t="n">
        <f aca="false">E150*1.015</f>
        <v>41.7365451766823</v>
      </c>
      <c r="F162" s="189" t="n">
        <f aca="false">IF($G$8="atm",E162,$G$8)</f>
        <v>75</v>
      </c>
      <c r="G162" s="67" t="e">
        <f aca="false">IF(AND(E162&gt;F162,$G$1="no"),"",EURO(E162,F162,O162,O162,C162,R162,1,0))</f>
        <v>#NAME?</v>
      </c>
      <c r="H162" s="66" t="e">
        <f aca="false">EURO(E162,F162,O162,O162,C162,R162,1,1)</f>
        <v>#NAME?</v>
      </c>
      <c r="I162" s="67" t="e">
        <f aca="false">IF(AND(F162&gt;E162,$G$1="no"),"",EURO(E162,F162,O162,O162,C162,R162,0,0))</f>
        <v>#NAME?</v>
      </c>
      <c r="J162" s="70" t="e">
        <f aca="false">EURO(E162,F162,O162,O162,C162,R162,0,1)</f>
        <v>#NAME?</v>
      </c>
      <c r="K162" s="69" t="e">
        <f aca="false">EURO($E162,$F162,$O162,$O162,$C162,$R162,1,2)</f>
        <v>#NAME?</v>
      </c>
      <c r="L162" s="70" t="e">
        <f aca="false">EURO($E162,$F162,$O162,$O162,$C162,$R162,1,3)/100</f>
        <v>#NAME?</v>
      </c>
      <c r="M162" s="70" t="e">
        <f aca="false">EURO($E162,$F162,$O162,$O162,$C162,$R162,1,5)/365.25</f>
        <v>#NAME?</v>
      </c>
      <c r="N162" s="191" t="n">
        <f aca="false">VLOOKUP(D162,Lookups!$B$6:$H$304,6)</f>
        <v>41593</v>
      </c>
      <c r="O162" s="192" t="n">
        <f aca="false">VLOOKUP(D162,Lookups!$B$6:$E$304,4)</f>
        <v>0.045</v>
      </c>
      <c r="P162" s="193" t="n">
        <f aca="false">VLOOKUP(D162,Lookups!$B$6:$D$304,3)</f>
        <v>20</v>
      </c>
      <c r="Q162" s="208" t="n">
        <f aca="false">IF(D162&lt;$F$6,0,IF(D162&gt;$F$7,0,1))</f>
        <v>0</v>
      </c>
      <c r="R162" s="73" t="n">
        <f aca="false">N162-$D$4</f>
        <v>-4333</v>
      </c>
    </row>
    <row r="163" customFormat="false" ht="12.75" hidden="false" customHeight="false" outlineLevel="0" collapsed="false">
      <c r="A163" s="192"/>
      <c r="B163" s="196"/>
      <c r="C163" s="186" t="n">
        <v>0.155</v>
      </c>
      <c r="D163" s="187" t="n">
        <v>41609</v>
      </c>
      <c r="E163" s="197" t="n">
        <f aca="false">E151*1.015</f>
        <v>41.7365451766823</v>
      </c>
      <c r="F163" s="189" t="n">
        <f aca="false">IF($G$8="atm",E163,$G$8)</f>
        <v>75</v>
      </c>
      <c r="G163" s="67" t="e">
        <f aca="false">IF(AND(E163&gt;F163,$G$1="no"),"",EURO(E163,F163,O163,O163,C163,R163,1,0))</f>
        <v>#NAME?</v>
      </c>
      <c r="H163" s="66" t="e">
        <f aca="false">EURO(E163,F163,O163,O163,C163,R163,1,1)</f>
        <v>#NAME?</v>
      </c>
      <c r="I163" s="67" t="e">
        <f aca="false">IF(AND(F163&gt;E163,$G$1="no"),"",EURO(E163,F163,O163,O163,C163,R163,0,0))</f>
        <v>#NAME?</v>
      </c>
      <c r="J163" s="70" t="e">
        <f aca="false">EURO(E163,F163,O163,O163,C163,R163,0,1)</f>
        <v>#NAME?</v>
      </c>
      <c r="K163" s="69" t="e">
        <f aca="false">EURO($E163,$F163,$O163,$O163,$C163,$R163,1,2)</f>
        <v>#NAME?</v>
      </c>
      <c r="L163" s="70" t="e">
        <f aca="false">EURO($E163,$F163,$O163,$O163,$C163,$R163,1,3)/100</f>
        <v>#NAME?</v>
      </c>
      <c r="M163" s="70" t="e">
        <f aca="false">EURO($E163,$F163,$O163,$O163,$C163,$R163,1,5)/365.25</f>
        <v>#NAME?</v>
      </c>
      <c r="N163" s="191" t="n">
        <f aca="false">VLOOKUP(D163,Lookups!$B$6:$H$304,6)</f>
        <v>41623</v>
      </c>
      <c r="O163" s="192" t="n">
        <f aca="false">VLOOKUP(D163,Lookups!$B$6:$E$304,4)</f>
        <v>0.045</v>
      </c>
      <c r="P163" s="193" t="n">
        <f aca="false">VLOOKUP(D163,Lookups!$B$6:$D$304,3)</f>
        <v>21</v>
      </c>
      <c r="Q163" s="208" t="n">
        <f aca="false">IF(D163&lt;$F$6,0,IF(D163&gt;$F$7,0,1))</f>
        <v>0</v>
      </c>
      <c r="R163" s="73" t="n">
        <f aca="false">N163-$D$4</f>
        <v>-4303</v>
      </c>
    </row>
    <row r="164" customFormat="false" ht="12.75" hidden="false" customHeight="false" outlineLevel="0" collapsed="false">
      <c r="A164" s="192"/>
      <c r="B164" s="196"/>
      <c r="C164" s="186" t="n">
        <v>0.155</v>
      </c>
      <c r="D164" s="187" t="n">
        <v>41640</v>
      </c>
      <c r="E164" s="197" t="n">
        <f aca="false">E152*1.015</f>
        <v>46.0585638854239</v>
      </c>
      <c r="F164" s="189" t="n">
        <f aca="false">IF($G$8="atm",E164,$G$8)</f>
        <v>75</v>
      </c>
      <c r="G164" s="67" t="e">
        <f aca="false">IF(AND(E164&gt;F164,$G$1="no"),"",EURO(E164,F164,O164,O164,C164,R164,1,0))</f>
        <v>#NAME?</v>
      </c>
      <c r="H164" s="66" t="e">
        <f aca="false">EURO(E164,F164,O164,O164,C164,R164,1,1)</f>
        <v>#NAME?</v>
      </c>
      <c r="I164" s="67" t="e">
        <f aca="false">IF(AND(F164&gt;E164,$G$1="no"),"",EURO(E164,F164,O164,O164,C164,R164,0,0))</f>
        <v>#NAME?</v>
      </c>
      <c r="J164" s="70" t="e">
        <f aca="false">EURO(E164,F164,O164,O164,C164,R164,0,1)</f>
        <v>#NAME?</v>
      </c>
      <c r="K164" s="69" t="e">
        <f aca="false">EURO($E164,$F164,$O164,$O164,$C164,$R164,1,2)</f>
        <v>#NAME?</v>
      </c>
      <c r="L164" s="70" t="e">
        <f aca="false">EURO($E164,$F164,$O164,$O164,$C164,$R164,1,3)/100</f>
        <v>#NAME?</v>
      </c>
      <c r="M164" s="70" t="e">
        <f aca="false">EURO($E164,$F164,$O164,$O164,$C164,$R164,1,5)/365.25</f>
        <v>#NAME?</v>
      </c>
      <c r="N164" s="191" t="n">
        <f aca="false">VLOOKUP(D164,Lookups!$B$6:$H$304,6)</f>
        <v>41654</v>
      </c>
      <c r="O164" s="192" t="n">
        <f aca="false">VLOOKUP(D164,Lookups!$B$6:$E$304,4)</f>
        <v>0.045</v>
      </c>
      <c r="P164" s="193" t="n">
        <f aca="false">VLOOKUP(D164,Lookups!$B$6:$D$304,3)</f>
        <v>22</v>
      </c>
      <c r="Q164" s="208" t="n">
        <f aca="false">IF(D164&lt;$F$6,0,IF(D164&gt;$F$7,0,1))</f>
        <v>0</v>
      </c>
      <c r="R164" s="73" t="n">
        <f aca="false">N164-$D$4</f>
        <v>-4272</v>
      </c>
    </row>
    <row r="165" customFormat="false" ht="12.75" hidden="false" customHeight="false" outlineLevel="0" collapsed="false">
      <c r="A165" s="192"/>
      <c r="B165" s="196"/>
      <c r="C165" s="186" t="n">
        <v>0.155</v>
      </c>
      <c r="D165" s="187" t="n">
        <v>41671</v>
      </c>
      <c r="E165" s="197" t="n">
        <f aca="false">E153*1.015</f>
        <v>81.107466234862</v>
      </c>
      <c r="F165" s="189" t="n">
        <f aca="false">IF($G$8="atm",E165,$G$8)</f>
        <v>75</v>
      </c>
      <c r="G165" s="67" t="e">
        <f aca="false">IF(AND(E165&gt;F165,$G$1="no"),"",EURO(E165,F165,O165,O165,C165,R165,1,0))</f>
        <v>#NAME?</v>
      </c>
      <c r="H165" s="66" t="e">
        <f aca="false">EURO(E165,F165,O165,O165,C165,R165,1,1)</f>
        <v>#NAME?</v>
      </c>
      <c r="I165" s="67" t="e">
        <f aca="false">IF(AND(F165&gt;E165,$G$1="no"),"",EURO(E165,F165,O165,O165,C165,R165,0,0))</f>
        <v>#NAME?</v>
      </c>
      <c r="J165" s="70" t="e">
        <f aca="false">EURO(E165,F165,O165,O165,C165,R165,0,1)</f>
        <v>#NAME?</v>
      </c>
      <c r="K165" s="69" t="e">
        <f aca="false">EURO($E165,$F165,$O165,$O165,$C165,$R165,1,2)</f>
        <v>#NAME?</v>
      </c>
      <c r="L165" s="70" t="e">
        <f aca="false">EURO($E165,$F165,$O165,$O165,$C165,$R165,1,3)/100</f>
        <v>#NAME?</v>
      </c>
      <c r="M165" s="70" t="e">
        <f aca="false">EURO($E165,$F165,$O165,$O165,$C165,$R165,1,5)/365.25</f>
        <v>#NAME?</v>
      </c>
      <c r="N165" s="191" t="n">
        <f aca="false">VLOOKUP(D165,Lookups!$B$6:$H$304,6)</f>
        <v>41685</v>
      </c>
      <c r="O165" s="192" t="n">
        <f aca="false">VLOOKUP(D165,Lookups!$B$6:$E$304,4)</f>
        <v>0.045</v>
      </c>
      <c r="P165" s="193" t="n">
        <f aca="false">VLOOKUP(D165,Lookups!$B$6:$D$304,3)</f>
        <v>20</v>
      </c>
      <c r="Q165" s="208" t="n">
        <f aca="false">IF(D165&lt;$F$6,0,IF(D165&gt;$F$7,0,1))</f>
        <v>0</v>
      </c>
      <c r="R165" s="73" t="n">
        <f aca="false">N165-$D$4</f>
        <v>-4241</v>
      </c>
    </row>
    <row r="166" customFormat="false" ht="12.75" hidden="false" customHeight="false" outlineLevel="0" collapsed="false">
      <c r="A166" s="192"/>
      <c r="B166" s="196"/>
      <c r="C166" s="186" t="n">
        <v>0.155</v>
      </c>
      <c r="D166" s="187" t="n">
        <v>41699</v>
      </c>
      <c r="E166" s="197" t="n">
        <f aca="false">E154*1.015</f>
        <v>44.249184196721</v>
      </c>
      <c r="F166" s="189" t="n">
        <f aca="false">IF($G$8="atm",E166,$G$8)</f>
        <v>75</v>
      </c>
      <c r="G166" s="67" t="e">
        <f aca="false">IF(AND(E166&gt;F166,$G$1="no"),"",EURO(E166,F166,O166,O166,C166,R166,1,0))</f>
        <v>#NAME?</v>
      </c>
      <c r="H166" s="66" t="e">
        <f aca="false">EURO(E166,F166,O166,O166,C166,R166,1,1)</f>
        <v>#NAME?</v>
      </c>
      <c r="I166" s="67" t="e">
        <f aca="false">IF(AND(F166&gt;E166,$G$1="no"),"",EURO(E166,F166,O166,O166,C166,R166,0,0))</f>
        <v>#NAME?</v>
      </c>
      <c r="J166" s="70" t="e">
        <f aca="false">EURO(E166,F166,O166,O166,C166,R166,0,1)</f>
        <v>#NAME?</v>
      </c>
      <c r="K166" s="69" t="e">
        <f aca="false">EURO($E166,$F166,$O166,$O166,$C166,$R166,1,2)</f>
        <v>#NAME?</v>
      </c>
      <c r="L166" s="70" t="e">
        <f aca="false">EURO($E166,$F166,$O166,$O166,$C166,$R166,1,3)/100</f>
        <v>#NAME?</v>
      </c>
      <c r="M166" s="70" t="e">
        <f aca="false">EURO($E166,$F166,$O166,$O166,$C166,$R166,1,5)/365.25</f>
        <v>#NAME?</v>
      </c>
      <c r="N166" s="191" t="n">
        <f aca="false">VLOOKUP(D166,Lookups!$B$6:$H$304,6)</f>
        <v>41713</v>
      </c>
      <c r="O166" s="192" t="n">
        <f aca="false">VLOOKUP(D166,Lookups!$B$6:$E$304,4)</f>
        <v>0.045</v>
      </c>
      <c r="P166" s="193" t="n">
        <f aca="false">VLOOKUP(D166,Lookups!$B$6:$D$304,3)</f>
        <v>21</v>
      </c>
      <c r="Q166" s="208" t="n">
        <f aca="false">IF(D166&lt;$F$6,0,IF(D166&gt;$F$7,0,1))</f>
        <v>0</v>
      </c>
      <c r="R166" s="73" t="n">
        <f aca="false">N166-$D$4</f>
        <v>-4213</v>
      </c>
    </row>
    <row r="167" customFormat="false" ht="12.75" hidden="false" customHeight="false" outlineLevel="0" collapsed="false">
      <c r="A167" s="192"/>
      <c r="B167" s="196"/>
      <c r="C167" s="186" t="n">
        <v>0.155</v>
      </c>
      <c r="D167" s="187" t="n">
        <v>41730</v>
      </c>
      <c r="E167" s="197" t="n">
        <f aca="false">E155*1.015</f>
        <v>43.4488051075838</v>
      </c>
      <c r="F167" s="189" t="n">
        <f aca="false">IF($G$8="atm",E167,$G$8)</f>
        <v>75</v>
      </c>
      <c r="G167" s="67" t="e">
        <f aca="false">IF(AND(E167&gt;F167,$G$1="no"),"",EURO(E167,F167,O167,O167,C167,R167,1,0))</f>
        <v>#NAME?</v>
      </c>
      <c r="H167" s="66" t="e">
        <f aca="false">EURO(E167,F167,O167,O167,C167,R167,1,1)</f>
        <v>#NAME?</v>
      </c>
      <c r="I167" s="67" t="e">
        <f aca="false">IF(AND(F167&gt;E167,$G$1="no"),"",EURO(E167,F167,O167,O167,C167,R167,0,0))</f>
        <v>#NAME?</v>
      </c>
      <c r="J167" s="70" t="e">
        <f aca="false">EURO(E167,F167,O167,O167,C167,R167,0,1)</f>
        <v>#NAME?</v>
      </c>
      <c r="K167" s="69" t="e">
        <f aca="false">EURO($E167,$F167,$O167,$O167,$C167,$R167,1,2)</f>
        <v>#NAME?</v>
      </c>
      <c r="L167" s="70" t="e">
        <f aca="false">EURO($E167,$F167,$O167,$O167,$C167,$R167,1,3)/100</f>
        <v>#NAME?</v>
      </c>
      <c r="M167" s="70" t="e">
        <f aca="false">EURO($E167,$F167,$O167,$O167,$C167,$R167,1,5)/365.25</f>
        <v>#NAME?</v>
      </c>
      <c r="N167" s="191" t="n">
        <f aca="false">VLOOKUP(D167,Lookups!$B$6:$H$304,6)</f>
        <v>41744</v>
      </c>
      <c r="O167" s="192" t="n">
        <f aca="false">VLOOKUP(D167,Lookups!$B$6:$E$304,4)</f>
        <v>0.045</v>
      </c>
      <c r="P167" s="193" t="n">
        <f aca="false">VLOOKUP(D167,Lookups!$B$6:$D$304,3)</f>
        <v>22</v>
      </c>
      <c r="Q167" s="208" t="n">
        <f aca="false">IF(D167&lt;$F$6,0,IF(D167&gt;$F$7,0,1))</f>
        <v>0</v>
      </c>
      <c r="R167" s="73" t="n">
        <f aca="false">N167-$D$4</f>
        <v>-4182</v>
      </c>
    </row>
    <row r="168" customFormat="false" ht="12.75" hidden="false" customHeight="false" outlineLevel="0" collapsed="false">
      <c r="A168" s="192"/>
      <c r="B168" s="196"/>
      <c r="C168" s="186" t="n">
        <v>0.155</v>
      </c>
      <c r="D168" s="187" t="n">
        <v>41760</v>
      </c>
      <c r="E168" s="197" t="n">
        <f aca="false">E156*1.015</f>
        <v>46.3073070885264</v>
      </c>
      <c r="F168" s="189" t="n">
        <f aca="false">IF($G$8="atm",E168,$G$8)</f>
        <v>75</v>
      </c>
      <c r="G168" s="67" t="e">
        <f aca="false">IF(AND(E168&gt;F168,$G$1="no"),"",EURO(E168,F168,O168,O168,C168,R168,1,0))</f>
        <v>#NAME?</v>
      </c>
      <c r="H168" s="66" t="e">
        <f aca="false">EURO(E168,F168,O168,O168,C168,R168,1,1)</f>
        <v>#NAME?</v>
      </c>
      <c r="I168" s="67" t="e">
        <f aca="false">IF(AND(F168&gt;E168,$G$1="no"),"",EURO(E168,F168,O168,O168,C168,R168,0,0))</f>
        <v>#NAME?</v>
      </c>
      <c r="J168" s="70" t="e">
        <f aca="false">EURO(E168,F168,O168,O168,C168,R168,0,1)</f>
        <v>#NAME?</v>
      </c>
      <c r="K168" s="69" t="e">
        <f aca="false">EURO($E168,$F168,$O168,$O168,$C168,$R168,1,2)</f>
        <v>#NAME?</v>
      </c>
      <c r="L168" s="70" t="e">
        <f aca="false">EURO($E168,$F168,$O168,$O168,$C168,$R168,1,3)/100</f>
        <v>#NAME?</v>
      </c>
      <c r="M168" s="70" t="e">
        <f aca="false">EURO($E168,$F168,$O168,$O168,$C168,$R168,1,5)/365.25</f>
        <v>#NAME?</v>
      </c>
      <c r="N168" s="191" t="n">
        <f aca="false">VLOOKUP(D168,Lookups!$B$6:$H$304,6)</f>
        <v>41774</v>
      </c>
      <c r="O168" s="192" t="n">
        <f aca="false">VLOOKUP(D168,Lookups!$B$6:$E$304,4)</f>
        <v>0.045</v>
      </c>
      <c r="P168" s="193" t="n">
        <f aca="false">VLOOKUP(D168,Lookups!$B$6:$D$304,3)</f>
        <v>21</v>
      </c>
      <c r="Q168" s="208" t="n">
        <f aca="false">IF(D168&lt;$F$6,0,IF(D168&gt;$F$7,0,1))</f>
        <v>0</v>
      </c>
      <c r="R168" s="73" t="n">
        <f aca="false">N168-$D$4</f>
        <v>-4152</v>
      </c>
    </row>
    <row r="169" customFormat="false" ht="12.75" hidden="false" customHeight="false" outlineLevel="0" collapsed="false">
      <c r="A169" s="192"/>
      <c r="B169" s="196"/>
      <c r="C169" s="186" t="n">
        <v>0.155</v>
      </c>
      <c r="D169" s="187" t="n">
        <v>41791</v>
      </c>
      <c r="E169" s="197" t="n">
        <f aca="false">E157*1.015</f>
        <v>53.4534769879939</v>
      </c>
      <c r="F169" s="189" t="n">
        <f aca="false">IF($G$8="atm",E169,$G$8)</f>
        <v>75</v>
      </c>
      <c r="G169" s="67" t="e">
        <f aca="false">IF(AND(E169&gt;F169,$G$1="no"),"",EURO(E169,F169,O169,O169,C169,R169,1,0))</f>
        <v>#NAME?</v>
      </c>
      <c r="H169" s="66" t="e">
        <f aca="false">EURO(E169,F169,O169,O169,C169,R169,1,1)</f>
        <v>#NAME?</v>
      </c>
      <c r="I169" s="67" t="e">
        <f aca="false">IF(AND(F169&gt;E169,$G$1="no"),"",EURO(E169,F169,O169,O169,C169,R169,0,0))</f>
        <v>#NAME?</v>
      </c>
      <c r="J169" s="70" t="e">
        <f aca="false">EURO(E169,F169,O169,O169,C169,R169,0,1)</f>
        <v>#NAME?</v>
      </c>
      <c r="K169" s="69" t="e">
        <f aca="false">EURO($E169,$F169,$O169,$O169,$C169,$R169,1,2)</f>
        <v>#NAME?</v>
      </c>
      <c r="L169" s="70" t="e">
        <f aca="false">EURO($E169,$F169,$O169,$O169,$C169,$R169,1,3)/100</f>
        <v>#NAME?</v>
      </c>
      <c r="M169" s="70" t="e">
        <f aca="false">EURO($E169,$F169,$O169,$O169,$C169,$R169,1,5)/365.25</f>
        <v>#NAME?</v>
      </c>
      <c r="N169" s="191" t="n">
        <f aca="false">VLOOKUP(D169,Lookups!$B$6:$H$304,6)</f>
        <v>41805</v>
      </c>
      <c r="O169" s="192" t="n">
        <f aca="false">VLOOKUP(D169,Lookups!$B$6:$E$304,4)</f>
        <v>0.045</v>
      </c>
      <c r="P169" s="193" t="n">
        <f aca="false">VLOOKUP(D169,Lookups!$B$6:$D$304,3)</f>
        <v>21</v>
      </c>
      <c r="Q169" s="208" t="n">
        <f aca="false">IF(D169&lt;$F$6,0,IF(D169&gt;$F$7,0,1))</f>
        <v>0</v>
      </c>
      <c r="R169" s="73" t="n">
        <f aca="false">N169-$D$4</f>
        <v>-4121</v>
      </c>
    </row>
    <row r="170" customFormat="false" ht="12.75" hidden="false" customHeight="false" outlineLevel="0" collapsed="false">
      <c r="A170" s="192"/>
      <c r="B170" s="196"/>
      <c r="C170" s="186" t="n">
        <v>0.155</v>
      </c>
      <c r="D170" s="187" t="n">
        <v>41821</v>
      </c>
      <c r="E170" s="197" t="n">
        <f aca="false">E158*1.015</f>
        <v>63.1722874171583</v>
      </c>
      <c r="F170" s="189" t="n">
        <f aca="false">IF($G$8="atm",E170,$G$8)</f>
        <v>75</v>
      </c>
      <c r="G170" s="67" t="e">
        <f aca="false">IF(AND(E170&gt;F170,$G$1="no"),"",EURO(E170,F170,O170,O170,C170,R170,1,0))</f>
        <v>#NAME?</v>
      </c>
      <c r="H170" s="66" t="e">
        <f aca="false">EURO(E170,F170,O170,O170,C170,R170,1,1)</f>
        <v>#NAME?</v>
      </c>
      <c r="I170" s="67" t="e">
        <f aca="false">IF(AND(F170&gt;E170,$G$1="no"),"",EURO(E170,F170,O170,O170,C170,R170,0,0))</f>
        <v>#NAME?</v>
      </c>
      <c r="J170" s="70" t="e">
        <f aca="false">EURO(E170,F170,O170,O170,C170,R170,0,1)</f>
        <v>#NAME?</v>
      </c>
      <c r="K170" s="69" t="e">
        <f aca="false">EURO($E170,$F170,$O170,$O170,$C170,$R170,1,2)</f>
        <v>#NAME?</v>
      </c>
      <c r="L170" s="70" t="e">
        <f aca="false">EURO($E170,$F170,$O170,$O170,$C170,$R170,1,3)/100</f>
        <v>#NAME?</v>
      </c>
      <c r="M170" s="70" t="e">
        <f aca="false">EURO($E170,$F170,$O170,$O170,$C170,$R170,1,5)/365.25</f>
        <v>#NAME?</v>
      </c>
      <c r="N170" s="191" t="n">
        <f aca="false">VLOOKUP(D170,Lookups!$B$6:$H$304,6)</f>
        <v>41835</v>
      </c>
      <c r="O170" s="192" t="n">
        <f aca="false">VLOOKUP(D170,Lookups!$B$6:$E$304,4)</f>
        <v>0.045</v>
      </c>
      <c r="P170" s="193" t="n">
        <f aca="false">VLOOKUP(D170,Lookups!$B$6:$D$304,3)</f>
        <v>22</v>
      </c>
      <c r="Q170" s="208" t="n">
        <f aca="false">IF(D170&lt;$F$6,0,IF(D170&gt;$F$7,0,1))</f>
        <v>0</v>
      </c>
      <c r="R170" s="73" t="n">
        <f aca="false">N170-$D$4</f>
        <v>-4091</v>
      </c>
    </row>
    <row r="171" customFormat="false" ht="12.75" hidden="false" customHeight="false" outlineLevel="0" collapsed="false">
      <c r="A171" s="192"/>
      <c r="B171" s="196"/>
      <c r="C171" s="186" t="n">
        <v>0.155</v>
      </c>
      <c r="D171" s="187" t="n">
        <v>41852</v>
      </c>
      <c r="E171" s="197" t="n">
        <f aca="false">E159*1.015</f>
        <v>63.1722961405315</v>
      </c>
      <c r="F171" s="189" t="n">
        <f aca="false">IF($G$8="atm",E171,$G$8)</f>
        <v>75</v>
      </c>
      <c r="G171" s="67" t="e">
        <f aca="false">IF(AND(E171&gt;F171,$G$1="no"),"",EURO(E171,F171,O171,O171,C171,R171,1,0))</f>
        <v>#NAME?</v>
      </c>
      <c r="H171" s="66" t="e">
        <f aca="false">EURO(E171,F171,O171,O171,C171,R171,1,1)</f>
        <v>#NAME?</v>
      </c>
      <c r="I171" s="67" t="e">
        <f aca="false">IF(AND(F171&gt;E171,$G$1="no"),"",EURO(E171,F171,O171,O171,C171,R171,0,0))</f>
        <v>#NAME?</v>
      </c>
      <c r="J171" s="70" t="e">
        <f aca="false">EURO(E171,F171,O171,O171,C171,R171,0,1)</f>
        <v>#NAME?</v>
      </c>
      <c r="K171" s="69" t="e">
        <f aca="false">EURO($E171,$F171,$O171,$O171,$C171,$R171,1,2)</f>
        <v>#NAME?</v>
      </c>
      <c r="L171" s="70" t="e">
        <f aca="false">EURO($E171,$F171,$O171,$O171,$C171,$R171,1,3)/100</f>
        <v>#NAME?</v>
      </c>
      <c r="M171" s="70" t="e">
        <f aca="false">EURO($E171,$F171,$O171,$O171,$C171,$R171,1,5)/365.25</f>
        <v>#NAME?</v>
      </c>
      <c r="N171" s="191" t="n">
        <f aca="false">VLOOKUP(D171,Lookups!$B$6:$H$304,6)</f>
        <v>41866</v>
      </c>
      <c r="O171" s="192" t="n">
        <f aca="false">VLOOKUP(D171,Lookups!$B$6:$E$304,4)</f>
        <v>0.045</v>
      </c>
      <c r="P171" s="193" t="n">
        <f aca="false">VLOOKUP(D171,Lookups!$B$6:$D$304,3)</f>
        <v>21</v>
      </c>
      <c r="Q171" s="208" t="n">
        <f aca="false">IF(D171&lt;$F$6,0,IF(D171&gt;$F$7,0,1))</f>
        <v>0</v>
      </c>
      <c r="R171" s="73" t="n">
        <f aca="false">N171-$D$4</f>
        <v>-4060</v>
      </c>
    </row>
    <row r="172" customFormat="false" ht="12.75" hidden="false" customHeight="false" outlineLevel="0" collapsed="false">
      <c r="A172" s="192"/>
      <c r="B172" s="196"/>
      <c r="C172" s="186" t="n">
        <v>0.155</v>
      </c>
      <c r="D172" s="187" t="n">
        <v>41883</v>
      </c>
      <c r="E172" s="197" t="n">
        <f aca="false">E160*1.015</f>
        <v>46.3072983651532</v>
      </c>
      <c r="F172" s="189" t="n">
        <f aca="false">IF($G$8="atm",E172,$G$8)</f>
        <v>75</v>
      </c>
      <c r="G172" s="67" t="e">
        <f aca="false">IF(AND(E172&gt;F172,$G$1="no"),"",EURO(E172,F172,O172,O172,C172,R172,1,0))</f>
        <v>#NAME?</v>
      </c>
      <c r="H172" s="66" t="e">
        <f aca="false">EURO(E172,F172,O172,O172,C172,R172,1,1)</f>
        <v>#NAME?</v>
      </c>
      <c r="I172" s="67" t="e">
        <f aca="false">IF(AND(F172&gt;E172,$G$1="no"),"",EURO(E172,F172,O172,O172,C172,R172,0,0))</f>
        <v>#NAME?</v>
      </c>
      <c r="J172" s="70" t="e">
        <f aca="false">EURO(E172,F172,O172,O172,C172,R172,0,1)</f>
        <v>#NAME?</v>
      </c>
      <c r="K172" s="69" t="e">
        <f aca="false">EURO($E172,$F172,$O172,$O172,$C172,$R172,1,2)</f>
        <v>#NAME?</v>
      </c>
      <c r="L172" s="70" t="e">
        <f aca="false">EURO($E172,$F172,$O172,$O172,$C172,$R172,1,3)/100</f>
        <v>#NAME?</v>
      </c>
      <c r="M172" s="70" t="e">
        <f aca="false">EURO($E172,$F172,$O172,$O172,$C172,$R172,1,5)/365.25</f>
        <v>#NAME?</v>
      </c>
      <c r="N172" s="191" t="n">
        <f aca="false">VLOOKUP(D172,Lookups!$B$6:$H$304,6)</f>
        <v>41897</v>
      </c>
      <c r="O172" s="192" t="n">
        <f aca="false">VLOOKUP(D172,Lookups!$B$6:$E$304,4)</f>
        <v>0.045</v>
      </c>
      <c r="P172" s="193" t="n">
        <f aca="false">VLOOKUP(D172,Lookups!$B$6:$D$304,3)</f>
        <v>21</v>
      </c>
      <c r="Q172" s="208" t="n">
        <f aca="false">IF(D172&lt;$F$6,0,IF(D172&gt;$F$7,0,1))</f>
        <v>0</v>
      </c>
      <c r="R172" s="73" t="n">
        <f aca="false">N172-$D$4</f>
        <v>-4029</v>
      </c>
    </row>
    <row r="173" customFormat="false" ht="12.75" hidden="false" customHeight="false" outlineLevel="0" collapsed="false">
      <c r="A173" s="192"/>
      <c r="B173" s="196"/>
      <c r="C173" s="186" t="n">
        <v>0.155</v>
      </c>
      <c r="D173" s="187" t="n">
        <v>41913</v>
      </c>
      <c r="E173" s="197" t="n">
        <f aca="false">E161*1.015</f>
        <v>42.4197707041381</v>
      </c>
      <c r="F173" s="189" t="n">
        <f aca="false">IF($G$8="atm",E173,$G$8)</f>
        <v>75</v>
      </c>
      <c r="G173" s="67" t="e">
        <f aca="false">IF(AND(E173&gt;F173,$G$1="no"),"",EURO(E173,F173,O173,O173,C173,R173,1,0))</f>
        <v>#NAME?</v>
      </c>
      <c r="H173" s="66" t="e">
        <f aca="false">EURO(E173,F173,O173,O173,C173,R173,1,1)</f>
        <v>#NAME?</v>
      </c>
      <c r="I173" s="67" t="e">
        <f aca="false">IF(AND(F173&gt;E173,$G$1="no"),"",EURO(E173,F173,O173,O173,C173,R173,0,0))</f>
        <v>#NAME?</v>
      </c>
      <c r="J173" s="70" t="e">
        <f aca="false">EURO(E173,F173,O173,O173,C173,R173,0,1)</f>
        <v>#NAME?</v>
      </c>
      <c r="K173" s="69" t="e">
        <f aca="false">EURO($E173,$F173,$O173,$O173,$C173,$R173,1,2)</f>
        <v>#NAME?</v>
      </c>
      <c r="L173" s="70" t="e">
        <f aca="false">EURO($E173,$F173,$O173,$O173,$C173,$R173,1,3)/100</f>
        <v>#NAME?</v>
      </c>
      <c r="M173" s="70" t="e">
        <f aca="false">EURO($E173,$F173,$O173,$O173,$C173,$R173,1,5)/365.25</f>
        <v>#NAME?</v>
      </c>
      <c r="N173" s="191" t="n">
        <f aca="false">VLOOKUP(D173,Lookups!$B$6:$H$304,6)</f>
        <v>41927</v>
      </c>
      <c r="O173" s="192" t="n">
        <f aca="false">VLOOKUP(D173,Lookups!$B$6:$E$304,4)</f>
        <v>0.045</v>
      </c>
      <c r="P173" s="193" t="n">
        <f aca="false">VLOOKUP(D173,Lookups!$B$6:$D$304,3)</f>
        <v>23</v>
      </c>
      <c r="Q173" s="208" t="n">
        <f aca="false">IF(D173&lt;$F$6,0,IF(D173&gt;$F$7,0,1))</f>
        <v>0</v>
      </c>
      <c r="R173" s="73" t="n">
        <f aca="false">N173-$D$4</f>
        <v>-3999</v>
      </c>
    </row>
    <row r="174" customFormat="false" ht="12.75" hidden="false" customHeight="false" outlineLevel="0" collapsed="false">
      <c r="A174" s="192"/>
      <c r="B174" s="196"/>
      <c r="C174" s="186" t="n">
        <v>0.155</v>
      </c>
      <c r="D174" s="187" t="n">
        <v>41944</v>
      </c>
      <c r="E174" s="197" t="n">
        <f aca="false">E162*1.015</f>
        <v>42.3625933543325</v>
      </c>
      <c r="F174" s="189" t="n">
        <f aca="false">IF($G$8="atm",E174,$G$8)</f>
        <v>75</v>
      </c>
      <c r="G174" s="67" t="e">
        <f aca="false">IF(AND(E174&gt;F174,$G$1="no"),"",EURO(E174,F174,O174,O174,C174,R174,1,0))</f>
        <v>#NAME?</v>
      </c>
      <c r="H174" s="66" t="e">
        <f aca="false">EURO(E174,F174,O174,O174,C174,R174,1,1)</f>
        <v>#NAME?</v>
      </c>
      <c r="I174" s="67" t="e">
        <f aca="false">IF(AND(F174&gt;E174,$G$1="no"),"",EURO(E174,F174,O174,O174,C174,R174,0,0))</f>
        <v>#NAME?</v>
      </c>
      <c r="J174" s="70" t="e">
        <f aca="false">EURO(E174,F174,O174,O174,C174,R174,0,1)</f>
        <v>#NAME?</v>
      </c>
      <c r="K174" s="69" t="e">
        <f aca="false">EURO($E174,$F174,$O174,$O174,$C174,$R174,1,2)</f>
        <v>#NAME?</v>
      </c>
      <c r="L174" s="70" t="e">
        <f aca="false">EURO($E174,$F174,$O174,$O174,$C174,$R174,1,3)/100</f>
        <v>#NAME?</v>
      </c>
      <c r="M174" s="70" t="e">
        <f aca="false">EURO($E174,$F174,$O174,$O174,$C174,$R174,1,5)/365.25</f>
        <v>#NAME?</v>
      </c>
      <c r="N174" s="191" t="n">
        <f aca="false">VLOOKUP(D174,Lookups!$B$6:$H$304,6)</f>
        <v>41958</v>
      </c>
      <c r="O174" s="192" t="n">
        <f aca="false">VLOOKUP(D174,Lookups!$B$6:$E$304,4)</f>
        <v>0.045</v>
      </c>
      <c r="P174" s="193" t="n">
        <f aca="false">VLOOKUP(D174,Lookups!$B$6:$D$304,3)</f>
        <v>19</v>
      </c>
      <c r="Q174" s="208" t="n">
        <f aca="false">IF(D174&lt;$F$6,0,IF(D174&gt;$F$7,0,1))</f>
        <v>0</v>
      </c>
      <c r="R174" s="73" t="n">
        <f aca="false">N174-$D$4</f>
        <v>-3968</v>
      </c>
    </row>
    <row r="175" customFormat="false" ht="12.75" hidden="false" customHeight="false" outlineLevel="0" collapsed="false">
      <c r="A175" s="192"/>
      <c r="B175" s="196"/>
      <c r="C175" s="186" t="n">
        <v>0.155</v>
      </c>
      <c r="D175" s="187" t="n">
        <v>41974</v>
      </c>
      <c r="E175" s="197" t="n">
        <f aca="false">E163*1.015</f>
        <v>42.3625933543325</v>
      </c>
      <c r="F175" s="189" t="n">
        <f aca="false">IF($G$8="atm",E175,$G$8)</f>
        <v>75</v>
      </c>
      <c r="G175" s="67" t="e">
        <f aca="false">IF(AND(E175&gt;F175,$G$1="no"),"",EURO(E175,F175,O175,O175,C175,R175,1,0))</f>
        <v>#NAME?</v>
      </c>
      <c r="H175" s="66" t="e">
        <f aca="false">EURO(E175,F175,O175,O175,C175,R175,1,1)</f>
        <v>#NAME?</v>
      </c>
      <c r="I175" s="67" t="e">
        <f aca="false">IF(AND(F175&gt;E175,$G$1="no"),"",EURO(E175,F175,O175,O175,C175,R175,0,0))</f>
        <v>#NAME?</v>
      </c>
      <c r="J175" s="70" t="e">
        <f aca="false">EURO(E175,F175,O175,O175,C175,R175,0,1)</f>
        <v>#NAME?</v>
      </c>
      <c r="K175" s="69" t="e">
        <f aca="false">EURO($E175,$F175,$O175,$O175,$C175,$R175,1,2)</f>
        <v>#NAME?</v>
      </c>
      <c r="L175" s="70" t="e">
        <f aca="false">EURO($E175,$F175,$O175,$O175,$C175,$R175,1,3)/100</f>
        <v>#NAME?</v>
      </c>
      <c r="M175" s="70" t="e">
        <f aca="false">EURO($E175,$F175,$O175,$O175,$C175,$R175,1,5)/365.25</f>
        <v>#NAME?</v>
      </c>
      <c r="N175" s="191" t="n">
        <f aca="false">VLOOKUP(D175,Lookups!$B$6:$H$304,6)</f>
        <v>41988</v>
      </c>
      <c r="O175" s="192" t="n">
        <f aca="false">VLOOKUP(D175,Lookups!$B$6:$E$304,4)</f>
        <v>0.045</v>
      </c>
      <c r="P175" s="193" t="n">
        <f aca="false">VLOOKUP(D175,Lookups!$B$6:$D$304,3)</f>
        <v>22</v>
      </c>
      <c r="Q175" s="208" t="n">
        <f aca="false">IF(D175&lt;$F$6,0,IF(D175&gt;$F$7,0,1))</f>
        <v>0</v>
      </c>
      <c r="R175" s="73" t="n">
        <f aca="false">N175-$D$4</f>
        <v>-3938</v>
      </c>
    </row>
    <row r="176" customFormat="false" ht="12.75" hidden="false" customHeight="false" outlineLevel="0" collapsed="false">
      <c r="A176" s="192"/>
      <c r="B176" s="196"/>
      <c r="C176" s="186" t="n">
        <v>0.155</v>
      </c>
      <c r="D176" s="187" t="n">
        <v>42005</v>
      </c>
      <c r="E176" s="197" t="n">
        <f aca="false">E164*1.015</f>
        <v>46.7494423437052</v>
      </c>
      <c r="F176" s="189" t="n">
        <f aca="false">IF($G$8="atm",E176,$G$8)</f>
        <v>75</v>
      </c>
      <c r="G176" s="67" t="e">
        <f aca="false">IF(AND(E176&gt;F176,$G$1="no"),"",EURO(E176,F176,O176,O176,C176,R176,1,0))</f>
        <v>#NAME?</v>
      </c>
      <c r="H176" s="66" t="e">
        <f aca="false">EURO(E176,F176,O176,O176,C176,R176,1,1)</f>
        <v>#NAME?</v>
      </c>
      <c r="I176" s="67" t="e">
        <f aca="false">IF(AND(F176&gt;E176,$G$1="no"),"",EURO(E176,F176,O176,O176,C176,R176,0,0))</f>
        <v>#NAME?</v>
      </c>
      <c r="J176" s="70" t="e">
        <f aca="false">EURO(E176,F176,O176,O176,C176,R176,0,1)</f>
        <v>#NAME?</v>
      </c>
      <c r="K176" s="69" t="e">
        <f aca="false">EURO($E176,$F176,$O176,$O176,$C176,$R176,1,2)</f>
        <v>#NAME?</v>
      </c>
      <c r="L176" s="70" t="e">
        <f aca="false">EURO($E176,$F176,$O176,$O176,$C176,$R176,1,3)/100</f>
        <v>#NAME?</v>
      </c>
      <c r="M176" s="70" t="e">
        <f aca="false">EURO($E176,$F176,$O176,$O176,$C176,$R176,1,5)/365.25</f>
        <v>#NAME?</v>
      </c>
      <c r="N176" s="191" t="n">
        <f aca="false">VLOOKUP(D176,Lookups!$B$6:$H$304,6)</f>
        <v>42019</v>
      </c>
      <c r="O176" s="192" t="n">
        <f aca="false">VLOOKUP(D176,Lookups!$B$6:$E$304,4)</f>
        <v>0.045</v>
      </c>
      <c r="P176" s="193" t="n">
        <f aca="false">VLOOKUP(D176,Lookups!$B$6:$D$304,3)</f>
        <v>21</v>
      </c>
      <c r="Q176" s="208" t="n">
        <f aca="false">IF(D176&lt;$F$6,0,IF(D176&gt;$F$7,0,1))</f>
        <v>0</v>
      </c>
      <c r="R176" s="73" t="n">
        <f aca="false">N176-$D$4</f>
        <v>-3907</v>
      </c>
    </row>
    <row r="177" customFormat="false" ht="12.75" hidden="false" customHeight="false" outlineLevel="0" collapsed="false">
      <c r="A177" s="192"/>
      <c r="B177" s="196"/>
      <c r="C177" s="186" t="n">
        <v>0.155</v>
      </c>
      <c r="D177" s="187" t="n">
        <v>42036</v>
      </c>
      <c r="E177" s="197" t="n">
        <f aca="false">E165*1.015</f>
        <v>82.324078228385</v>
      </c>
      <c r="F177" s="189" t="n">
        <f aca="false">IF($G$8="atm",E177,$G$8)</f>
        <v>75</v>
      </c>
      <c r="G177" s="67" t="e">
        <f aca="false">IF(AND(E177&gt;F177,$G$1="no"),"",EURO(E177,F177,O177,O177,C177,R177,1,0))</f>
        <v>#NAME?</v>
      </c>
      <c r="H177" s="66" t="e">
        <f aca="false">EURO(E177,F177,O177,O177,C177,R177,1,1)</f>
        <v>#NAME?</v>
      </c>
      <c r="I177" s="67" t="e">
        <f aca="false">IF(AND(F177&gt;E177,$G$1="no"),"",EURO(E177,F177,O177,O177,C177,R177,0,0))</f>
        <v>#NAME?</v>
      </c>
      <c r="J177" s="70" t="e">
        <f aca="false">EURO(E177,F177,O177,O177,C177,R177,0,1)</f>
        <v>#NAME?</v>
      </c>
      <c r="K177" s="69" t="e">
        <f aca="false">EURO($E177,$F177,$O177,$O177,$C177,$R177,1,2)</f>
        <v>#NAME?</v>
      </c>
      <c r="L177" s="70" t="e">
        <f aca="false">EURO($E177,$F177,$O177,$O177,$C177,$R177,1,3)/100</f>
        <v>#NAME?</v>
      </c>
      <c r="M177" s="70" t="e">
        <f aca="false">EURO($E177,$F177,$O177,$O177,$C177,$R177,1,5)/365.25</f>
        <v>#NAME?</v>
      </c>
      <c r="N177" s="191" t="n">
        <f aca="false">VLOOKUP(D177,Lookups!$B$6:$H$304,6)</f>
        <v>42050</v>
      </c>
      <c r="O177" s="192" t="n">
        <f aca="false">VLOOKUP(D177,Lookups!$B$6:$E$304,4)</f>
        <v>0.045</v>
      </c>
      <c r="P177" s="193" t="n">
        <f aca="false">VLOOKUP(D177,Lookups!$B$6:$D$304,3)</f>
        <v>20</v>
      </c>
      <c r="Q177" s="208" t="n">
        <f aca="false">IF(D177&lt;$F$6,0,IF(D177&gt;$F$7,0,1))</f>
        <v>0</v>
      </c>
      <c r="R177" s="73" t="n">
        <f aca="false">N177-$D$4</f>
        <v>-3876</v>
      </c>
    </row>
    <row r="178" customFormat="false" ht="12.75" hidden="false" customHeight="false" outlineLevel="0" collapsed="false">
      <c r="A178" s="192"/>
      <c r="B178" s="196"/>
      <c r="C178" s="186" t="n">
        <v>0.155</v>
      </c>
      <c r="D178" s="187" t="n">
        <v>42064</v>
      </c>
      <c r="E178" s="197" t="n">
        <f aca="false">E166*1.015</f>
        <v>44.9129219596718</v>
      </c>
      <c r="F178" s="189" t="n">
        <f aca="false">IF($G$8="atm",E178,$G$8)</f>
        <v>75</v>
      </c>
      <c r="G178" s="67" t="e">
        <f aca="false">IF(AND(E178&gt;F178,$G$1="no"),"",EURO(E178,F178,O178,O178,C178,R178,1,0))</f>
        <v>#NAME?</v>
      </c>
      <c r="H178" s="66" t="e">
        <f aca="false">EURO(E178,F178,O178,O178,C178,R178,1,1)</f>
        <v>#NAME?</v>
      </c>
      <c r="I178" s="67" t="e">
        <f aca="false">IF(AND(F178&gt;E178,$G$1="no"),"",EURO(E178,F178,O178,O178,C178,R178,0,0))</f>
        <v>#NAME?</v>
      </c>
      <c r="J178" s="70" t="e">
        <f aca="false">EURO(E178,F178,O178,O178,C178,R178,0,1)</f>
        <v>#NAME?</v>
      </c>
      <c r="K178" s="69" t="e">
        <f aca="false">EURO($E178,$F178,$O178,$O178,$C178,$R178,1,2)</f>
        <v>#NAME?</v>
      </c>
      <c r="L178" s="70" t="e">
        <f aca="false">EURO($E178,$F178,$O178,$O178,$C178,$R178,1,3)/100</f>
        <v>#NAME?</v>
      </c>
      <c r="M178" s="70" t="e">
        <f aca="false">EURO($E178,$F178,$O178,$O178,$C178,$R178,1,5)/365.25</f>
        <v>#NAME?</v>
      </c>
      <c r="N178" s="191" t="n">
        <f aca="false">VLOOKUP(D178,Lookups!$B$6:$H$304,6)</f>
        <v>42078</v>
      </c>
      <c r="O178" s="192" t="n">
        <f aca="false">VLOOKUP(D178,Lookups!$B$6:$E$304,4)</f>
        <v>0.045</v>
      </c>
      <c r="P178" s="193" t="n">
        <f aca="false">VLOOKUP(D178,Lookups!$B$6:$D$304,3)</f>
        <v>22</v>
      </c>
      <c r="Q178" s="208" t="n">
        <f aca="false">IF(D178&lt;$F$6,0,IF(D178&gt;$F$7,0,1))</f>
        <v>0</v>
      </c>
      <c r="R178" s="73" t="n">
        <f aca="false">N178-$D$4</f>
        <v>-3848</v>
      </c>
    </row>
    <row r="179" customFormat="false" ht="12.75" hidden="false" customHeight="false" outlineLevel="0" collapsed="false">
      <c r="A179" s="192"/>
      <c r="B179" s="196"/>
      <c r="C179" s="186" t="n">
        <v>0.155</v>
      </c>
      <c r="D179" s="187" t="n">
        <v>42095</v>
      </c>
      <c r="E179" s="197" t="n">
        <f aca="false">E167*1.015</f>
        <v>44.1005371841976</v>
      </c>
      <c r="F179" s="189" t="n">
        <f aca="false">IF($G$8="atm",E179,$G$8)</f>
        <v>75</v>
      </c>
      <c r="G179" s="67" t="e">
        <f aca="false">IF(AND(E179&gt;F179,$G$1="no"),"",EURO(E179,F179,O179,O179,C179,R179,1,0))</f>
        <v>#NAME?</v>
      </c>
      <c r="H179" s="66" t="e">
        <f aca="false">EURO(E179,F179,O179,O179,C179,R179,1,1)</f>
        <v>#NAME?</v>
      </c>
      <c r="I179" s="67" t="e">
        <f aca="false">IF(AND(F179&gt;E179,$G$1="no"),"",EURO(E179,F179,O179,O179,C179,R179,0,0))</f>
        <v>#NAME?</v>
      </c>
      <c r="J179" s="70" t="e">
        <f aca="false">EURO(E179,F179,O179,O179,C179,R179,0,1)</f>
        <v>#NAME?</v>
      </c>
      <c r="K179" s="69" t="e">
        <f aca="false">EURO($E179,$F179,$O179,$O179,$C179,$R179,1,2)</f>
        <v>#NAME?</v>
      </c>
      <c r="L179" s="70" t="e">
        <f aca="false">EURO($E179,$F179,$O179,$O179,$C179,$R179,1,3)/100</f>
        <v>#NAME?</v>
      </c>
      <c r="M179" s="70" t="e">
        <f aca="false">EURO($E179,$F179,$O179,$O179,$C179,$R179,1,5)/365.25</f>
        <v>#NAME?</v>
      </c>
      <c r="N179" s="191" t="n">
        <f aca="false">VLOOKUP(D179,Lookups!$B$6:$H$304,6)</f>
        <v>42109</v>
      </c>
      <c r="O179" s="192" t="n">
        <f aca="false">VLOOKUP(D179,Lookups!$B$6:$E$304,4)</f>
        <v>0.045</v>
      </c>
      <c r="P179" s="193" t="n">
        <f aca="false">VLOOKUP(D179,Lookups!$B$6:$D$304,3)</f>
        <v>22</v>
      </c>
      <c r="Q179" s="208" t="n">
        <f aca="false">IF(D179&lt;$F$6,0,IF(D179&gt;$F$7,0,1))</f>
        <v>0</v>
      </c>
      <c r="R179" s="73" t="n">
        <f aca="false">N179-$D$4</f>
        <v>-3817</v>
      </c>
    </row>
    <row r="180" customFormat="false" ht="12.75" hidden="false" customHeight="false" outlineLevel="0" collapsed="false">
      <c r="A180" s="192"/>
      <c r="B180" s="196"/>
      <c r="C180" s="186" t="n">
        <v>0.155</v>
      </c>
      <c r="D180" s="187" t="n">
        <v>42125</v>
      </c>
      <c r="E180" s="197" t="n">
        <f aca="false">E168*1.015</f>
        <v>47.0019166948543</v>
      </c>
      <c r="F180" s="189" t="n">
        <f aca="false">IF($G$8="atm",E180,$G$8)</f>
        <v>75</v>
      </c>
      <c r="G180" s="67" t="e">
        <f aca="false">IF(AND(E180&gt;F180,$G$1="no"),"",EURO(E180,F180,O180,O180,C180,R180,1,0))</f>
        <v>#NAME?</v>
      </c>
      <c r="H180" s="66" t="e">
        <f aca="false">EURO(E180,F180,O180,O180,C180,R180,1,1)</f>
        <v>#NAME?</v>
      </c>
      <c r="I180" s="67" t="e">
        <f aca="false">IF(AND(F180&gt;E180,$G$1="no"),"",EURO(E180,F180,O180,O180,C180,R180,0,0))</f>
        <v>#NAME?</v>
      </c>
      <c r="J180" s="70" t="e">
        <f aca="false">EURO(E180,F180,O180,O180,C180,R180,0,1)</f>
        <v>#NAME?</v>
      </c>
      <c r="K180" s="69" t="e">
        <f aca="false">EURO($E180,$F180,$O180,$O180,$C180,$R180,1,2)</f>
        <v>#NAME?</v>
      </c>
      <c r="L180" s="70" t="e">
        <f aca="false">EURO($E180,$F180,$O180,$O180,$C180,$R180,1,3)/100</f>
        <v>#NAME?</v>
      </c>
      <c r="M180" s="70" t="e">
        <f aca="false">EURO($E180,$F180,$O180,$O180,$C180,$R180,1,5)/365.25</f>
        <v>#NAME?</v>
      </c>
      <c r="N180" s="191" t="n">
        <f aca="false">VLOOKUP(D180,Lookups!$B$6:$H$304,6)</f>
        <v>42139</v>
      </c>
      <c r="O180" s="192" t="n">
        <f aca="false">VLOOKUP(D180,Lookups!$B$6:$E$304,4)</f>
        <v>0.045</v>
      </c>
      <c r="P180" s="193" t="n">
        <f aca="false">VLOOKUP(D180,Lookups!$B$6:$D$304,3)</f>
        <v>20</v>
      </c>
      <c r="Q180" s="208" t="n">
        <f aca="false">IF(D180&lt;$F$6,0,IF(D180&gt;$F$7,0,1))</f>
        <v>0</v>
      </c>
      <c r="R180" s="73" t="n">
        <f aca="false">N180-$D$4</f>
        <v>-3787</v>
      </c>
    </row>
    <row r="181" customFormat="false" ht="12.75" hidden="false" customHeight="false" outlineLevel="0" collapsed="false">
      <c r="A181" s="192"/>
      <c r="B181" s="196"/>
      <c r="C181" s="186" t="n">
        <v>0.155</v>
      </c>
      <c r="D181" s="187" t="n">
        <v>42156</v>
      </c>
      <c r="E181" s="197" t="n">
        <f aca="false">E169*1.015</f>
        <v>54.2552791428138</v>
      </c>
      <c r="F181" s="189" t="n">
        <f aca="false">IF($G$8="atm",E181,$G$8)</f>
        <v>75</v>
      </c>
      <c r="G181" s="67" t="e">
        <f aca="false">IF(AND(E181&gt;F181,$G$1="no"),"",EURO(E181,F181,O181,O181,C181,R181,1,0))</f>
        <v>#NAME?</v>
      </c>
      <c r="H181" s="66" t="e">
        <f aca="false">EURO(E181,F181,O181,O181,C181,R181,1,1)</f>
        <v>#NAME?</v>
      </c>
      <c r="I181" s="67" t="e">
        <f aca="false">IF(AND(F181&gt;E181,$G$1="no"),"",EURO(E181,F181,O181,O181,C181,R181,0,0))</f>
        <v>#NAME?</v>
      </c>
      <c r="J181" s="70" t="e">
        <f aca="false">EURO(E181,F181,O181,O181,C181,R181,0,1)</f>
        <v>#NAME?</v>
      </c>
      <c r="K181" s="69" t="e">
        <f aca="false">EURO($E181,$F181,$O181,$O181,$C181,$R181,1,2)</f>
        <v>#NAME?</v>
      </c>
      <c r="L181" s="70" t="e">
        <f aca="false">EURO($E181,$F181,$O181,$O181,$C181,$R181,1,3)/100</f>
        <v>#NAME?</v>
      </c>
      <c r="M181" s="70" t="e">
        <f aca="false">EURO($E181,$F181,$O181,$O181,$C181,$R181,1,5)/365.25</f>
        <v>#NAME?</v>
      </c>
      <c r="N181" s="191" t="n">
        <f aca="false">VLOOKUP(D181,Lookups!$B$6:$H$304,6)</f>
        <v>42170</v>
      </c>
      <c r="O181" s="192" t="n">
        <f aca="false">VLOOKUP(D181,Lookups!$B$6:$E$304,4)</f>
        <v>0.045</v>
      </c>
      <c r="P181" s="193" t="n">
        <f aca="false">VLOOKUP(D181,Lookups!$B$6:$D$304,3)</f>
        <v>22</v>
      </c>
      <c r="Q181" s="208" t="n">
        <f aca="false">IF(D181&lt;$F$6,0,IF(D181&gt;$F$7,0,1))</f>
        <v>0</v>
      </c>
      <c r="R181" s="73" t="n">
        <f aca="false">N181-$D$4</f>
        <v>-3756</v>
      </c>
    </row>
    <row r="182" customFormat="false" ht="12.75" hidden="false" customHeight="false" outlineLevel="0" collapsed="false">
      <c r="A182" s="192"/>
      <c r="B182" s="196"/>
      <c r="C182" s="186" t="n">
        <v>0.155</v>
      </c>
      <c r="D182" s="187" t="n">
        <v>42186</v>
      </c>
      <c r="E182" s="197" t="n">
        <f aca="false">E170*1.015</f>
        <v>64.1198717284157</v>
      </c>
      <c r="F182" s="189" t="n">
        <f aca="false">IF($G$8="atm",E182,$G$8)</f>
        <v>75</v>
      </c>
      <c r="G182" s="67" t="e">
        <f aca="false">IF(AND(E182&gt;F182,$G$1="no"),"",EURO(E182,F182,O182,O182,C182,R182,1,0))</f>
        <v>#NAME?</v>
      </c>
      <c r="H182" s="66" t="e">
        <f aca="false">EURO(E182,F182,O182,O182,C182,R182,1,1)</f>
        <v>#NAME?</v>
      </c>
      <c r="I182" s="67" t="e">
        <f aca="false">IF(AND(F182&gt;E182,$G$1="no"),"",EURO(E182,F182,O182,O182,C182,R182,0,0))</f>
        <v>#NAME?</v>
      </c>
      <c r="J182" s="70" t="e">
        <f aca="false">EURO(E182,F182,O182,O182,C182,R182,0,1)</f>
        <v>#NAME?</v>
      </c>
      <c r="K182" s="69" t="e">
        <f aca="false">EURO($E182,$F182,$O182,$O182,$C182,$R182,1,2)</f>
        <v>#NAME?</v>
      </c>
      <c r="L182" s="70" t="e">
        <f aca="false">EURO($E182,$F182,$O182,$O182,$C182,$R182,1,3)/100</f>
        <v>#NAME?</v>
      </c>
      <c r="M182" s="70" t="e">
        <f aca="false">EURO($E182,$F182,$O182,$O182,$C182,$R182,1,5)/365.25</f>
        <v>#NAME?</v>
      </c>
      <c r="N182" s="191" t="n">
        <f aca="false">VLOOKUP(D182,Lookups!$B$6:$H$304,6)</f>
        <v>42200</v>
      </c>
      <c r="O182" s="192" t="n">
        <f aca="false">VLOOKUP(D182,Lookups!$B$6:$E$304,4)</f>
        <v>0.045</v>
      </c>
      <c r="P182" s="193" t="n">
        <f aca="false">VLOOKUP(D182,Lookups!$B$6:$D$304,3)</f>
        <v>23</v>
      </c>
      <c r="Q182" s="208" t="n">
        <f aca="false">IF(D182&lt;$F$6,0,IF(D182&gt;$F$7,0,1))</f>
        <v>0</v>
      </c>
      <c r="R182" s="73" t="n">
        <f aca="false">N182-$D$4</f>
        <v>-3726</v>
      </c>
    </row>
    <row r="183" customFormat="false" ht="12.75" hidden="false" customHeight="false" outlineLevel="0" collapsed="false">
      <c r="A183" s="192"/>
      <c r="B183" s="196"/>
      <c r="C183" s="186" t="n">
        <v>0.155</v>
      </c>
      <c r="D183" s="187" t="n">
        <v>42217</v>
      </c>
      <c r="E183" s="197" t="n">
        <f aca="false">E171*1.015</f>
        <v>64.1198805826395</v>
      </c>
      <c r="F183" s="189" t="n">
        <f aca="false">IF($G$8="atm",E183,$G$8)</f>
        <v>75</v>
      </c>
      <c r="G183" s="67" t="e">
        <f aca="false">IF(AND(E183&gt;F183,$G$1="no"),"",EURO(E183,F183,O183,O183,C183,R183,1,0))</f>
        <v>#NAME?</v>
      </c>
      <c r="H183" s="66" t="e">
        <f aca="false">EURO(E183,F183,O183,O183,C183,R183,1,1)</f>
        <v>#NAME?</v>
      </c>
      <c r="I183" s="67" t="e">
        <f aca="false">IF(AND(F183&gt;E183,$G$1="no"),"",EURO(E183,F183,O183,O183,C183,R183,0,0))</f>
        <v>#NAME?</v>
      </c>
      <c r="J183" s="70" t="e">
        <f aca="false">EURO(E183,F183,O183,O183,C183,R183,0,1)</f>
        <v>#NAME?</v>
      </c>
      <c r="K183" s="69" t="e">
        <f aca="false">EURO($E183,$F183,$O183,$O183,$C183,$R183,1,2)</f>
        <v>#NAME?</v>
      </c>
      <c r="L183" s="70" t="e">
        <f aca="false">EURO($E183,$F183,$O183,$O183,$C183,$R183,1,3)/100</f>
        <v>#NAME?</v>
      </c>
      <c r="M183" s="70" t="e">
        <f aca="false">EURO($E183,$F183,$O183,$O183,$C183,$R183,1,5)/365.25</f>
        <v>#NAME?</v>
      </c>
      <c r="N183" s="191" t="n">
        <f aca="false">VLOOKUP(D183,Lookups!$B$6:$H$304,6)</f>
        <v>42231</v>
      </c>
      <c r="O183" s="192" t="n">
        <f aca="false">VLOOKUP(D183,Lookups!$B$6:$E$304,4)</f>
        <v>0.045</v>
      </c>
      <c r="P183" s="193" t="n">
        <f aca="false">VLOOKUP(D183,Lookups!$B$6:$D$304,3)</f>
        <v>21</v>
      </c>
      <c r="Q183" s="208" t="n">
        <f aca="false">IF(D183&lt;$F$6,0,IF(D183&gt;$F$7,0,1))</f>
        <v>0</v>
      </c>
      <c r="R183" s="73" t="n">
        <f aca="false">N183-$D$4</f>
        <v>-3695</v>
      </c>
    </row>
    <row r="184" customFormat="false" ht="12.75" hidden="false" customHeight="false" outlineLevel="0" collapsed="false">
      <c r="A184" s="192"/>
      <c r="B184" s="196"/>
      <c r="C184" s="186" t="n">
        <v>0.155</v>
      </c>
      <c r="D184" s="187" t="n">
        <v>42248</v>
      </c>
      <c r="E184" s="197" t="n">
        <f aca="false">E172*1.015</f>
        <v>47.0019078406304</v>
      </c>
      <c r="F184" s="189" t="n">
        <f aca="false">IF($G$8="atm",E184,$G$8)</f>
        <v>75</v>
      </c>
      <c r="G184" s="67" t="e">
        <f aca="false">IF(AND(E184&gt;F184,$G$1="no"),"",EURO(E184,F184,O184,O184,C184,R184,1,0))</f>
        <v>#NAME?</v>
      </c>
      <c r="H184" s="66" t="e">
        <f aca="false">EURO(E184,F184,O184,O184,C184,R184,1,1)</f>
        <v>#NAME?</v>
      </c>
      <c r="I184" s="67" t="e">
        <f aca="false">IF(AND(F184&gt;E184,$G$1="no"),"",EURO(E184,F184,O184,O184,C184,R184,0,0))</f>
        <v>#NAME?</v>
      </c>
      <c r="J184" s="70" t="e">
        <f aca="false">EURO(E184,F184,O184,O184,C184,R184,0,1)</f>
        <v>#NAME?</v>
      </c>
      <c r="K184" s="69" t="e">
        <f aca="false">EURO($E184,$F184,$O184,$O184,$C184,$R184,1,2)</f>
        <v>#NAME?</v>
      </c>
      <c r="L184" s="70" t="e">
        <f aca="false">EURO($E184,$F184,$O184,$O184,$C184,$R184,1,3)/100</f>
        <v>#NAME?</v>
      </c>
      <c r="M184" s="70" t="e">
        <f aca="false">EURO($E184,$F184,$O184,$O184,$C184,$R184,1,5)/365.25</f>
        <v>#NAME?</v>
      </c>
      <c r="N184" s="191" t="n">
        <f aca="false">VLOOKUP(D184,Lookups!$B$6:$H$304,6)</f>
        <v>42262</v>
      </c>
      <c r="O184" s="192" t="n">
        <f aca="false">VLOOKUP(D184,Lookups!$B$6:$E$304,4)</f>
        <v>0.045</v>
      </c>
      <c r="P184" s="193" t="n">
        <f aca="false">VLOOKUP(D184,Lookups!$B$6:$D$304,3)</f>
        <v>21</v>
      </c>
      <c r="Q184" s="208" t="n">
        <f aca="false">IF(D184&lt;$F$6,0,IF(D184&gt;$F$7,0,1))</f>
        <v>0</v>
      </c>
      <c r="R184" s="73" t="n">
        <f aca="false">N184-$D$4</f>
        <v>-3664</v>
      </c>
    </row>
    <row r="185" customFormat="false" ht="12.75" hidden="false" customHeight="false" outlineLevel="0" collapsed="false">
      <c r="A185" s="192"/>
      <c r="B185" s="196"/>
      <c r="C185" s="186" t="n">
        <v>0.155</v>
      </c>
      <c r="D185" s="187" t="n">
        <v>42278</v>
      </c>
      <c r="E185" s="197" t="n">
        <f aca="false">E173*1.015</f>
        <v>43.0560672647002</v>
      </c>
      <c r="F185" s="189" t="n">
        <f aca="false">IF($G$8="atm",E185,$G$8)</f>
        <v>75</v>
      </c>
      <c r="G185" s="67" t="e">
        <f aca="false">IF(AND(E185&gt;F185,$G$1="no"),"",EURO(E185,F185,O185,O185,C185,R185,1,0))</f>
        <v>#NAME?</v>
      </c>
      <c r="H185" s="66" t="e">
        <f aca="false">EURO(E185,F185,O185,O185,C185,R185,1,1)</f>
        <v>#NAME?</v>
      </c>
      <c r="I185" s="67" t="e">
        <f aca="false">IF(AND(F185&gt;E185,$G$1="no"),"",EURO(E185,F185,O185,O185,C185,R185,0,0))</f>
        <v>#NAME?</v>
      </c>
      <c r="J185" s="70" t="e">
        <f aca="false">EURO(E185,F185,O185,O185,C185,R185,0,1)</f>
        <v>#NAME?</v>
      </c>
      <c r="K185" s="69" t="e">
        <f aca="false">EURO($E185,$F185,$O185,$O185,$C185,$R185,1,2)</f>
        <v>#NAME?</v>
      </c>
      <c r="L185" s="70" t="e">
        <f aca="false">EURO($E185,$F185,$O185,$O185,$C185,$R185,1,3)/100</f>
        <v>#NAME?</v>
      </c>
      <c r="M185" s="70" t="e">
        <f aca="false">EURO($E185,$F185,$O185,$O185,$C185,$R185,1,5)/365.25</f>
        <v>#NAME?</v>
      </c>
      <c r="N185" s="191" t="n">
        <f aca="false">VLOOKUP(D185,Lookups!$B$6:$H$304,6)</f>
        <v>42292</v>
      </c>
      <c r="O185" s="192" t="n">
        <f aca="false">VLOOKUP(D185,Lookups!$B$6:$E$304,4)</f>
        <v>0.045</v>
      </c>
      <c r="P185" s="193" t="n">
        <f aca="false">VLOOKUP(D185,Lookups!$B$6:$D$304,3)</f>
        <v>22</v>
      </c>
      <c r="Q185" s="208" t="n">
        <f aca="false">IF(D185&lt;$F$6,0,IF(D185&gt;$F$7,0,1))</f>
        <v>0</v>
      </c>
      <c r="R185" s="73" t="n">
        <f aca="false">N185-$D$4</f>
        <v>-3634</v>
      </c>
    </row>
    <row r="186" customFormat="false" ht="12.75" hidden="false" customHeight="false" outlineLevel="0" collapsed="false">
      <c r="A186" s="192"/>
      <c r="B186" s="196"/>
      <c r="C186" s="186" t="n">
        <v>0.155</v>
      </c>
      <c r="D186" s="187" t="n">
        <v>42309</v>
      </c>
      <c r="E186" s="197" t="n">
        <f aca="false">E174*1.015</f>
        <v>42.9980322546475</v>
      </c>
      <c r="F186" s="189" t="n">
        <f aca="false">IF($G$8="atm",E186,$G$8)</f>
        <v>75</v>
      </c>
      <c r="G186" s="67" t="e">
        <f aca="false">IF(AND(E186&gt;F186,$G$1="no"),"",EURO(E186,F186,O186,O186,C186,R186,1,0))</f>
        <v>#NAME?</v>
      </c>
      <c r="H186" s="66" t="e">
        <f aca="false">EURO(E186,F186,O186,O186,C186,R186,1,1)</f>
        <v>#NAME?</v>
      </c>
      <c r="I186" s="67" t="e">
        <f aca="false">IF(AND(F186&gt;E186,$G$1="no"),"",EURO(E186,F186,O186,O186,C186,R186,0,0))</f>
        <v>#NAME?</v>
      </c>
      <c r="J186" s="70" t="e">
        <f aca="false">EURO(E186,F186,O186,O186,C186,R186,0,1)</f>
        <v>#NAME?</v>
      </c>
      <c r="K186" s="69" t="e">
        <f aca="false">EURO($E186,$F186,$O186,$O186,$C186,$R186,1,2)</f>
        <v>#NAME?</v>
      </c>
      <c r="L186" s="70" t="e">
        <f aca="false">EURO($E186,$F186,$O186,$O186,$C186,$R186,1,3)/100</f>
        <v>#NAME?</v>
      </c>
      <c r="M186" s="70" t="e">
        <f aca="false">EURO($E186,$F186,$O186,$O186,$C186,$R186,1,5)/365.25</f>
        <v>#NAME?</v>
      </c>
      <c r="N186" s="191" t="n">
        <f aca="false">VLOOKUP(D186,Lookups!$B$6:$H$304,6)</f>
        <v>42323</v>
      </c>
      <c r="O186" s="192" t="n">
        <f aca="false">VLOOKUP(D186,Lookups!$B$6:$E$304,4)</f>
        <v>0.045</v>
      </c>
      <c r="P186" s="193" t="n">
        <f aca="false">VLOOKUP(D186,Lookups!$B$6:$D$304,3)</f>
        <v>20</v>
      </c>
      <c r="Q186" s="208" t="n">
        <f aca="false">IF(D186&lt;$F$6,0,IF(D186&gt;$F$7,0,1))</f>
        <v>0</v>
      </c>
      <c r="R186" s="73" t="n">
        <f aca="false">N186-$D$4</f>
        <v>-3603</v>
      </c>
    </row>
    <row r="187" customFormat="false" ht="12.75" hidden="false" customHeight="false" outlineLevel="0" collapsed="false">
      <c r="A187" s="192"/>
      <c r="B187" s="196"/>
      <c r="C187" s="186" t="n">
        <v>0.155</v>
      </c>
      <c r="D187" s="187" t="n">
        <v>42339</v>
      </c>
      <c r="E187" s="197" t="n">
        <f aca="false">E175*1.015</f>
        <v>42.9980322546475</v>
      </c>
      <c r="F187" s="189" t="n">
        <f aca="false">IF($G$8="atm",E187,$G$8)</f>
        <v>75</v>
      </c>
      <c r="G187" s="67" t="e">
        <f aca="false">IF(AND(E187&gt;F187,$G$1="no"),"",EURO(E187,F187,O187,O187,C187,R187,1,0))</f>
        <v>#NAME?</v>
      </c>
      <c r="H187" s="66" t="e">
        <f aca="false">EURO(E187,F187,O187,O187,C187,R187,1,1)</f>
        <v>#NAME?</v>
      </c>
      <c r="I187" s="67" t="e">
        <f aca="false">IF(AND(F187&gt;E187,$G$1="no"),"",EURO(E187,F187,O187,O187,C187,R187,0,0))</f>
        <v>#NAME?</v>
      </c>
      <c r="J187" s="70" t="e">
        <f aca="false">EURO(E187,F187,O187,O187,C187,R187,0,1)</f>
        <v>#NAME?</v>
      </c>
      <c r="K187" s="69" t="e">
        <f aca="false">EURO($E187,$F187,$O187,$O187,$C187,$R187,1,2)</f>
        <v>#NAME?</v>
      </c>
      <c r="L187" s="70" t="e">
        <f aca="false">EURO($E187,$F187,$O187,$O187,$C187,$R187,1,3)/100</f>
        <v>#NAME?</v>
      </c>
      <c r="M187" s="70" t="e">
        <f aca="false">EURO($E187,$F187,$O187,$O187,$C187,$R187,1,5)/365.25</f>
        <v>#NAME?</v>
      </c>
      <c r="N187" s="191" t="n">
        <f aca="false">VLOOKUP(D187,Lookups!$B$6:$H$304,6)</f>
        <v>42353</v>
      </c>
      <c r="O187" s="192" t="n">
        <f aca="false">VLOOKUP(D187,Lookups!$B$6:$E$304,4)</f>
        <v>0.045</v>
      </c>
      <c r="P187" s="193" t="n">
        <f aca="false">VLOOKUP(D187,Lookups!$B$6:$D$304,3)</f>
        <v>22</v>
      </c>
      <c r="Q187" s="208" t="n">
        <f aca="false">IF(D187&lt;$F$6,0,IF(D187&gt;$F$7,0,1))</f>
        <v>0</v>
      </c>
      <c r="R187" s="73" t="n">
        <f aca="false">N187-$D$4</f>
        <v>-3573</v>
      </c>
    </row>
    <row r="188" customFormat="false" ht="12.75" hidden="false" customHeight="false" outlineLevel="0" collapsed="false">
      <c r="A188" s="192"/>
      <c r="B188" s="196"/>
      <c r="C188" s="186" t="n">
        <v>0.155</v>
      </c>
      <c r="D188" s="187" t="n">
        <v>42370</v>
      </c>
      <c r="E188" s="197" t="n">
        <f aca="false">E176*1.015</f>
        <v>47.4506839788608</v>
      </c>
      <c r="F188" s="189" t="n">
        <f aca="false">IF($G$8="atm",E188,$G$8)</f>
        <v>75</v>
      </c>
      <c r="G188" s="67" t="e">
        <f aca="false">IF(AND(E188&gt;F188,$G$1="no"),"",EURO(E188,F188,O188,O188,C188,R188,1,0))</f>
        <v>#NAME?</v>
      </c>
      <c r="H188" s="66" t="e">
        <f aca="false">EURO(E188,F188,O188,O188,C188,R188,1,1)</f>
        <v>#NAME?</v>
      </c>
      <c r="I188" s="67" t="e">
        <f aca="false">IF(AND(F188&gt;E188,$G$1="no"),"",EURO(E188,F188,O188,O188,C188,R188,0,0))</f>
        <v>#NAME?</v>
      </c>
      <c r="J188" s="70" t="e">
        <f aca="false">EURO(E188,F188,O188,O188,C188,R188,0,1)</f>
        <v>#NAME?</v>
      </c>
      <c r="K188" s="69" t="e">
        <f aca="false">EURO($E188,$F188,$O188,$O188,$C188,$R188,1,2)</f>
        <v>#NAME?</v>
      </c>
      <c r="L188" s="70" t="e">
        <f aca="false">EURO($E188,$F188,$O188,$O188,$C188,$R188,1,3)/100</f>
        <v>#NAME?</v>
      </c>
      <c r="M188" s="70" t="e">
        <f aca="false">EURO($E188,$F188,$O188,$O188,$C188,$R188,1,5)/365.25</f>
        <v>#NAME?</v>
      </c>
      <c r="N188" s="191" t="n">
        <f aca="false">VLOOKUP(D188,Lookups!$B$6:$H$304,6)</f>
        <v>42384</v>
      </c>
      <c r="O188" s="192" t="n">
        <f aca="false">VLOOKUP(D188,Lookups!$B$6:$E$304,4)</f>
        <v>0.045</v>
      </c>
      <c r="P188" s="193" t="n">
        <f aca="false">VLOOKUP(D188,Lookups!$B$6:$D$304,3)</f>
        <v>20</v>
      </c>
      <c r="Q188" s="208" t="n">
        <f aca="false">IF(D188&lt;$F$6,0,IF(D188&gt;$F$7,0,1))</f>
        <v>0</v>
      </c>
      <c r="R188" s="73" t="n">
        <f aca="false">N188-$D$4</f>
        <v>-3542</v>
      </c>
    </row>
    <row r="189" customFormat="false" ht="12.75" hidden="false" customHeight="false" outlineLevel="0" collapsed="false">
      <c r="A189" s="192"/>
      <c r="B189" s="196"/>
      <c r="C189" s="186" t="n">
        <v>0.155</v>
      </c>
      <c r="D189" s="187" t="n">
        <v>42401</v>
      </c>
      <c r="E189" s="197" t="n">
        <f aca="false">E177*1.015</f>
        <v>83.5589394018107</v>
      </c>
      <c r="F189" s="189" t="n">
        <f aca="false">IF($G$8="atm",E189,$G$8)</f>
        <v>75</v>
      </c>
      <c r="G189" s="67" t="e">
        <f aca="false">IF(AND(E189&gt;F189,$G$1="no"),"",EURO(E189,F189,O189,O189,C189,R189,1,0))</f>
        <v>#NAME?</v>
      </c>
      <c r="H189" s="66" t="e">
        <f aca="false">EURO(E189,F189,O189,O189,C189,R189,1,1)</f>
        <v>#NAME?</v>
      </c>
      <c r="I189" s="67" t="e">
        <f aca="false">IF(AND(F189&gt;E189,$G$1="no"),"",EURO(E189,F189,O189,O189,C189,R189,0,0))</f>
        <v>#NAME?</v>
      </c>
      <c r="J189" s="70" t="e">
        <f aca="false">EURO(E189,F189,O189,O189,C189,R189,0,1)</f>
        <v>#NAME?</v>
      </c>
      <c r="K189" s="69" t="e">
        <f aca="false">EURO($E189,$F189,$O189,$O189,$C189,$R189,1,2)</f>
        <v>#NAME?</v>
      </c>
      <c r="L189" s="70" t="e">
        <f aca="false">EURO($E189,$F189,$O189,$O189,$C189,$R189,1,3)/100</f>
        <v>#NAME?</v>
      </c>
      <c r="M189" s="70" t="e">
        <f aca="false">EURO($E189,$F189,$O189,$O189,$C189,$R189,1,5)/365.25</f>
        <v>#NAME?</v>
      </c>
      <c r="N189" s="191" t="n">
        <f aca="false">VLOOKUP(D189,Lookups!$B$6:$H$304,6)</f>
        <v>42415</v>
      </c>
      <c r="O189" s="192" t="n">
        <f aca="false">VLOOKUP(D189,Lookups!$B$6:$E$304,4)</f>
        <v>0.045</v>
      </c>
      <c r="P189" s="193" t="n">
        <f aca="false">VLOOKUP(D189,Lookups!$B$6:$D$304,3)</f>
        <v>21</v>
      </c>
      <c r="Q189" s="208" t="n">
        <f aca="false">IF(D189&lt;$F$6,0,IF(D189&gt;$F$7,0,1))</f>
        <v>0</v>
      </c>
      <c r="R189" s="73" t="n">
        <f aca="false">N189-$D$4</f>
        <v>-3511</v>
      </c>
    </row>
    <row r="190" customFormat="false" ht="12.75" hidden="false" customHeight="false" outlineLevel="0" collapsed="false">
      <c r="A190" s="192"/>
      <c r="B190" s="196"/>
      <c r="C190" s="186" t="n">
        <v>0.155</v>
      </c>
      <c r="D190" s="187" t="n">
        <v>42430</v>
      </c>
      <c r="E190" s="197" t="n">
        <f aca="false">E178*1.015</f>
        <v>45.5866157890669</v>
      </c>
      <c r="F190" s="189" t="n">
        <f aca="false">IF($G$8="atm",E190,$G$8)</f>
        <v>75</v>
      </c>
      <c r="G190" s="67" t="e">
        <f aca="false">IF(AND(E190&gt;F190,$G$1="no"),"",EURO(E190,F190,O190,O190,C190,R190,1,0))</f>
        <v>#NAME?</v>
      </c>
      <c r="H190" s="66" t="e">
        <f aca="false">EURO(E190,F190,O190,O190,C190,R190,1,1)</f>
        <v>#NAME?</v>
      </c>
      <c r="I190" s="67" t="e">
        <f aca="false">IF(AND(F190&gt;E190,$G$1="no"),"",EURO(E190,F190,O190,O190,C190,R190,0,0))</f>
        <v>#NAME?</v>
      </c>
      <c r="J190" s="70" t="e">
        <f aca="false">EURO(E190,F190,O190,O190,C190,R190,0,1)</f>
        <v>#NAME?</v>
      </c>
      <c r="K190" s="69" t="e">
        <f aca="false">EURO($E190,$F190,$O190,$O190,$C190,$R190,1,2)</f>
        <v>#NAME?</v>
      </c>
      <c r="L190" s="70" t="e">
        <f aca="false">EURO($E190,$F190,$O190,$O190,$C190,$R190,1,3)/100</f>
        <v>#NAME?</v>
      </c>
      <c r="M190" s="70" t="e">
        <f aca="false">EURO($E190,$F190,$O190,$O190,$C190,$R190,1,5)/365.25</f>
        <v>#NAME?</v>
      </c>
      <c r="N190" s="191" t="n">
        <f aca="false">VLOOKUP(D190,Lookups!$B$6:$H$304,6)</f>
        <v>42444</v>
      </c>
      <c r="O190" s="192" t="n">
        <f aca="false">VLOOKUP(D190,Lookups!$B$6:$E$304,4)</f>
        <v>0.045</v>
      </c>
      <c r="P190" s="193" t="n">
        <f aca="false">VLOOKUP(D190,Lookups!$B$6:$D$304,3)</f>
        <v>23</v>
      </c>
      <c r="Q190" s="208" t="n">
        <f aca="false">IF(D190&lt;$F$6,0,IF(D190&gt;$F$7,0,1))</f>
        <v>0</v>
      </c>
      <c r="R190" s="73" t="n">
        <f aca="false">N190-$D$4</f>
        <v>-3482</v>
      </c>
    </row>
    <row r="191" customFormat="false" ht="12.75" hidden="false" customHeight="false" outlineLevel="0" collapsed="false">
      <c r="A191" s="192"/>
      <c r="B191" s="196"/>
      <c r="C191" s="186" t="n">
        <v>0.155</v>
      </c>
      <c r="D191" s="187" t="n">
        <v>42461</v>
      </c>
      <c r="E191" s="197" t="n">
        <f aca="false">E179*1.015</f>
        <v>44.7620452419605</v>
      </c>
      <c r="F191" s="189" t="n">
        <f aca="false">IF($G$8="atm",E191,$G$8)</f>
        <v>75</v>
      </c>
      <c r="G191" s="67" t="e">
        <f aca="false">IF(AND(E191&gt;F191,$G$1="no"),"",EURO(E191,F191,O191,O191,C191,R191,1,0))</f>
        <v>#NAME?</v>
      </c>
      <c r="H191" s="66" t="e">
        <f aca="false">EURO(E191,F191,O191,O191,C191,R191,1,1)</f>
        <v>#NAME?</v>
      </c>
      <c r="I191" s="67" t="e">
        <f aca="false">IF(AND(F191&gt;E191,$G$1="no"),"",EURO(E191,F191,O191,O191,C191,R191,0,0))</f>
        <v>#NAME?</v>
      </c>
      <c r="J191" s="70" t="e">
        <f aca="false">EURO(E191,F191,O191,O191,C191,R191,0,1)</f>
        <v>#NAME?</v>
      </c>
      <c r="K191" s="69" t="e">
        <f aca="false">EURO($E191,$F191,$O191,$O191,$C191,$R191,1,2)</f>
        <v>#NAME?</v>
      </c>
      <c r="L191" s="70" t="e">
        <f aca="false">EURO($E191,$F191,$O191,$O191,$C191,$R191,1,3)/100</f>
        <v>#NAME?</v>
      </c>
      <c r="M191" s="70" t="e">
        <f aca="false">EURO($E191,$F191,$O191,$O191,$C191,$R191,1,5)/365.25</f>
        <v>#NAME?</v>
      </c>
      <c r="N191" s="191" t="n">
        <f aca="false">VLOOKUP(D191,Lookups!$B$6:$H$304,6)</f>
        <v>42475</v>
      </c>
      <c r="O191" s="192" t="n">
        <f aca="false">VLOOKUP(D191,Lookups!$B$6:$E$304,4)</f>
        <v>0.045</v>
      </c>
      <c r="P191" s="193" t="n">
        <f aca="false">VLOOKUP(D191,Lookups!$B$6:$D$304,3)</f>
        <v>21</v>
      </c>
      <c r="Q191" s="208" t="n">
        <f aca="false">IF(D191&lt;$F$6,0,IF(D191&gt;$F$7,0,1))</f>
        <v>0</v>
      </c>
      <c r="R191" s="73" t="n">
        <f aca="false">N191-$D$4</f>
        <v>-3451</v>
      </c>
    </row>
    <row r="192" customFormat="false" ht="12.75" hidden="false" customHeight="false" outlineLevel="0" collapsed="false">
      <c r="A192" s="192"/>
      <c r="B192" s="196"/>
      <c r="C192" s="186" t="n">
        <v>0.155</v>
      </c>
      <c r="D192" s="187" t="n">
        <v>42491</v>
      </c>
      <c r="E192" s="197" t="n">
        <f aca="false">E180*1.015</f>
        <v>47.7069454452771</v>
      </c>
      <c r="F192" s="189" t="n">
        <f aca="false">IF($G$8="atm",E192,$G$8)</f>
        <v>75</v>
      </c>
      <c r="G192" s="67" t="e">
        <f aca="false">IF(AND(E192&gt;F192,$G$1="no"),"",EURO(E192,F192,O192,O192,C192,R192,1,0))</f>
        <v>#NAME?</v>
      </c>
      <c r="H192" s="66" t="e">
        <f aca="false">EURO(E192,F192,O192,O192,C192,R192,1,1)</f>
        <v>#NAME?</v>
      </c>
      <c r="I192" s="67" t="e">
        <f aca="false">IF(AND(F192&gt;E192,$G$1="no"),"",EURO(E192,F192,O192,O192,C192,R192,0,0))</f>
        <v>#NAME?</v>
      </c>
      <c r="J192" s="70" t="e">
        <f aca="false">EURO(E192,F192,O192,O192,C192,R192,0,1)</f>
        <v>#NAME?</v>
      </c>
      <c r="K192" s="69" t="e">
        <f aca="false">EURO($E192,$F192,$O192,$O192,$C192,$R192,1,2)</f>
        <v>#NAME?</v>
      </c>
      <c r="L192" s="70" t="e">
        <f aca="false">EURO($E192,$F192,$O192,$O192,$C192,$R192,1,3)/100</f>
        <v>#NAME?</v>
      </c>
      <c r="M192" s="70" t="e">
        <f aca="false">EURO($E192,$F192,$O192,$O192,$C192,$R192,1,5)/365.25</f>
        <v>#NAME?</v>
      </c>
      <c r="N192" s="191" t="n">
        <f aca="false">VLOOKUP(D192,Lookups!$B$6:$H$304,6)</f>
        <v>42505</v>
      </c>
      <c r="O192" s="192" t="n">
        <f aca="false">VLOOKUP(D192,Lookups!$B$6:$E$304,4)</f>
        <v>0.045</v>
      </c>
      <c r="P192" s="193" t="n">
        <f aca="false">VLOOKUP(D192,Lookups!$B$6:$D$304,3)</f>
        <v>21</v>
      </c>
      <c r="Q192" s="208" t="n">
        <f aca="false">IF(D192&lt;$F$6,0,IF(D192&gt;$F$7,0,1))</f>
        <v>0</v>
      </c>
      <c r="R192" s="73" t="n">
        <f aca="false">N192-$D$4</f>
        <v>-3421</v>
      </c>
    </row>
    <row r="193" customFormat="false" ht="12.75" hidden="false" customHeight="false" outlineLevel="0" collapsed="false">
      <c r="A193" s="192"/>
      <c r="B193" s="196"/>
      <c r="C193" s="186" t="n">
        <v>0.155</v>
      </c>
      <c r="D193" s="187" t="n">
        <v>42522</v>
      </c>
      <c r="E193" s="197" t="n">
        <f aca="false">E181*1.015</f>
        <v>55.069108329956</v>
      </c>
      <c r="F193" s="189" t="n">
        <f aca="false">IF($G$8="atm",E193,$G$8)</f>
        <v>75</v>
      </c>
      <c r="G193" s="67" t="e">
        <f aca="false">IF(AND(E193&gt;F193,$G$1="no"),"",EURO(E193,F193,O193,O193,C193,R193,1,0))</f>
        <v>#NAME?</v>
      </c>
      <c r="H193" s="66" t="e">
        <f aca="false">EURO(E193,F193,O193,O193,C193,R193,1,1)</f>
        <v>#NAME?</v>
      </c>
      <c r="I193" s="67" t="e">
        <f aca="false">IF(AND(F193&gt;E193,$G$1="no"),"",EURO(E193,F193,O193,O193,C193,R193,0,0))</f>
        <v>#NAME?</v>
      </c>
      <c r="J193" s="70" t="e">
        <f aca="false">EURO(E193,F193,O193,O193,C193,R193,0,1)</f>
        <v>#NAME?</v>
      </c>
      <c r="K193" s="69" t="e">
        <f aca="false">EURO($E193,$F193,$O193,$O193,$C193,$R193,1,2)</f>
        <v>#NAME?</v>
      </c>
      <c r="L193" s="70" t="e">
        <f aca="false">EURO($E193,$F193,$O193,$O193,$C193,$R193,1,3)/100</f>
        <v>#NAME?</v>
      </c>
      <c r="M193" s="70" t="e">
        <f aca="false">EURO($E193,$F193,$O193,$O193,$C193,$R193,1,5)/365.25</f>
        <v>#NAME?</v>
      </c>
      <c r="N193" s="191" t="n">
        <f aca="false">VLOOKUP(D193,Lookups!$B$6:$H$304,6)</f>
        <v>42536</v>
      </c>
      <c r="O193" s="192" t="n">
        <f aca="false">VLOOKUP(D193,Lookups!$B$6:$E$304,4)</f>
        <v>0.045</v>
      </c>
      <c r="P193" s="193" t="n">
        <f aca="false">VLOOKUP(D193,Lookups!$B$6:$D$304,3)</f>
        <v>22</v>
      </c>
      <c r="Q193" s="208" t="n">
        <f aca="false">IF(D193&lt;$F$6,0,IF(D193&gt;$F$7,0,1))</f>
        <v>0</v>
      </c>
      <c r="R193" s="73" t="n">
        <f aca="false">N193-$D$4</f>
        <v>-3390</v>
      </c>
    </row>
    <row r="194" customFormat="false" ht="12.75" hidden="false" customHeight="false" outlineLevel="0" collapsed="false">
      <c r="A194" s="192"/>
      <c r="B194" s="196"/>
      <c r="C194" s="186" t="n">
        <v>0.155</v>
      </c>
      <c r="D194" s="187" t="n">
        <v>42552</v>
      </c>
      <c r="E194" s="197" t="n">
        <f aca="false">E182*1.015</f>
        <v>65.0816698043419</v>
      </c>
      <c r="F194" s="189" t="n">
        <f aca="false">IF($G$8="atm",E194,$G$8)</f>
        <v>75</v>
      </c>
      <c r="G194" s="67" t="e">
        <f aca="false">IF(AND(E194&gt;F194,$G$1="no"),"",EURO(E194,F194,O194,O194,C194,R194,1,0))</f>
        <v>#NAME?</v>
      </c>
      <c r="H194" s="66" t="e">
        <f aca="false">EURO(E194,F194,O194,O194,C194,R194,1,1)</f>
        <v>#NAME?</v>
      </c>
      <c r="I194" s="67" t="e">
        <f aca="false">IF(AND(F194&gt;E194,$G$1="no"),"",EURO(E194,F194,O194,O194,C194,R194,0,0))</f>
        <v>#NAME?</v>
      </c>
      <c r="J194" s="70" t="e">
        <f aca="false">EURO(E194,F194,O194,O194,C194,R194,0,1)</f>
        <v>#NAME?</v>
      </c>
      <c r="K194" s="69" t="e">
        <f aca="false">EURO($E194,$F194,$O194,$O194,$C194,$R194,1,2)</f>
        <v>#NAME?</v>
      </c>
      <c r="L194" s="70" t="e">
        <f aca="false">EURO($E194,$F194,$O194,$O194,$C194,$R194,1,3)/100</f>
        <v>#NAME?</v>
      </c>
      <c r="M194" s="70" t="e">
        <f aca="false">EURO($E194,$F194,$O194,$O194,$C194,$R194,1,5)/365.25</f>
        <v>#NAME?</v>
      </c>
      <c r="N194" s="191" t="n">
        <f aca="false">VLOOKUP(D194,Lookups!$B$6:$H$304,6)</f>
        <v>42566</v>
      </c>
      <c r="O194" s="192" t="n">
        <f aca="false">VLOOKUP(D194,Lookups!$B$6:$E$304,4)</f>
        <v>0.045</v>
      </c>
      <c r="P194" s="193" t="n">
        <f aca="false">VLOOKUP(D194,Lookups!$B$6:$D$304,3)</f>
        <v>20</v>
      </c>
      <c r="Q194" s="208" t="n">
        <f aca="false">IF(D194&lt;$F$6,0,IF(D194&gt;$F$7,0,1))</f>
        <v>0</v>
      </c>
      <c r="R194" s="73" t="n">
        <f aca="false">N194-$D$4</f>
        <v>-3360</v>
      </c>
    </row>
    <row r="195" customFormat="false" ht="12.75" hidden="false" customHeight="false" outlineLevel="0" collapsed="false">
      <c r="A195" s="192"/>
      <c r="B195" s="196"/>
      <c r="C195" s="186" t="n">
        <v>0.155</v>
      </c>
      <c r="D195" s="187" t="n">
        <v>42583</v>
      </c>
      <c r="E195" s="197" t="n">
        <f aca="false">E183*1.015</f>
        <v>65.0816787913791</v>
      </c>
      <c r="F195" s="189" t="n">
        <f aca="false">IF($G$8="atm",E195,$G$8)</f>
        <v>75</v>
      </c>
      <c r="G195" s="67" t="e">
        <f aca="false">IF(AND(E195&gt;F195,$G$1="no"),"",EURO(E195,F195,O195,O195,C195,R195,1,0))</f>
        <v>#NAME?</v>
      </c>
      <c r="H195" s="66" t="e">
        <f aca="false">EURO(E195,F195,O195,O195,C195,R195,1,1)</f>
        <v>#NAME?</v>
      </c>
      <c r="I195" s="67" t="e">
        <f aca="false">IF(AND(F195&gt;E195,$G$1="no"),"",EURO(E195,F195,O195,O195,C195,R195,0,0))</f>
        <v>#NAME?</v>
      </c>
      <c r="J195" s="70" t="e">
        <f aca="false">EURO(E195,F195,O195,O195,C195,R195,0,1)</f>
        <v>#NAME?</v>
      </c>
      <c r="K195" s="69" t="e">
        <f aca="false">EURO($E195,$F195,$O195,$O195,$C195,$R195,1,2)</f>
        <v>#NAME?</v>
      </c>
      <c r="L195" s="70" t="e">
        <f aca="false">EURO($E195,$F195,$O195,$O195,$C195,$R195,1,3)/100</f>
        <v>#NAME?</v>
      </c>
      <c r="M195" s="70" t="e">
        <f aca="false">EURO($E195,$F195,$O195,$O195,$C195,$R195,1,5)/365.25</f>
        <v>#NAME?</v>
      </c>
      <c r="N195" s="191" t="n">
        <f aca="false">VLOOKUP(D195,Lookups!$B$6:$H$304,6)</f>
        <v>42597</v>
      </c>
      <c r="O195" s="192" t="n">
        <f aca="false">VLOOKUP(D195,Lookups!$B$6:$E$304,4)</f>
        <v>0.045</v>
      </c>
      <c r="P195" s="193" t="n">
        <f aca="false">VLOOKUP(D195,Lookups!$B$6:$D$304,3)</f>
        <v>23</v>
      </c>
      <c r="Q195" s="208" t="n">
        <f aca="false">IF(D195&lt;$F$6,0,IF(D195&gt;$F$7,0,1))</f>
        <v>0</v>
      </c>
      <c r="R195" s="73" t="n">
        <f aca="false">N195-$D$4</f>
        <v>-3329</v>
      </c>
    </row>
    <row r="196" customFormat="false" ht="12.75" hidden="false" customHeight="false" outlineLevel="0" collapsed="false">
      <c r="A196" s="192"/>
      <c r="B196" s="196"/>
      <c r="C196" s="186" t="n">
        <v>0.155</v>
      </c>
      <c r="D196" s="187" t="n">
        <v>42614</v>
      </c>
      <c r="E196" s="197" t="n">
        <f aca="false">E184*1.015</f>
        <v>47.7069364582399</v>
      </c>
      <c r="F196" s="189" t="n">
        <f aca="false">IF($G$8="atm",E196,$G$8)</f>
        <v>75</v>
      </c>
      <c r="G196" s="67" t="e">
        <f aca="false">IF(AND(E196&gt;F196,$G$1="no"),"",EURO(E196,F196,O196,O196,C196,R196,1,0))</f>
        <v>#NAME?</v>
      </c>
      <c r="H196" s="66" t="e">
        <f aca="false">EURO(E196,F196,O196,O196,C196,R196,1,1)</f>
        <v>#NAME?</v>
      </c>
      <c r="I196" s="67" t="e">
        <f aca="false">IF(AND(F196&gt;E196,$G$1="no"),"",EURO(E196,F196,O196,O196,C196,R196,0,0))</f>
        <v>#NAME?</v>
      </c>
      <c r="J196" s="70" t="e">
        <f aca="false">EURO(E196,F196,O196,O196,C196,R196,0,1)</f>
        <v>#NAME?</v>
      </c>
      <c r="K196" s="69" t="e">
        <f aca="false">EURO($E196,$F196,$O196,$O196,$C196,$R196,1,2)</f>
        <v>#NAME?</v>
      </c>
      <c r="L196" s="70" t="e">
        <f aca="false">EURO($E196,$F196,$O196,$O196,$C196,$R196,1,3)/100</f>
        <v>#NAME?</v>
      </c>
      <c r="M196" s="70" t="e">
        <f aca="false">EURO($E196,$F196,$O196,$O196,$C196,$R196,1,5)/365.25</f>
        <v>#NAME?</v>
      </c>
      <c r="N196" s="191" t="n">
        <f aca="false">VLOOKUP(D196,Lookups!$B$6:$H$304,6)</f>
        <v>42628</v>
      </c>
      <c r="O196" s="192" t="n">
        <f aca="false">VLOOKUP(D196,Lookups!$B$6:$E$304,4)</f>
        <v>0.045</v>
      </c>
      <c r="P196" s="193" t="n">
        <f aca="false">VLOOKUP(D196,Lookups!$B$6:$D$304,3)</f>
        <v>21</v>
      </c>
      <c r="Q196" s="208" t="n">
        <f aca="false">IF(D196&lt;$F$6,0,IF(D196&gt;$F$7,0,1))</f>
        <v>0</v>
      </c>
      <c r="R196" s="73" t="n">
        <f aca="false">N196-$D$4</f>
        <v>-3298</v>
      </c>
    </row>
    <row r="197" customFormat="false" ht="12.75" hidden="false" customHeight="false" outlineLevel="0" collapsed="false">
      <c r="A197" s="192"/>
      <c r="B197" s="196"/>
      <c r="C197" s="186" t="n">
        <v>0.155</v>
      </c>
      <c r="D197" s="187" t="n">
        <v>42644</v>
      </c>
      <c r="E197" s="197" t="n">
        <f aca="false">E185*1.015</f>
        <v>43.7019082736707</v>
      </c>
      <c r="F197" s="189" t="n">
        <f aca="false">IF($G$8="atm",E197,$G$8)</f>
        <v>75</v>
      </c>
      <c r="G197" s="67" t="e">
        <f aca="false">IF(AND(E197&gt;F197,$G$1="no"),"",EURO(E197,F197,O197,O197,C197,R197,1,0))</f>
        <v>#NAME?</v>
      </c>
      <c r="H197" s="66" t="e">
        <f aca="false">EURO(E197,F197,O197,O197,C197,R197,1,1)</f>
        <v>#NAME?</v>
      </c>
      <c r="I197" s="67" t="e">
        <f aca="false">IF(AND(F197&gt;E197,$G$1="no"),"",EURO(E197,F197,O197,O197,C197,R197,0,0))</f>
        <v>#NAME?</v>
      </c>
      <c r="J197" s="70" t="e">
        <f aca="false">EURO(E197,F197,O197,O197,C197,R197,0,1)</f>
        <v>#NAME?</v>
      </c>
      <c r="K197" s="69" t="e">
        <f aca="false">EURO($E197,$F197,$O197,$O197,$C197,$R197,1,2)</f>
        <v>#NAME?</v>
      </c>
      <c r="L197" s="70" t="e">
        <f aca="false">EURO($E197,$F197,$O197,$O197,$C197,$R197,1,3)/100</f>
        <v>#NAME?</v>
      </c>
      <c r="M197" s="70" t="e">
        <f aca="false">EURO($E197,$F197,$O197,$O197,$C197,$R197,1,5)/365.25</f>
        <v>#NAME?</v>
      </c>
      <c r="N197" s="191" t="n">
        <f aca="false">VLOOKUP(D197,Lookups!$B$6:$H$304,6)</f>
        <v>42658</v>
      </c>
      <c r="O197" s="192" t="n">
        <f aca="false">VLOOKUP(D197,Lookups!$B$6:$E$304,4)</f>
        <v>0.045</v>
      </c>
      <c r="P197" s="193" t="n">
        <f aca="false">VLOOKUP(D197,Lookups!$B$6:$D$304,3)</f>
        <v>21</v>
      </c>
      <c r="Q197" s="208" t="n">
        <f aca="false">IF(D197&lt;$F$6,0,IF(D197&gt;$F$7,0,1))</f>
        <v>0</v>
      </c>
      <c r="R197" s="73" t="n">
        <f aca="false">N197-$D$4</f>
        <v>-3268</v>
      </c>
    </row>
    <row r="198" customFormat="false" ht="12.75" hidden="false" customHeight="false" outlineLevel="0" collapsed="false">
      <c r="A198" s="192"/>
      <c r="B198" s="196"/>
      <c r="C198" s="186" t="n">
        <v>0.155</v>
      </c>
      <c r="D198" s="187" t="n">
        <v>42675</v>
      </c>
      <c r="E198" s="197" t="n">
        <f aca="false">E186*1.015</f>
        <v>43.6430027384672</v>
      </c>
      <c r="F198" s="189" t="n">
        <f aca="false">IF($G$8="atm",E198,$G$8)</f>
        <v>75</v>
      </c>
      <c r="G198" s="67" t="e">
        <f aca="false">IF(AND(E198&gt;F198,$G$1="no"),"",EURO(E198,F198,O198,O198,C198,R198,1,0))</f>
        <v>#NAME?</v>
      </c>
      <c r="H198" s="66" t="e">
        <f aca="false">EURO(E198,F198,O198,O198,C198,R198,1,1)</f>
        <v>#NAME?</v>
      </c>
      <c r="I198" s="67" t="e">
        <f aca="false">IF(AND(F198&gt;E198,$G$1="no"),"",EURO(E198,F198,O198,O198,C198,R198,0,0))</f>
        <v>#NAME?</v>
      </c>
      <c r="J198" s="70" t="e">
        <f aca="false">EURO(E198,F198,O198,O198,C198,R198,0,1)</f>
        <v>#NAME?</v>
      </c>
      <c r="K198" s="69" t="e">
        <f aca="false">EURO($E198,$F198,$O198,$O198,$C198,$R198,1,2)</f>
        <v>#NAME?</v>
      </c>
      <c r="L198" s="70" t="e">
        <f aca="false">EURO($E198,$F198,$O198,$O198,$C198,$R198,1,3)/100</f>
        <v>#NAME?</v>
      </c>
      <c r="M198" s="70" t="e">
        <f aca="false">EURO($E198,$F198,$O198,$O198,$C198,$R198,1,5)/365.25</f>
        <v>#NAME?</v>
      </c>
      <c r="N198" s="191" t="n">
        <f aca="false">VLOOKUP(D198,Lookups!$B$6:$H$304,6)</f>
        <v>42689</v>
      </c>
      <c r="O198" s="192" t="n">
        <f aca="false">VLOOKUP(D198,Lookups!$B$6:$E$304,4)</f>
        <v>0.045</v>
      </c>
      <c r="P198" s="193" t="n">
        <f aca="false">VLOOKUP(D198,Lookups!$B$6:$D$304,3)</f>
        <v>21</v>
      </c>
      <c r="Q198" s="208" t="n">
        <f aca="false">IF(D198&lt;$F$6,0,IF(D198&gt;$F$7,0,1))</f>
        <v>0</v>
      </c>
      <c r="R198" s="73" t="n">
        <f aca="false">N198-$D$4</f>
        <v>-3237</v>
      </c>
    </row>
    <row r="199" customFormat="false" ht="12.75" hidden="false" customHeight="false" outlineLevel="0" collapsed="false">
      <c r="A199" s="192"/>
      <c r="B199" s="196"/>
      <c r="C199" s="186" t="n">
        <v>0.155</v>
      </c>
      <c r="D199" s="187" t="n">
        <v>42705</v>
      </c>
      <c r="E199" s="197" t="n">
        <f aca="false">E187*1.015</f>
        <v>43.6430027384672</v>
      </c>
      <c r="F199" s="189" t="n">
        <f aca="false">IF($G$8="atm",E199,$G$8)</f>
        <v>75</v>
      </c>
      <c r="G199" s="67" t="e">
        <f aca="false">IF(AND(E199&gt;F199,$G$1="no"),"",EURO(E199,F199,O199,O199,C199,R199,1,0))</f>
        <v>#NAME?</v>
      </c>
      <c r="H199" s="66" t="e">
        <f aca="false">EURO(E199,F199,O199,O199,C199,R199,1,1)</f>
        <v>#NAME?</v>
      </c>
      <c r="I199" s="67" t="e">
        <f aca="false">IF(AND(F199&gt;E199,$G$1="no"),"",EURO(E199,F199,O199,O199,C199,R199,0,0))</f>
        <v>#NAME?</v>
      </c>
      <c r="J199" s="70" t="e">
        <f aca="false">EURO(E199,F199,O199,O199,C199,R199,0,1)</f>
        <v>#NAME?</v>
      </c>
      <c r="K199" s="69" t="e">
        <f aca="false">EURO($E199,$F199,$O199,$O199,$C199,$R199,1,2)</f>
        <v>#NAME?</v>
      </c>
      <c r="L199" s="70" t="e">
        <f aca="false">EURO($E199,$F199,$O199,$O199,$C199,$R199,1,3)/100</f>
        <v>#NAME?</v>
      </c>
      <c r="M199" s="70" t="e">
        <f aca="false">EURO($E199,$F199,$O199,$O199,$C199,$R199,1,5)/365.25</f>
        <v>#NAME?</v>
      </c>
      <c r="N199" s="191" t="n">
        <f aca="false">VLOOKUP(D199,Lookups!$B$6:$H$304,6)</f>
        <v>42719</v>
      </c>
      <c r="O199" s="192" t="n">
        <f aca="false">VLOOKUP(D199,Lookups!$B$6:$E$304,4)</f>
        <v>0.045</v>
      </c>
      <c r="P199" s="193" t="n">
        <f aca="false">VLOOKUP(D199,Lookups!$B$6:$D$304,3)</f>
        <v>21</v>
      </c>
      <c r="Q199" s="208" t="n">
        <f aca="false">IF(D199&lt;$F$6,0,IF(D199&gt;$F$7,0,1))</f>
        <v>0</v>
      </c>
      <c r="R199" s="73" t="n">
        <f aca="false">N199-$D$4</f>
        <v>-3207</v>
      </c>
    </row>
    <row r="200" customFormat="false" ht="12.75" hidden="false" customHeight="false" outlineLevel="0" collapsed="false">
      <c r="A200" s="192"/>
      <c r="B200" s="196"/>
      <c r="C200" s="186" t="n">
        <v>0.155</v>
      </c>
      <c r="D200" s="187" t="n">
        <v>42736</v>
      </c>
      <c r="E200" s="197" t="n">
        <f aca="false">E188*1.015</f>
        <v>48.1624442385437</v>
      </c>
      <c r="F200" s="189" t="n">
        <f aca="false">IF($G$8="atm",E200,$G$8)</f>
        <v>75</v>
      </c>
      <c r="G200" s="67" t="e">
        <f aca="false">IF(AND(E200&gt;F200,$G$1="no"),"",EURO(E200,F200,O200,O200,C200,R200,1,0))</f>
        <v>#NAME?</v>
      </c>
      <c r="H200" s="66" t="e">
        <f aca="false">EURO(E200,F200,O200,O200,C200,R200,1,1)</f>
        <v>#NAME?</v>
      </c>
      <c r="I200" s="67" t="e">
        <f aca="false">IF(AND(F200&gt;E200,$G$1="no"),"",EURO(E200,F200,O200,O200,C200,R200,0,0))</f>
        <v>#NAME?</v>
      </c>
      <c r="J200" s="70" t="e">
        <f aca="false">EURO(E200,F200,O200,O200,C200,R200,0,1)</f>
        <v>#NAME?</v>
      </c>
      <c r="K200" s="69" t="e">
        <f aca="false">EURO($E200,$F200,$O200,$O200,$C200,$R200,1,2)</f>
        <v>#NAME?</v>
      </c>
      <c r="L200" s="70" t="e">
        <f aca="false">EURO($E200,$F200,$O200,$O200,$C200,$R200,1,3)/100</f>
        <v>#NAME?</v>
      </c>
      <c r="M200" s="70" t="e">
        <f aca="false">EURO($E200,$F200,$O200,$O200,$C200,$R200,1,5)/365.25</f>
        <v>#NAME?</v>
      </c>
      <c r="N200" s="191" t="n">
        <f aca="false">VLOOKUP(D200,Lookups!$B$6:$H$304,6)</f>
        <v>42750</v>
      </c>
      <c r="O200" s="192" t="n">
        <f aca="false">VLOOKUP(D200,Lookups!$B$6:$E$304,4)</f>
        <v>0.045</v>
      </c>
      <c r="P200" s="193" t="n">
        <f aca="false">VLOOKUP(D200,Lookups!$B$6:$D$304,3)</f>
        <v>21</v>
      </c>
      <c r="Q200" s="208" t="n">
        <f aca="false">IF(D200&lt;$F$6,0,IF(D200&gt;$F$7,0,1))</f>
        <v>0</v>
      </c>
      <c r="R200" s="73" t="n">
        <f aca="false">N200-$D$4</f>
        <v>-3176</v>
      </c>
    </row>
    <row r="201" customFormat="false" ht="12.75" hidden="false" customHeight="false" outlineLevel="0" collapsed="false">
      <c r="A201" s="192"/>
      <c r="B201" s="196"/>
      <c r="C201" s="186" t="n">
        <v>0.155</v>
      </c>
      <c r="D201" s="187" t="n">
        <v>42767</v>
      </c>
      <c r="E201" s="197" t="n">
        <f aca="false">E189*1.015</f>
        <v>84.8123234928379</v>
      </c>
      <c r="F201" s="189" t="n">
        <f aca="false">IF($G$8="atm",E201,$G$8)</f>
        <v>75</v>
      </c>
      <c r="G201" s="67" t="e">
        <f aca="false">IF(AND(E201&gt;F201,$G$1="no"),"",EURO(E201,F201,O201,O201,C201,R201,1,0))</f>
        <v>#NAME?</v>
      </c>
      <c r="H201" s="66" t="e">
        <f aca="false">EURO(E201,F201,O201,O201,C201,R201,1,1)</f>
        <v>#NAME?</v>
      </c>
      <c r="I201" s="67" t="e">
        <f aca="false">IF(AND(F201&gt;E201,$G$1="no"),"",EURO(E201,F201,O201,O201,C201,R201,0,0))</f>
        <v>#NAME?</v>
      </c>
      <c r="J201" s="70" t="e">
        <f aca="false">EURO(E201,F201,O201,O201,C201,R201,0,1)</f>
        <v>#NAME?</v>
      </c>
      <c r="K201" s="69" t="e">
        <f aca="false">EURO($E201,$F201,$O201,$O201,$C201,$R201,1,2)</f>
        <v>#NAME?</v>
      </c>
      <c r="L201" s="70" t="e">
        <f aca="false">EURO($E201,$F201,$O201,$O201,$C201,$R201,1,3)/100</f>
        <v>#NAME?</v>
      </c>
      <c r="M201" s="70" t="e">
        <f aca="false">EURO($E201,$F201,$O201,$O201,$C201,$R201,1,5)/365.25</f>
        <v>#NAME?</v>
      </c>
      <c r="N201" s="191" t="n">
        <f aca="false">VLOOKUP(D201,Lookups!$B$6:$H$304,6)</f>
        <v>42781</v>
      </c>
      <c r="O201" s="192" t="n">
        <f aca="false">VLOOKUP(D201,Lookups!$B$6:$E$304,4)</f>
        <v>0.045</v>
      </c>
      <c r="P201" s="193" t="n">
        <f aca="false">VLOOKUP(D201,Lookups!$B$6:$D$304,3)</f>
        <v>20</v>
      </c>
      <c r="Q201" s="208" t="n">
        <f aca="false">IF(D201&lt;$F$6,0,IF(D201&gt;$F$7,0,1))</f>
        <v>0</v>
      </c>
      <c r="R201" s="73" t="n">
        <f aca="false">N201-$D$4</f>
        <v>-3145</v>
      </c>
    </row>
    <row r="202" customFormat="false" ht="12.75" hidden="false" customHeight="false" outlineLevel="0" collapsed="false">
      <c r="A202" s="192"/>
      <c r="B202" s="196"/>
      <c r="C202" s="186" t="n">
        <v>0.155</v>
      </c>
      <c r="D202" s="187" t="n">
        <v>42795</v>
      </c>
      <c r="E202" s="197" t="n">
        <f aca="false">E190*1.015</f>
        <v>46.2704150259029</v>
      </c>
      <c r="F202" s="189" t="n">
        <f aca="false">IF($G$8="atm",E202,$G$8)</f>
        <v>75</v>
      </c>
      <c r="G202" s="67" t="e">
        <f aca="false">IF(AND(E202&gt;F202,$G$1="no"),"",EURO(E202,F202,O202,O202,C202,R202,1,0))</f>
        <v>#NAME?</v>
      </c>
      <c r="H202" s="66" t="e">
        <f aca="false">EURO(E202,F202,O202,O202,C202,R202,1,1)</f>
        <v>#NAME?</v>
      </c>
      <c r="I202" s="67" t="e">
        <f aca="false">IF(AND(F202&gt;E202,$G$1="no"),"",EURO(E202,F202,O202,O202,C202,R202,0,0))</f>
        <v>#NAME?</v>
      </c>
      <c r="J202" s="70" t="e">
        <f aca="false">EURO(E202,F202,O202,O202,C202,R202,0,1)</f>
        <v>#NAME?</v>
      </c>
      <c r="K202" s="69" t="e">
        <f aca="false">EURO($E202,$F202,$O202,$O202,$C202,$R202,1,2)</f>
        <v>#NAME?</v>
      </c>
      <c r="L202" s="70" t="e">
        <f aca="false">EURO($E202,$F202,$O202,$O202,$C202,$R202,1,3)/100</f>
        <v>#NAME?</v>
      </c>
      <c r="M202" s="70" t="e">
        <f aca="false">EURO($E202,$F202,$O202,$O202,$C202,$R202,1,5)/365.25</f>
        <v>#NAME?</v>
      </c>
      <c r="N202" s="191" t="n">
        <f aca="false">VLOOKUP(D202,Lookups!$B$6:$H$304,6)</f>
        <v>42809</v>
      </c>
      <c r="O202" s="192" t="n">
        <f aca="false">VLOOKUP(D202,Lookups!$B$6:$E$304,4)</f>
        <v>0.045</v>
      </c>
      <c r="P202" s="193" t="n">
        <f aca="false">VLOOKUP(D202,Lookups!$B$6:$D$304,3)</f>
        <v>23</v>
      </c>
      <c r="Q202" s="208" t="n">
        <f aca="false">IF(D202&lt;$F$6,0,IF(D202&gt;$F$7,0,1))</f>
        <v>0</v>
      </c>
      <c r="R202" s="73" t="n">
        <f aca="false">N202-$D$4</f>
        <v>-3117</v>
      </c>
    </row>
    <row r="203" customFormat="false" ht="12.75" hidden="false" customHeight="false" outlineLevel="0" collapsed="false">
      <c r="A203" s="192"/>
      <c r="B203" s="196"/>
      <c r="C203" s="186" t="n">
        <v>0.2</v>
      </c>
      <c r="D203" s="187" t="n">
        <v>42826</v>
      </c>
      <c r="E203" s="197" t="n">
        <f aca="false">E191*1.015</f>
        <v>45.4334759205899</v>
      </c>
      <c r="F203" s="189" t="n">
        <f aca="false">IF($G$8="atm",E203,$G$8)</f>
        <v>75</v>
      </c>
      <c r="G203" s="67" t="e">
        <f aca="false">IF(AND(E203&gt;F203,$G$1="no"),"",EURO(E203,F203,O203,O203,C203,R203,1,0))</f>
        <v>#NAME?</v>
      </c>
      <c r="H203" s="66" t="e">
        <f aca="false">EURO(E203,F203,O203,O203,C203,R203,1,1)</f>
        <v>#NAME?</v>
      </c>
      <c r="I203" s="67" t="e">
        <f aca="false">IF(AND(F203&gt;E203,$G$1="no"),"",EURO(E203,F203,O203,O203,C203,R203,0,0))</f>
        <v>#NAME?</v>
      </c>
      <c r="J203" s="70" t="e">
        <f aca="false">EURO(E203,F203,O203,O203,C203,R203,0,1)</f>
        <v>#NAME?</v>
      </c>
      <c r="K203" s="69" t="e">
        <f aca="false">EURO($E203,$F203,$O203,$O203,$C203,$R203,1,2)</f>
        <v>#NAME?</v>
      </c>
      <c r="L203" s="70" t="e">
        <f aca="false">EURO($E203,$F203,$O203,$O203,$C203,$R203,1,3)/100</f>
        <v>#NAME?</v>
      </c>
      <c r="M203" s="70" t="e">
        <f aca="false">EURO($E203,$F203,$O203,$O203,$C203,$R203,1,5)/365.25</f>
        <v>#NAME?</v>
      </c>
      <c r="N203" s="191" t="n">
        <f aca="false">VLOOKUP(D203,Lookups!$B$6:$H$304,6)</f>
        <v>42840</v>
      </c>
      <c r="O203" s="192" t="n">
        <f aca="false">VLOOKUP(D203,Lookups!$B$6:$E$304,4)</f>
        <v>0.045</v>
      </c>
      <c r="P203" s="193" t="n">
        <f aca="false">VLOOKUP(D203,Lookups!$B$6:$D$304,3)</f>
        <v>20</v>
      </c>
      <c r="Q203" s="208" t="n">
        <f aca="false">IF(D203&lt;$F$6,0,IF(D203&gt;$F$7,0,1))</f>
        <v>0</v>
      </c>
      <c r="R203" s="73" t="n">
        <f aca="false">N203-$D$4</f>
        <v>-3086</v>
      </c>
    </row>
    <row r="204" customFormat="false" ht="12.75" hidden="false" customHeight="false" outlineLevel="0" collapsed="false">
      <c r="A204" s="192"/>
      <c r="B204" s="196"/>
      <c r="C204" s="186" t="n">
        <v>0.2</v>
      </c>
      <c r="D204" s="187" t="n">
        <v>42856</v>
      </c>
      <c r="E204" s="197" t="n">
        <f aca="false">E192*1.015</f>
        <v>48.4225496269562</v>
      </c>
      <c r="F204" s="189" t="n">
        <f aca="false">IF($G$8="atm",E204,$G$8)</f>
        <v>75</v>
      </c>
      <c r="G204" s="67" t="e">
        <f aca="false">IF(AND(E204&gt;F204,$G$1="no"),"",EURO(E204,F204,O204,O204,C204,R204,1,0))</f>
        <v>#NAME?</v>
      </c>
      <c r="H204" s="66" t="e">
        <f aca="false">EURO(E204,F204,O204,O204,C204,R204,1,1)</f>
        <v>#NAME?</v>
      </c>
      <c r="I204" s="67" t="e">
        <f aca="false">IF(AND(F204&gt;E204,$G$1="no"),"",EURO(E204,F204,O204,O204,C204,R204,0,0))</f>
        <v>#NAME?</v>
      </c>
      <c r="J204" s="70" t="e">
        <f aca="false">EURO(E204,F204,O204,O204,C204,R204,0,1)</f>
        <v>#NAME?</v>
      </c>
      <c r="K204" s="69" t="e">
        <f aca="false">EURO($E204,$F204,$O204,$O204,$C204,$R204,1,2)</f>
        <v>#NAME?</v>
      </c>
      <c r="L204" s="70" t="e">
        <f aca="false">EURO($E204,$F204,$O204,$O204,$C204,$R204,1,3)/100</f>
        <v>#NAME?</v>
      </c>
      <c r="M204" s="70" t="e">
        <f aca="false">EURO($E204,$F204,$O204,$O204,$C204,$R204,1,5)/365.25</f>
        <v>#NAME?</v>
      </c>
      <c r="N204" s="191" t="n">
        <f aca="false">VLOOKUP(D204,Lookups!$B$6:$H$304,6)</f>
        <v>42870</v>
      </c>
      <c r="O204" s="192" t="n">
        <f aca="false">VLOOKUP(D204,Lookups!$B$6:$E$304,4)</f>
        <v>0.045</v>
      </c>
      <c r="P204" s="193" t="n">
        <f aca="false">VLOOKUP(D204,Lookups!$B$6:$D$304,3)</f>
        <v>22</v>
      </c>
      <c r="Q204" s="208" t="n">
        <f aca="false">IF(D204&lt;$F$6,0,IF(D204&gt;$F$7,0,1))</f>
        <v>0</v>
      </c>
      <c r="R204" s="73" t="n">
        <f aca="false">N204-$D$4</f>
        <v>-3056</v>
      </c>
    </row>
    <row r="205" customFormat="false" ht="12.75" hidden="false" customHeight="false" outlineLevel="0" collapsed="false">
      <c r="A205" s="192"/>
      <c r="B205" s="196"/>
      <c r="C205" s="186" t="n">
        <v>0.2</v>
      </c>
      <c r="D205" s="187" t="n">
        <v>42887</v>
      </c>
      <c r="E205" s="197" t="n">
        <f aca="false">E193*1.015</f>
        <v>55.8951449549053</v>
      </c>
      <c r="F205" s="189" t="n">
        <f aca="false">IF($G$8="atm",E205,$G$8)</f>
        <v>75</v>
      </c>
      <c r="G205" s="67" t="e">
        <f aca="false">IF(AND(E205&gt;F205,$G$1="no"),"",EURO(E205,F205,O205,O205,C205,R205,1,0))</f>
        <v>#NAME?</v>
      </c>
      <c r="H205" s="66" t="e">
        <f aca="false">EURO(E205,F205,O205,O205,C205,R205,1,1)</f>
        <v>#NAME?</v>
      </c>
      <c r="I205" s="67" t="e">
        <f aca="false">IF(AND(F205&gt;E205,$G$1="no"),"",EURO(E205,F205,O205,O205,C205,R205,0,0))</f>
        <v>#NAME?</v>
      </c>
      <c r="J205" s="70" t="e">
        <f aca="false">EURO(E205,F205,O205,O205,C205,R205,0,1)</f>
        <v>#NAME?</v>
      </c>
      <c r="K205" s="69" t="e">
        <f aca="false">EURO($E205,$F205,$O205,$O205,$C205,$R205,1,2)</f>
        <v>#NAME?</v>
      </c>
      <c r="L205" s="70" t="e">
        <f aca="false">EURO($E205,$F205,$O205,$O205,$C205,$R205,1,3)/100</f>
        <v>#NAME?</v>
      </c>
      <c r="M205" s="70" t="e">
        <f aca="false">EURO($E205,$F205,$O205,$O205,$C205,$R205,1,5)/365.25</f>
        <v>#NAME?</v>
      </c>
      <c r="N205" s="191" t="n">
        <f aca="false">VLOOKUP(D205,Lookups!$B$6:$H$304,6)</f>
        <v>42901</v>
      </c>
      <c r="O205" s="192" t="n">
        <f aca="false">VLOOKUP(D205,Lookups!$B$6:$E$304,4)</f>
        <v>0.045</v>
      </c>
      <c r="P205" s="193" t="n">
        <f aca="false">VLOOKUP(D205,Lookups!$B$6:$D$304,3)</f>
        <v>22</v>
      </c>
      <c r="Q205" s="208" t="n">
        <f aca="false">IF(D205&lt;$F$6,0,IF(D205&gt;$F$7,0,1))</f>
        <v>0</v>
      </c>
      <c r="R205" s="73" t="n">
        <f aca="false">N205-$D$4</f>
        <v>-3025</v>
      </c>
    </row>
    <row r="206" customFormat="false" ht="12.75" hidden="false" customHeight="false" outlineLevel="0" collapsed="false">
      <c r="A206" s="192"/>
      <c r="B206" s="196"/>
      <c r="C206" s="186" t="n">
        <v>0.2</v>
      </c>
      <c r="D206" s="187" t="n">
        <v>42917</v>
      </c>
      <c r="E206" s="197" t="n">
        <f aca="false">E194*1.015</f>
        <v>66.057894851407</v>
      </c>
      <c r="F206" s="189" t="n">
        <f aca="false">IF($G$8="atm",E206,$G$8)</f>
        <v>75</v>
      </c>
      <c r="G206" s="67" t="e">
        <f aca="false">IF(AND(E206&gt;F206,$G$1="no"),"",EURO(E206,F206,O206,O206,C206,R206,1,0))</f>
        <v>#NAME?</v>
      </c>
      <c r="H206" s="66" t="e">
        <f aca="false">EURO(E206,F206,O206,O206,C206,R206,1,1)</f>
        <v>#NAME?</v>
      </c>
      <c r="I206" s="67" t="e">
        <f aca="false">IF(AND(F206&gt;E206,$G$1="no"),"",EURO(E206,F206,O206,O206,C206,R206,0,0))</f>
        <v>#NAME?</v>
      </c>
      <c r="J206" s="70" t="e">
        <f aca="false">EURO(E206,F206,O206,O206,C206,R206,0,1)</f>
        <v>#NAME?</v>
      </c>
      <c r="K206" s="69" t="e">
        <f aca="false">EURO($E206,$F206,$O206,$O206,$C206,$R206,1,2)</f>
        <v>#NAME?</v>
      </c>
      <c r="L206" s="70" t="e">
        <f aca="false">EURO($E206,$F206,$O206,$O206,$C206,$R206,1,3)/100</f>
        <v>#NAME?</v>
      </c>
      <c r="M206" s="70" t="e">
        <f aca="false">EURO($E206,$F206,$O206,$O206,$C206,$R206,1,5)/365.25</f>
        <v>#NAME?</v>
      </c>
      <c r="N206" s="191" t="n">
        <f aca="false">VLOOKUP(D206,Lookups!$B$6:$H$304,6)</f>
        <v>42931</v>
      </c>
      <c r="O206" s="192" t="n">
        <f aca="false">VLOOKUP(D206,Lookups!$B$6:$E$304,4)</f>
        <v>0.045</v>
      </c>
      <c r="P206" s="193" t="n">
        <f aca="false">VLOOKUP(D206,Lookups!$B$6:$D$304,3)</f>
        <v>20</v>
      </c>
      <c r="Q206" s="208" t="n">
        <f aca="false">IF(D206&lt;$F$6,0,IF(D206&gt;$F$7,0,1))</f>
        <v>0</v>
      </c>
      <c r="R206" s="73" t="n">
        <f aca="false">N206-$D$4</f>
        <v>-2995</v>
      </c>
    </row>
    <row r="207" customFormat="false" ht="12.75" hidden="false" customHeight="false" outlineLevel="0" collapsed="false">
      <c r="A207" s="192"/>
      <c r="B207" s="196"/>
      <c r="C207" s="186" t="n">
        <v>0.2</v>
      </c>
      <c r="D207" s="187" t="n">
        <v>42948</v>
      </c>
      <c r="E207" s="197" t="n">
        <f aca="false">E195*1.015</f>
        <v>66.0579039732497</v>
      </c>
      <c r="F207" s="189" t="n">
        <f aca="false">IF($G$8="atm",E207,$G$8)</f>
        <v>75</v>
      </c>
      <c r="G207" s="67" t="e">
        <f aca="false">IF(AND(E207&gt;F207,$G$1="no"),"",EURO(E207,F207,O207,O207,C207,R207,1,0))</f>
        <v>#NAME?</v>
      </c>
      <c r="H207" s="66" t="e">
        <f aca="false">EURO(E207,F207,O207,O207,C207,R207,1,1)</f>
        <v>#NAME?</v>
      </c>
      <c r="I207" s="67" t="e">
        <f aca="false">IF(AND(F207&gt;E207,$G$1="no"),"",EURO(E207,F207,O207,O207,C207,R207,0,0))</f>
        <v>#NAME?</v>
      </c>
      <c r="J207" s="70" t="e">
        <f aca="false">EURO(E207,F207,O207,O207,C207,R207,0,1)</f>
        <v>#NAME?</v>
      </c>
      <c r="K207" s="69" t="e">
        <f aca="false">EURO($E207,$F207,$O207,$O207,$C207,$R207,1,2)</f>
        <v>#NAME?</v>
      </c>
      <c r="L207" s="70" t="e">
        <f aca="false">EURO($E207,$F207,$O207,$O207,$C207,$R207,1,3)/100</f>
        <v>#NAME?</v>
      </c>
      <c r="M207" s="70" t="e">
        <f aca="false">EURO($E207,$F207,$O207,$O207,$C207,$R207,1,5)/365.25</f>
        <v>#NAME?</v>
      </c>
      <c r="N207" s="191" t="n">
        <f aca="false">VLOOKUP(D207,Lookups!$B$6:$H$304,6)</f>
        <v>42962</v>
      </c>
      <c r="O207" s="192" t="n">
        <f aca="false">VLOOKUP(D207,Lookups!$B$6:$E$304,4)</f>
        <v>0.045</v>
      </c>
      <c r="P207" s="193" t="n">
        <f aca="false">VLOOKUP(D207,Lookups!$B$6:$D$304,3)</f>
        <v>23</v>
      </c>
      <c r="Q207" s="208" t="n">
        <f aca="false">IF(D207&lt;$F$6,0,IF(D207&gt;$F$7,0,1))</f>
        <v>0</v>
      </c>
      <c r="R207" s="73" t="n">
        <f aca="false">N207-$D$4</f>
        <v>-2964</v>
      </c>
    </row>
    <row r="208" customFormat="false" ht="12.75" hidden="false" customHeight="false" outlineLevel="0" collapsed="false">
      <c r="A208" s="192"/>
      <c r="B208" s="196"/>
      <c r="C208" s="186" t="n">
        <v>0.2</v>
      </c>
      <c r="D208" s="187" t="n">
        <v>42979</v>
      </c>
      <c r="E208" s="197" t="n">
        <f aca="false">E196*1.015</f>
        <v>48.4225405051135</v>
      </c>
      <c r="F208" s="189" t="n">
        <f aca="false">IF($G$8="atm",E208,$G$8)</f>
        <v>75</v>
      </c>
      <c r="G208" s="67" t="e">
        <f aca="false">IF(AND(E208&gt;F208,$G$1="no"),"",EURO(E208,F208,O208,O208,C208,R208,1,0))</f>
        <v>#NAME?</v>
      </c>
      <c r="H208" s="66" t="e">
        <f aca="false">EURO(E208,F208,O208,O208,C208,R208,1,1)</f>
        <v>#NAME?</v>
      </c>
      <c r="I208" s="67" t="e">
        <f aca="false">IF(AND(F208&gt;E208,$G$1="no"),"",EURO(E208,F208,O208,O208,C208,R208,0,0))</f>
        <v>#NAME?</v>
      </c>
      <c r="J208" s="70" t="e">
        <f aca="false">EURO(E208,F208,O208,O208,C208,R208,0,1)</f>
        <v>#NAME?</v>
      </c>
      <c r="K208" s="69" t="e">
        <f aca="false">EURO($E208,$F208,$O208,$O208,$C208,$R208,1,2)</f>
        <v>#NAME?</v>
      </c>
      <c r="L208" s="70" t="e">
        <f aca="false">EURO($E208,$F208,$O208,$O208,$C208,$R208,1,3)/100</f>
        <v>#NAME?</v>
      </c>
      <c r="M208" s="70" t="e">
        <f aca="false">EURO($E208,$F208,$O208,$O208,$C208,$R208,1,5)/365.25</f>
        <v>#NAME?</v>
      </c>
      <c r="N208" s="191" t="n">
        <f aca="false">VLOOKUP(D208,Lookups!$B$6:$H$304,6)</f>
        <v>42993</v>
      </c>
      <c r="O208" s="192" t="n">
        <f aca="false">VLOOKUP(D208,Lookups!$B$6:$E$304,4)</f>
        <v>0.045</v>
      </c>
      <c r="P208" s="193" t="n">
        <f aca="false">VLOOKUP(D208,Lookups!$B$6:$D$304,3)</f>
        <v>20</v>
      </c>
      <c r="Q208" s="208" t="n">
        <f aca="false">IF(D208&lt;$F$6,0,IF(D208&gt;$F$7,0,1))</f>
        <v>0</v>
      </c>
      <c r="R208" s="73" t="n">
        <f aca="false">N208-$D$4</f>
        <v>-2933</v>
      </c>
    </row>
    <row r="209" customFormat="false" ht="12.75" hidden="false" customHeight="false" outlineLevel="0" collapsed="false">
      <c r="A209" s="192"/>
      <c r="B209" s="196"/>
      <c r="C209" s="186" t="n">
        <v>0.2</v>
      </c>
      <c r="D209" s="187" t="n">
        <v>43009</v>
      </c>
      <c r="E209" s="197" t="n">
        <f aca="false">E197*1.015</f>
        <v>44.3574368977757</v>
      </c>
      <c r="F209" s="189" t="n">
        <f aca="false">IF($G$8="atm",E209,$G$8)</f>
        <v>75</v>
      </c>
      <c r="G209" s="67" t="e">
        <f aca="false">IF(AND(E209&gt;F209,$G$1="no"),"",EURO(E209,F209,O209,O209,C209,R209,1,0))</f>
        <v>#NAME?</v>
      </c>
      <c r="H209" s="66" t="e">
        <f aca="false">EURO(E209,F209,O209,O209,C209,R209,1,1)</f>
        <v>#NAME?</v>
      </c>
      <c r="I209" s="67" t="e">
        <f aca="false">IF(AND(F209&gt;E209,$G$1="no"),"",EURO(E209,F209,O209,O209,C209,R209,0,0))</f>
        <v>#NAME?</v>
      </c>
      <c r="J209" s="70" t="e">
        <f aca="false">EURO(E209,F209,O209,O209,C209,R209,0,1)</f>
        <v>#NAME?</v>
      </c>
      <c r="K209" s="69" t="e">
        <f aca="false">EURO($E209,$F209,$O209,$O209,$C209,$R209,1,2)</f>
        <v>#NAME?</v>
      </c>
      <c r="L209" s="70" t="e">
        <f aca="false">EURO($E209,$F209,$O209,$O209,$C209,$R209,1,3)/100</f>
        <v>#NAME?</v>
      </c>
      <c r="M209" s="70" t="e">
        <f aca="false">EURO($E209,$F209,$O209,$O209,$C209,$R209,1,5)/365.25</f>
        <v>#NAME?</v>
      </c>
      <c r="N209" s="191" t="n">
        <f aca="false">VLOOKUP(D209,Lookups!$B$6:$H$304,6)</f>
        <v>43023</v>
      </c>
      <c r="O209" s="192" t="n">
        <f aca="false">VLOOKUP(D209,Lookups!$B$6:$E$304,4)</f>
        <v>0.045</v>
      </c>
      <c r="P209" s="193" t="n">
        <f aca="false">VLOOKUP(D209,Lookups!$B$6:$D$304,3)</f>
        <v>22</v>
      </c>
      <c r="Q209" s="208" t="n">
        <f aca="false">IF(D209&lt;$F$6,0,IF(D209&gt;$F$7,0,1))</f>
        <v>0</v>
      </c>
      <c r="R209" s="73" t="n">
        <f aca="false">N209-$D$4</f>
        <v>-2903</v>
      </c>
    </row>
    <row r="210" customFormat="false" ht="12.75" hidden="false" customHeight="false" outlineLevel="0" collapsed="false">
      <c r="A210" s="192"/>
      <c r="B210" s="196"/>
      <c r="C210" s="186" t="n">
        <v>0.2</v>
      </c>
      <c r="D210" s="187" t="n">
        <v>43040</v>
      </c>
      <c r="E210" s="197" t="n">
        <f aca="false">E198*1.015</f>
        <v>44.2976477795442</v>
      </c>
      <c r="F210" s="189" t="n">
        <f aca="false">IF($G$8="atm",E210,$G$8)</f>
        <v>75</v>
      </c>
      <c r="G210" s="67" t="e">
        <f aca="false">IF(AND(E210&gt;F210,$G$1="no"),"",EURO(E210,F210,O210,O210,C210,R210,1,0))</f>
        <v>#NAME?</v>
      </c>
      <c r="H210" s="66" t="e">
        <f aca="false">EURO(E210,F210,O210,O210,C210,R210,1,1)</f>
        <v>#NAME?</v>
      </c>
      <c r="I210" s="67" t="e">
        <f aca="false">IF(AND(F210&gt;E210,$G$1="no"),"",EURO(E210,F210,O210,O210,C210,R210,0,0))</f>
        <v>#NAME?</v>
      </c>
      <c r="J210" s="70" t="e">
        <f aca="false">EURO(E210,F210,O210,O210,C210,R210,0,1)</f>
        <v>#NAME?</v>
      </c>
      <c r="K210" s="69" t="e">
        <f aca="false">EURO($E210,$F210,$O210,$O210,$C210,$R210,1,2)</f>
        <v>#NAME?</v>
      </c>
      <c r="L210" s="70" t="e">
        <f aca="false">EURO($E210,$F210,$O210,$O210,$C210,$R210,1,3)/100</f>
        <v>#NAME?</v>
      </c>
      <c r="M210" s="70" t="e">
        <f aca="false">EURO($E210,$F210,$O210,$O210,$C210,$R210,1,5)/365.25</f>
        <v>#NAME?</v>
      </c>
      <c r="N210" s="191" t="n">
        <f aca="false">VLOOKUP(D210,Lookups!$B$6:$H$304,6)</f>
        <v>43054</v>
      </c>
      <c r="O210" s="192" t="n">
        <f aca="false">VLOOKUP(D210,Lookups!$B$6:$E$304,4)</f>
        <v>0.045</v>
      </c>
      <c r="P210" s="193" t="n">
        <f aca="false">VLOOKUP(D210,Lookups!$B$6:$D$304,3)</f>
        <v>21</v>
      </c>
      <c r="Q210" s="208" t="n">
        <f aca="false">IF(D210&lt;$F$6,0,IF(D210&gt;$F$7,0,1))</f>
        <v>0</v>
      </c>
      <c r="R210" s="73" t="n">
        <f aca="false">N210-$D$4</f>
        <v>-2872</v>
      </c>
    </row>
    <row r="211" customFormat="false" ht="12.75" hidden="false" customHeight="false" outlineLevel="0" collapsed="false">
      <c r="A211" s="192"/>
      <c r="B211" s="196"/>
      <c r="C211" s="186" t="n">
        <v>0.2</v>
      </c>
      <c r="D211" s="187" t="n">
        <v>43070</v>
      </c>
      <c r="E211" s="197" t="n">
        <f aca="false">E199*1.015</f>
        <v>44.2976477795442</v>
      </c>
      <c r="F211" s="189" t="n">
        <f aca="false">IF($G$8="atm",E211,$G$8)</f>
        <v>75</v>
      </c>
      <c r="G211" s="67" t="e">
        <f aca="false">IF(AND(E211&gt;F211,$G$1="no"),"",EURO(E211,F211,O211,O211,C211,R211,1,0))</f>
        <v>#NAME?</v>
      </c>
      <c r="H211" s="66" t="e">
        <f aca="false">EURO(E211,F211,O211,O211,C211,R211,1,1)</f>
        <v>#NAME?</v>
      </c>
      <c r="I211" s="67" t="e">
        <f aca="false">IF(AND(F211&gt;E211,$G$1="no"),"",EURO(E211,F211,O211,O211,C211,R211,0,0))</f>
        <v>#NAME?</v>
      </c>
      <c r="J211" s="70" t="e">
        <f aca="false">EURO(E211,F211,O211,O211,C211,R211,0,1)</f>
        <v>#NAME?</v>
      </c>
      <c r="K211" s="69" t="e">
        <f aca="false">EURO($E211,$F211,$O211,$O211,$C211,$R211,1,2)</f>
        <v>#NAME?</v>
      </c>
      <c r="L211" s="70" t="e">
        <f aca="false">EURO($E211,$F211,$O211,$O211,$C211,$R211,1,3)/100</f>
        <v>#NAME?</v>
      </c>
      <c r="M211" s="70" t="e">
        <f aca="false">EURO($E211,$F211,$O211,$O211,$C211,$R211,1,5)/365.25</f>
        <v>#NAME?</v>
      </c>
      <c r="N211" s="191" t="n">
        <f aca="false">VLOOKUP(D211,Lookups!$B$6:$H$304,6)</f>
        <v>43084</v>
      </c>
      <c r="O211" s="192" t="n">
        <f aca="false">VLOOKUP(D211,Lookups!$B$6:$E$304,4)</f>
        <v>0.045</v>
      </c>
      <c r="P211" s="193" t="n">
        <f aca="false">VLOOKUP(D211,Lookups!$B$6:$D$304,3)</f>
        <v>20</v>
      </c>
      <c r="Q211" s="208" t="n">
        <f aca="false">IF(D211&lt;$F$6,0,IF(D211&gt;$F$7,0,1))</f>
        <v>0</v>
      </c>
      <c r="R211" s="73" t="n">
        <f aca="false">N211-$D$4</f>
        <v>-2842</v>
      </c>
    </row>
    <row r="212" customFormat="false" ht="12.75" hidden="false" customHeight="false" outlineLevel="0" collapsed="false">
      <c r="A212" s="192"/>
      <c r="B212" s="196"/>
      <c r="C212" s="186" t="n">
        <v>0.2</v>
      </c>
      <c r="D212" s="187" t="n">
        <v>43101</v>
      </c>
      <c r="E212" s="197" t="n">
        <f aca="false">E200*1.015</f>
        <v>48.8848809021218</v>
      </c>
      <c r="F212" s="189" t="n">
        <f aca="false">IF($G$8="atm",E212,$G$8)</f>
        <v>75</v>
      </c>
      <c r="G212" s="67" t="e">
        <f aca="false">IF(AND(E212&gt;F212,$G$1="no"),"",EURO(E212,F212,O212,O212,C212,R212,1,0))</f>
        <v>#NAME?</v>
      </c>
      <c r="H212" s="66" t="e">
        <f aca="false">EURO(E212,F212,O212,O212,C212,R212,1,1)</f>
        <v>#NAME?</v>
      </c>
      <c r="I212" s="67" t="e">
        <f aca="false">IF(AND(F212&gt;E212,$G$1="no"),"",EURO(E212,F212,O212,O212,C212,R212,0,0))</f>
        <v>#NAME?</v>
      </c>
      <c r="J212" s="70" t="e">
        <f aca="false">EURO(E212,F212,O212,O212,C212,R212,0,1)</f>
        <v>#NAME?</v>
      </c>
      <c r="K212" s="69" t="e">
        <f aca="false">EURO($E212,$F212,$O212,$O212,$C212,$R212,1,2)</f>
        <v>#NAME?</v>
      </c>
      <c r="L212" s="70" t="e">
        <f aca="false">EURO($E212,$F212,$O212,$O212,$C212,$R212,1,3)/100</f>
        <v>#NAME?</v>
      </c>
      <c r="M212" s="70" t="e">
        <f aca="false">EURO($E212,$F212,$O212,$O212,$C212,$R212,1,5)/365.25</f>
        <v>#NAME?</v>
      </c>
      <c r="N212" s="191" t="n">
        <f aca="false">VLOOKUP(D212,Lookups!$B$6:$H$304,6)</f>
        <v>43115</v>
      </c>
      <c r="O212" s="192" t="n">
        <f aca="false">VLOOKUP(D212,Lookups!$B$6:$E$304,4)</f>
        <v>0.045</v>
      </c>
      <c r="P212" s="193" t="n">
        <f aca="false">VLOOKUP(D212,Lookups!$B$6:$D$304,3)</f>
        <v>22</v>
      </c>
      <c r="Q212" s="208" t="n">
        <f aca="false">IF(D212&lt;$F$6,0,IF(D212&gt;$F$7,0,1))</f>
        <v>0</v>
      </c>
      <c r="R212" s="73" t="n">
        <f aca="false">N212-$D$4</f>
        <v>-2811</v>
      </c>
    </row>
    <row r="213" customFormat="false" ht="12.75" hidden="false" customHeight="false" outlineLevel="0" collapsed="false">
      <c r="A213" s="192"/>
      <c r="B213" s="196"/>
      <c r="C213" s="186" t="n">
        <v>0.2</v>
      </c>
      <c r="D213" s="187" t="n">
        <v>43132</v>
      </c>
      <c r="E213" s="197" t="n">
        <f aca="false">E201*1.015</f>
        <v>86.0845083452305</v>
      </c>
      <c r="F213" s="189" t="n">
        <f aca="false">IF($G$8="atm",E213,$G$8)</f>
        <v>75</v>
      </c>
      <c r="G213" s="67" t="e">
        <f aca="false">IF(AND(E213&gt;F213,$G$1="no"),"",EURO(E213,F213,O213,O213,C213,R213,1,0))</f>
        <v>#NAME?</v>
      </c>
      <c r="H213" s="66" t="e">
        <f aca="false">EURO(E213,F213,O213,O213,C213,R213,1,1)</f>
        <v>#NAME?</v>
      </c>
      <c r="I213" s="67" t="e">
        <f aca="false">IF(AND(F213&gt;E213,$G$1="no"),"",EURO(E213,F213,O213,O213,C213,R213,0,0))</f>
        <v>#NAME?</v>
      </c>
      <c r="J213" s="70" t="e">
        <f aca="false">EURO(E213,F213,O213,O213,C213,R213,0,1)</f>
        <v>#NAME?</v>
      </c>
      <c r="K213" s="69" t="e">
        <f aca="false">EURO($E213,$F213,$O213,$O213,$C213,$R213,1,2)</f>
        <v>#NAME?</v>
      </c>
      <c r="L213" s="70" t="e">
        <f aca="false">EURO($E213,$F213,$O213,$O213,$C213,$R213,1,3)/100</f>
        <v>#NAME?</v>
      </c>
      <c r="M213" s="70" t="e">
        <f aca="false">EURO($E213,$F213,$O213,$O213,$C213,$R213,1,5)/365.25</f>
        <v>#NAME?</v>
      </c>
      <c r="N213" s="191" t="n">
        <f aca="false">VLOOKUP(D213,Lookups!$B$6:$H$304,6)</f>
        <v>43146</v>
      </c>
      <c r="O213" s="192" t="n">
        <f aca="false">VLOOKUP(D213,Lookups!$B$6:$E$304,4)</f>
        <v>0.045</v>
      </c>
      <c r="P213" s="193" t="n">
        <f aca="false">VLOOKUP(D213,Lookups!$B$6:$D$304,3)</f>
        <v>20</v>
      </c>
      <c r="Q213" s="208" t="n">
        <f aca="false">IF(D213&lt;$F$6,0,IF(D213&gt;$F$7,0,1))</f>
        <v>0</v>
      </c>
      <c r="R213" s="73" t="n">
        <f aca="false">N213-$D$4</f>
        <v>-2780</v>
      </c>
    </row>
    <row r="214" customFormat="false" ht="12.75" hidden="false" customHeight="false" outlineLevel="0" collapsed="false">
      <c r="A214" s="192"/>
      <c r="B214" s="196"/>
      <c r="C214" s="186" t="n">
        <v>0.2</v>
      </c>
      <c r="D214" s="187" t="n">
        <v>43160</v>
      </c>
      <c r="E214" s="197" t="n">
        <f aca="false">E202*1.015</f>
        <v>46.9644712512914</v>
      </c>
      <c r="F214" s="189" t="n">
        <f aca="false">IF($G$8="atm",E214,$G$8)</f>
        <v>75</v>
      </c>
      <c r="G214" s="67" t="e">
        <f aca="false">IF(AND(E214&gt;F214,$G$1="no"),"",EURO(E214,F214,O214,O214,C214,R214,1,0))</f>
        <v>#NAME?</v>
      </c>
      <c r="H214" s="66" t="e">
        <f aca="false">EURO(E214,F214,O214,O214,C214,R214,1,1)</f>
        <v>#NAME?</v>
      </c>
      <c r="I214" s="67" t="e">
        <f aca="false">IF(AND(F214&gt;E214,$G$1="no"),"",EURO(E214,F214,O214,O214,C214,R214,0,0))</f>
        <v>#NAME?</v>
      </c>
      <c r="J214" s="70" t="e">
        <f aca="false">EURO(E214,F214,O214,O214,C214,R214,0,1)</f>
        <v>#NAME?</v>
      </c>
      <c r="K214" s="69" t="e">
        <f aca="false">EURO($E214,$F214,$O214,$O214,$C214,$R214,1,2)</f>
        <v>#NAME?</v>
      </c>
      <c r="L214" s="70" t="e">
        <f aca="false">EURO($E214,$F214,$O214,$O214,$C214,$R214,1,3)/100</f>
        <v>#NAME?</v>
      </c>
      <c r="M214" s="70" t="e">
        <f aca="false">EURO($E214,$F214,$O214,$O214,$C214,$R214,1,5)/365.25</f>
        <v>#NAME?</v>
      </c>
      <c r="N214" s="191" t="n">
        <f aca="false">VLOOKUP(D214,Lookups!$B$6:$H$304,6)</f>
        <v>43174</v>
      </c>
      <c r="O214" s="192" t="n">
        <f aca="false">VLOOKUP(D214,Lookups!$B$6:$E$304,4)</f>
        <v>0.045</v>
      </c>
      <c r="P214" s="193" t="n">
        <f aca="false">VLOOKUP(D214,Lookups!$B$6:$D$304,3)</f>
        <v>22</v>
      </c>
      <c r="Q214" s="208" t="n">
        <f aca="false">IF(D214&lt;$F$6,0,IF(D214&gt;$F$7,0,1))</f>
        <v>0</v>
      </c>
      <c r="R214" s="73" t="n">
        <f aca="false">N214-$D$4</f>
        <v>-2752</v>
      </c>
    </row>
    <row r="215" customFormat="false" ht="12.75" hidden="false" customHeight="false" outlineLevel="0" collapsed="false">
      <c r="A215" s="192"/>
      <c r="B215" s="196"/>
      <c r="C215" s="186" t="n">
        <v>0.2</v>
      </c>
      <c r="D215" s="187" t="n">
        <v>43191</v>
      </c>
      <c r="E215" s="197" t="n">
        <f aca="false">E203*1.015</f>
        <v>46.1149780593988</v>
      </c>
      <c r="F215" s="189" t="n">
        <f aca="false">IF($G$8="atm",E215,$G$8)</f>
        <v>75</v>
      </c>
      <c r="G215" s="67" t="e">
        <f aca="false">IF(AND(E215&gt;F215,$G$1="no"),"",EURO(E215,F215,O215,O215,C215,R215,1,0))</f>
        <v>#NAME?</v>
      </c>
      <c r="H215" s="66" t="e">
        <f aca="false">EURO(E215,F215,O215,O215,C215,R215,1,1)</f>
        <v>#NAME?</v>
      </c>
      <c r="I215" s="67" t="e">
        <f aca="false">IF(AND(F215&gt;E215,$G$1="no"),"",EURO(E215,F215,O215,O215,C215,R215,0,0))</f>
        <v>#NAME?</v>
      </c>
      <c r="J215" s="70" t="e">
        <f aca="false">EURO(E215,F215,O215,O215,C215,R215,0,1)</f>
        <v>#NAME?</v>
      </c>
      <c r="K215" s="69" t="e">
        <f aca="false">EURO($E215,$F215,$O215,$O215,$C215,$R215,1,2)</f>
        <v>#NAME?</v>
      </c>
      <c r="L215" s="70" t="e">
        <f aca="false">EURO($E215,$F215,$O215,$O215,$C215,$R215,1,3)/100</f>
        <v>#NAME?</v>
      </c>
      <c r="M215" s="70" t="e">
        <f aca="false">EURO($E215,$F215,$O215,$O215,$C215,$R215,1,5)/365.25</f>
        <v>#NAME?</v>
      </c>
      <c r="N215" s="191" t="n">
        <f aca="false">VLOOKUP(D215,Lookups!$B$6:$H$304,6)</f>
        <v>43205</v>
      </c>
      <c r="O215" s="192" t="n">
        <f aca="false">VLOOKUP(D215,Lookups!$B$6:$E$304,4)</f>
        <v>0.045</v>
      </c>
      <c r="P215" s="193" t="n">
        <f aca="false">VLOOKUP(D215,Lookups!$B$6:$D$304,3)</f>
        <v>21</v>
      </c>
      <c r="Q215" s="208" t="n">
        <f aca="false">IF(D215&lt;$F$6,0,IF(D215&gt;$F$7,0,1))</f>
        <v>0</v>
      </c>
      <c r="R215" s="73" t="n">
        <f aca="false">N215-$D$4</f>
        <v>-2721</v>
      </c>
    </row>
    <row r="216" customFormat="false" ht="12.75" hidden="false" customHeight="false" outlineLevel="0" collapsed="false">
      <c r="A216" s="192"/>
      <c r="B216" s="196"/>
      <c r="C216" s="186" t="n">
        <v>0.2</v>
      </c>
      <c r="D216" s="187" t="n">
        <v>43221</v>
      </c>
      <c r="E216" s="197" t="n">
        <f aca="false">E204*1.015</f>
        <v>49.1488878713606</v>
      </c>
      <c r="F216" s="189" t="n">
        <f aca="false">IF($G$8="atm",E216,$G$8)</f>
        <v>75</v>
      </c>
      <c r="G216" s="67" t="e">
        <f aca="false">IF(AND(E216&gt;F216,$G$1="no"),"",EURO(E216,F216,O216,O216,C216,R216,1,0))</f>
        <v>#NAME?</v>
      </c>
      <c r="H216" s="66" t="e">
        <f aca="false">EURO(E216,F216,O216,O216,C216,R216,1,1)</f>
        <v>#NAME?</v>
      </c>
      <c r="I216" s="67" t="e">
        <f aca="false">IF(AND(F216&gt;E216,$G$1="no"),"",EURO(E216,F216,O216,O216,C216,R216,0,0))</f>
        <v>#NAME?</v>
      </c>
      <c r="J216" s="70" t="e">
        <f aca="false">EURO(E216,F216,O216,O216,C216,R216,0,1)</f>
        <v>#NAME?</v>
      </c>
      <c r="K216" s="69" t="e">
        <f aca="false">EURO($E216,$F216,$O216,$O216,$C216,$R216,1,2)</f>
        <v>#NAME?</v>
      </c>
      <c r="L216" s="70" t="e">
        <f aca="false">EURO($E216,$F216,$O216,$O216,$C216,$R216,1,3)/100</f>
        <v>#NAME?</v>
      </c>
      <c r="M216" s="70" t="e">
        <f aca="false">EURO($E216,$F216,$O216,$O216,$C216,$R216,1,5)/365.25</f>
        <v>#NAME?</v>
      </c>
      <c r="N216" s="191" t="n">
        <f aca="false">VLOOKUP(D216,Lookups!$B$6:$H$304,6)</f>
        <v>43235</v>
      </c>
      <c r="O216" s="192" t="n">
        <f aca="false">VLOOKUP(D216,Lookups!$B$6:$E$304,4)</f>
        <v>0.045</v>
      </c>
      <c r="P216" s="193" t="n">
        <f aca="false">VLOOKUP(D216,Lookups!$B$6:$D$304,3)</f>
        <v>22</v>
      </c>
      <c r="Q216" s="208" t="n">
        <f aca="false">IF(D216&lt;$F$6,0,IF(D216&gt;$F$7,0,1))</f>
        <v>0</v>
      </c>
      <c r="R216" s="73" t="n">
        <f aca="false">N216-$D$4</f>
        <v>-2691</v>
      </c>
    </row>
    <row r="217" customFormat="false" ht="12.75" hidden="false" customHeight="false" outlineLevel="0" collapsed="false">
      <c r="A217" s="192"/>
      <c r="B217" s="196"/>
      <c r="C217" s="186" t="n">
        <v>0.2</v>
      </c>
      <c r="D217" s="187" t="n">
        <v>43252</v>
      </c>
      <c r="E217" s="197" t="n">
        <f aca="false">E205*1.015</f>
        <v>56.7335721292289</v>
      </c>
      <c r="F217" s="189" t="n">
        <f aca="false">IF($G$8="atm",E217,$G$8)</f>
        <v>75</v>
      </c>
      <c r="G217" s="67" t="e">
        <f aca="false">IF(AND(E217&gt;F217,$G$1="no"),"",EURO(E217,F217,O217,O217,C217,R217,1,0))</f>
        <v>#NAME?</v>
      </c>
      <c r="H217" s="66" t="e">
        <f aca="false">EURO(E217,F217,O217,O217,C217,R217,1,1)</f>
        <v>#NAME?</v>
      </c>
      <c r="I217" s="67" t="e">
        <f aca="false">IF(AND(F217&gt;E217,$G$1="no"),"",EURO(E217,F217,O217,O217,C217,R217,0,0))</f>
        <v>#NAME?</v>
      </c>
      <c r="J217" s="70" t="e">
        <f aca="false">EURO(E217,F217,O217,O217,C217,R217,0,1)</f>
        <v>#NAME?</v>
      </c>
      <c r="K217" s="69" t="e">
        <f aca="false">EURO($E217,$F217,$O217,$O217,$C217,$R217,1,2)</f>
        <v>#NAME?</v>
      </c>
      <c r="L217" s="70" t="e">
        <f aca="false">EURO($E217,$F217,$O217,$O217,$C217,$R217,1,3)/100</f>
        <v>#NAME?</v>
      </c>
      <c r="M217" s="70" t="e">
        <f aca="false">EURO($E217,$F217,$O217,$O217,$C217,$R217,1,5)/365.25</f>
        <v>#NAME?</v>
      </c>
      <c r="N217" s="191" t="n">
        <f aca="false">VLOOKUP(D217,Lookups!$B$6:$H$304,6)</f>
        <v>43266</v>
      </c>
      <c r="O217" s="192" t="n">
        <f aca="false">VLOOKUP(D217,Lookups!$B$6:$E$304,4)</f>
        <v>0.045</v>
      </c>
      <c r="P217" s="193" t="n">
        <f aca="false">VLOOKUP(D217,Lookups!$B$6:$D$304,3)</f>
        <v>21</v>
      </c>
      <c r="Q217" s="208" t="n">
        <f aca="false">IF(D217&lt;$F$6,0,IF(D217&gt;$F$7,0,1))</f>
        <v>0</v>
      </c>
      <c r="R217" s="73" t="n">
        <f aca="false">N217-$D$4</f>
        <v>-2660</v>
      </c>
    </row>
    <row r="218" customFormat="false" ht="12.75" hidden="false" customHeight="false" outlineLevel="0" collapsed="false">
      <c r="A218" s="192"/>
      <c r="B218" s="196"/>
      <c r="C218" s="186" t="n">
        <v>0.2</v>
      </c>
      <c r="D218" s="187" t="n">
        <v>43282</v>
      </c>
      <c r="E218" s="197" t="n">
        <f aca="false">E206*1.015</f>
        <v>67.0487632741781</v>
      </c>
      <c r="F218" s="189" t="n">
        <f aca="false">IF($G$8="atm",E218,$G$8)</f>
        <v>75</v>
      </c>
      <c r="G218" s="67" t="e">
        <f aca="false">IF(AND(E218&gt;F218,$G$1="no"),"",EURO(E218,F218,O218,O218,C218,R218,1,0))</f>
        <v>#NAME?</v>
      </c>
      <c r="H218" s="66" t="e">
        <f aca="false">EURO(E218,F218,O218,O218,C218,R218,1,1)</f>
        <v>#NAME?</v>
      </c>
      <c r="I218" s="67" t="e">
        <f aca="false">IF(AND(F218&gt;E218,$G$1="no"),"",EURO(E218,F218,O218,O218,C218,R218,0,0))</f>
        <v>#NAME?</v>
      </c>
      <c r="J218" s="70" t="e">
        <f aca="false">EURO(E218,F218,O218,O218,C218,R218,0,1)</f>
        <v>#NAME?</v>
      </c>
      <c r="K218" s="69" t="e">
        <f aca="false">EURO($E218,$F218,$O218,$O218,$C218,$R218,1,2)</f>
        <v>#NAME?</v>
      </c>
      <c r="L218" s="70" t="e">
        <f aca="false">EURO($E218,$F218,$O218,$O218,$C218,$R218,1,3)/100</f>
        <v>#NAME?</v>
      </c>
      <c r="M218" s="70" t="e">
        <f aca="false">EURO($E218,$F218,$O218,$O218,$C218,$R218,1,5)/365.25</f>
        <v>#NAME?</v>
      </c>
      <c r="N218" s="191" t="n">
        <f aca="false">VLOOKUP(D218,Lookups!$B$6:$H$304,6)</f>
        <v>43296</v>
      </c>
      <c r="O218" s="192" t="n">
        <f aca="false">VLOOKUP(D218,Lookups!$B$6:$E$304,4)</f>
        <v>0.045</v>
      </c>
      <c r="P218" s="193" t="n">
        <f aca="false">VLOOKUP(D218,Lookups!$B$6:$D$304,3)</f>
        <v>21</v>
      </c>
      <c r="Q218" s="208" t="n">
        <f aca="false">IF(D218&lt;$F$6,0,IF(D218&gt;$F$7,0,1))</f>
        <v>0</v>
      </c>
      <c r="R218" s="73" t="n">
        <f aca="false">N218-$D$4</f>
        <v>-2630</v>
      </c>
    </row>
    <row r="219" customFormat="false" ht="12.75" hidden="false" customHeight="false" outlineLevel="0" collapsed="false">
      <c r="A219" s="192"/>
      <c r="B219" s="196"/>
      <c r="C219" s="186" t="n">
        <v>0.2</v>
      </c>
      <c r="D219" s="187" t="n">
        <v>43313</v>
      </c>
      <c r="E219" s="197" t="n">
        <f aca="false">E207*1.015</f>
        <v>67.0487725328485</v>
      </c>
      <c r="F219" s="189" t="n">
        <f aca="false">IF($G$8="atm",E219,$G$8)</f>
        <v>75</v>
      </c>
      <c r="G219" s="67" t="e">
        <f aca="false">IF(AND(E219&gt;F219,$G$1="no"),"",EURO(E219,F219,O219,O219,C219,R219,1,0))</f>
        <v>#NAME?</v>
      </c>
      <c r="H219" s="66" t="e">
        <f aca="false">EURO(E219,F219,O219,O219,C219,R219,1,1)</f>
        <v>#NAME?</v>
      </c>
      <c r="I219" s="67" t="e">
        <f aca="false">IF(AND(F219&gt;E219,$G$1="no"),"",EURO(E219,F219,O219,O219,C219,R219,0,0))</f>
        <v>#NAME?</v>
      </c>
      <c r="J219" s="70" t="e">
        <f aca="false">EURO(E219,F219,O219,O219,C219,R219,0,1)</f>
        <v>#NAME?</v>
      </c>
      <c r="K219" s="69" t="e">
        <f aca="false">EURO($E219,$F219,$O219,$O219,$C219,$R219,1,2)</f>
        <v>#NAME?</v>
      </c>
      <c r="L219" s="70" t="e">
        <f aca="false">EURO($E219,$F219,$O219,$O219,$C219,$R219,1,3)/100</f>
        <v>#NAME?</v>
      </c>
      <c r="M219" s="70" t="e">
        <f aca="false">EURO($E219,$F219,$O219,$O219,$C219,$R219,1,5)/365.25</f>
        <v>#NAME?</v>
      </c>
      <c r="N219" s="191" t="n">
        <f aca="false">VLOOKUP(D219,Lookups!$B$6:$H$304,6)</f>
        <v>43327</v>
      </c>
      <c r="O219" s="192" t="n">
        <f aca="false">VLOOKUP(D219,Lookups!$B$6:$E$304,4)</f>
        <v>0.045</v>
      </c>
      <c r="P219" s="193" t="n">
        <f aca="false">VLOOKUP(D219,Lookups!$B$6:$D$304,3)</f>
        <v>23</v>
      </c>
      <c r="Q219" s="208" t="n">
        <f aca="false">IF(D219&lt;$F$6,0,IF(D219&gt;$F$7,0,1))</f>
        <v>0</v>
      </c>
      <c r="R219" s="73" t="n">
        <f aca="false">N219-$D$4</f>
        <v>-2599</v>
      </c>
    </row>
    <row r="220" customFormat="false" ht="12.75" hidden="false" customHeight="false" outlineLevel="0" collapsed="false">
      <c r="A220" s="192"/>
      <c r="B220" s="196"/>
      <c r="C220" s="186" t="n">
        <v>0.2</v>
      </c>
      <c r="D220" s="187" t="n">
        <v>43344</v>
      </c>
      <c r="E220" s="197" t="n">
        <f aca="false">E208*1.015</f>
        <v>49.1488786126902</v>
      </c>
      <c r="F220" s="189" t="n">
        <f aca="false">IF($G$8="atm",E220,$G$8)</f>
        <v>75</v>
      </c>
      <c r="G220" s="67" t="e">
        <f aca="false">IF(AND(E220&gt;F220,$G$1="no"),"",EURO(E220,F220,O220,O220,C220,R220,1,0))</f>
        <v>#NAME?</v>
      </c>
      <c r="H220" s="66" t="e">
        <f aca="false">EURO(E220,F220,O220,O220,C220,R220,1,1)</f>
        <v>#NAME?</v>
      </c>
      <c r="I220" s="67" t="e">
        <f aca="false">IF(AND(F220&gt;E220,$G$1="no"),"",EURO(E220,F220,O220,O220,C220,R220,0,0))</f>
        <v>#NAME?</v>
      </c>
      <c r="J220" s="70" t="e">
        <f aca="false">EURO(E220,F220,O220,O220,C220,R220,0,1)</f>
        <v>#NAME?</v>
      </c>
      <c r="K220" s="69" t="e">
        <f aca="false">EURO($E220,$F220,$O220,$O220,$C220,$R220,1,2)</f>
        <v>#NAME?</v>
      </c>
      <c r="L220" s="70" t="e">
        <f aca="false">EURO($E220,$F220,$O220,$O220,$C220,$R220,1,3)/100</f>
        <v>#NAME?</v>
      </c>
      <c r="M220" s="70" t="e">
        <f aca="false">EURO($E220,$F220,$O220,$O220,$C220,$R220,1,5)/365.25</f>
        <v>#NAME?</v>
      </c>
      <c r="N220" s="191" t="n">
        <f aca="false">VLOOKUP(D220,Lookups!$B$6:$H$304,6)</f>
        <v>43358</v>
      </c>
      <c r="O220" s="192" t="n">
        <f aca="false">VLOOKUP(D220,Lookups!$B$6:$E$304,4)</f>
        <v>0.045</v>
      </c>
      <c r="P220" s="193" t="n">
        <f aca="false">VLOOKUP(D220,Lookups!$B$6:$D$304,3)</f>
        <v>19</v>
      </c>
      <c r="Q220" s="208" t="n">
        <f aca="false">IF(D220&lt;$F$6,0,IF(D220&gt;$F$7,0,1))</f>
        <v>0</v>
      </c>
      <c r="R220" s="73" t="n">
        <f aca="false">N220-$D$4</f>
        <v>-2568</v>
      </c>
    </row>
    <row r="221" customFormat="false" ht="12.75" hidden="false" customHeight="false" outlineLevel="0" collapsed="false">
      <c r="A221" s="192"/>
      <c r="B221" s="196"/>
      <c r="C221" s="186" t="n">
        <v>0.2</v>
      </c>
      <c r="D221" s="187" t="n">
        <v>43374</v>
      </c>
      <c r="E221" s="197" t="n">
        <f aca="false">E209*1.015</f>
        <v>45.0227984512424</v>
      </c>
      <c r="F221" s="189" t="n">
        <f aca="false">IF($G$8="atm",E221,$G$8)</f>
        <v>75</v>
      </c>
      <c r="G221" s="67" t="e">
        <f aca="false">IF(AND(E221&gt;F221,$G$1="no"),"",EURO(E221,F221,O221,O221,C221,R221,1,0))</f>
        <v>#NAME?</v>
      </c>
      <c r="H221" s="66" t="e">
        <f aca="false">EURO(E221,F221,O221,O221,C221,R221,1,1)</f>
        <v>#NAME?</v>
      </c>
      <c r="I221" s="67" t="e">
        <f aca="false">IF(AND(F221&gt;E221,$G$1="no"),"",EURO(E221,F221,O221,O221,C221,R221,0,0))</f>
        <v>#NAME?</v>
      </c>
      <c r="J221" s="70" t="e">
        <f aca="false">EURO(E221,F221,O221,O221,C221,R221,0,1)</f>
        <v>#NAME?</v>
      </c>
      <c r="K221" s="69" t="e">
        <f aca="false">EURO($E221,$F221,$O221,$O221,$C221,$R221,1,2)</f>
        <v>#NAME?</v>
      </c>
      <c r="L221" s="70" t="e">
        <f aca="false">EURO($E221,$F221,$O221,$O221,$C221,$R221,1,3)/100</f>
        <v>#NAME?</v>
      </c>
      <c r="M221" s="70" t="e">
        <f aca="false">EURO($E221,$F221,$O221,$O221,$C221,$R221,1,5)/365.25</f>
        <v>#NAME?</v>
      </c>
      <c r="N221" s="191" t="n">
        <f aca="false">VLOOKUP(D221,Lookups!$B$6:$H$304,6)</f>
        <v>43388</v>
      </c>
      <c r="O221" s="192" t="n">
        <f aca="false">VLOOKUP(D221,Lookups!$B$6:$E$304,4)</f>
        <v>0.045</v>
      </c>
      <c r="P221" s="193" t="n">
        <f aca="false">VLOOKUP(D221,Lookups!$B$6:$D$304,3)</f>
        <v>23</v>
      </c>
      <c r="Q221" s="208" t="n">
        <f aca="false">IF(D221&lt;$F$6,0,IF(D221&gt;$F$7,0,1))</f>
        <v>0</v>
      </c>
      <c r="R221" s="73" t="n">
        <f aca="false">N221-$D$4</f>
        <v>-2538</v>
      </c>
    </row>
    <row r="222" customFormat="false" ht="12.75" hidden="false" customHeight="false" outlineLevel="0" collapsed="false">
      <c r="A222" s="192"/>
      <c r="B222" s="196"/>
      <c r="C222" s="186" t="n">
        <v>0.2</v>
      </c>
      <c r="D222" s="187" t="n">
        <v>43405</v>
      </c>
      <c r="E222" s="197" t="n">
        <f aca="false">E210*1.015</f>
        <v>44.9621124962374</v>
      </c>
      <c r="F222" s="189" t="n">
        <f aca="false">IF($G$8="atm",E222,$G$8)</f>
        <v>75</v>
      </c>
      <c r="G222" s="67" t="e">
        <f aca="false">IF(AND(E222&gt;F222,$G$1="no"),"",EURO(E222,F222,O222,O222,C222,R222,1,0))</f>
        <v>#NAME?</v>
      </c>
      <c r="H222" s="66" t="e">
        <f aca="false">EURO(E222,F222,O222,O222,C222,R222,1,1)</f>
        <v>#NAME?</v>
      </c>
      <c r="I222" s="67" t="e">
        <f aca="false">IF(AND(F222&gt;E222,$G$1="no"),"",EURO(E222,F222,O222,O222,C222,R222,0,0))</f>
        <v>#NAME?</v>
      </c>
      <c r="J222" s="70" t="e">
        <f aca="false">EURO(E222,F222,O222,O222,C222,R222,0,1)</f>
        <v>#NAME?</v>
      </c>
      <c r="K222" s="69" t="e">
        <f aca="false">EURO($E222,$F222,$O222,$O222,$C222,$R222,1,2)</f>
        <v>#NAME?</v>
      </c>
      <c r="L222" s="70" t="e">
        <f aca="false">EURO($E222,$F222,$O222,$O222,$C222,$R222,1,3)/100</f>
        <v>#NAME?</v>
      </c>
      <c r="M222" s="70" t="e">
        <f aca="false">EURO($E222,$F222,$O222,$O222,$C222,$R222,1,5)/365.25</f>
        <v>#NAME?</v>
      </c>
      <c r="N222" s="191" t="n">
        <f aca="false">VLOOKUP(D222,Lookups!$B$6:$H$304,6)</f>
        <v>43419</v>
      </c>
      <c r="O222" s="192" t="n">
        <f aca="false">VLOOKUP(D222,Lookups!$B$6:$E$304,4)</f>
        <v>0.045</v>
      </c>
      <c r="P222" s="193" t="n">
        <f aca="false">VLOOKUP(D222,Lookups!$B$6:$D$304,3)</f>
        <v>21</v>
      </c>
      <c r="Q222" s="208" t="n">
        <f aca="false">IF(D222&lt;$F$6,0,IF(D222&gt;$F$7,0,1))</f>
        <v>0</v>
      </c>
      <c r="R222" s="73" t="n">
        <f aca="false">N222-$D$4</f>
        <v>-2507</v>
      </c>
    </row>
    <row r="223" customFormat="false" ht="12.75" hidden="false" customHeight="false" outlineLevel="0" collapsed="false">
      <c r="A223" s="192"/>
      <c r="B223" s="196"/>
      <c r="C223" s="186" t="n">
        <v>0.2</v>
      </c>
      <c r="D223" s="187" t="n">
        <v>43435</v>
      </c>
      <c r="E223" s="197" t="n">
        <f aca="false">E211*1.015</f>
        <v>44.9621124962374</v>
      </c>
      <c r="F223" s="189" t="n">
        <f aca="false">IF($G$8="atm",E223,$G$8)</f>
        <v>75</v>
      </c>
      <c r="G223" s="67" t="e">
        <f aca="false">IF(AND(E223&gt;F223,$G$1="no"),"",EURO(E223,F223,O223,O223,C223,R223,1,0))</f>
        <v>#NAME?</v>
      </c>
      <c r="H223" s="66" t="e">
        <f aca="false">EURO(E223,F223,O223,O223,C223,R223,1,1)</f>
        <v>#NAME?</v>
      </c>
      <c r="I223" s="67" t="e">
        <f aca="false">IF(AND(F223&gt;E223,$G$1="no"),"",EURO(E223,F223,O223,O223,C223,R223,0,0))</f>
        <v>#NAME?</v>
      </c>
      <c r="J223" s="70" t="e">
        <f aca="false">EURO(E223,F223,O223,O223,C223,R223,0,1)</f>
        <v>#NAME?</v>
      </c>
      <c r="K223" s="69" t="e">
        <f aca="false">EURO($E223,$F223,$O223,$O223,$C223,$R223,1,2)</f>
        <v>#NAME?</v>
      </c>
      <c r="L223" s="70" t="e">
        <f aca="false">EURO($E223,$F223,$O223,$O223,$C223,$R223,1,3)/100</f>
        <v>#NAME?</v>
      </c>
      <c r="M223" s="70" t="e">
        <f aca="false">EURO($E223,$F223,$O223,$O223,$C223,$R223,1,5)/365.25</f>
        <v>#NAME?</v>
      </c>
      <c r="N223" s="191" t="n">
        <f aca="false">VLOOKUP(D223,Lookups!$B$6:$H$304,6)</f>
        <v>43449</v>
      </c>
      <c r="O223" s="192" t="n">
        <f aca="false">VLOOKUP(D223,Lookups!$B$6:$E$304,4)</f>
        <v>0.045</v>
      </c>
      <c r="P223" s="193" t="n">
        <f aca="false">VLOOKUP(D223,Lookups!$B$6:$D$304,3)</f>
        <v>20</v>
      </c>
      <c r="Q223" s="208" t="n">
        <f aca="false">IF(D223&lt;$F$6,0,IF(D223&gt;$F$7,0,1))</f>
        <v>0</v>
      </c>
      <c r="R223" s="73" t="n">
        <f aca="false">N223-$D$4</f>
        <v>-2477</v>
      </c>
    </row>
    <row r="224" customFormat="false" ht="12.75" hidden="false" customHeight="false" outlineLevel="0" collapsed="false">
      <c r="A224" s="192"/>
      <c r="B224" s="196"/>
      <c r="C224" s="186" t="n">
        <v>0.2</v>
      </c>
      <c r="D224" s="187" t="n">
        <v>43466</v>
      </c>
      <c r="E224" s="197" t="n">
        <f aca="false">E212*1.015</f>
        <v>49.6181541156537</v>
      </c>
      <c r="F224" s="189" t="n">
        <f aca="false">IF($G$8="atm",E224,$G$8)</f>
        <v>75</v>
      </c>
      <c r="G224" s="67" t="e">
        <f aca="false">IF(AND(E224&gt;F224,$G$1="no"),"",EURO(E224,F224,O224,O224,C224,R224,1,0))</f>
        <v>#NAME?</v>
      </c>
      <c r="H224" s="66" t="e">
        <f aca="false">EURO(E224,F224,O224,O224,C224,R224,1,1)</f>
        <v>#NAME?</v>
      </c>
      <c r="I224" s="67" t="e">
        <f aca="false">IF(AND(F224&gt;E224,$G$1="no"),"",EURO(E224,F224,O224,O224,C224,R224,0,0))</f>
        <v>#NAME?</v>
      </c>
      <c r="J224" s="70" t="e">
        <f aca="false">EURO(E224,F224,O224,O224,C224,R224,0,1)</f>
        <v>#NAME?</v>
      </c>
      <c r="K224" s="69" t="e">
        <f aca="false">EURO($E224,$F224,$O224,$O224,$C224,$R224,1,2)</f>
        <v>#NAME?</v>
      </c>
      <c r="L224" s="70" t="e">
        <f aca="false">EURO($E224,$F224,$O224,$O224,$C224,$R224,1,3)/100</f>
        <v>#NAME?</v>
      </c>
      <c r="M224" s="70" t="e">
        <f aca="false">EURO($E224,$F224,$O224,$O224,$C224,$R224,1,5)/365.25</f>
        <v>#NAME?</v>
      </c>
      <c r="N224" s="191" t="n">
        <f aca="false">VLOOKUP(D224,Lookups!$B$6:$H$304,6)</f>
        <v>43480</v>
      </c>
      <c r="O224" s="192" t="n">
        <f aca="false">VLOOKUP(D224,Lookups!$B$6:$E$304,4)</f>
        <v>0.045</v>
      </c>
      <c r="P224" s="193" t="n">
        <f aca="false">VLOOKUP(D224,Lookups!$B$6:$D$304,3)</f>
        <v>22</v>
      </c>
      <c r="Q224" s="208" t="n">
        <f aca="false">IF(D224&lt;$F$6,0,IF(D224&gt;$F$7,0,1))</f>
        <v>0</v>
      </c>
      <c r="R224" s="73" t="n">
        <f aca="false">N224-$D$4</f>
        <v>-2446</v>
      </c>
    </row>
    <row r="225" customFormat="false" ht="12.75" hidden="false" customHeight="false" outlineLevel="0" collapsed="false">
      <c r="A225" s="192"/>
      <c r="B225" s="196"/>
      <c r="C225" s="186" t="n">
        <v>0.2</v>
      </c>
      <c r="D225" s="187" t="n">
        <v>43497</v>
      </c>
      <c r="E225" s="197" t="n">
        <f aca="false">E213*1.015</f>
        <v>87.3757759704089</v>
      </c>
      <c r="F225" s="189" t="n">
        <f aca="false">IF($G$8="atm",E225,$G$8)</f>
        <v>75</v>
      </c>
      <c r="G225" s="67" t="e">
        <f aca="false">IF(AND(E225&gt;F225,$G$1="no"),"",EURO(E225,F225,O225,O225,C225,R225,1,0))</f>
        <v>#NAME?</v>
      </c>
      <c r="H225" s="66" t="e">
        <f aca="false">EURO(E225,F225,O225,O225,C225,R225,1,1)</f>
        <v>#NAME?</v>
      </c>
      <c r="I225" s="67" t="e">
        <f aca="false">IF(AND(F225&gt;E225,$G$1="no"),"",EURO(E225,F225,O225,O225,C225,R225,0,0))</f>
        <v>#NAME?</v>
      </c>
      <c r="J225" s="70" t="e">
        <f aca="false">EURO(E225,F225,O225,O225,C225,R225,0,1)</f>
        <v>#NAME?</v>
      </c>
      <c r="K225" s="69" t="e">
        <f aca="false">EURO($E225,$F225,$O225,$O225,$C225,$R225,1,2)</f>
        <v>#NAME?</v>
      </c>
      <c r="L225" s="70" t="e">
        <f aca="false">EURO($E225,$F225,$O225,$O225,$C225,$R225,1,3)/100</f>
        <v>#NAME?</v>
      </c>
      <c r="M225" s="70" t="e">
        <f aca="false">EURO($E225,$F225,$O225,$O225,$C225,$R225,1,5)/365.25</f>
        <v>#NAME?</v>
      </c>
      <c r="N225" s="191" t="n">
        <f aca="false">VLOOKUP(D225,Lookups!$B$6:$H$304,6)</f>
        <v>43511</v>
      </c>
      <c r="O225" s="192" t="n">
        <f aca="false">VLOOKUP(D225,Lookups!$B$6:$E$304,4)</f>
        <v>0.045</v>
      </c>
      <c r="P225" s="193" t="n">
        <f aca="false">VLOOKUP(D225,Lookups!$B$6:$D$304,3)</f>
        <v>20</v>
      </c>
      <c r="Q225" s="208" t="n">
        <f aca="false">IF(D225&lt;$F$6,0,IF(D225&gt;$F$7,0,1))</f>
        <v>0</v>
      </c>
      <c r="R225" s="73" t="n">
        <f aca="false">N225-$D$4</f>
        <v>-2415</v>
      </c>
    </row>
    <row r="226" customFormat="false" ht="12.75" hidden="false" customHeight="false" outlineLevel="0" collapsed="false">
      <c r="A226" s="192"/>
      <c r="B226" s="196"/>
      <c r="C226" s="186" t="n">
        <v>0.2</v>
      </c>
      <c r="D226" s="187" t="n">
        <v>43525</v>
      </c>
      <c r="E226" s="197" t="n">
        <f aca="false">E214*1.015</f>
        <v>47.6689383200608</v>
      </c>
      <c r="F226" s="189" t="n">
        <f aca="false">IF($G$8="atm",E226,$G$8)</f>
        <v>75</v>
      </c>
      <c r="G226" s="67" t="e">
        <f aca="false">IF(AND(E226&gt;F226,$G$1="no"),"",EURO(E226,F226,O226,O226,C226,R226,1,0))</f>
        <v>#NAME?</v>
      </c>
      <c r="H226" s="66" t="e">
        <f aca="false">EURO(E226,F226,O226,O226,C226,R226,1,1)</f>
        <v>#NAME?</v>
      </c>
      <c r="I226" s="67" t="e">
        <f aca="false">IF(AND(F226&gt;E226,$G$1="no"),"",EURO(E226,F226,O226,O226,C226,R226,0,0))</f>
        <v>#NAME?</v>
      </c>
      <c r="J226" s="70" t="e">
        <f aca="false">EURO(E226,F226,O226,O226,C226,R226,0,1)</f>
        <v>#NAME?</v>
      </c>
      <c r="K226" s="69" t="e">
        <f aca="false">EURO($E226,$F226,$O226,$O226,$C226,$R226,1,2)</f>
        <v>#NAME?</v>
      </c>
      <c r="L226" s="70" t="e">
        <f aca="false">EURO($E226,$F226,$O226,$O226,$C226,$R226,1,3)/100</f>
        <v>#NAME?</v>
      </c>
      <c r="M226" s="70" t="e">
        <f aca="false">EURO($E226,$F226,$O226,$O226,$C226,$R226,1,5)/365.25</f>
        <v>#NAME?</v>
      </c>
      <c r="N226" s="191" t="n">
        <f aca="false">VLOOKUP(D226,Lookups!$B$6:$H$304,6)</f>
        <v>43539</v>
      </c>
      <c r="O226" s="192" t="n">
        <f aca="false">VLOOKUP(D226,Lookups!$B$6:$E$304,4)</f>
        <v>0.045</v>
      </c>
      <c r="P226" s="193" t="n">
        <f aca="false">VLOOKUP(D226,Lookups!$B$6:$D$304,3)</f>
        <v>21</v>
      </c>
      <c r="Q226" s="208" t="n">
        <f aca="false">IF(D226&lt;$F$6,0,IF(D226&gt;$F$7,0,1))</f>
        <v>0</v>
      </c>
      <c r="R226" s="73" t="n">
        <f aca="false">N226-$D$4</f>
        <v>-2387</v>
      </c>
    </row>
    <row r="227" customFormat="false" ht="12.75" hidden="false" customHeight="false" outlineLevel="0" collapsed="false">
      <c r="A227" s="192"/>
      <c r="B227" s="196"/>
      <c r="C227" s="186" t="n">
        <v>0.2</v>
      </c>
      <c r="D227" s="187" t="n">
        <v>43556</v>
      </c>
      <c r="E227" s="197" t="n">
        <f aca="false">E215*1.015</f>
        <v>46.8067027302897</v>
      </c>
      <c r="F227" s="189" t="n">
        <f aca="false">IF($G$8="atm",E227,$G$8)</f>
        <v>75</v>
      </c>
      <c r="G227" s="67" t="e">
        <f aca="false">IF(AND(E227&gt;F227,$G$1="no"),"",EURO(E227,F227,O227,O227,C227,R227,1,0))</f>
        <v>#NAME?</v>
      </c>
      <c r="H227" s="66" t="e">
        <f aca="false">EURO(E227,F227,O227,O227,C227,R227,1,1)</f>
        <v>#NAME?</v>
      </c>
      <c r="I227" s="67" t="e">
        <f aca="false">IF(AND(F227&gt;E227,$G$1="no"),"",EURO(E227,F227,O227,O227,C227,R227,0,0))</f>
        <v>#NAME?</v>
      </c>
      <c r="J227" s="70" t="e">
        <f aca="false">EURO(E227,F227,O227,O227,C227,R227,0,1)</f>
        <v>#NAME?</v>
      </c>
      <c r="K227" s="69" t="e">
        <f aca="false">EURO($E227,$F227,$O227,$O227,$C227,$R227,1,2)</f>
        <v>#NAME?</v>
      </c>
      <c r="L227" s="70" t="e">
        <f aca="false">EURO($E227,$F227,$O227,$O227,$C227,$R227,1,3)/100</f>
        <v>#NAME?</v>
      </c>
      <c r="M227" s="70" t="e">
        <f aca="false">EURO($E227,$F227,$O227,$O227,$C227,$R227,1,5)/365.25</f>
        <v>#NAME?</v>
      </c>
      <c r="N227" s="191" t="n">
        <f aca="false">VLOOKUP(D227,Lookups!$B$6:$H$304,6)</f>
        <v>43570</v>
      </c>
      <c r="O227" s="192" t="n">
        <f aca="false">VLOOKUP(D227,Lookups!$B$6:$E$304,4)</f>
        <v>0.045</v>
      </c>
      <c r="P227" s="193" t="n">
        <f aca="false">VLOOKUP(D227,Lookups!$B$6:$D$304,3)</f>
        <v>22</v>
      </c>
      <c r="Q227" s="208" t="n">
        <f aca="false">IF(D227&lt;$F$6,0,IF(D227&gt;$F$7,0,1))</f>
        <v>0</v>
      </c>
      <c r="R227" s="73" t="n">
        <f aca="false">N227-$D$4</f>
        <v>-2356</v>
      </c>
    </row>
    <row r="228" customFormat="false" ht="12.75" hidden="false" customHeight="false" outlineLevel="0" collapsed="false">
      <c r="A228" s="192"/>
      <c r="B228" s="196"/>
      <c r="C228" s="186" t="n">
        <v>0.2</v>
      </c>
      <c r="D228" s="187" t="n">
        <v>43586</v>
      </c>
      <c r="E228" s="197" t="n">
        <f aca="false">E216*1.015</f>
        <v>49.886121189431</v>
      </c>
      <c r="F228" s="189" t="n">
        <f aca="false">IF($G$8="atm",E228,$G$8)</f>
        <v>75</v>
      </c>
      <c r="G228" s="67" t="e">
        <f aca="false">IF(AND(E228&gt;F228,$G$1="no"),"",EURO(E228,F228,O228,O228,C228,R228,1,0))</f>
        <v>#NAME?</v>
      </c>
      <c r="H228" s="66" t="e">
        <f aca="false">EURO(E228,F228,O228,O228,C228,R228,1,1)</f>
        <v>#NAME?</v>
      </c>
      <c r="I228" s="67" t="e">
        <f aca="false">IF(AND(F228&gt;E228,$G$1="no"),"",EURO(E228,F228,O228,O228,C228,R228,0,0))</f>
        <v>#NAME?</v>
      </c>
      <c r="J228" s="70" t="e">
        <f aca="false">EURO(E228,F228,O228,O228,C228,R228,0,1)</f>
        <v>#NAME?</v>
      </c>
      <c r="K228" s="69" t="e">
        <f aca="false">EURO($E228,$F228,$O228,$O228,$C228,$R228,1,2)</f>
        <v>#NAME?</v>
      </c>
      <c r="L228" s="70" t="e">
        <f aca="false">EURO($E228,$F228,$O228,$O228,$C228,$R228,1,3)/100</f>
        <v>#NAME?</v>
      </c>
      <c r="M228" s="70" t="e">
        <f aca="false">EURO($E228,$F228,$O228,$O228,$C228,$R228,1,5)/365.25</f>
        <v>#NAME?</v>
      </c>
      <c r="N228" s="191" t="n">
        <f aca="false">VLOOKUP(D228,Lookups!$B$6:$H$304,6)</f>
        <v>43600</v>
      </c>
      <c r="O228" s="192" t="n">
        <f aca="false">VLOOKUP(D228,Lookups!$B$6:$E$304,4)</f>
        <v>0.045</v>
      </c>
      <c r="P228" s="193" t="n">
        <f aca="false">VLOOKUP(D228,Lookups!$B$6:$D$304,3)</f>
        <v>22</v>
      </c>
      <c r="Q228" s="208" t="n">
        <f aca="false">IF(D228&lt;$F$6,0,IF(D228&gt;$F$7,0,1))</f>
        <v>0</v>
      </c>
      <c r="R228" s="73" t="n">
        <f aca="false">N228-$D$4</f>
        <v>-2326</v>
      </c>
    </row>
    <row r="229" customFormat="false" ht="12.75" hidden="false" customHeight="false" outlineLevel="0" collapsed="false">
      <c r="A229" s="192"/>
      <c r="B229" s="196"/>
      <c r="C229" s="186" t="n">
        <v>0.2</v>
      </c>
      <c r="D229" s="187" t="n">
        <v>43617</v>
      </c>
      <c r="E229" s="197" t="n">
        <f aca="false">E217*1.015</f>
        <v>57.5845757111673</v>
      </c>
      <c r="F229" s="189" t="n">
        <f aca="false">IF($G$8="atm",E229,$G$8)</f>
        <v>75</v>
      </c>
      <c r="G229" s="67" t="e">
        <f aca="false">IF(AND(E229&gt;F229,$G$1="no"),"",EURO(E229,F229,O229,O229,C229,R229,1,0))</f>
        <v>#NAME?</v>
      </c>
      <c r="H229" s="66" t="e">
        <f aca="false">EURO(E229,F229,O229,O229,C229,R229,1,1)</f>
        <v>#NAME?</v>
      </c>
      <c r="I229" s="67" t="e">
        <f aca="false">IF(AND(F229&gt;E229,$G$1="no"),"",EURO(E229,F229,O229,O229,C229,R229,0,0))</f>
        <v>#NAME?</v>
      </c>
      <c r="J229" s="70" t="e">
        <f aca="false">EURO(E229,F229,O229,O229,C229,R229,0,1)</f>
        <v>#NAME?</v>
      </c>
      <c r="K229" s="69" t="e">
        <f aca="false">EURO($E229,$F229,$O229,$O229,$C229,$R229,1,2)</f>
        <v>#NAME?</v>
      </c>
      <c r="L229" s="70" t="e">
        <f aca="false">EURO($E229,$F229,$O229,$O229,$C229,$R229,1,3)/100</f>
        <v>#NAME?</v>
      </c>
      <c r="M229" s="70" t="e">
        <f aca="false">EURO($E229,$F229,$O229,$O229,$C229,$R229,1,5)/365.25</f>
        <v>#NAME?</v>
      </c>
      <c r="N229" s="191" t="n">
        <f aca="false">VLOOKUP(D229,Lookups!$B$6:$H$304,6)</f>
        <v>43631</v>
      </c>
      <c r="O229" s="192" t="n">
        <f aca="false">VLOOKUP(D229,Lookups!$B$6:$E$304,4)</f>
        <v>0.045</v>
      </c>
      <c r="P229" s="193" t="n">
        <f aca="false">VLOOKUP(D229,Lookups!$B$6:$D$304,3)</f>
        <v>20</v>
      </c>
      <c r="Q229" s="208" t="n">
        <f aca="false">IF(D229&lt;$F$6,0,IF(D229&gt;$F$7,0,1))</f>
        <v>0</v>
      </c>
      <c r="R229" s="73" t="n">
        <f aca="false">N229-$D$4</f>
        <v>-2295</v>
      </c>
    </row>
    <row r="230" customFormat="false" ht="12.75" hidden="false" customHeight="false" outlineLevel="0" collapsed="false">
      <c r="A230" s="192"/>
      <c r="B230" s="196"/>
      <c r="C230" s="186" t="n">
        <v>0.2</v>
      </c>
      <c r="D230" s="187" t="n">
        <v>43647</v>
      </c>
      <c r="E230" s="197" t="n">
        <f aca="false">E218*1.015</f>
        <v>68.0544947232908</v>
      </c>
      <c r="F230" s="189" t="n">
        <f aca="false">IF($G$8="atm",E230,$G$8)</f>
        <v>75</v>
      </c>
      <c r="G230" s="67" t="e">
        <f aca="false">IF(AND(E230&gt;F230,$G$1="no"),"",EURO(E230,F230,O230,O230,C230,R230,1,0))</f>
        <v>#NAME?</v>
      </c>
      <c r="H230" s="66" t="e">
        <f aca="false">EURO(E230,F230,O230,O230,C230,R230,1,1)</f>
        <v>#NAME?</v>
      </c>
      <c r="I230" s="67" t="e">
        <f aca="false">IF(AND(F230&gt;E230,$G$1="no"),"",EURO(E230,F230,O230,O230,C230,R230,0,0))</f>
        <v>#NAME?</v>
      </c>
      <c r="J230" s="70" t="e">
        <f aca="false">EURO(E230,F230,O230,O230,C230,R230,0,1)</f>
        <v>#NAME?</v>
      </c>
      <c r="K230" s="69" t="e">
        <f aca="false">EURO($E230,$F230,$O230,$O230,$C230,$R230,1,2)</f>
        <v>#NAME?</v>
      </c>
      <c r="L230" s="70" t="e">
        <f aca="false">EURO($E230,$F230,$O230,$O230,$C230,$R230,1,3)/100</f>
        <v>#NAME?</v>
      </c>
      <c r="M230" s="70" t="e">
        <f aca="false">EURO($E230,$F230,$O230,$O230,$C230,$R230,1,5)/365.25</f>
        <v>#NAME?</v>
      </c>
      <c r="N230" s="191" t="n">
        <f aca="false">VLOOKUP(D230,Lookups!$B$6:$H$304,6)</f>
        <v>43661</v>
      </c>
      <c r="O230" s="192" t="n">
        <f aca="false">VLOOKUP(D230,Lookups!$B$6:$E$304,4)</f>
        <v>0.045</v>
      </c>
      <c r="P230" s="193" t="n">
        <f aca="false">VLOOKUP(D230,Lookups!$B$6:$D$304,3)</f>
        <v>22</v>
      </c>
      <c r="Q230" s="208" t="n">
        <f aca="false">IF(D230&lt;$F$6,0,IF(D230&gt;$F$7,0,1))</f>
        <v>0</v>
      </c>
      <c r="R230" s="73" t="n">
        <f aca="false">N230-$D$4</f>
        <v>-2265</v>
      </c>
    </row>
    <row r="231" customFormat="false" ht="12.75" hidden="false" customHeight="false" outlineLevel="0" collapsed="false">
      <c r="A231" s="192"/>
      <c r="B231" s="196"/>
      <c r="C231" s="186" t="n">
        <v>0.2</v>
      </c>
      <c r="D231" s="187" t="n">
        <v>43678</v>
      </c>
      <c r="E231" s="197" t="n">
        <f aca="false">E219*1.015</f>
        <v>68.0545041208412</v>
      </c>
      <c r="F231" s="189" t="n">
        <f aca="false">IF($G$8="atm",E231,$G$8)</f>
        <v>75</v>
      </c>
      <c r="G231" s="67" t="e">
        <f aca="false">IF(AND(E231&gt;F231,$G$1="no"),"",EURO(E231,F231,O231,O231,C231,R231,1,0))</f>
        <v>#NAME?</v>
      </c>
      <c r="H231" s="66" t="e">
        <f aca="false">EURO(E231,F231,O231,O231,C231,R231,1,1)</f>
        <v>#NAME?</v>
      </c>
      <c r="I231" s="67" t="e">
        <f aca="false">IF(AND(F231&gt;E231,$G$1="no"),"",EURO(E231,F231,O231,O231,C231,R231,0,0))</f>
        <v>#NAME?</v>
      </c>
      <c r="J231" s="70" t="e">
        <f aca="false">EURO(E231,F231,O231,O231,C231,R231,0,1)</f>
        <v>#NAME?</v>
      </c>
      <c r="K231" s="69" t="e">
        <f aca="false">EURO($E231,$F231,$O231,$O231,$C231,$R231,1,2)</f>
        <v>#NAME?</v>
      </c>
      <c r="L231" s="70" t="e">
        <f aca="false">EURO($E231,$F231,$O231,$O231,$C231,$R231,1,3)/100</f>
        <v>#NAME?</v>
      </c>
      <c r="M231" s="70" t="e">
        <f aca="false">EURO($E231,$F231,$O231,$O231,$C231,$R231,1,5)/365.25</f>
        <v>#NAME?</v>
      </c>
      <c r="N231" s="191" t="n">
        <f aca="false">VLOOKUP(D231,Lookups!$B$6:$H$304,6)</f>
        <v>43692</v>
      </c>
      <c r="O231" s="192" t="n">
        <f aca="false">VLOOKUP(D231,Lookups!$B$6:$E$304,4)</f>
        <v>0.045</v>
      </c>
      <c r="P231" s="193" t="n">
        <f aca="false">VLOOKUP(D231,Lookups!$B$6:$D$304,3)</f>
        <v>22</v>
      </c>
      <c r="Q231" s="208" t="n">
        <f aca="false">IF(D231&lt;$F$6,0,IF(D231&gt;$F$7,0,1))</f>
        <v>0</v>
      </c>
      <c r="R231" s="73" t="n">
        <f aca="false">N231-$D$4</f>
        <v>-2234</v>
      </c>
    </row>
    <row r="232" customFormat="false" ht="12.75" hidden="false" customHeight="false" outlineLevel="0" collapsed="false">
      <c r="A232" s="192"/>
      <c r="B232" s="196"/>
      <c r="C232" s="186" t="n">
        <v>0.2</v>
      </c>
      <c r="D232" s="187" t="n">
        <v>43709</v>
      </c>
      <c r="E232" s="197" t="n">
        <f aca="false">E220*1.015</f>
        <v>49.8861117918805</v>
      </c>
      <c r="F232" s="189" t="n">
        <f aca="false">IF($G$8="atm",E232,$G$8)</f>
        <v>75</v>
      </c>
      <c r="G232" s="67" t="e">
        <f aca="false">IF(AND(E232&gt;F232,$G$1="no"),"",EURO(E232,F232,O232,O232,C232,R232,1,0))</f>
        <v>#NAME?</v>
      </c>
      <c r="H232" s="66" t="e">
        <f aca="false">EURO(E232,F232,O232,O232,C232,R232,1,1)</f>
        <v>#NAME?</v>
      </c>
      <c r="I232" s="67" t="e">
        <f aca="false">IF(AND(F232&gt;E232,$G$1="no"),"",EURO(E232,F232,O232,O232,C232,R232,0,0))</f>
        <v>#NAME?</v>
      </c>
      <c r="J232" s="70" t="e">
        <f aca="false">EURO(E232,F232,O232,O232,C232,R232,0,1)</f>
        <v>#NAME?</v>
      </c>
      <c r="K232" s="69" t="e">
        <f aca="false">EURO($E232,$F232,$O232,$O232,$C232,$R232,1,2)</f>
        <v>#NAME?</v>
      </c>
      <c r="L232" s="70" t="e">
        <f aca="false">EURO($E232,$F232,$O232,$O232,$C232,$R232,1,3)/100</f>
        <v>#NAME?</v>
      </c>
      <c r="M232" s="70" t="e">
        <f aca="false">EURO($E232,$F232,$O232,$O232,$C232,$R232,1,5)/365.25</f>
        <v>#NAME?</v>
      </c>
      <c r="N232" s="191" t="n">
        <f aca="false">VLOOKUP(D232,Lookups!$B$6:$H$304,6)</f>
        <v>43723</v>
      </c>
      <c r="O232" s="192" t="n">
        <f aca="false">VLOOKUP(D232,Lookups!$B$6:$E$304,4)</f>
        <v>0.045</v>
      </c>
      <c r="P232" s="193" t="n">
        <f aca="false">VLOOKUP(D232,Lookups!$B$6:$D$304,3)</f>
        <v>20</v>
      </c>
      <c r="Q232" s="208" t="n">
        <f aca="false">IF(D232&lt;$F$6,0,IF(D232&gt;$F$7,0,1))</f>
        <v>0</v>
      </c>
      <c r="R232" s="73" t="n">
        <f aca="false">N232-$D$4</f>
        <v>-2203</v>
      </c>
    </row>
    <row r="233" customFormat="false" ht="12.75" hidden="false" customHeight="false" outlineLevel="0" collapsed="false">
      <c r="A233" s="192"/>
      <c r="B233" s="196"/>
      <c r="C233" s="186" t="n">
        <v>0.2</v>
      </c>
      <c r="D233" s="187" t="n">
        <v>43739</v>
      </c>
      <c r="E233" s="197" t="n">
        <f aca="false">E221*1.015</f>
        <v>45.698140428011</v>
      </c>
      <c r="F233" s="189" t="n">
        <f aca="false">IF($G$8="atm",E233,$G$8)</f>
        <v>75</v>
      </c>
      <c r="G233" s="67" t="e">
        <f aca="false">IF(AND(E233&gt;F233,$G$1="no"),"",EURO(E233,F233,O233,O233,C233,R233,1,0))</f>
        <v>#NAME?</v>
      </c>
      <c r="H233" s="66" t="e">
        <f aca="false">EURO(E233,F233,O233,O233,C233,R233,1,1)</f>
        <v>#NAME?</v>
      </c>
      <c r="I233" s="67" t="e">
        <f aca="false">IF(AND(F233&gt;E233,$G$1="no"),"",EURO(E233,F233,O233,O233,C233,R233,0,0))</f>
        <v>#NAME?</v>
      </c>
      <c r="J233" s="70" t="e">
        <f aca="false">EURO(E233,F233,O233,O233,C233,R233,0,1)</f>
        <v>#NAME?</v>
      </c>
      <c r="K233" s="69" t="e">
        <f aca="false">EURO($E233,$F233,$O233,$O233,$C233,$R233,1,2)</f>
        <v>#NAME?</v>
      </c>
      <c r="L233" s="70" t="e">
        <f aca="false">EURO($E233,$F233,$O233,$O233,$C233,$R233,1,3)/100</f>
        <v>#NAME?</v>
      </c>
      <c r="M233" s="70" t="e">
        <f aca="false">EURO($E233,$F233,$O233,$O233,$C233,$R233,1,5)/365.25</f>
        <v>#NAME?</v>
      </c>
      <c r="N233" s="191" t="n">
        <f aca="false">VLOOKUP(D233,Lookups!$B$6:$H$304,6)</f>
        <v>43753</v>
      </c>
      <c r="O233" s="192" t="n">
        <f aca="false">VLOOKUP(D233,Lookups!$B$6:$E$304,4)</f>
        <v>0.045</v>
      </c>
      <c r="P233" s="193" t="n">
        <f aca="false">VLOOKUP(D233,Lookups!$B$6:$D$304,3)</f>
        <v>23</v>
      </c>
      <c r="Q233" s="208" t="n">
        <f aca="false">IF(D233&lt;$F$6,0,IF(D233&gt;$F$7,0,1))</f>
        <v>0</v>
      </c>
      <c r="R233" s="73" t="n">
        <f aca="false">N233-$D$4</f>
        <v>-2173</v>
      </c>
    </row>
    <row r="234" customFormat="false" ht="12.75" hidden="false" customHeight="false" outlineLevel="0" collapsed="false">
      <c r="A234" s="192"/>
      <c r="B234" s="196"/>
      <c r="C234" s="186" t="n">
        <v>0.2</v>
      </c>
      <c r="D234" s="187" t="n">
        <v>43770</v>
      </c>
      <c r="E234" s="197" t="n">
        <f aca="false">E222*1.015</f>
        <v>45.6365441836809</v>
      </c>
      <c r="F234" s="189" t="n">
        <f aca="false">IF($G$8="atm",E234,$G$8)</f>
        <v>75</v>
      </c>
      <c r="G234" s="67" t="e">
        <f aca="false">IF(AND(E234&gt;F234,$G$1="no"),"",EURO(E234,F234,O234,O234,C234,R234,1,0))</f>
        <v>#NAME?</v>
      </c>
      <c r="H234" s="66" t="e">
        <f aca="false">EURO(E234,F234,O234,O234,C234,R234,1,1)</f>
        <v>#NAME?</v>
      </c>
      <c r="I234" s="67" t="e">
        <f aca="false">IF(AND(F234&gt;E234,$G$1="no"),"",EURO(E234,F234,O234,O234,C234,R234,0,0))</f>
        <v>#NAME?</v>
      </c>
      <c r="J234" s="70" t="e">
        <f aca="false">EURO(E234,F234,O234,O234,C234,R234,0,1)</f>
        <v>#NAME?</v>
      </c>
      <c r="K234" s="69" t="e">
        <f aca="false">EURO($E234,$F234,$O234,$O234,$C234,$R234,1,2)</f>
        <v>#NAME?</v>
      </c>
      <c r="L234" s="70" t="e">
        <f aca="false">EURO($E234,$F234,$O234,$O234,$C234,$R234,1,3)/100</f>
        <v>#NAME?</v>
      </c>
      <c r="M234" s="70" t="e">
        <f aca="false">EURO($E234,$F234,$O234,$O234,$C234,$R234,1,5)/365.25</f>
        <v>#NAME?</v>
      </c>
      <c r="N234" s="191" t="n">
        <f aca="false">VLOOKUP(D234,Lookups!$B$6:$H$304,6)</f>
        <v>43784</v>
      </c>
      <c r="O234" s="192" t="n">
        <f aca="false">VLOOKUP(D234,Lookups!$B$6:$E$304,4)</f>
        <v>0.045</v>
      </c>
      <c r="P234" s="193" t="n">
        <f aca="false">VLOOKUP(D234,Lookups!$B$6:$D$304,3)</f>
        <v>20</v>
      </c>
      <c r="Q234" s="208" t="n">
        <f aca="false">IF(D234&lt;$F$6,0,IF(D234&gt;$F$7,0,1))</f>
        <v>0</v>
      </c>
      <c r="R234" s="73" t="n">
        <f aca="false">N234-$D$4</f>
        <v>-2142</v>
      </c>
    </row>
    <row r="235" customFormat="false" ht="12.75" hidden="false" customHeight="false" outlineLevel="0" collapsed="false">
      <c r="A235" s="192"/>
      <c r="B235" s="196"/>
      <c r="C235" s="186" t="n">
        <v>0.2</v>
      </c>
      <c r="D235" s="187" t="n">
        <v>43800</v>
      </c>
      <c r="E235" s="197" t="n">
        <f aca="false">E223*1.015</f>
        <v>45.6365441836809</v>
      </c>
      <c r="F235" s="189" t="n">
        <f aca="false">IF($G$8="atm",E235,$G$8)</f>
        <v>75</v>
      </c>
      <c r="G235" s="67" t="e">
        <f aca="false">IF(AND(E235&gt;F235,$G$1="no"),"",EURO(E235,F235,O235,O235,C235,R235,1,0))</f>
        <v>#NAME?</v>
      </c>
      <c r="H235" s="66" t="e">
        <f aca="false">EURO(E235,F235,O235,O235,C235,R235,1,1)</f>
        <v>#NAME?</v>
      </c>
      <c r="I235" s="67" t="e">
        <f aca="false">IF(AND(F235&gt;E235,$G$1="no"),"",EURO(E235,F235,O235,O235,C235,R235,0,0))</f>
        <v>#NAME?</v>
      </c>
      <c r="J235" s="70" t="e">
        <f aca="false">EURO(E235,F235,O235,O235,C235,R235,0,1)</f>
        <v>#NAME?</v>
      </c>
      <c r="K235" s="69" t="e">
        <f aca="false">EURO($E235,$F235,$O235,$O235,$C235,$R235,1,2)</f>
        <v>#NAME?</v>
      </c>
      <c r="L235" s="70" t="e">
        <f aca="false">EURO($E235,$F235,$O235,$O235,$C235,$R235,1,3)/100</f>
        <v>#NAME?</v>
      </c>
      <c r="M235" s="70" t="e">
        <f aca="false">EURO($E235,$F235,$O235,$O235,$C235,$R235,1,5)/365.25</f>
        <v>#NAME?</v>
      </c>
      <c r="N235" s="191" t="n">
        <f aca="false">VLOOKUP(D235,Lookups!$B$6:$H$304,6)</f>
        <v>43814</v>
      </c>
      <c r="O235" s="192" t="n">
        <f aca="false">VLOOKUP(D235,Lookups!$B$6:$E$304,4)</f>
        <v>0.045</v>
      </c>
      <c r="P235" s="193" t="n">
        <f aca="false">VLOOKUP(D235,Lookups!$B$6:$D$304,3)</f>
        <v>21</v>
      </c>
      <c r="Q235" s="208" t="n">
        <f aca="false">IF(D235&lt;$F$6,0,IF(D235&gt;$F$7,0,1))</f>
        <v>0</v>
      </c>
      <c r="R235" s="73" t="n">
        <f aca="false">N235-$D$4</f>
        <v>-2112</v>
      </c>
    </row>
    <row r="236" customFormat="false" ht="12.75" hidden="false" customHeight="false" outlineLevel="0" collapsed="false">
      <c r="A236" s="192"/>
      <c r="B236" s="196"/>
      <c r="C236" s="186" t="n">
        <v>0.2</v>
      </c>
      <c r="D236" s="187" t="n">
        <v>43831</v>
      </c>
      <c r="E236" s="197" t="n">
        <f aca="false">E224*1.015</f>
        <v>50.3624264273885</v>
      </c>
      <c r="F236" s="189" t="n">
        <f aca="false">IF($G$8="atm",E236,$G$8)</f>
        <v>75</v>
      </c>
      <c r="G236" s="67" t="e">
        <f aca="false">IF(AND(E236&gt;F236,$G$1="no"),"",EURO(E236,F236,O236,O236,C236,R236,1,0))</f>
        <v>#NAME?</v>
      </c>
      <c r="H236" s="66" t="e">
        <f aca="false">EURO(E236,F236,O236,O236,C236,R236,1,1)</f>
        <v>#NAME?</v>
      </c>
      <c r="I236" s="67" t="e">
        <f aca="false">IF(AND(F236&gt;E236,$G$1="no"),"",EURO(E236,F236,O236,O236,C236,R236,0,0))</f>
        <v>#NAME?</v>
      </c>
      <c r="J236" s="70" t="e">
        <f aca="false">EURO(E236,F236,O236,O236,C236,R236,0,1)</f>
        <v>#NAME?</v>
      </c>
      <c r="K236" s="69" t="e">
        <f aca="false">EURO($E236,$F236,$O236,$O236,$C236,$R236,1,2)</f>
        <v>#NAME?</v>
      </c>
      <c r="L236" s="70" t="e">
        <f aca="false">EURO($E236,$F236,$O236,$O236,$C236,$R236,1,3)/100</f>
        <v>#NAME?</v>
      </c>
      <c r="M236" s="70" t="e">
        <f aca="false">EURO($E236,$F236,$O236,$O236,$C236,$R236,1,5)/365.25</f>
        <v>#NAME?</v>
      </c>
      <c r="N236" s="191" t="n">
        <f aca="false">VLOOKUP(D236,Lookups!$B$6:$H$304,6)</f>
        <v>43845</v>
      </c>
      <c r="O236" s="192" t="n">
        <f aca="false">VLOOKUP(D236,Lookups!$B$6:$E$304,4)</f>
        <v>0.045</v>
      </c>
      <c r="P236" s="193" t="n">
        <f aca="false">VLOOKUP(D236,Lookups!$B$6:$D$304,3)</f>
        <v>22</v>
      </c>
      <c r="Q236" s="208" t="n">
        <f aca="false">IF(D236&lt;$F$6,0,IF(D236&gt;$F$7,0,1))</f>
        <v>0</v>
      </c>
      <c r="R236" s="73" t="n">
        <f aca="false">N236-$D$4</f>
        <v>-2081</v>
      </c>
    </row>
    <row r="237" customFormat="false" ht="12.75" hidden="false" customHeight="false" outlineLevel="0" collapsed="false">
      <c r="A237" s="192"/>
      <c r="B237" s="196"/>
      <c r="C237" s="186" t="n">
        <v>0.2</v>
      </c>
      <c r="D237" s="187" t="n">
        <v>43862</v>
      </c>
      <c r="E237" s="197" t="n">
        <f aca="false">E225*1.015</f>
        <v>88.686412609965</v>
      </c>
      <c r="F237" s="189" t="n">
        <f aca="false">IF($G$8="atm",E237,$G$8)</f>
        <v>75</v>
      </c>
      <c r="G237" s="67" t="e">
        <f aca="false">IF(AND(E237&gt;F237,$G$1="no"),"",EURO(E237,F237,O237,O237,C237,R237,1,0))</f>
        <v>#NAME?</v>
      </c>
      <c r="H237" s="66" t="e">
        <f aca="false">EURO(E237,F237,O237,O237,C237,R237,1,1)</f>
        <v>#NAME?</v>
      </c>
      <c r="I237" s="67" t="e">
        <f aca="false">IF(AND(F237&gt;E237,$G$1="no"),"",EURO(E237,F237,O237,O237,C237,R237,0,0))</f>
        <v>#NAME?</v>
      </c>
      <c r="J237" s="70" t="e">
        <f aca="false">EURO(E237,F237,O237,O237,C237,R237,0,1)</f>
        <v>#NAME?</v>
      </c>
      <c r="K237" s="69" t="e">
        <f aca="false">EURO($E237,$F237,$O237,$O237,$C237,$R237,1,2)</f>
        <v>#NAME?</v>
      </c>
      <c r="L237" s="70" t="e">
        <f aca="false">EURO($E237,$F237,$O237,$O237,$C237,$R237,1,3)/100</f>
        <v>#NAME?</v>
      </c>
      <c r="M237" s="70" t="e">
        <f aca="false">EURO($E237,$F237,$O237,$O237,$C237,$R237,1,5)/365.25</f>
        <v>#NAME?</v>
      </c>
      <c r="N237" s="191" t="n">
        <f aca="false">VLOOKUP(D237,Lookups!$B$6:$H$304,6)</f>
        <v>43876</v>
      </c>
      <c r="O237" s="192" t="n">
        <f aca="false">VLOOKUP(D237,Lookups!$B$6:$E$304,4)</f>
        <v>0.045</v>
      </c>
      <c r="P237" s="193" t="n">
        <f aca="false">VLOOKUP(D237,Lookups!$B$6:$D$304,3)</f>
        <v>20</v>
      </c>
      <c r="Q237" s="208" t="n">
        <f aca="false">IF(D237&lt;$F$6,0,IF(D237&gt;$F$7,0,1))</f>
        <v>0</v>
      </c>
      <c r="R237" s="73" t="n">
        <f aca="false">N237-$D$4</f>
        <v>-2050</v>
      </c>
    </row>
    <row r="238" customFormat="false" ht="12.75" hidden="false" customHeight="false" outlineLevel="0" collapsed="false">
      <c r="A238" s="192"/>
      <c r="B238" s="196"/>
      <c r="C238" s="186" t="n">
        <v>0.2</v>
      </c>
      <c r="D238" s="187" t="n">
        <v>43891</v>
      </c>
      <c r="E238" s="197" t="n">
        <f aca="false">E226*1.015</f>
        <v>48.3839723948617</v>
      </c>
      <c r="F238" s="189" t="n">
        <f aca="false">IF($G$8="atm",E238,$G$8)</f>
        <v>75</v>
      </c>
      <c r="G238" s="67" t="e">
        <f aca="false">IF(AND(E238&gt;F238,$G$1="no"),"",EURO(E238,F238,O238,O238,C238,R238,1,0))</f>
        <v>#NAME?</v>
      </c>
      <c r="H238" s="66" t="e">
        <f aca="false">EURO(E238,F238,O238,O238,C238,R238,1,1)</f>
        <v>#NAME?</v>
      </c>
      <c r="I238" s="67" t="e">
        <f aca="false">IF(AND(F238&gt;E238,$G$1="no"),"",EURO(E238,F238,O238,O238,C238,R238,0,0))</f>
        <v>#NAME?</v>
      </c>
      <c r="J238" s="70" t="e">
        <f aca="false">EURO(E238,F238,O238,O238,C238,R238,0,1)</f>
        <v>#NAME?</v>
      </c>
      <c r="K238" s="69" t="e">
        <f aca="false">EURO($E238,$F238,$O238,$O238,$C238,$R238,1,2)</f>
        <v>#NAME?</v>
      </c>
      <c r="L238" s="70" t="e">
        <f aca="false">EURO($E238,$F238,$O238,$O238,$C238,$R238,1,3)/100</f>
        <v>#NAME?</v>
      </c>
      <c r="M238" s="70" t="e">
        <f aca="false">EURO($E238,$F238,$O238,$O238,$C238,$R238,1,5)/365.25</f>
        <v>#NAME?</v>
      </c>
      <c r="N238" s="191" t="n">
        <f aca="false">VLOOKUP(D238,Lookups!$B$6:$H$304,6)</f>
        <v>43905</v>
      </c>
      <c r="O238" s="192" t="n">
        <f aca="false">VLOOKUP(D238,Lookups!$B$6:$E$304,4)</f>
        <v>0.045</v>
      </c>
      <c r="P238" s="193" t="n">
        <f aca="false">VLOOKUP(D238,Lookups!$B$6:$D$304,3)</f>
        <v>22</v>
      </c>
      <c r="Q238" s="208" t="n">
        <f aca="false">IF(D238&lt;$F$6,0,IF(D238&gt;$F$7,0,1))</f>
        <v>0</v>
      </c>
      <c r="R238" s="73" t="n">
        <f aca="false">N238-$D$4</f>
        <v>-2021</v>
      </c>
    </row>
    <row r="239" customFormat="false" ht="12.75" hidden="false" customHeight="false" outlineLevel="0" collapsed="false">
      <c r="A239" s="192"/>
      <c r="B239" s="196"/>
      <c r="C239" s="186" t="n">
        <v>0.2</v>
      </c>
      <c r="D239" s="187" t="n">
        <v>43922</v>
      </c>
      <c r="E239" s="197" t="n">
        <f aca="false">E227*1.015</f>
        <v>47.5088032712441</v>
      </c>
      <c r="F239" s="189" t="n">
        <f aca="false">IF($G$8="atm",E239,$G$8)</f>
        <v>75</v>
      </c>
      <c r="G239" s="67" t="e">
        <f aca="false">IF(AND(E239&gt;F239,$G$1="no"),"",EURO(E239,F239,O239,O239,C239,R239,1,0))</f>
        <v>#NAME?</v>
      </c>
      <c r="H239" s="66" t="e">
        <f aca="false">EURO(E239,F239,O239,O239,C239,R239,1,1)</f>
        <v>#NAME?</v>
      </c>
      <c r="I239" s="67" t="e">
        <f aca="false">IF(AND(F239&gt;E239,$G$1="no"),"",EURO(E239,F239,O239,O239,C239,R239,0,0))</f>
        <v>#NAME?</v>
      </c>
      <c r="J239" s="70" t="e">
        <f aca="false">EURO(E239,F239,O239,O239,C239,R239,0,1)</f>
        <v>#NAME?</v>
      </c>
      <c r="K239" s="69" t="e">
        <f aca="false">EURO($E239,$F239,$O239,$O239,$C239,$R239,1,2)</f>
        <v>#NAME?</v>
      </c>
      <c r="L239" s="70" t="e">
        <f aca="false">EURO($E239,$F239,$O239,$O239,$C239,$R239,1,3)/100</f>
        <v>#NAME?</v>
      </c>
      <c r="M239" s="70" t="e">
        <f aca="false">EURO($E239,$F239,$O239,$O239,$C239,$R239,1,5)/365.25</f>
        <v>#NAME?</v>
      </c>
      <c r="N239" s="191" t="n">
        <f aca="false">VLOOKUP(D239,Lookups!$B$6:$H$304,6)</f>
        <v>43936</v>
      </c>
      <c r="O239" s="192" t="n">
        <f aca="false">VLOOKUP(D239,Lookups!$B$6:$E$304,4)</f>
        <v>0.045</v>
      </c>
      <c r="P239" s="193" t="n">
        <f aca="false">VLOOKUP(D239,Lookups!$B$6:$D$304,3)</f>
        <v>22</v>
      </c>
      <c r="Q239" s="208" t="n">
        <f aca="false">IF(D239&lt;$F$6,0,IF(D239&gt;$F$7,0,1))</f>
        <v>0</v>
      </c>
      <c r="R239" s="73" t="n">
        <f aca="false">N239-$D$4</f>
        <v>-1990</v>
      </c>
    </row>
    <row r="240" customFormat="false" ht="12.75" hidden="false" customHeight="false" outlineLevel="0" collapsed="false">
      <c r="A240" s="192"/>
      <c r="B240" s="196"/>
      <c r="C240" s="186" t="n">
        <v>0.2</v>
      </c>
      <c r="D240" s="187" t="n">
        <v>43952</v>
      </c>
      <c r="E240" s="197" t="n">
        <f aca="false">E228*1.015</f>
        <v>50.6344130072724</v>
      </c>
      <c r="F240" s="189" t="n">
        <f aca="false">IF($G$8="atm",E240,$G$8)</f>
        <v>75</v>
      </c>
      <c r="G240" s="67" t="e">
        <f aca="false">IF(AND(E240&gt;F240,$G$1="no"),"",EURO(E240,F240,O240,O240,C240,R240,1,0))</f>
        <v>#NAME?</v>
      </c>
      <c r="H240" s="66" t="e">
        <f aca="false">EURO(E240,F240,O240,O240,C240,R240,1,1)</f>
        <v>#NAME?</v>
      </c>
      <c r="I240" s="67" t="e">
        <f aca="false">IF(AND(F240&gt;E240,$G$1="no"),"",EURO(E240,F240,O240,O240,C240,R240,0,0))</f>
        <v>#NAME?</v>
      </c>
      <c r="J240" s="70" t="e">
        <f aca="false">EURO(E240,F240,O240,O240,C240,R240,0,1)</f>
        <v>#NAME?</v>
      </c>
      <c r="K240" s="69" t="e">
        <f aca="false">EURO($E240,$F240,$O240,$O240,$C240,$R240,1,2)</f>
        <v>#NAME?</v>
      </c>
      <c r="L240" s="70" t="e">
        <f aca="false">EURO($E240,$F240,$O240,$O240,$C240,$R240,1,3)/100</f>
        <v>#NAME?</v>
      </c>
      <c r="M240" s="70" t="e">
        <f aca="false">EURO($E240,$F240,$O240,$O240,$C240,$R240,1,5)/365.25</f>
        <v>#NAME?</v>
      </c>
      <c r="N240" s="191" t="n">
        <f aca="false">VLOOKUP(D240,Lookups!$B$6:$H$304,6)</f>
        <v>43966</v>
      </c>
      <c r="O240" s="192" t="n">
        <f aca="false">VLOOKUP(D240,Lookups!$B$6:$E$304,4)</f>
        <v>0.045</v>
      </c>
      <c r="P240" s="193" t="n">
        <f aca="false">VLOOKUP(D240,Lookups!$B$6:$D$304,3)</f>
        <v>20</v>
      </c>
      <c r="Q240" s="208" t="n">
        <f aca="false">IF(D240&lt;$F$6,0,IF(D240&gt;$F$7,0,1))</f>
        <v>0</v>
      </c>
      <c r="R240" s="73" t="n">
        <f aca="false">N240-$D$4</f>
        <v>-1960</v>
      </c>
    </row>
    <row r="241" customFormat="false" ht="12.75" hidden="false" customHeight="false" outlineLevel="0" collapsed="false">
      <c r="A241" s="192"/>
      <c r="B241" s="196"/>
      <c r="C241" s="186" t="n">
        <v>0.2</v>
      </c>
      <c r="D241" s="187" t="n">
        <v>43983</v>
      </c>
      <c r="E241" s="197" t="n">
        <f aca="false">E229*1.015</f>
        <v>58.4483443468348</v>
      </c>
      <c r="F241" s="189" t="n">
        <f aca="false">IF($G$8="atm",E241,$G$8)</f>
        <v>75</v>
      </c>
      <c r="G241" s="67" t="e">
        <f aca="false">IF(AND(E241&gt;F241,$G$1="no"),"",EURO(E241,F241,O241,O241,C241,R241,1,0))</f>
        <v>#NAME?</v>
      </c>
      <c r="H241" s="66" t="e">
        <f aca="false">EURO(E241,F241,O241,O241,C241,R241,1,1)</f>
        <v>#NAME?</v>
      </c>
      <c r="I241" s="67" t="e">
        <f aca="false">IF(AND(F241&gt;E241,$G$1="no"),"",EURO(E241,F241,O241,O241,C241,R241,0,0))</f>
        <v>#NAME?</v>
      </c>
      <c r="J241" s="70" t="e">
        <f aca="false">EURO(E241,F241,O241,O241,C241,R241,0,1)</f>
        <v>#NAME?</v>
      </c>
      <c r="K241" s="69" t="e">
        <f aca="false">EURO($E241,$F241,$O241,$O241,$C241,$R241,1,2)</f>
        <v>#NAME?</v>
      </c>
      <c r="L241" s="70" t="e">
        <f aca="false">EURO($E241,$F241,$O241,$O241,$C241,$R241,1,3)/100</f>
        <v>#NAME?</v>
      </c>
      <c r="M241" s="70" t="e">
        <f aca="false">EURO($E241,$F241,$O241,$O241,$C241,$R241,1,5)/365.25</f>
        <v>#NAME?</v>
      </c>
      <c r="N241" s="191" t="n">
        <f aca="false">VLOOKUP(D241,Lookups!$B$6:$H$304,6)</f>
        <v>43997</v>
      </c>
      <c r="O241" s="192" t="n">
        <f aca="false">VLOOKUP(D241,Lookups!$B$6:$E$304,4)</f>
        <v>0.045</v>
      </c>
      <c r="P241" s="193" t="n">
        <f aca="false">VLOOKUP(D241,Lookups!$B$6:$D$304,3)</f>
        <v>22</v>
      </c>
      <c r="Q241" s="208" t="n">
        <f aca="false">IF(D241&lt;$F$6,0,IF(D241&gt;$F$7,0,1))</f>
        <v>0</v>
      </c>
      <c r="R241" s="73" t="n">
        <f aca="false">N241-$D$4</f>
        <v>-1929</v>
      </c>
    </row>
    <row r="242" customFormat="false" ht="12.75" hidden="false" customHeight="false" outlineLevel="0" collapsed="false">
      <c r="A242" s="192"/>
      <c r="B242" s="196"/>
      <c r="C242" s="186" t="n">
        <v>0.3</v>
      </c>
      <c r="D242" s="187" t="n">
        <v>44013</v>
      </c>
      <c r="E242" s="197" t="n">
        <v>80</v>
      </c>
      <c r="F242" s="189" t="n">
        <f aca="false">IF($G$8="atm",E242,$G$8)</f>
        <v>75</v>
      </c>
      <c r="G242" s="67" t="e">
        <f aca="false">IF(AND(E242&gt;F242,$G$1="no"),"",EURO(E242,F242,O242,O242,C242,R242,1,0))</f>
        <v>#NAME?</v>
      </c>
      <c r="H242" s="66" t="e">
        <f aca="false">EURO(E242,F242,O242,O242,C242,R242,1,1)</f>
        <v>#NAME?</v>
      </c>
      <c r="I242" s="67" t="e">
        <f aca="false">IF(AND(F242&gt;E242,$G$1="no"),"",EURO(E242,F242,O242,O242,C242,R242,0,0))</f>
        <v>#NAME?</v>
      </c>
      <c r="J242" s="70" t="e">
        <f aca="false">EURO(E242,F242,O242,O242,C242,R242,0,1)</f>
        <v>#NAME?</v>
      </c>
      <c r="K242" s="69" t="e">
        <f aca="false">EURO($E242,$F242,$O242,$O242,$C242,$R242,1,2)</f>
        <v>#NAME?</v>
      </c>
      <c r="L242" s="70" t="e">
        <f aca="false">EURO($E242,$F242,$O242,$O242,$C242,$R242,1,3)/100</f>
        <v>#NAME?</v>
      </c>
      <c r="M242" s="70" t="e">
        <f aca="false">EURO($E242,$F242,$O242,$O242,$C242,$R242,1,5)/365.25</f>
        <v>#NAME?</v>
      </c>
      <c r="N242" s="191" t="n">
        <f aca="false">VLOOKUP(D242,Lookups!$B$6:$H$304,6)</f>
        <v>44027</v>
      </c>
      <c r="O242" s="192" t="n">
        <f aca="false">VLOOKUP(D242,Lookups!$B$6:$E$304,4)</f>
        <v>0.045</v>
      </c>
      <c r="P242" s="193" t="n">
        <f aca="false">VLOOKUP(D242,Lookups!$B$6:$D$304,3)</f>
        <v>23</v>
      </c>
      <c r="Q242" s="208" t="n">
        <f aca="false">IF(D242&lt;$F$6,0,IF(D242&gt;$F$7,0,1))</f>
        <v>0</v>
      </c>
      <c r="R242" s="73" t="n">
        <f aca="false">N242-$D$4</f>
        <v>-1899</v>
      </c>
    </row>
    <row r="243" customFormat="false" ht="12.75" hidden="false" customHeight="false" outlineLevel="0" collapsed="false">
      <c r="A243" s="192"/>
      <c r="B243" s="196"/>
      <c r="C243" s="186" t="n">
        <v>0.2</v>
      </c>
      <c r="D243" s="187" t="n">
        <v>44044</v>
      </c>
      <c r="E243" s="197" t="n">
        <f aca="false">E231*1.015</f>
        <v>69.0753216826538</v>
      </c>
      <c r="F243" s="189" t="n">
        <f aca="false">IF($G$8="atm",E243,$G$8)</f>
        <v>75</v>
      </c>
      <c r="G243" s="67" t="e">
        <f aca="false">IF(AND(E243&gt;F243,$G$1="no"),"",EURO(E243,F243,O243,O243,C243,R243,1,0))</f>
        <v>#NAME?</v>
      </c>
      <c r="H243" s="66" t="e">
        <f aca="false">EURO(E243,F243,O243,O243,C243,R243,1,1)</f>
        <v>#NAME?</v>
      </c>
      <c r="I243" s="67" t="e">
        <f aca="false">IF(AND(F243&gt;E243,$G$1="no"),"",EURO(E243,F243,O243,O243,C243,R243,0,0))</f>
        <v>#NAME?</v>
      </c>
      <c r="J243" s="70" t="e">
        <f aca="false">EURO(E243,F243,O243,O243,C243,R243,0,1)</f>
        <v>#NAME?</v>
      </c>
      <c r="K243" s="69" t="e">
        <f aca="false">EURO($E243,$F243,$O243,$O243,$C243,$R243,1,2)</f>
        <v>#NAME?</v>
      </c>
      <c r="L243" s="70" t="e">
        <f aca="false">EURO($E243,$F243,$O243,$O243,$C243,$R243,1,3)/100</f>
        <v>#NAME?</v>
      </c>
      <c r="M243" s="70" t="e">
        <f aca="false">EURO($E243,$F243,$O243,$O243,$C243,$R243,1,5)/365.25</f>
        <v>#NAME?</v>
      </c>
      <c r="N243" s="191" t="n">
        <f aca="false">VLOOKUP(D243,Lookups!$B$6:$H$304,6)</f>
        <v>44058</v>
      </c>
      <c r="O243" s="192" t="n">
        <f aca="false">VLOOKUP(D243,Lookups!$B$6:$E$304,4)</f>
        <v>0.045</v>
      </c>
      <c r="P243" s="193" t="n">
        <f aca="false">VLOOKUP(D243,Lookups!$B$6:$D$304,3)</f>
        <v>21</v>
      </c>
      <c r="Q243" s="208" t="n">
        <f aca="false">IF(D243&lt;$F$6,0,IF(D243&gt;$F$7,0,1))</f>
        <v>0</v>
      </c>
      <c r="R243" s="73" t="n">
        <f aca="false">N243-$D$4</f>
        <v>-1868</v>
      </c>
    </row>
    <row r="244" customFormat="false" ht="12.75" hidden="false" customHeight="false" outlineLevel="0" collapsed="false">
      <c r="A244" s="192"/>
      <c r="B244" s="196"/>
      <c r="C244" s="186" t="n">
        <v>0.2</v>
      </c>
      <c r="D244" s="187" t="n">
        <v>44075</v>
      </c>
      <c r="E244" s="197" t="n">
        <f aca="false">E232*1.015</f>
        <v>50.6344034687587</v>
      </c>
      <c r="F244" s="189" t="n">
        <f aca="false">IF($G$8="atm",E244,$G$8)</f>
        <v>75</v>
      </c>
      <c r="G244" s="67" t="e">
        <f aca="false">IF(AND(E244&gt;F244,$G$1="no"),"",EURO(E244,F244,O244,O244,C244,R244,1,0))</f>
        <v>#NAME?</v>
      </c>
      <c r="H244" s="66" t="e">
        <f aca="false">EURO(E244,F244,O244,O244,C244,R244,1,1)</f>
        <v>#NAME?</v>
      </c>
      <c r="I244" s="67" t="e">
        <f aca="false">IF(AND(F244&gt;E244,$G$1="no"),"",EURO(E244,F244,O244,O244,C244,R244,0,0))</f>
        <v>#NAME?</v>
      </c>
      <c r="J244" s="70" t="e">
        <f aca="false">EURO(E244,F244,O244,O244,C244,R244,0,1)</f>
        <v>#NAME?</v>
      </c>
      <c r="K244" s="69" t="e">
        <f aca="false">EURO($E244,$F244,$O244,$O244,$C244,$R244,1,2)</f>
        <v>#NAME?</v>
      </c>
      <c r="L244" s="70" t="e">
        <f aca="false">EURO($E244,$F244,$O244,$O244,$C244,$R244,1,3)/100</f>
        <v>#NAME?</v>
      </c>
      <c r="M244" s="70" t="e">
        <f aca="false">EURO($E244,$F244,$O244,$O244,$C244,$R244,1,5)/365.25</f>
        <v>#NAME?</v>
      </c>
      <c r="N244" s="191" t="n">
        <f aca="false">VLOOKUP(D244,Lookups!$B$6:$H$304,6)</f>
        <v>44089</v>
      </c>
      <c r="O244" s="192" t="n">
        <f aca="false">VLOOKUP(D244,Lookups!$B$6:$E$304,4)</f>
        <v>0.045</v>
      </c>
      <c r="P244" s="193" t="n">
        <f aca="false">VLOOKUP(D244,Lookups!$B$6:$D$304,3)</f>
        <v>21</v>
      </c>
      <c r="Q244" s="208" t="n">
        <f aca="false">IF(D244&lt;$F$6,0,IF(D244&gt;$F$7,0,1))</f>
        <v>0</v>
      </c>
      <c r="R244" s="73" t="n">
        <f aca="false">N244-$D$4</f>
        <v>-1837</v>
      </c>
    </row>
    <row r="245" customFormat="false" ht="12.75" hidden="false" customHeight="false" outlineLevel="0" collapsed="false">
      <c r="A245" s="192"/>
      <c r="B245" s="196"/>
      <c r="C245" s="186" t="n">
        <v>0.2</v>
      </c>
      <c r="D245" s="187" t="n">
        <v>44105</v>
      </c>
      <c r="E245" s="197" t="n">
        <f aca="false">E233*1.015</f>
        <v>46.3836125344311</v>
      </c>
      <c r="F245" s="189" t="n">
        <f aca="false">IF($G$8="atm",E245,$G$8)</f>
        <v>75</v>
      </c>
      <c r="G245" s="67" t="e">
        <f aca="false">IF(AND(E245&gt;F245,$G$1="no"),"",EURO(E245,F245,O245,O245,C245,R245,1,0))</f>
        <v>#NAME?</v>
      </c>
      <c r="H245" s="66" t="e">
        <f aca="false">EURO(E245,F245,O245,O245,C245,R245,1,1)</f>
        <v>#NAME?</v>
      </c>
      <c r="I245" s="67" t="e">
        <f aca="false">IF(AND(F245&gt;E245,$G$1="no"),"",EURO(E245,F245,O245,O245,C245,R245,0,0))</f>
        <v>#NAME?</v>
      </c>
      <c r="J245" s="70" t="e">
        <f aca="false">EURO(E245,F245,O245,O245,C245,R245,0,1)</f>
        <v>#NAME?</v>
      </c>
      <c r="K245" s="69" t="e">
        <f aca="false">EURO($E245,$F245,$O245,$O245,$C245,$R245,1,2)</f>
        <v>#NAME?</v>
      </c>
      <c r="L245" s="70" t="e">
        <f aca="false">EURO($E245,$F245,$O245,$O245,$C245,$R245,1,3)/100</f>
        <v>#NAME?</v>
      </c>
      <c r="M245" s="70" t="e">
        <f aca="false">EURO($E245,$F245,$O245,$O245,$C245,$R245,1,5)/365.25</f>
        <v>#NAME?</v>
      </c>
      <c r="N245" s="191" t="n">
        <f aca="false">VLOOKUP(D245,Lookups!$B$6:$H$304,6)</f>
        <v>44119</v>
      </c>
      <c r="O245" s="192" t="n">
        <f aca="false">VLOOKUP(D245,Lookups!$B$6:$E$304,4)</f>
        <v>0.045</v>
      </c>
      <c r="P245" s="193" t="n">
        <f aca="false">VLOOKUP(D245,Lookups!$B$6:$D$304,3)</f>
        <v>22</v>
      </c>
      <c r="Q245" s="208" t="n">
        <f aca="false">IF(D245&lt;$F$6,0,IF(D245&gt;$F$7,0,1))</f>
        <v>0</v>
      </c>
      <c r="R245" s="73" t="n">
        <f aca="false">N245-$D$4</f>
        <v>-1807</v>
      </c>
    </row>
    <row r="246" customFormat="false" ht="12.75" hidden="false" customHeight="false" outlineLevel="0" collapsed="false">
      <c r="A246" s="192"/>
      <c r="B246" s="196"/>
      <c r="C246" s="186" t="n">
        <v>0.2</v>
      </c>
      <c r="D246" s="187" t="n">
        <v>44136</v>
      </c>
      <c r="E246" s="197" t="n">
        <f aca="false">E234*1.015</f>
        <v>46.3210923464361</v>
      </c>
      <c r="F246" s="189" t="n">
        <f aca="false">IF($G$8="atm",E246,$G$8)</f>
        <v>75</v>
      </c>
      <c r="G246" s="67" t="e">
        <f aca="false">IF(AND(E246&gt;F246,$G$1="no"),"",EURO(E246,F246,O246,O246,C246,R246,1,0))</f>
        <v>#NAME?</v>
      </c>
      <c r="H246" s="66" t="e">
        <f aca="false">EURO(E246,F246,O246,O246,C246,R246,1,1)</f>
        <v>#NAME?</v>
      </c>
      <c r="I246" s="67" t="e">
        <f aca="false">IF(AND(F246&gt;E246,$G$1="no"),"",EURO(E246,F246,O246,O246,C246,R246,0,0))</f>
        <v>#NAME?</v>
      </c>
      <c r="J246" s="70" t="e">
        <f aca="false">EURO(E246,F246,O246,O246,C246,R246,0,1)</f>
        <v>#NAME?</v>
      </c>
      <c r="K246" s="69" t="e">
        <f aca="false">EURO($E246,$F246,$O246,$O246,$C246,$R246,1,2)</f>
        <v>#NAME?</v>
      </c>
      <c r="L246" s="70" t="e">
        <f aca="false">EURO($E246,$F246,$O246,$O246,$C246,$R246,1,3)/100</f>
        <v>#NAME?</v>
      </c>
      <c r="M246" s="70" t="e">
        <f aca="false">EURO($E246,$F246,$O246,$O246,$C246,$R246,1,5)/365.25</f>
        <v>#NAME?</v>
      </c>
      <c r="N246" s="191" t="n">
        <f aca="false">VLOOKUP(D246,Lookups!$B$6:$H$304,6)</f>
        <v>44150</v>
      </c>
      <c r="O246" s="192" t="n">
        <f aca="false">VLOOKUP(D246,Lookups!$B$6:$E$304,4)</f>
        <v>0.045</v>
      </c>
      <c r="P246" s="193" t="n">
        <f aca="false">VLOOKUP(D246,Lookups!$B$6:$D$304,3)</f>
        <v>20</v>
      </c>
      <c r="Q246" s="208" t="n">
        <f aca="false">IF(D246&lt;$F$6,0,IF(D246&gt;$F$7,0,1))</f>
        <v>0</v>
      </c>
      <c r="R246" s="73" t="n">
        <f aca="false">N246-$D$4</f>
        <v>-1776</v>
      </c>
    </row>
    <row r="247" customFormat="false" ht="12.75" hidden="false" customHeight="false" outlineLevel="0" collapsed="false">
      <c r="A247" s="192"/>
      <c r="B247" s="196"/>
      <c r="C247" s="186" t="n">
        <v>0.2</v>
      </c>
      <c r="D247" s="187" t="n">
        <v>44166</v>
      </c>
      <c r="E247" s="197" t="n">
        <f aca="false">E235*1.015</f>
        <v>46.3210923464361</v>
      </c>
      <c r="F247" s="189" t="n">
        <v>50</v>
      </c>
      <c r="G247" s="67" t="e">
        <f aca="false">IF(AND(E247&gt;F247,$G$1="no"),"",EURO(E247,F247,O247,O247,C247,R247,1,0))</f>
        <v>#NAME?</v>
      </c>
      <c r="H247" s="66" t="e">
        <f aca="false">EURO(E247,F247,O247,O247,C247,R247,1,1)</f>
        <v>#NAME?</v>
      </c>
      <c r="I247" s="67" t="e">
        <f aca="false">IF(AND(F247&gt;E247,$G$1="no"),"",EURO(E247,F247,O247,O247,C247,R247,0,0))</f>
        <v>#NAME?</v>
      </c>
      <c r="J247" s="70" t="e">
        <f aca="false">EURO(E247,F247,O247,O247,C247,R247,0,1)</f>
        <v>#NAME?</v>
      </c>
      <c r="K247" s="69" t="e">
        <f aca="false">EURO($E247,$F247,$O247,$O247,$C247,$R247,1,2)</f>
        <v>#NAME?</v>
      </c>
      <c r="L247" s="70" t="e">
        <f aca="false">EURO($E247,$F247,$O247,$O247,$C247,$R247,1,3)/100</f>
        <v>#NAME?</v>
      </c>
      <c r="M247" s="70" t="e">
        <f aca="false">EURO($E247,$F247,$O247,$O247,$C247,$R247,1,5)/365.25</f>
        <v>#NAME?</v>
      </c>
      <c r="N247" s="191" t="n">
        <f aca="false">VLOOKUP(D247,Lookups!$B$6:$H$304,6)</f>
        <v>44180</v>
      </c>
      <c r="O247" s="192" t="n">
        <f aca="false">VLOOKUP(D247,Lookups!$B$6:$E$304,4)</f>
        <v>0.045</v>
      </c>
      <c r="P247" s="193" t="n">
        <f aca="false">VLOOKUP(D247,Lookups!$B$6:$D$304,3)</f>
        <v>22</v>
      </c>
      <c r="Q247" s="208" t="n">
        <f aca="false">IF(D247&lt;$F$6,0,IF(D247&gt;$F$7,0,1))</f>
        <v>0</v>
      </c>
      <c r="R247" s="73" t="n">
        <f aca="false">N247-$D$4</f>
        <v>-1746</v>
      </c>
    </row>
    <row r="248" customFormat="false" ht="12.75" hidden="false" customHeight="false" outlineLevel="0" collapsed="false">
      <c r="A248" s="192"/>
      <c r="B248" s="196"/>
      <c r="C248" s="186" t="n">
        <v>0.2</v>
      </c>
      <c r="D248" s="187" t="n">
        <v>44197</v>
      </c>
      <c r="E248" s="197" t="n">
        <f aca="false">E236*1.015</f>
        <v>51.1178628237993</v>
      </c>
      <c r="F248" s="189" t="n">
        <v>70</v>
      </c>
      <c r="G248" s="67" t="e">
        <f aca="false">IF(AND(E248&gt;F248,$G$1="no"),"",EURO(E248,F248,O248,O248,C248,R248,1,0))</f>
        <v>#NAME?</v>
      </c>
      <c r="H248" s="66" t="e">
        <f aca="false">EURO(E248,F248,O248,O248,C248,R248,1,1)</f>
        <v>#NAME?</v>
      </c>
      <c r="I248" s="67" t="e">
        <f aca="false">IF(AND(F248&gt;E248,$G$1="no"),"",EURO(E248,F248,O248,O248,C248,R248,0,0))</f>
        <v>#NAME?</v>
      </c>
      <c r="J248" s="70" t="e">
        <f aca="false">EURO(E248,F248,O248,O248,C248,R248,0,1)</f>
        <v>#NAME?</v>
      </c>
      <c r="K248" s="69" t="e">
        <f aca="false">EURO($E248,$F248,$O248,$O248,$C248,$R248,1,2)</f>
        <v>#NAME?</v>
      </c>
      <c r="L248" s="70" t="e">
        <f aca="false">EURO($E248,$F248,$O248,$O248,$C248,$R248,1,3)/100</f>
        <v>#NAME?</v>
      </c>
      <c r="M248" s="70" t="e">
        <f aca="false">EURO($E248,$F248,$O248,$O248,$C248,$R248,1,5)/365.25</f>
        <v>#NAME?</v>
      </c>
      <c r="N248" s="191" t="n">
        <f aca="false">VLOOKUP(D248,Lookups!$B$6:$H$304,6)</f>
        <v>44211</v>
      </c>
      <c r="O248" s="192" t="n">
        <f aca="false">VLOOKUP(D248,Lookups!$B$6:$E$304,4)</f>
        <v>0.045</v>
      </c>
      <c r="P248" s="193" t="n">
        <f aca="false">VLOOKUP(D248,Lookups!$B$6:$D$304,3)</f>
        <v>22</v>
      </c>
      <c r="Q248" s="208" t="n">
        <f aca="false">IF(D248&lt;$F$6,0,IF(D248&gt;$F$7,0,1))</f>
        <v>0</v>
      </c>
      <c r="R248" s="73" t="n">
        <f aca="false">N248-$D$4</f>
        <v>-1715</v>
      </c>
    </row>
    <row r="249" customFormat="false" ht="12.75" hidden="false" customHeight="false" outlineLevel="0" collapsed="false">
      <c r="A249" s="192"/>
      <c r="B249" s="196"/>
      <c r="C249" s="186" t="n">
        <v>0.2</v>
      </c>
      <c r="D249" s="187" t="n">
        <v>44228</v>
      </c>
      <c r="E249" s="197" t="n">
        <f aca="false">E237*1.015</f>
        <v>90.0167087991145</v>
      </c>
      <c r="F249" s="189" t="n">
        <v>70</v>
      </c>
      <c r="G249" s="67" t="e">
        <f aca="false">IF(AND(E249&gt;F249,$G$1="no"),"",EURO(E249,F249,O249,O249,C249,R249,1,0))</f>
        <v>#NAME?</v>
      </c>
      <c r="H249" s="66" t="e">
        <f aca="false">EURO(E249,F249,O249,O249,C249,R249,1,1)</f>
        <v>#NAME?</v>
      </c>
      <c r="I249" s="67" t="e">
        <f aca="false">IF(AND(F249&gt;E249,$G$1="no"),"",EURO(E249,F249,O249,O249,C249,R249,0,0))</f>
        <v>#NAME?</v>
      </c>
      <c r="J249" s="70" t="e">
        <f aca="false">EURO(E249,F249,O249,O249,C249,R249,0,1)</f>
        <v>#NAME?</v>
      </c>
      <c r="K249" s="69" t="e">
        <f aca="false">EURO($E249,$F249,$O249,$O249,$C249,$R249,1,2)</f>
        <v>#NAME?</v>
      </c>
      <c r="L249" s="70" t="e">
        <f aca="false">EURO($E249,$F249,$O249,$O249,$C249,$R249,1,3)/100</f>
        <v>#NAME?</v>
      </c>
      <c r="M249" s="70" t="e">
        <f aca="false">EURO($E249,$F249,$O249,$O249,$C249,$R249,1,5)/365.25</f>
        <v>#NAME?</v>
      </c>
      <c r="N249" s="191" t="n">
        <f aca="false">VLOOKUP(D249,Lookups!$B$6:$H$304,6)</f>
        <v>44242</v>
      </c>
      <c r="O249" s="192" t="n">
        <f aca="false">VLOOKUP(D249,Lookups!$B$6:$E$304,4)</f>
        <v>0.045</v>
      </c>
      <c r="P249" s="193" t="n">
        <f aca="false">VLOOKUP(D249,Lookups!$B$6:$D$304,3)</f>
        <v>20</v>
      </c>
      <c r="Q249" s="208" t="n">
        <f aca="false">IF(D249&lt;$F$6,0,IF(D249&gt;$F$7,0,1))</f>
        <v>0</v>
      </c>
      <c r="R249" s="73" t="n">
        <f aca="false">N249-$D$4</f>
        <v>-1684</v>
      </c>
    </row>
    <row r="250" customFormat="false" ht="12.75" hidden="false" customHeight="false" outlineLevel="0" collapsed="false">
      <c r="A250" s="192"/>
      <c r="B250" s="196"/>
      <c r="C250" s="186" t="n">
        <v>0.2</v>
      </c>
      <c r="D250" s="187" t="n">
        <v>44256</v>
      </c>
      <c r="E250" s="197" t="n">
        <f aca="false">E238*1.015</f>
        <v>49.1097319807846</v>
      </c>
      <c r="F250" s="189" t="n">
        <f aca="false">IF($G$8="atm",E250,$G$8)</f>
        <v>75</v>
      </c>
      <c r="G250" s="67" t="e">
        <f aca="false">IF(AND(E250&gt;F250,$G$1="no"),"",EURO(E250,F250,O250,O250,C250,R250,1,0))</f>
        <v>#NAME?</v>
      </c>
      <c r="H250" s="66" t="e">
        <f aca="false">EURO(E250,F250,O250,O250,C250,R250,1,1)</f>
        <v>#NAME?</v>
      </c>
      <c r="I250" s="67" t="e">
        <f aca="false">IF(AND(F250&gt;E250,$G$1="no"),"",EURO(E250,F250,O250,O250,C250,R250,0,0))</f>
        <v>#NAME?</v>
      </c>
      <c r="J250" s="70" t="e">
        <f aca="false">EURO(E250,F250,O250,O250,C250,R250,0,1)</f>
        <v>#NAME?</v>
      </c>
      <c r="K250" s="69" t="e">
        <f aca="false">EURO($E250,$F250,$O250,$O250,$C250,$R250,1,2)</f>
        <v>#NAME?</v>
      </c>
      <c r="L250" s="70" t="e">
        <f aca="false">EURO($E250,$F250,$O250,$O250,$C250,$R250,1,3)/100</f>
        <v>#NAME?</v>
      </c>
      <c r="M250" s="70" t="e">
        <f aca="false">EURO($E250,$F250,$O250,$O250,$C250,$R250,1,5)/365.25</f>
        <v>#NAME?</v>
      </c>
      <c r="N250" s="191" t="n">
        <f aca="false">VLOOKUP(D250,Lookups!$B$6:$H$304,6)</f>
        <v>44270</v>
      </c>
      <c r="O250" s="192" t="n">
        <f aca="false">VLOOKUP(D250,Lookups!$B$6:$E$304,4)</f>
        <v>0.045</v>
      </c>
      <c r="P250" s="193" t="n">
        <f aca="false">VLOOKUP(D250,Lookups!$B$6:$D$304,3)</f>
        <v>21</v>
      </c>
      <c r="Q250" s="208" t="n">
        <f aca="false">IF(D250&lt;$F$6,0,IF(D250&gt;$F$7,0,1))</f>
        <v>0</v>
      </c>
      <c r="R250" s="73" t="n">
        <f aca="false">N250-$D$4</f>
        <v>-1656</v>
      </c>
    </row>
    <row r="251" customFormat="false" ht="12.75" hidden="false" customHeight="false" outlineLevel="0" collapsed="false">
      <c r="A251" s="192"/>
      <c r="B251" s="196"/>
      <c r="C251" s="186" t="n">
        <v>0.2</v>
      </c>
      <c r="D251" s="187" t="n">
        <v>44287</v>
      </c>
      <c r="E251" s="197" t="n">
        <f aca="false">E239*1.015</f>
        <v>48.2214353203127</v>
      </c>
      <c r="F251" s="189" t="n">
        <f aca="false">IF($G$8="atm",E251,$G$8)</f>
        <v>75</v>
      </c>
      <c r="G251" s="67" t="e">
        <f aca="false">IF(AND(E251&gt;F251,$G$1="no"),"",EURO(E251,F251,O251,O251,C251,R251,1,0))</f>
        <v>#NAME?</v>
      </c>
      <c r="H251" s="66" t="e">
        <f aca="false">EURO(E251,F251,O251,O251,C251,R251,1,1)</f>
        <v>#NAME?</v>
      </c>
      <c r="I251" s="67" t="e">
        <f aca="false">IF(AND(F251&gt;E251,$G$1="no"),"",EURO(E251,F251,O251,O251,C251,R251,0,0))</f>
        <v>#NAME?</v>
      </c>
      <c r="J251" s="70" t="e">
        <f aca="false">EURO(E251,F251,O251,O251,C251,R251,0,1)</f>
        <v>#NAME?</v>
      </c>
      <c r="K251" s="69" t="e">
        <f aca="false">EURO($E251,$F251,$O251,$O251,$C251,$R251,1,2)</f>
        <v>#NAME?</v>
      </c>
      <c r="L251" s="70" t="e">
        <f aca="false">EURO($E251,$F251,$O251,$O251,$C251,$R251,1,3)/100</f>
        <v>#NAME?</v>
      </c>
      <c r="M251" s="70" t="e">
        <f aca="false">EURO($E251,$F251,$O251,$O251,$C251,$R251,1,5)/365.25</f>
        <v>#NAME?</v>
      </c>
      <c r="N251" s="191" t="n">
        <f aca="false">VLOOKUP(D251,Lookups!$B$6:$H$304,6)</f>
        <v>44301</v>
      </c>
      <c r="O251" s="192" t="n">
        <f aca="false">VLOOKUP(D251,Lookups!$B$6:$E$304,4)</f>
        <v>0.045</v>
      </c>
      <c r="P251" s="193" t="n">
        <f aca="false">VLOOKUP(D251,Lookups!$B$6:$D$304,3)</f>
        <v>22</v>
      </c>
      <c r="Q251" s="208" t="n">
        <f aca="false">IF(D251&lt;$F$6,0,IF(D251&gt;$F$7,0,1))</f>
        <v>0</v>
      </c>
      <c r="R251" s="73" t="n">
        <f aca="false">N251-$D$4</f>
        <v>-1625</v>
      </c>
    </row>
    <row r="252" customFormat="false" ht="12.75" hidden="false" customHeight="false" outlineLevel="0" collapsed="false">
      <c r="A252" s="192"/>
      <c r="B252" s="196"/>
      <c r="C252" s="186" t="n">
        <v>0.2</v>
      </c>
      <c r="D252" s="187" t="n">
        <v>44317</v>
      </c>
      <c r="E252" s="197" t="n">
        <f aca="false">E240*1.015</f>
        <v>51.3939292023815</v>
      </c>
      <c r="F252" s="189" t="n">
        <f aca="false">IF($G$8="atm",E252,$G$8)</f>
        <v>75</v>
      </c>
      <c r="G252" s="67" t="e">
        <f aca="false">IF(AND(E252&gt;F252,$G$1="no"),"",EURO(E252,F252,O252,O252,C252,R252,1,0))</f>
        <v>#NAME?</v>
      </c>
      <c r="H252" s="66" t="e">
        <f aca="false">EURO(E252,F252,O252,O252,C252,R252,1,1)</f>
        <v>#NAME?</v>
      </c>
      <c r="I252" s="67" t="e">
        <f aca="false">IF(AND(F252&gt;E252,$G$1="no"),"",EURO(E252,F252,O252,O252,C252,R252,0,0))</f>
        <v>#NAME?</v>
      </c>
      <c r="J252" s="70" t="e">
        <f aca="false">EURO(E252,F252,O252,O252,C252,R252,0,1)</f>
        <v>#NAME?</v>
      </c>
      <c r="K252" s="69" t="e">
        <f aca="false">EURO($E252,$F252,$O252,$O252,$C252,$R252,1,2)</f>
        <v>#NAME?</v>
      </c>
      <c r="L252" s="70" t="e">
        <f aca="false">EURO($E252,$F252,$O252,$O252,$C252,$R252,1,3)/100</f>
        <v>#NAME?</v>
      </c>
      <c r="M252" s="70" t="e">
        <f aca="false">EURO($E252,$F252,$O252,$O252,$C252,$R252,1,5)/365.25</f>
        <v>#NAME?</v>
      </c>
      <c r="N252" s="191" t="n">
        <f aca="false">VLOOKUP(D252,Lookups!$B$6:$H$304,6)</f>
        <v>44331</v>
      </c>
      <c r="O252" s="192" t="n">
        <f aca="false">VLOOKUP(D252,Lookups!$B$6:$E$304,4)</f>
        <v>0.045</v>
      </c>
      <c r="P252" s="193" t="n">
        <f aca="false">VLOOKUP(D252,Lookups!$B$6:$D$304,3)</f>
        <v>22</v>
      </c>
      <c r="Q252" s="208" t="n">
        <f aca="false">IF(D252&lt;$F$6,0,IF(D252&gt;$F$7,0,1))</f>
        <v>0</v>
      </c>
      <c r="R252" s="73" t="n">
        <f aca="false">N252-$D$4</f>
        <v>-1595</v>
      </c>
    </row>
    <row r="253" customFormat="false" ht="12.75" hidden="false" customHeight="false" outlineLevel="0" collapsed="false">
      <c r="A253" s="192"/>
      <c r="B253" s="196"/>
      <c r="C253" s="186" t="n">
        <v>0.2</v>
      </c>
      <c r="D253" s="187" t="n">
        <v>44348</v>
      </c>
      <c r="E253" s="197" t="n">
        <f aca="false">E241*1.015</f>
        <v>59.3250695120374</v>
      </c>
      <c r="F253" s="189" t="n">
        <f aca="false">IF($G$8="atm",E253,$G$8)</f>
        <v>75</v>
      </c>
      <c r="G253" s="67" t="e">
        <f aca="false">IF(AND(E253&gt;F253,$G$1="no"),"",EURO(E253,F253,O253,O253,C253,R253,1,0))</f>
        <v>#NAME?</v>
      </c>
      <c r="H253" s="66" t="e">
        <f aca="false">EURO(E253,F253,O253,O253,C253,R253,1,1)</f>
        <v>#NAME?</v>
      </c>
      <c r="I253" s="67" t="e">
        <f aca="false">IF(AND(F253&gt;E253,$G$1="no"),"",EURO(E253,F253,O253,O253,C253,R253,0,0))</f>
        <v>#NAME?</v>
      </c>
      <c r="J253" s="70" t="e">
        <f aca="false">EURO(E253,F253,O253,O253,C253,R253,0,1)</f>
        <v>#NAME?</v>
      </c>
      <c r="K253" s="69" t="e">
        <f aca="false">EURO($E253,$F253,$O253,$O253,$C253,$R253,1,2)</f>
        <v>#NAME?</v>
      </c>
      <c r="L253" s="70" t="e">
        <f aca="false">EURO($E253,$F253,$O253,$O253,$C253,$R253,1,3)/100</f>
        <v>#NAME?</v>
      </c>
      <c r="M253" s="70" t="e">
        <f aca="false">EURO($E253,$F253,$O253,$O253,$C253,$R253,1,5)/365.25</f>
        <v>#NAME?</v>
      </c>
      <c r="N253" s="191" t="n">
        <f aca="false">VLOOKUP(D253,Lookups!$B$6:$H$304,6)</f>
        <v>44362</v>
      </c>
      <c r="O253" s="192" t="n">
        <f aca="false">VLOOKUP(D253,Lookups!$B$6:$E$304,4)</f>
        <v>0.045</v>
      </c>
      <c r="P253" s="193" t="n">
        <f aca="false">VLOOKUP(D253,Lookups!$B$6:$D$304,3)</f>
        <v>20</v>
      </c>
      <c r="Q253" s="208" t="n">
        <f aca="false">IF(D253&lt;$F$6,0,IF(D253&gt;$F$7,0,1))</f>
        <v>0</v>
      </c>
      <c r="R253" s="73" t="n">
        <f aca="false">N253-$D$4</f>
        <v>-1564</v>
      </c>
    </row>
    <row r="254" customFormat="false" ht="13.5" hidden="false" customHeight="false" outlineLevel="0" collapsed="false">
      <c r="A254" s="192"/>
      <c r="B254" s="196"/>
      <c r="C254" s="198" t="n">
        <v>0.2</v>
      </c>
      <c r="D254" s="199" t="n">
        <v>44378</v>
      </c>
      <c r="E254" s="200" t="n">
        <f aca="false">E242*1.015</f>
        <v>81.2</v>
      </c>
      <c r="F254" s="201" t="n">
        <f aca="false">IF($G$8="atm",E254,$G$8)</f>
        <v>75</v>
      </c>
      <c r="G254" s="126" t="e">
        <f aca="false">IF(AND(E254&gt;F254,$G$1="no"),"",EURO(E254,F254,O254,O254,C254,R254,1,0))</f>
        <v>#NAME?</v>
      </c>
      <c r="H254" s="125" t="e">
        <f aca="false">EURO(E254,F254,O254,O254,C254,R254,1,1)</f>
        <v>#NAME?</v>
      </c>
      <c r="I254" s="126" t="e">
        <f aca="false">IF(AND(F254&gt;E254,$G$1="no"),"",EURO(E254,F254,O254,O254,C254,R254,0,0))</f>
        <v>#NAME?</v>
      </c>
      <c r="J254" s="78" t="e">
        <f aca="false">EURO(E254,F254,O254,O254,C254,R254,0,1)</f>
        <v>#NAME?</v>
      </c>
      <c r="K254" s="77" t="e">
        <f aca="false">EURO($E254,$F254,$O254,$O254,$C254,$R254,1,2)</f>
        <v>#NAME?</v>
      </c>
      <c r="L254" s="78" t="e">
        <f aca="false">EURO($E254,$F254,$O254,$O254,$C254,$R254,1,3)/100</f>
        <v>#NAME?</v>
      </c>
      <c r="M254" s="78" t="e">
        <f aca="false">EURO($E254,$F254,$O254,$O254,$C254,$R254,1,5)/365.25</f>
        <v>#NAME?</v>
      </c>
      <c r="N254" s="202" t="n">
        <f aca="false">VLOOKUP(D254,Lookups!$B$6:$H$304,6)</f>
        <v>44392</v>
      </c>
      <c r="O254" s="203" t="n">
        <f aca="false">VLOOKUP(D254,Lookups!$B$6:$E$304,4)</f>
        <v>0.045</v>
      </c>
      <c r="P254" s="204" t="n">
        <f aca="false">VLOOKUP(D254,Lookups!$B$6:$D$304,3)</f>
        <v>22</v>
      </c>
      <c r="Q254" s="209" t="n">
        <f aca="false">IF(D254&lt;$F$6,0,IF(D254&gt;$F$7,0,1))</f>
        <v>0</v>
      </c>
      <c r="R254" s="127" t="n">
        <f aca="false">N254-$D$4</f>
        <v>-1534</v>
      </c>
    </row>
  </sheetData>
  <mergeCells count="2">
    <mergeCell ref="F6:G6"/>
    <mergeCell ref="F7:G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1997-08-26T09:09:04Z</dcterms:created>
  <dc:creator>Steve Wang</dc:creator>
  <dc:description/>
  <dc:language>en-US</dc:language>
  <cp:lastModifiedBy>harora</cp:lastModifiedBy>
  <cp:lastPrinted>2001-04-12T19:12:40Z</cp:lastPrinted>
  <dcterms:modified xsi:type="dcterms:W3CDTF">2001-10-25T12:53:56Z</dcterms:modified>
  <cp:revision>0</cp:revision>
  <dc:subject/>
  <dc:title/>
</cp:coreProperties>
</file>