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umptions" sheetId="1" state="visible" r:id="rId3"/>
    <sheet name="Value" sheetId="2" state="visible" r:id="rId4"/>
  </sheets>
  <definedNames>
    <definedName function="true" hidden="false" name="AMER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<sst xmlns="http://schemas.openxmlformats.org/spreadsheetml/2006/main" count="98" uniqueCount="63">
  <si>
    <t xml:space="preserve">ASSUMPTIONS</t>
  </si>
  <si>
    <t xml:space="preserve">average unit:</t>
  </si>
  <si>
    <t xml:space="preserve">unit size (MW)</t>
  </si>
  <si>
    <t xml:space="preserve">heat rate:</t>
  </si>
  <si>
    <t xml:space="preserve">capacity:</t>
  </si>
  <si>
    <t xml:space="preserve">heat input:</t>
  </si>
  <si>
    <t xml:space="preserve"> </t>
  </si>
  <si>
    <t xml:space="preserve">annual</t>
  </si>
  <si>
    <t xml:space="preserve">O3 season</t>
  </si>
  <si>
    <t xml:space="preserve">generation:</t>
  </si>
  <si>
    <t xml:space="preserve">control technology:</t>
  </si>
  <si>
    <t xml:space="preserve">NOx Tech</t>
  </si>
  <si>
    <t xml:space="preserve">destruction efficiency:</t>
  </si>
  <si>
    <t xml:space="preserve">NOx rate:</t>
  </si>
  <si>
    <t xml:space="preserve">uncontrolled</t>
  </si>
  <si>
    <t xml:space="preserve">post-control</t>
  </si>
  <si>
    <t xml:space="preserve">qty. NOx removed:</t>
  </si>
  <si>
    <t xml:space="preserve"> (tons)</t>
  </si>
  <si>
    <t xml:space="preserve">CapEx $/kw</t>
  </si>
  <si>
    <t xml:space="preserve">Estimated Capital Cost</t>
  </si>
  <si>
    <t xml:space="preserve">Estimated O&amp;M Cost</t>
  </si>
  <si>
    <t xml:space="preserve">per ton NOx reduced</t>
  </si>
  <si>
    <t xml:space="preserve">Gas</t>
  </si>
  <si>
    <t xml:space="preserve">Usage</t>
  </si>
  <si>
    <t xml:space="preserve">Price</t>
  </si>
  <si>
    <t xml:space="preserve">per mmbtu</t>
  </si>
  <si>
    <t xml:space="preserve">Ammonia</t>
  </si>
  <si>
    <t xml:space="preserve">per ton</t>
  </si>
  <si>
    <t xml:space="preserve">HR</t>
  </si>
  <si>
    <t xml:space="preserve">per mmbtu (coal)</t>
  </si>
  <si>
    <t xml:space="preserve">OPTION VALUATION</t>
  </si>
  <si>
    <t xml:space="preserve">Emissions Management Service</t>
  </si>
  <si>
    <t xml:space="preserve">Day Count</t>
  </si>
  <si>
    <t xml:space="preserve">Year</t>
  </si>
  <si>
    <t xml:space="preserve">Bid</t>
  </si>
  <si>
    <t xml:space="preserve">Offer</t>
  </si>
  <si>
    <t xml:space="preserve">O/N</t>
  </si>
  <si>
    <t xml:space="preserve">3M</t>
  </si>
  <si>
    <t xml:space="preserve">EMS Contract Year:</t>
  </si>
  <si>
    <t xml:space="preserve">6M</t>
  </si>
  <si>
    <t xml:space="preserve">9M</t>
  </si>
  <si>
    <t xml:space="preserve">.</t>
  </si>
  <si>
    <t xml:space="preserve">Option Exp. Date</t>
  </si>
  <si>
    <t xml:space="preserve">N0x</t>
  </si>
  <si>
    <t xml:space="preserve">offer</t>
  </si>
  <si>
    <t xml:space="preserve">bid</t>
  </si>
  <si>
    <t xml:space="preserve">Volatility</t>
  </si>
  <si>
    <t xml:space="preserve">Volume (tons)</t>
  </si>
  <si>
    <t xml:space="preserve">Days to expiration</t>
  </si>
  <si>
    <t xml:space="preserve">Strike price</t>
  </si>
  <si>
    <t xml:space="preserve">Rf</t>
  </si>
  <si>
    <t xml:space="preserve">Intrinsic value</t>
  </si>
  <si>
    <t xml:space="preserve">PV intrinsic value</t>
  </si>
  <si>
    <t xml:space="preserve">NPV intrinsic value</t>
  </si>
  <si>
    <t xml:space="preserve">Premium</t>
  </si>
  <si>
    <t xml:space="preserve">Option value</t>
  </si>
  <si>
    <t xml:space="preserve">Total Option Value</t>
  </si>
  <si>
    <t xml:space="preserve">Starting year</t>
  </si>
  <si>
    <t xml:space="preserve">Ending year </t>
  </si>
  <si>
    <t xml:space="preserve">Date options bought</t>
  </si>
  <si>
    <t xml:space="preserve">NOx volatility</t>
  </si>
  <si>
    <t xml:space="preserve">Volume (tons/ year)</t>
  </si>
  <si>
    <t xml:space="preserve">Option type put= 0, call=1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</si>
</sst>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#,##0"/>
    <numFmt numFmtId="166" formatCode="0%"/>
    <numFmt numFmtId="167" formatCode="0.00"/>
    <numFmt numFmtId="168" formatCode="0.000"/>
    <numFmt numFmtId="169" formatCode="0"/>
    <numFmt numFmtId="170" formatCode="\$#,##0"/>
    <numFmt numFmtId="171" formatCode="_(\$* #,##0.00_);_(\$* \(#,##0.00\);_(\$* \-??_);_(@_)"/>
    <numFmt numFmtId="172" formatCode="_(\$* #,##0_);_(\$* \(#,##0\);_(\$* \-??_);_(@_)"/>
    <numFmt numFmtId="173" formatCode="0.0%"/>
    <numFmt numFmtId="174" formatCode="mmmm\ d&quot;, &quot;yyyy"/>
    <numFmt numFmtId="175" formatCode="[$-409]m/d/yyyy"/>
    <numFmt numFmtId="176" formatCode="_(* #,##0.00_);_(* \(#,##0.00\);_(* \-??_);_(@_)"/>
    <numFmt numFmtId="177" formatCode="_(* #,##0_);_(* \(#,##0\);_(* \-??_);_(@_)"/>
    <numFmt numFmtId="178" formatCode="[$-409]d\-mmm\-yy"/>
    <numFmt numFmtId="179" formatCode="0.00%"/>
    <numFmt numFmtId="180" formatCode="0.0"/>
    <numFmt numFmtId="181" formatCode="\$#,##0.00"/>
    <numFmt numFmtId="182" formatCode="\$#,##0.00_);&quot;($&quot;#,##0.00\)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u val="single"/>
      <sz val="12"/>
      <name val="Arial"/>
      <family val="2"/>
    </font>
    <font>
      <b val="true"/>
      <sz val="10"/>
      <name val="Arial"/>
      <family val="2"/>
    </font>
    <font>
      <sz val="10"/>
      <name val="Arial"/>
      <family val="2"/>
    </font>
    <font>
      <i val="true"/>
      <sz val="10"/>
      <name val="Arial"/>
      <family val="2"/>
    </font>
    <font>
      <u val="single"/>
      <sz val="10"/>
      <name val="Arial"/>
      <family val="2"/>
    </font>
    <font>
      <b val="true"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i val="true"/>
      <sz val="9"/>
      <name val="Arial"/>
      <family val="2"/>
    </font>
    <font>
      <sz val="9"/>
      <color rgb="FFFF0000"/>
      <name val="Arial"/>
      <family val="2"/>
    </font>
    <font>
      <sz val="10"/>
      <color rgb="FFC0C0C0"/>
      <name val="Arial"/>
      <family val="2"/>
    </font>
    <font>
      <b val="true"/>
      <sz val="10"/>
      <color rgb="FF000000"/>
      <name val="Arial"/>
      <family val="2"/>
    </font>
    <font>
      <sz val="10"/>
      <color rgb="FFFF0000"/>
      <name val="Arial"/>
      <family val="2"/>
    </font>
    <font>
      <b val="true"/>
      <i val="true"/>
      <sz val="10"/>
      <name val="Arial"/>
      <family val="2"/>
    </font>
    <font>
      <b val="true"/>
      <sz val="8.25"/>
      <color rgb="FF000000"/>
      <name val="Arial"/>
      <family val="2"/>
    </font>
    <font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</cellStyleXfs>
  <cellXfs count="1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3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3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9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4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2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3" fillId="4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9" fontId="11" fillId="4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1" fillId="4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9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4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25" strike="noStrike" u="none">
                <a:solidFill>
                  <a:srgbClr val="000000"/>
                </a:solidFill>
                <a:uFillTx/>
                <a:latin typeface="Arial"/>
              </a:rPr>
              <a:t>NOx Curve</a:t>
            </a:r>
          </a:p>
        </c:rich>
      </c:tx>
      <c:layout>
        <c:manualLayout>
          <c:xMode val="edge"/>
          <c:yMode val="edge"/>
          <c:x val="0.429641556986838"/>
          <c:y val="0.1174803149606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68244189302716"/>
          <c:y val="0.196062992125984"/>
          <c:w val="0.944133295995519"/>
          <c:h val="0.76503937007874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Value!$E$9:$P$9</c:f>
              <c:strCache>
                <c:ptCount val="12"/>
                <c:pt idx="0">
                  <c:v>1-Apr-02</c:v>
                </c:pt>
                <c:pt idx="1">
                  <c:v>1-Apr-03</c:v>
                </c:pt>
                <c:pt idx="2">
                  <c:v>1-Apr-04</c:v>
                </c:pt>
                <c:pt idx="3">
                  <c:v>1-Apr-05</c:v>
                </c:pt>
                <c:pt idx="4">
                  <c:v>1-Apr-06</c:v>
                </c:pt>
                <c:pt idx="5">
                  <c:v>1-Apr-07</c:v>
                </c:pt>
                <c:pt idx="6">
                  <c:v>1-Apr-08</c:v>
                </c:pt>
                <c:pt idx="7">
                  <c:v>1-Apr-09</c:v>
                </c:pt>
                <c:pt idx="8">
                  <c:v>1-Apr-10</c:v>
                </c:pt>
                <c:pt idx="9">
                  <c:v>1-Apr-11</c:v>
                </c:pt>
                <c:pt idx="10">
                  <c:v>1-Apr-12</c:v>
                </c:pt>
                <c:pt idx="11">
                  <c:v>1-Apr-13</c:v>
                </c:pt>
              </c:strCache>
            </c:strRef>
          </c:cat>
          <c:val>
            <c:numRef>
              <c:f>Value!$E$10:$P$10</c:f>
              <c:numCache>
                <c:formatCode>0</c:formatCode>
                <c:ptCount val="12"/>
                <c:pt idx="0">
                  <c:v>1200</c:v>
                </c:pt>
                <c:pt idx="1">
                  <c:v>4500</c:v>
                </c:pt>
                <c:pt idx="2">
                  <c:v>4500</c:v>
                </c:pt>
                <c:pt idx="3">
                  <c:v>4500</c:v>
                </c:pt>
                <c:pt idx="4">
                  <c:v>4500</c:v>
                </c:pt>
                <c:pt idx="5">
                  <c:v>2500</c:v>
                </c:pt>
                <c:pt idx="6">
                  <c:v>2500</c:v>
                </c:pt>
                <c:pt idx="7">
                  <c:v>2500</c:v>
                </c:pt>
                <c:pt idx="8">
                  <c:v>2500</c:v>
                </c:pt>
                <c:pt idx="9">
                  <c:v>1000</c:v>
                </c:pt>
                <c:pt idx="10">
                  <c:v>1000</c:v>
                </c:pt>
                <c:pt idx="11">
                  <c:v>1000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Value!$E$9:$P$9</c:f>
              <c:strCache>
                <c:ptCount val="12"/>
                <c:pt idx="0">
                  <c:v>1-Apr-02</c:v>
                </c:pt>
                <c:pt idx="1">
                  <c:v>1-Apr-03</c:v>
                </c:pt>
                <c:pt idx="2">
                  <c:v>1-Apr-04</c:v>
                </c:pt>
                <c:pt idx="3">
                  <c:v>1-Apr-05</c:v>
                </c:pt>
                <c:pt idx="4">
                  <c:v>1-Apr-06</c:v>
                </c:pt>
                <c:pt idx="5">
                  <c:v>1-Apr-07</c:v>
                </c:pt>
                <c:pt idx="6">
                  <c:v>1-Apr-08</c:v>
                </c:pt>
                <c:pt idx="7">
                  <c:v>1-Apr-09</c:v>
                </c:pt>
                <c:pt idx="8">
                  <c:v>1-Apr-10</c:v>
                </c:pt>
                <c:pt idx="9">
                  <c:v>1-Apr-11</c:v>
                </c:pt>
                <c:pt idx="10">
                  <c:v>1-Apr-12</c:v>
                </c:pt>
                <c:pt idx="11">
                  <c:v>1-Apr-13</c:v>
                </c:pt>
              </c:strCache>
            </c:strRef>
          </c:cat>
          <c:val>
            <c:numRef>
              <c:f>Value!$E$11:$P$11</c:f>
              <c:numCache>
                <c:formatCode>0</c:formatCode>
                <c:ptCount val="12"/>
                <c:pt idx="0">
                  <c:v>1200</c:v>
                </c:pt>
                <c:pt idx="1">
                  <c:v>5000</c:v>
                </c:pt>
                <c:pt idx="2">
                  <c:v>6500</c:v>
                </c:pt>
                <c:pt idx="3">
                  <c:v>6000</c:v>
                </c:pt>
                <c:pt idx="4">
                  <c:v>6000</c:v>
                </c:pt>
                <c:pt idx="5">
                  <c:v>2500</c:v>
                </c:pt>
                <c:pt idx="6">
                  <c:v>2500</c:v>
                </c:pt>
                <c:pt idx="7">
                  <c:v>2500</c:v>
                </c:pt>
                <c:pt idx="8">
                  <c:v>2500</c:v>
                </c:pt>
                <c:pt idx="9">
                  <c:v>1000</c:v>
                </c:pt>
                <c:pt idx="10">
                  <c:v>1000</c:v>
                </c:pt>
                <c:pt idx="11">
                  <c:v>1000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5877918"/>
        <c:axId val="13025100"/>
      </c:lineChart>
      <c:catAx>
        <c:axId val="95877918"/>
        <c:scaling>
          <c:orientation val="minMax"/>
        </c:scaling>
        <c:delete val="0"/>
        <c:axPos val="b"/>
        <c:numFmt formatCode="[$-409]d\-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025100"/>
        <c:crossesAt val="0"/>
        <c:auto val="1"/>
        <c:lblAlgn val="ctr"/>
        <c:lblOffset val="100"/>
        <c:noMultiLvlLbl val="0"/>
      </c:catAx>
      <c:valAx>
        <c:axId val="1302510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87791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25" strike="noStrike" u="none">
                <a:solidFill>
                  <a:srgbClr val="000000"/>
                </a:solidFill>
                <a:uFillTx/>
                <a:latin typeface="Arial"/>
              </a:rPr>
              <a:t>Treasury Yield Curve</a:t>
            </a:r>
          </a:p>
        </c:rich>
      </c:tx>
      <c:layout>
        <c:manualLayout>
          <c:xMode val="edge"/>
          <c:yMode val="edge"/>
          <c:x val="0.369527389155704"/>
          <c:y val="0.1174803149606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61940558223707"/>
          <c:y val="0.195590551181102"/>
          <c:w val="0.94473446091738"/>
          <c:h val="0.765511811023622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Value!$S$5:$S$20</c:f>
              <c:strCache>
                <c:ptCount val="16"/>
                <c:pt idx="0">
                  <c:v>O/N</c:v>
                </c:pt>
                <c:pt idx="1">
                  <c:v>3M</c:v>
                </c:pt>
                <c:pt idx="2">
                  <c:v>6M</c:v>
                </c:pt>
                <c:pt idx="3">
                  <c:v>9M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10</c:v>
                </c:pt>
                <c:pt idx="13">
                  <c:v>14</c:v>
                </c:pt>
                <c:pt idx="14">
                  <c:v>15</c:v>
                </c:pt>
                <c:pt idx="15">
                  <c:v>30</c:v>
                </c:pt>
              </c:strCache>
            </c:strRef>
          </c:cat>
          <c:val>
            <c:numRef>
              <c:f>Value!$T$5:$T$20</c:f>
              <c:numCache>
                <c:formatCode>0.00%</c:formatCode>
                <c:ptCount val="16"/>
                <c:pt idx="0">
                  <c:v>0.065</c:v>
                </c:pt>
                <c:pt idx="1">
                  <c:v>0.064</c:v>
                </c:pt>
                <c:pt idx="2">
                  <c:v>0.063</c:v>
                </c:pt>
                <c:pt idx="3">
                  <c:v>0.062</c:v>
                </c:pt>
                <c:pt idx="4">
                  <c:v>0.0601</c:v>
                </c:pt>
                <c:pt idx="5">
                  <c:v>0.0593</c:v>
                </c:pt>
                <c:pt idx="6">
                  <c:v>0.059</c:v>
                </c:pt>
                <c:pt idx="7">
                  <c:v>0.0585</c:v>
                </c:pt>
                <c:pt idx="8">
                  <c:v>0.058</c:v>
                </c:pt>
                <c:pt idx="9">
                  <c:v>0.0579</c:v>
                </c:pt>
                <c:pt idx="10">
                  <c:v>0.0578</c:v>
                </c:pt>
                <c:pt idx="11">
                  <c:v>0.0578</c:v>
                </c:pt>
                <c:pt idx="12">
                  <c:v>0.0577</c:v>
                </c:pt>
                <c:pt idx="13">
                  <c:v>0.0573</c:v>
                </c:pt>
                <c:pt idx="14">
                  <c:v>0.0572</c:v>
                </c:pt>
                <c:pt idx="15">
                  <c:v>0.0582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Value!$S$5:$S$20</c:f>
              <c:strCache>
                <c:ptCount val="16"/>
                <c:pt idx="0">
                  <c:v>O/N</c:v>
                </c:pt>
                <c:pt idx="1">
                  <c:v>3M</c:v>
                </c:pt>
                <c:pt idx="2">
                  <c:v>6M</c:v>
                </c:pt>
                <c:pt idx="3">
                  <c:v>9M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10</c:v>
                </c:pt>
                <c:pt idx="13">
                  <c:v>14</c:v>
                </c:pt>
                <c:pt idx="14">
                  <c:v>15</c:v>
                </c:pt>
                <c:pt idx="15">
                  <c:v>30</c:v>
                </c:pt>
              </c:strCache>
            </c:strRef>
          </c:cat>
          <c:val>
            <c:numRef>
              <c:f>Value!$U$5:$U$20</c:f>
              <c:numCache>
                <c:formatCode>0.00%</c:formatCode>
                <c:ptCount val="16"/>
                <c:pt idx="0">
                  <c:v>0.064</c:v>
                </c:pt>
                <c:pt idx="1">
                  <c:v>0.063</c:v>
                </c:pt>
                <c:pt idx="2">
                  <c:v>0.062</c:v>
                </c:pt>
                <c:pt idx="3">
                  <c:v>0.061</c:v>
                </c:pt>
                <c:pt idx="4">
                  <c:v>0.0591</c:v>
                </c:pt>
                <c:pt idx="5">
                  <c:v>0.0583</c:v>
                </c:pt>
                <c:pt idx="6">
                  <c:v>0.058</c:v>
                </c:pt>
                <c:pt idx="7">
                  <c:v>0.0575</c:v>
                </c:pt>
                <c:pt idx="8">
                  <c:v>0.057</c:v>
                </c:pt>
                <c:pt idx="9">
                  <c:v>0.0569</c:v>
                </c:pt>
                <c:pt idx="10">
                  <c:v>0.0568</c:v>
                </c:pt>
                <c:pt idx="11">
                  <c:v>0.0568</c:v>
                </c:pt>
                <c:pt idx="12">
                  <c:v>0.0567</c:v>
                </c:pt>
                <c:pt idx="13">
                  <c:v>0.0563</c:v>
                </c:pt>
                <c:pt idx="14">
                  <c:v>0.0562</c:v>
                </c:pt>
                <c:pt idx="15">
                  <c:v>0.0572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5934056"/>
        <c:axId val="23289790"/>
      </c:lineChart>
      <c:catAx>
        <c:axId val="25934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289790"/>
        <c:crossesAt val="0"/>
        <c:auto val="1"/>
        <c:lblAlgn val="ctr"/>
        <c:lblOffset val="100"/>
        <c:noMultiLvlLbl val="0"/>
      </c:catAx>
      <c:valAx>
        <c:axId val="2328979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934056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90360</xdr:colOff>
      <xdr:row>27</xdr:row>
      <xdr:rowOff>0</xdr:rowOff>
    </xdr:from>
    <xdr:to>
      <xdr:col>10</xdr:col>
      <xdr:colOff>423000</xdr:colOff>
      <xdr:row>41</xdr:row>
      <xdr:rowOff>9360</xdr:rowOff>
    </xdr:to>
    <xdr:graphicFrame>
      <xdr:nvGraphicFramePr>
        <xdr:cNvPr id="0" name="Chart 10"/>
        <xdr:cNvGraphicFramePr/>
      </xdr:nvGraphicFramePr>
      <xdr:xfrm>
        <a:off x="4708800" y="4457880"/>
        <a:ext cx="5141880" cy="2285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9720</xdr:colOff>
      <xdr:row>27</xdr:row>
      <xdr:rowOff>0</xdr:rowOff>
    </xdr:from>
    <xdr:to>
      <xdr:col>17</xdr:col>
      <xdr:colOff>151560</xdr:colOff>
      <xdr:row>41</xdr:row>
      <xdr:rowOff>9360</xdr:rowOff>
    </xdr:to>
    <xdr:graphicFrame>
      <xdr:nvGraphicFramePr>
        <xdr:cNvPr id="1" name="Chart 11"/>
        <xdr:cNvGraphicFramePr/>
      </xdr:nvGraphicFramePr>
      <xdr:xfrm>
        <a:off x="10262520" y="4457880"/>
        <a:ext cx="5171760" cy="2285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99"/>
    <col collapsed="false" customWidth="true" hidden="false" outlineLevel="0" max="3" min="3" style="0" width="10.85"/>
    <col collapsed="false" customWidth="true" hidden="false" outlineLevel="0" max="4" min="4" style="0" width="11.13"/>
    <col collapsed="false" customWidth="true" hidden="false" outlineLevel="0" max="5" min="5" style="0" width="12.14"/>
    <col collapsed="false" customWidth="true" hidden="false" outlineLevel="0" max="6" min="6" style="0" width="13.99"/>
    <col collapsed="false" customWidth="true" hidden="false" outlineLevel="0" max="7" min="7" style="0" width="12.28"/>
  </cols>
  <sheetData>
    <row r="3" customFormat="false" ht="15" hidden="false" customHeight="false" outlineLevel="0" collapsed="false">
      <c r="B3" s="1" t="s">
        <v>0</v>
      </c>
    </row>
    <row r="4" customFormat="false" ht="12.75" hidden="false" customHeight="false" outlineLevel="0" collapsed="false">
      <c r="B4" s="0" t="s">
        <v>1</v>
      </c>
    </row>
    <row r="7" customFormat="false" ht="12.75" hidden="false" customHeight="false" outlineLevel="0" collapsed="false">
      <c r="A7" s="2" t="n">
        <v>1</v>
      </c>
      <c r="B7" s="3" t="s">
        <v>2</v>
      </c>
      <c r="D7" s="0" t="n">
        <v>150</v>
      </c>
      <c r="F7" s="4"/>
    </row>
    <row r="8" customFormat="false" ht="12.75" hidden="false" customHeight="false" outlineLevel="0" collapsed="false">
      <c r="A8" s="2" t="n">
        <v>2</v>
      </c>
      <c r="B8" s="3" t="s">
        <v>3</v>
      </c>
      <c r="D8" s="5" t="n">
        <v>10000</v>
      </c>
    </row>
    <row r="9" customFormat="false" ht="12.75" hidden="false" customHeight="false" outlineLevel="0" collapsed="false">
      <c r="A9" s="2" t="n">
        <v>3</v>
      </c>
      <c r="B9" s="3" t="s">
        <v>4</v>
      </c>
      <c r="D9" s="6" t="n">
        <v>0.75</v>
      </c>
    </row>
    <row r="10" customFormat="false" ht="12.75" hidden="false" customHeight="false" outlineLevel="0" collapsed="false">
      <c r="A10" s="2" t="n">
        <v>4</v>
      </c>
      <c r="B10" s="3" t="s">
        <v>5</v>
      </c>
      <c r="D10" s="5" t="s">
        <v>6</v>
      </c>
    </row>
    <row r="11" customFormat="false" ht="12.75" hidden="false" customHeight="false" outlineLevel="0" collapsed="false">
      <c r="A11" s="2"/>
      <c r="B11" s="3"/>
      <c r="C11" s="7" t="s">
        <v>7</v>
      </c>
      <c r="D11" s="5" t="n">
        <f aca="false">D14*$D$8*1000/1000000</f>
        <v>9855000</v>
      </c>
    </row>
    <row r="12" customFormat="false" ht="12.75" hidden="false" customHeight="false" outlineLevel="0" collapsed="false">
      <c r="A12" s="2"/>
      <c r="B12" s="3"/>
      <c r="C12" s="7" t="s">
        <v>8</v>
      </c>
      <c r="D12" s="5" t="n">
        <f aca="false">D15*$D$8*1000/1000000</f>
        <v>4106250</v>
      </c>
    </row>
    <row r="13" customFormat="false" ht="12.75" hidden="false" customHeight="false" outlineLevel="0" collapsed="false">
      <c r="A13" s="2" t="n">
        <v>5</v>
      </c>
      <c r="B13" s="3" t="s">
        <v>9</v>
      </c>
      <c r="C13" s="7"/>
    </row>
    <row r="14" customFormat="false" ht="12.75" hidden="false" customHeight="false" outlineLevel="0" collapsed="false">
      <c r="A14" s="2"/>
      <c r="B14" s="3"/>
      <c r="C14" s="7" t="s">
        <v>7</v>
      </c>
      <c r="D14" s="5" t="n">
        <f aca="false">($D$7*8760)*$D$9</f>
        <v>985500</v>
      </c>
    </row>
    <row r="15" customFormat="false" ht="12.75" hidden="false" customHeight="false" outlineLevel="0" collapsed="false">
      <c r="A15" s="2"/>
      <c r="B15" s="3"/>
      <c r="C15" s="7" t="s">
        <v>8</v>
      </c>
      <c r="D15" s="5" t="n">
        <f aca="false">($D$14/12)*5</f>
        <v>410625</v>
      </c>
    </row>
    <row r="16" customFormat="false" ht="12.75" hidden="false" customHeight="false" outlineLevel="0" collapsed="false">
      <c r="A16" s="2" t="n">
        <v>6</v>
      </c>
      <c r="B16" s="3" t="s">
        <v>10</v>
      </c>
      <c r="D16" s="5" t="s">
        <v>11</v>
      </c>
    </row>
    <row r="17" customFormat="false" ht="12.75" hidden="false" customHeight="false" outlineLevel="0" collapsed="false">
      <c r="A17" s="2" t="n">
        <v>7</v>
      </c>
      <c r="B17" s="3" t="s">
        <v>12</v>
      </c>
      <c r="D17" s="6" t="n">
        <v>0.8</v>
      </c>
    </row>
    <row r="18" customFormat="false" ht="12.75" hidden="false" customHeight="false" outlineLevel="0" collapsed="false">
      <c r="A18" s="2"/>
      <c r="C18" s="0" t="s">
        <v>6</v>
      </c>
      <c r="D18" s="8" t="s">
        <v>6</v>
      </c>
    </row>
    <row r="19" customFormat="false" ht="12.75" hidden="false" customHeight="false" outlineLevel="0" collapsed="false">
      <c r="A19" s="2" t="n">
        <v>8</v>
      </c>
      <c r="B19" s="3" t="s">
        <v>13</v>
      </c>
      <c r="D19" s="6" t="s">
        <v>6</v>
      </c>
    </row>
    <row r="20" customFormat="false" ht="12.75" hidden="false" customHeight="false" outlineLevel="0" collapsed="false">
      <c r="A20" s="2" t="s">
        <v>6</v>
      </c>
      <c r="B20" s="0" t="s">
        <v>6</v>
      </c>
      <c r="C20" s="7" t="s">
        <v>14</v>
      </c>
      <c r="D20" s="9" t="n">
        <v>0.45</v>
      </c>
    </row>
    <row r="21" customFormat="false" ht="12.75" hidden="false" customHeight="false" outlineLevel="0" collapsed="false">
      <c r="A21" s="2"/>
      <c r="C21" s="7" t="s">
        <v>15</v>
      </c>
      <c r="D21" s="9" t="n">
        <f aca="false">$D$20*(1-$D$17)</f>
        <v>0.09</v>
      </c>
    </row>
    <row r="22" customFormat="false" ht="13.5" hidden="false" customHeight="false" outlineLevel="0" collapsed="false">
      <c r="A22" s="2"/>
    </row>
    <row r="23" customFormat="false" ht="13.5" hidden="false" customHeight="false" outlineLevel="0" collapsed="false">
      <c r="A23" s="2" t="n">
        <v>9</v>
      </c>
      <c r="B23" s="10" t="s">
        <v>16</v>
      </c>
      <c r="C23" s="11"/>
      <c r="D23" s="12" t="n">
        <f aca="false">(($D$12*$D$20)/2000)-(($D12*$D$21)/2000)</f>
        <v>739.125</v>
      </c>
      <c r="F23" s="13" t="s">
        <v>6</v>
      </c>
    </row>
    <row r="24" customFormat="false" ht="13.5" hidden="false" customHeight="false" outlineLevel="0" collapsed="false">
      <c r="B24" s="14" t="s">
        <v>17</v>
      </c>
    </row>
    <row r="25" customFormat="false" ht="12.75" hidden="false" customHeight="false" outlineLevel="0" collapsed="false">
      <c r="E25" s="15" t="s">
        <v>18</v>
      </c>
      <c r="F25" s="15" t="s">
        <v>18</v>
      </c>
      <c r="G25" s="15" t="s">
        <v>18</v>
      </c>
    </row>
    <row r="26" customFormat="false" ht="12.75" hidden="false" customHeight="false" outlineLevel="0" collapsed="false">
      <c r="E26" s="16" t="n">
        <v>30</v>
      </c>
      <c r="F26" s="16" t="n">
        <v>45</v>
      </c>
      <c r="G26" s="16" t="n">
        <v>60</v>
      </c>
    </row>
    <row r="27" customFormat="false" ht="13.5" hidden="false" customHeight="false" outlineLevel="0" collapsed="false">
      <c r="A27" s="3" t="s">
        <v>19</v>
      </c>
      <c r="E27" s="17" t="n">
        <f aca="false">$D$7*E26*1000</f>
        <v>4500000</v>
      </c>
      <c r="F27" s="17" t="n">
        <f aca="false">$D$7*F26*1000</f>
        <v>6750000</v>
      </c>
      <c r="G27" s="17" t="n">
        <f aca="false">$D$7*G26*1000</f>
        <v>9000000</v>
      </c>
    </row>
    <row r="28" customFormat="false" ht="13.5" hidden="false" customHeight="false" outlineLevel="0" collapsed="false">
      <c r="A28" s="3" t="s">
        <v>20</v>
      </c>
      <c r="E28" s="18" t="n">
        <f aca="false">D12*B30*(C30-C32)+B32*D12*C32+D20*D12/2000*C31*B31</f>
        <v>528679.6875</v>
      </c>
      <c r="F28" s="19" t="n">
        <f aca="false">E28/D23</f>
        <v>715.277777777778</v>
      </c>
      <c r="G28" s="20" t="s">
        <v>21</v>
      </c>
      <c r="H28" s="11"/>
    </row>
    <row r="29" customFormat="false" ht="12.75" hidden="false" customHeight="false" outlineLevel="0" collapsed="false">
      <c r="A29" s="15" t="s">
        <v>22</v>
      </c>
      <c r="B29" s="15" t="s">
        <v>23</v>
      </c>
      <c r="C29" s="15" t="s">
        <v>24</v>
      </c>
    </row>
    <row r="30" customFormat="false" ht="12.75" hidden="false" customHeight="false" outlineLevel="0" collapsed="false">
      <c r="B30" s="21" t="n">
        <v>0.015</v>
      </c>
      <c r="C30" s="22" t="n">
        <v>4.5</v>
      </c>
      <c r="D30" s="0" t="s">
        <v>25</v>
      </c>
    </row>
    <row r="31" customFormat="false" ht="12.75" hidden="false" customHeight="false" outlineLevel="0" collapsed="false">
      <c r="A31" s="0" t="s">
        <v>26</v>
      </c>
      <c r="B31" s="0" t="n">
        <v>1.65</v>
      </c>
      <c r="C31" s="22" t="n">
        <v>200</v>
      </c>
      <c r="D31" s="0" t="s">
        <v>27</v>
      </c>
    </row>
    <row r="32" customFormat="false" ht="12.75" hidden="false" customHeight="false" outlineLevel="0" collapsed="false">
      <c r="A32" s="0" t="s">
        <v>28</v>
      </c>
      <c r="B32" s="0" t="n">
        <v>0.005</v>
      </c>
      <c r="C32" s="22" t="n">
        <v>1.3</v>
      </c>
      <c r="D32" s="0" t="s">
        <v>29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V55"/>
  <sheetViews>
    <sheetView showFormulas="false" showGridLines="true" showRowColHeaders="true" showZeros="true" rightToLeft="false" tabSelected="true" showOutlineSymbols="true" defaultGridColor="true" view="normal" topLeftCell="A6" colorId="64" zoomScale="75" zoomScaleNormal="75" zoomScalePageLayoutView="100" workbookViewId="0">
      <pane xSplit="2550" ySplit="1110" topLeftCell="C1" activePane="bottomRight" state="split"/>
      <selection pane="topLeft" activeCell="A6" activeCellId="0" sqref="A6"/>
      <selection pane="topRight" activeCell="C6" activeCellId="0" sqref="C6"/>
      <selection pane="bottomLeft" activeCell="A1" activeCellId="0" sqref="A1"/>
      <selection pane="bottomRight" activeCell="M23" activeCellId="0" sqref="M2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3" width="5.28"/>
    <col collapsed="false" customWidth="true" hidden="false" outlineLevel="0" max="2" min="2" style="23" width="21.56"/>
    <col collapsed="false" customWidth="true" hidden="false" outlineLevel="0" max="3" min="3" style="23" width="10.85"/>
    <col collapsed="false" customWidth="true" hidden="false" outlineLevel="0" max="4" min="4" style="23" width="16.84"/>
    <col collapsed="false" customWidth="true" hidden="false" outlineLevel="0" max="5" min="5" style="23" width="10.99"/>
    <col collapsed="false" customWidth="true" hidden="false" outlineLevel="0" max="6" min="6" style="23" width="12.99"/>
    <col collapsed="false" customWidth="true" hidden="false" outlineLevel="0" max="7" min="7" style="23" width="15.28"/>
    <col collapsed="false" customWidth="true" hidden="false" outlineLevel="0" max="8" min="8" style="23" width="11.56"/>
    <col collapsed="false" customWidth="true" hidden="false" outlineLevel="0" max="9" min="9" style="23" width="16.7"/>
    <col collapsed="false" customWidth="true" hidden="false" outlineLevel="0" max="16" min="10" style="23" width="11.7"/>
    <col collapsed="false" customWidth="true" hidden="false" outlineLevel="0" max="17" min="17" style="23" width="12.85"/>
    <col collapsed="false" customWidth="true" hidden="false" outlineLevel="0" max="18" min="18" style="23" width="16.56"/>
    <col collapsed="false" customWidth="true" hidden="false" outlineLevel="0" max="19" min="19" style="23" width="4.85"/>
    <col collapsed="false" customWidth="true" hidden="false" outlineLevel="0" max="20" min="20" style="23" width="6.41"/>
    <col collapsed="false" customWidth="true" hidden="false" outlineLevel="0" max="21" min="21" style="23" width="6.85"/>
    <col collapsed="false" customWidth="true" hidden="false" outlineLevel="0" max="32" min="22" style="23" width="13.85"/>
    <col collapsed="false" customWidth="false" hidden="false" outlineLevel="0" max="257" min="33" style="23" width="9.14"/>
  </cols>
  <sheetData>
    <row r="2" customFormat="false" ht="12.75" hidden="false" customHeight="false" outlineLevel="0" collapsed="false">
      <c r="B2" s="24" t="s">
        <v>30</v>
      </c>
      <c r="R2" s="25" t="n">
        <f aca="true">TODAY()</f>
        <v>45926</v>
      </c>
      <c r="S2" s="24"/>
      <c r="U2" s="24"/>
    </row>
    <row r="3" customFormat="false" ht="12.75" hidden="false" customHeight="false" outlineLevel="0" collapsed="false">
      <c r="B3" s="26" t="s">
        <v>31</v>
      </c>
      <c r="G3" s="23" t="s">
        <v>6</v>
      </c>
      <c r="H3" s="23" t="s">
        <v>6</v>
      </c>
      <c r="I3" s="27" t="s">
        <v>6</v>
      </c>
      <c r="R3" s="24" t="s">
        <v>32</v>
      </c>
      <c r="S3" s="24" t="s">
        <v>33</v>
      </c>
      <c r="T3" s="24" t="s">
        <v>34</v>
      </c>
      <c r="U3" s="24" t="s">
        <v>35</v>
      </c>
      <c r="V3" s="28" t="n">
        <v>36867</v>
      </c>
    </row>
    <row r="4" customFormat="false" ht="12.75" hidden="false" customHeight="false" outlineLevel="0" collapsed="false">
      <c r="I4" s="27"/>
      <c r="J4" s="29"/>
    </row>
    <row r="5" customFormat="false" ht="12.75" hidden="false" customHeight="false" outlineLevel="0" collapsed="false">
      <c r="B5" s="30" t="n">
        <f aca="true">TODAY()</f>
        <v>45926</v>
      </c>
      <c r="H5" s="31"/>
      <c r="I5" s="32"/>
      <c r="R5" s="33" t="n">
        <v>1</v>
      </c>
      <c r="S5" s="34" t="s">
        <v>36</v>
      </c>
      <c r="T5" s="35" t="n">
        <v>0.065</v>
      </c>
      <c r="U5" s="35" t="n">
        <v>0.064</v>
      </c>
    </row>
    <row r="6" customFormat="false" ht="13.5" hidden="false" customHeight="false" outlineLevel="0" collapsed="false">
      <c r="I6" s="32"/>
      <c r="R6" s="33" t="n">
        <v>90</v>
      </c>
      <c r="S6" s="34" t="s">
        <v>37</v>
      </c>
      <c r="T6" s="36" t="n">
        <v>0.064</v>
      </c>
      <c r="U6" s="36" t="n">
        <v>0.063</v>
      </c>
    </row>
    <row r="7" customFormat="false" ht="12.75" hidden="false" customHeight="false" outlineLevel="0" collapsed="false">
      <c r="B7" s="37" t="s">
        <v>38</v>
      </c>
      <c r="C7" s="38"/>
      <c r="D7" s="39"/>
      <c r="E7" s="40" t="n">
        <v>2002</v>
      </c>
      <c r="F7" s="41" t="n">
        <f aca="false">E7+1</f>
        <v>2003</v>
      </c>
      <c r="G7" s="41" t="n">
        <f aca="false">F7+1</f>
        <v>2004</v>
      </c>
      <c r="H7" s="41" t="n">
        <f aca="false">G7+1</f>
        <v>2005</v>
      </c>
      <c r="I7" s="41" t="n">
        <f aca="false">H7+1</f>
        <v>2006</v>
      </c>
      <c r="J7" s="41" t="n">
        <f aca="false">I7+1</f>
        <v>2007</v>
      </c>
      <c r="K7" s="41" t="n">
        <f aca="false">J7+1</f>
        <v>2008</v>
      </c>
      <c r="L7" s="41" t="n">
        <f aca="false">K7+1</f>
        <v>2009</v>
      </c>
      <c r="M7" s="41" t="n">
        <f aca="false">L7+1</f>
        <v>2010</v>
      </c>
      <c r="N7" s="41" t="n">
        <f aca="false">M7+1</f>
        <v>2011</v>
      </c>
      <c r="O7" s="41" t="n">
        <f aca="false">N7+1</f>
        <v>2012</v>
      </c>
      <c r="P7" s="42" t="n">
        <f aca="false">O7+1</f>
        <v>2013</v>
      </c>
      <c r="R7" s="43" t="n">
        <v>180</v>
      </c>
      <c r="S7" s="34" t="s">
        <v>39</v>
      </c>
      <c r="T7" s="36" t="n">
        <v>0.063</v>
      </c>
      <c r="U7" s="36" t="n">
        <v>0.062</v>
      </c>
    </row>
    <row r="8" customFormat="false" ht="13.5" hidden="false" customHeight="false" outlineLevel="0" collapsed="false">
      <c r="B8" s="44" t="s">
        <v>6</v>
      </c>
      <c r="C8" s="45"/>
      <c r="D8" s="46"/>
      <c r="E8" s="47" t="s">
        <v>6</v>
      </c>
      <c r="F8" s="45"/>
      <c r="G8" s="45"/>
      <c r="H8" s="45"/>
      <c r="I8" s="45"/>
      <c r="J8" s="45"/>
      <c r="K8" s="45"/>
      <c r="L8" s="45"/>
      <c r="M8" s="45"/>
      <c r="N8" s="45"/>
      <c r="O8" s="45"/>
      <c r="P8" s="48"/>
      <c r="R8" s="43" t="n">
        <v>270</v>
      </c>
      <c r="S8" s="34" t="s">
        <v>40</v>
      </c>
      <c r="T8" s="36" t="n">
        <v>0.062</v>
      </c>
      <c r="U8" s="36" t="n">
        <v>0.061</v>
      </c>
    </row>
    <row r="9" customFormat="false" ht="13.5" hidden="false" customHeight="false" outlineLevel="0" collapsed="false">
      <c r="A9" s="23" t="s">
        <v>41</v>
      </c>
      <c r="B9" s="37" t="s">
        <v>42</v>
      </c>
      <c r="C9" s="49"/>
      <c r="D9" s="50"/>
      <c r="E9" s="51" t="n">
        <v>37347</v>
      </c>
      <c r="F9" s="51" t="n">
        <v>37712</v>
      </c>
      <c r="G9" s="51" t="n">
        <v>38078</v>
      </c>
      <c r="H9" s="51" t="n">
        <v>38443</v>
      </c>
      <c r="I9" s="51" t="n">
        <v>38808</v>
      </c>
      <c r="J9" s="51" t="n">
        <v>39173</v>
      </c>
      <c r="K9" s="51" t="n">
        <v>39539</v>
      </c>
      <c r="L9" s="51" t="n">
        <v>39904</v>
      </c>
      <c r="M9" s="51" t="n">
        <v>40269</v>
      </c>
      <c r="N9" s="51" t="n">
        <v>40634</v>
      </c>
      <c r="O9" s="51" t="n">
        <v>41000</v>
      </c>
      <c r="P9" s="52" t="n">
        <v>41365</v>
      </c>
      <c r="R9" s="43" t="n">
        <v>360</v>
      </c>
      <c r="S9" s="34" t="n">
        <v>1</v>
      </c>
      <c r="T9" s="35" t="n">
        <v>0.0601</v>
      </c>
      <c r="U9" s="35" t="n">
        <v>0.0591</v>
      </c>
    </row>
    <row r="10" customFormat="false" ht="12.75" hidden="false" customHeight="false" outlineLevel="0" collapsed="false">
      <c r="A10" s="23" t="s">
        <v>6</v>
      </c>
      <c r="B10" s="53" t="s">
        <v>43</v>
      </c>
      <c r="C10" s="54" t="s">
        <v>44</v>
      </c>
      <c r="D10" s="55"/>
      <c r="E10" s="56" t="n">
        <v>1200</v>
      </c>
      <c r="F10" s="57" t="n">
        <v>4500</v>
      </c>
      <c r="G10" s="57" t="n">
        <v>4500</v>
      </c>
      <c r="H10" s="57" t="n">
        <v>4500</v>
      </c>
      <c r="I10" s="57" t="n">
        <v>4500</v>
      </c>
      <c r="J10" s="58" t="n">
        <v>2500</v>
      </c>
      <c r="K10" s="58" t="n">
        <v>2500</v>
      </c>
      <c r="L10" s="58" t="n">
        <v>2500</v>
      </c>
      <c r="M10" s="58" t="n">
        <v>2500</v>
      </c>
      <c r="N10" s="58" t="n">
        <v>1000</v>
      </c>
      <c r="O10" s="58" t="n">
        <v>1000</v>
      </c>
      <c r="P10" s="59" t="n">
        <v>1000</v>
      </c>
      <c r="R10" s="43" t="n">
        <f aca="false">360*S10</f>
        <v>720</v>
      </c>
      <c r="S10" s="34" t="n">
        <v>2</v>
      </c>
      <c r="T10" s="35" t="n">
        <v>0.0593</v>
      </c>
      <c r="U10" s="35" t="n">
        <v>0.0583</v>
      </c>
    </row>
    <row r="11" customFormat="false" ht="12.75" hidden="false" customHeight="false" outlineLevel="0" collapsed="false">
      <c r="B11" s="53" t="s">
        <v>43</v>
      </c>
      <c r="C11" s="54" t="s">
        <v>45</v>
      </c>
      <c r="D11" s="55"/>
      <c r="E11" s="56" t="n">
        <v>1200</v>
      </c>
      <c r="F11" s="57" t="n">
        <v>5000</v>
      </c>
      <c r="G11" s="57" t="n">
        <v>6500</v>
      </c>
      <c r="H11" s="57" t="n">
        <v>6000</v>
      </c>
      <c r="I11" s="57" t="n">
        <v>6000</v>
      </c>
      <c r="J11" s="58" t="n">
        <v>2500</v>
      </c>
      <c r="K11" s="58" t="n">
        <v>2500</v>
      </c>
      <c r="L11" s="58" t="n">
        <v>2500</v>
      </c>
      <c r="M11" s="58" t="n">
        <v>2500</v>
      </c>
      <c r="N11" s="58" t="n">
        <v>1000</v>
      </c>
      <c r="O11" s="58" t="n">
        <v>1000</v>
      </c>
      <c r="P11" s="59" t="n">
        <v>1000</v>
      </c>
      <c r="R11" s="43" t="n">
        <f aca="false">360*S11</f>
        <v>1080</v>
      </c>
      <c r="S11" s="34" t="n">
        <v>3</v>
      </c>
      <c r="T11" s="36" t="n">
        <v>0.059</v>
      </c>
      <c r="U11" s="36" t="n">
        <v>0.058</v>
      </c>
    </row>
    <row r="12" customFormat="false" ht="12.75" hidden="false" customHeight="false" outlineLevel="0" collapsed="false">
      <c r="B12" s="53" t="s">
        <v>6</v>
      </c>
      <c r="C12" s="46" t="s">
        <v>6</v>
      </c>
      <c r="D12" s="60"/>
      <c r="E12" s="61"/>
      <c r="F12" s="62"/>
      <c r="G12" s="63" t="s">
        <v>6</v>
      </c>
      <c r="H12" s="62"/>
      <c r="I12" s="62"/>
      <c r="J12" s="62"/>
      <c r="K12" s="62"/>
      <c r="L12" s="62"/>
      <c r="M12" s="62"/>
      <c r="N12" s="62"/>
      <c r="O12" s="62"/>
      <c r="P12" s="46"/>
      <c r="R12" s="43" t="n">
        <f aca="false">360*S12</f>
        <v>1440</v>
      </c>
      <c r="S12" s="34" t="n">
        <v>4</v>
      </c>
      <c r="T12" s="36" t="n">
        <v>0.0585</v>
      </c>
      <c r="U12" s="36" t="n">
        <v>0.0575</v>
      </c>
    </row>
    <row r="13" customFormat="false" ht="12.75" hidden="false" customHeight="false" outlineLevel="0" collapsed="false">
      <c r="A13" s="23" t="s">
        <v>6</v>
      </c>
      <c r="B13" s="53" t="s">
        <v>46</v>
      </c>
      <c r="C13" s="46"/>
      <c r="D13" s="64"/>
      <c r="E13" s="65" t="n">
        <f aca="false">$D$29</f>
        <v>0.2</v>
      </c>
      <c r="F13" s="66" t="n">
        <f aca="false">$D$29</f>
        <v>0.2</v>
      </c>
      <c r="G13" s="66" t="n">
        <f aca="false">$D$29</f>
        <v>0.2</v>
      </c>
      <c r="H13" s="66" t="n">
        <f aca="false">$D$29</f>
        <v>0.2</v>
      </c>
      <c r="I13" s="66" t="n">
        <f aca="false">$D$29</f>
        <v>0.2</v>
      </c>
      <c r="J13" s="66" t="n">
        <f aca="false">$D$29</f>
        <v>0.2</v>
      </c>
      <c r="K13" s="66" t="n">
        <f aca="false">$D$29</f>
        <v>0.2</v>
      </c>
      <c r="L13" s="66" t="n">
        <f aca="false">$D$29</f>
        <v>0.2</v>
      </c>
      <c r="M13" s="66" t="n">
        <f aca="false">$D$29</f>
        <v>0.2</v>
      </c>
      <c r="N13" s="66" t="n">
        <f aca="false">$D$29</f>
        <v>0.2</v>
      </c>
      <c r="O13" s="66" t="n">
        <f aca="false">$D$29</f>
        <v>0.2</v>
      </c>
      <c r="P13" s="67" t="n">
        <f aca="false">$D$29</f>
        <v>0.2</v>
      </c>
      <c r="R13" s="43" t="n">
        <f aca="false">360*S13</f>
        <v>1800</v>
      </c>
      <c r="S13" s="34" t="n">
        <v>5</v>
      </c>
      <c r="T13" s="35" t="n">
        <v>0.058</v>
      </c>
      <c r="U13" s="35" t="n">
        <v>0.057</v>
      </c>
    </row>
    <row r="14" customFormat="false" ht="12.75" hidden="false" customHeight="false" outlineLevel="0" collapsed="false">
      <c r="B14" s="53" t="s">
        <v>47</v>
      </c>
      <c r="C14" s="46"/>
      <c r="D14" s="60"/>
      <c r="E14" s="68" t="n">
        <f aca="false">$D$32</f>
        <v>739.125</v>
      </c>
      <c r="F14" s="69" t="n">
        <f aca="false">$D$32</f>
        <v>739.125</v>
      </c>
      <c r="G14" s="69" t="n">
        <f aca="false">$D$32</f>
        <v>739.125</v>
      </c>
      <c r="H14" s="69" t="n">
        <f aca="false">$D$32</f>
        <v>739.125</v>
      </c>
      <c r="I14" s="69" t="n">
        <f aca="false">$D$32</f>
        <v>739.125</v>
      </c>
      <c r="J14" s="69" t="n">
        <f aca="false">$D$32</f>
        <v>739.125</v>
      </c>
      <c r="K14" s="69" t="n">
        <f aca="false">$D$32</f>
        <v>739.125</v>
      </c>
      <c r="L14" s="69" t="n">
        <f aca="false">$D$32</f>
        <v>739.125</v>
      </c>
      <c r="M14" s="69" t="n">
        <f aca="false">$D$32</f>
        <v>739.125</v>
      </c>
      <c r="N14" s="69" t="n">
        <f aca="false">$D$32</f>
        <v>739.125</v>
      </c>
      <c r="O14" s="69" t="n">
        <f aca="false">$D$32</f>
        <v>739.125</v>
      </c>
      <c r="P14" s="60" t="n">
        <f aca="false">$D$32</f>
        <v>739.125</v>
      </c>
      <c r="R14" s="43" t="n">
        <f aca="false">360*S14</f>
        <v>2160</v>
      </c>
      <c r="S14" s="34" t="n">
        <v>6</v>
      </c>
      <c r="T14" s="36" t="n">
        <v>0.0579</v>
      </c>
      <c r="U14" s="36" t="n">
        <v>0.0569</v>
      </c>
    </row>
    <row r="15" customFormat="false" ht="12.75" hidden="false" customHeight="false" outlineLevel="0" collapsed="false">
      <c r="B15" s="53" t="s">
        <v>48</v>
      </c>
      <c r="C15" s="46"/>
      <c r="D15" s="60"/>
      <c r="E15" s="68" t="n">
        <f aca="false">E9-$D$28</f>
        <v>237</v>
      </c>
      <c r="F15" s="62" t="n">
        <f aca="false">E15+365</f>
        <v>602</v>
      </c>
      <c r="G15" s="62" t="n">
        <f aca="false">F15+365</f>
        <v>967</v>
      </c>
      <c r="H15" s="62" t="n">
        <f aca="false">G15+365</f>
        <v>1332</v>
      </c>
      <c r="I15" s="62" t="n">
        <f aca="false">H15+365</f>
        <v>1697</v>
      </c>
      <c r="J15" s="62" t="n">
        <f aca="false">I15+365</f>
        <v>2062</v>
      </c>
      <c r="K15" s="62" t="n">
        <f aca="false">J15+365</f>
        <v>2427</v>
      </c>
      <c r="L15" s="62" t="n">
        <f aca="false">K15+365</f>
        <v>2792</v>
      </c>
      <c r="M15" s="62" t="n">
        <f aca="false">L15+365</f>
        <v>3157</v>
      </c>
      <c r="N15" s="62" t="n">
        <f aca="false">M15+365</f>
        <v>3522</v>
      </c>
      <c r="O15" s="62" t="n">
        <f aca="false">N15+365</f>
        <v>3887</v>
      </c>
      <c r="P15" s="46" t="n">
        <f aca="false">O15+365</f>
        <v>4252</v>
      </c>
      <c r="R15" s="43" t="n">
        <f aca="false">360*S15</f>
        <v>2520</v>
      </c>
      <c r="S15" s="34" t="n">
        <v>7</v>
      </c>
      <c r="T15" s="36" t="n">
        <v>0.0578</v>
      </c>
      <c r="U15" s="36" t="n">
        <v>0.0568</v>
      </c>
    </row>
    <row r="16" customFormat="false" ht="12.75" hidden="false" customHeight="false" outlineLevel="0" collapsed="false">
      <c r="B16" s="53" t="s">
        <v>49</v>
      </c>
      <c r="C16" s="46"/>
      <c r="D16" s="70"/>
      <c r="E16" s="71" t="n">
        <f aca="false">$D$30</f>
        <v>715.277777777778</v>
      </c>
      <c r="F16" s="72" t="n">
        <f aca="false">$D$30</f>
        <v>715.277777777778</v>
      </c>
      <c r="G16" s="72" t="n">
        <f aca="false">$D$30</f>
        <v>715.277777777778</v>
      </c>
      <c r="H16" s="72" t="n">
        <f aca="false">$D$30</f>
        <v>715.277777777778</v>
      </c>
      <c r="I16" s="72" t="n">
        <f aca="false">$D$30</f>
        <v>715.277777777778</v>
      </c>
      <c r="J16" s="72" t="n">
        <f aca="false">$D$30</f>
        <v>715.277777777778</v>
      </c>
      <c r="K16" s="72" t="n">
        <f aca="false">$D$30</f>
        <v>715.277777777778</v>
      </c>
      <c r="L16" s="72" t="n">
        <f aca="false">$D$30</f>
        <v>715.277777777778</v>
      </c>
      <c r="M16" s="72" t="n">
        <f aca="false">$D$30</f>
        <v>715.277777777778</v>
      </c>
      <c r="N16" s="72" t="n">
        <f aca="false">$D$30</f>
        <v>715.277777777778</v>
      </c>
      <c r="O16" s="72" t="n">
        <f aca="false">$D$30</f>
        <v>715.277777777778</v>
      </c>
      <c r="P16" s="73" t="n">
        <f aca="false">$D$30</f>
        <v>715.277777777778</v>
      </c>
      <c r="R16" s="43" t="n">
        <f aca="false">360*S16</f>
        <v>2880</v>
      </c>
      <c r="S16" s="34" t="n">
        <v>8</v>
      </c>
      <c r="T16" s="36" t="n">
        <v>0.0578</v>
      </c>
      <c r="U16" s="36" t="n">
        <v>0.0568</v>
      </c>
    </row>
    <row r="17" customFormat="false" ht="12.75" hidden="false" customHeight="false" outlineLevel="0" collapsed="false">
      <c r="B17" s="53" t="s">
        <v>50</v>
      </c>
      <c r="C17" s="46"/>
      <c r="D17" s="64"/>
      <c r="E17" s="74" t="n">
        <f aca="false">$D$31</f>
        <v>0.06</v>
      </c>
      <c r="F17" s="75" t="n">
        <f aca="false">$D$31</f>
        <v>0.06</v>
      </c>
      <c r="G17" s="75" t="n">
        <f aca="false">$D$31</f>
        <v>0.06</v>
      </c>
      <c r="H17" s="75" t="n">
        <f aca="false">$D$31</f>
        <v>0.06</v>
      </c>
      <c r="I17" s="75" t="n">
        <f aca="false">$D$31</f>
        <v>0.06</v>
      </c>
      <c r="J17" s="75" t="n">
        <f aca="false">$D$31</f>
        <v>0.06</v>
      </c>
      <c r="K17" s="75" t="n">
        <f aca="false">$D$31</f>
        <v>0.06</v>
      </c>
      <c r="L17" s="75" t="n">
        <f aca="false">$D$31</f>
        <v>0.06</v>
      </c>
      <c r="M17" s="75" t="n">
        <f aca="false">$D$31</f>
        <v>0.06</v>
      </c>
      <c r="N17" s="75" t="n">
        <f aca="false">$D$31</f>
        <v>0.06</v>
      </c>
      <c r="O17" s="75" t="n">
        <f aca="false">$D$31</f>
        <v>0.06</v>
      </c>
      <c r="P17" s="64" t="n">
        <f aca="false">$D$31</f>
        <v>0.06</v>
      </c>
      <c r="R17" s="43" t="n">
        <f aca="false">360*S17</f>
        <v>3600</v>
      </c>
      <c r="S17" s="34" t="n">
        <v>10</v>
      </c>
      <c r="T17" s="35" t="n">
        <v>0.0577</v>
      </c>
      <c r="U17" s="35" t="n">
        <v>0.0567</v>
      </c>
    </row>
    <row r="18" customFormat="false" ht="12.75" hidden="false" customHeight="false" outlineLevel="0" collapsed="false">
      <c r="B18" s="53"/>
      <c r="C18" s="46"/>
      <c r="D18" s="60"/>
      <c r="E18" s="61" t="s">
        <v>6</v>
      </c>
      <c r="F18" s="62" t="s">
        <v>6</v>
      </c>
      <c r="G18" s="62"/>
      <c r="H18" s="62"/>
      <c r="I18" s="62"/>
      <c r="J18" s="69"/>
      <c r="K18" s="69"/>
      <c r="L18" s="69"/>
      <c r="M18" s="69"/>
      <c r="N18" s="69"/>
      <c r="O18" s="69"/>
      <c r="P18" s="60"/>
      <c r="R18" s="43" t="n">
        <f aca="false">360*S18</f>
        <v>5040</v>
      </c>
      <c r="S18" s="34" t="n">
        <v>14</v>
      </c>
      <c r="T18" s="36" t="n">
        <v>0.0573</v>
      </c>
      <c r="U18" s="36" t="n">
        <v>0.0563</v>
      </c>
    </row>
    <row r="19" customFormat="false" ht="13.5" hidden="false" customHeight="false" outlineLevel="0" collapsed="false">
      <c r="B19" s="53" t="s">
        <v>51</v>
      </c>
      <c r="C19" s="46"/>
      <c r="D19" s="76"/>
      <c r="E19" s="77" t="n">
        <f aca="false">IF($D$33=0,($D30-E10)*$D$32,(E10-$D$30)*$D$32)</f>
        <v>358270.3125</v>
      </c>
      <c r="F19" s="78" t="n">
        <f aca="false">IF($D$33=0,($D30-F10)*$D$32,(F10-$D$30)*$D$32)</f>
        <v>2797382.8125</v>
      </c>
      <c r="G19" s="78" t="n">
        <f aca="false">IF($D$33=0,($D30-G10)*$D$32,(G10-$D$30)*$D$32)</f>
        <v>2797382.8125</v>
      </c>
      <c r="H19" s="78" t="n">
        <f aca="false">IF($D$33=0,($D30-H10)*$D$32,(H10-$D$30)*$D$32)</f>
        <v>2797382.8125</v>
      </c>
      <c r="I19" s="78" t="n">
        <f aca="false">IF($D$33=0,($D30-I10)*$D$32,(I10-$D$30)*$D$32)</f>
        <v>2797382.8125</v>
      </c>
      <c r="J19" s="78" t="n">
        <f aca="false">IF($D$33=0,($D30-J10)*$D$32,(J10-$D$30)*$D$32)</f>
        <v>1319132.8125</v>
      </c>
      <c r="K19" s="78" t="n">
        <f aca="false">IF($D$33=0,($D30-K10)*$D$32,(K10-$D$30)*$D$32)</f>
        <v>1319132.8125</v>
      </c>
      <c r="L19" s="78" t="n">
        <f aca="false">IF($D$33=0,($D30-L10)*$D$32,(L10-$D$30)*$D$32)</f>
        <v>1319132.8125</v>
      </c>
      <c r="M19" s="78" t="n">
        <f aca="false">IF($D$33=0,($D30-M10)*$D$32,(M10-$D$30)*$D$32)</f>
        <v>1319132.8125</v>
      </c>
      <c r="N19" s="78" t="n">
        <f aca="false">IF($D$33=0,($D30-N10)*$D$32,(N10-$D$30)*$D$32)</f>
        <v>210445.3125</v>
      </c>
      <c r="O19" s="78" t="n">
        <f aca="false">IF($D$33=0,($D30-O10)*$D$32,(O10-$D$30)*$D$32)</f>
        <v>210445.3125</v>
      </c>
      <c r="P19" s="76" t="n">
        <f aca="false">IF($D$33=0,($D30-P10)*$D$32,(P10-$D$30)*$D$32)</f>
        <v>210445.3125</v>
      </c>
      <c r="Q19" s="23" t="s">
        <v>6</v>
      </c>
      <c r="R19" s="43" t="n">
        <f aca="false">360*S19</f>
        <v>5400</v>
      </c>
      <c r="S19" s="34" t="n">
        <v>15</v>
      </c>
      <c r="T19" s="36" t="n">
        <v>0.0572</v>
      </c>
      <c r="U19" s="36" t="n">
        <v>0.0562</v>
      </c>
    </row>
    <row r="20" customFormat="false" ht="13.5" hidden="false" customHeight="false" outlineLevel="0" collapsed="false">
      <c r="B20" s="53" t="s">
        <v>52</v>
      </c>
      <c r="C20" s="46"/>
      <c r="D20" s="76"/>
      <c r="E20" s="79" t="n">
        <f aca="false">IF(AND(E7&gt;=$D$26,E7&lt;=$D$27),E19/((1+(E17))^(E15/360)),0)</f>
        <v>0</v>
      </c>
      <c r="F20" s="79" t="n">
        <f aca="false">IF(AND(F7&gt;=$D$26,F7&lt;=$D$27),F19/((1+(F17))^(F15/360)),0)</f>
        <v>2537668.4013162</v>
      </c>
      <c r="G20" s="79" t="n">
        <f aca="false">IF(AND(G7&gt;=$D$26,G7&lt;=$D$27),G19/((1+(G17))^(G15/360)),0)</f>
        <v>2392090.11458913</v>
      </c>
      <c r="H20" s="79" t="n">
        <f aca="false">IF(AND(H7&gt;=$D$26,H7&lt;=$D$27),H19/((1+(H17))^(H15/360)),0)</f>
        <v>2254863.20960893</v>
      </c>
      <c r="I20" s="79" t="n">
        <f aca="false">IF(AND(I7&gt;=$D$26,I7&lt;=$D$27),I19/((1+(I17))^(I15/360)),0)</f>
        <v>2125508.593108</v>
      </c>
      <c r="J20" s="79" t="n">
        <f aca="false">IF(AND(J7&gt;=$D$26,J7&lt;=$D$27),J19/((1+(J17))^(J15/360)),0)</f>
        <v>0</v>
      </c>
      <c r="K20" s="79" t="n">
        <f aca="false">IF(AND(K7&gt;=$D$26,K7&lt;=$D$27),K19/((1+(K17))^(K15/360)),0)</f>
        <v>0</v>
      </c>
      <c r="L20" s="79" t="n">
        <f aca="false">IF(AND(L7&gt;=$D$26,L7&lt;=$D$27),L19/((1+(L17))^(L15/360)),0)</f>
        <v>0</v>
      </c>
      <c r="M20" s="79" t="n">
        <f aca="false">IF(AND(M7&gt;=$D$26,M7&lt;=$D$27),M19/((1+(M17))^(M15/360)),0)</f>
        <v>0</v>
      </c>
      <c r="N20" s="79" t="n">
        <f aca="false">IF(AND(N7&gt;=$D$26,N7&lt;=$D$27),N19/((1+(N17))^(N15/360)),0)</f>
        <v>0</v>
      </c>
      <c r="O20" s="79" t="n">
        <f aca="false">IF(AND(O7&gt;=$D$26,O7&lt;=$D$27),O19/((1+(O17))^(O15/360)),0)</f>
        <v>0</v>
      </c>
      <c r="P20" s="80" t="n">
        <f aca="false">IF(AND(P7&gt;=$D$26,P7&lt;=$D$27),P19/((1+(P17))^(P15/360)),0)</f>
        <v>0</v>
      </c>
      <c r="R20" s="43" t="n">
        <f aca="false">360*S20</f>
        <v>10800</v>
      </c>
      <c r="S20" s="34" t="n">
        <v>30</v>
      </c>
      <c r="T20" s="35" t="n">
        <v>0.0582</v>
      </c>
      <c r="U20" s="35" t="n">
        <v>0.0572</v>
      </c>
    </row>
    <row r="21" customFormat="false" ht="13.5" hidden="false" customHeight="false" outlineLevel="0" collapsed="false">
      <c r="B21" s="53" t="s">
        <v>53</v>
      </c>
      <c r="C21" s="46"/>
      <c r="D21" s="81" t="n">
        <f aca="false">SUM(E20:P20)</f>
        <v>9310130.31862226</v>
      </c>
      <c r="E21" s="77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6"/>
    </row>
    <row r="22" customFormat="false" ht="12.75" hidden="false" customHeight="false" outlineLevel="0" collapsed="false">
      <c r="B22" s="53"/>
      <c r="C22" s="46"/>
      <c r="D22" s="76"/>
      <c r="E22" s="77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6"/>
    </row>
    <row r="23" customFormat="false" ht="13.5" hidden="false" customHeight="false" outlineLevel="0" collapsed="false">
      <c r="B23" s="53" t="s">
        <v>54</v>
      </c>
      <c r="C23" s="46"/>
      <c r="D23" s="82"/>
      <c r="E23" s="83" t="e">
        <f aca="false">AMER(E10,E16,$G$17,$G$17,$G$13,E15,$D$33,0)</f>
        <v>#NAME?</v>
      </c>
      <c r="F23" s="84" t="e">
        <f aca="false">AMER(F10,F16,$G$17,$G$17,$G$13,F15,$D$33,0)</f>
        <v>#NAME?</v>
      </c>
      <c r="G23" s="84" t="e">
        <f aca="false">AMER(G10,G16,$G$17,$G$17,$G$13,G15,$D$33,0)</f>
        <v>#NAME?</v>
      </c>
      <c r="H23" s="84" t="e">
        <f aca="false">AMER(H10,H16,$G$17,$G$17,$G$13,H15,$D$33,0)</f>
        <v>#NAME?</v>
      </c>
      <c r="I23" s="84" t="e">
        <f aca="false">AMER(I10,I16,$G$17,$G$17,$G$13,I15,$D$33,0)</f>
        <v>#NAME?</v>
      </c>
      <c r="J23" s="84" t="e">
        <f aca="false">AMER(J10,J16,$G$17,$G$17,$G$13,J15,$D$33,0)</f>
        <v>#NAME?</v>
      </c>
      <c r="K23" s="84" t="e">
        <f aca="false">AMER(K10,K16,$G$17,$G$17,$G$13,K15,$D$33,0)</f>
        <v>#NAME?</v>
      </c>
      <c r="L23" s="84" t="e">
        <f aca="false">AMER(L10,L16,$G$17,$G$17,$G$13,L15,$D$33,0)</f>
        <v>#NAME?</v>
      </c>
      <c r="M23" s="84" t="e">
        <f aca="false">AMER(M10,M16,$G$17,$G$17,$G$13,M15,$D$33,0)</f>
        <v>#NAME?</v>
      </c>
      <c r="N23" s="84" t="e">
        <f aca="false">AMER(N10,N16,$G$17,$G$17,$G$13,N15,$D$33,0)</f>
        <v>#NAME?</v>
      </c>
      <c r="O23" s="84" t="e">
        <f aca="false">AMER(O10,O16,$G$17,$G$17,$G$13,O15,$D$33,0)</f>
        <v>#NAME?</v>
      </c>
      <c r="P23" s="82" t="e">
        <f aca="false">AMER(P10,P16,$G$17,$G$17,$G$13,P15,$D$33,0)</f>
        <v>#NAME?</v>
      </c>
    </row>
    <row r="24" customFormat="false" ht="13.5" hidden="false" customHeight="false" outlineLevel="0" collapsed="false">
      <c r="B24" s="53" t="s">
        <v>55</v>
      </c>
      <c r="C24" s="46"/>
      <c r="D24" s="85"/>
      <c r="E24" s="86" t="n">
        <f aca="false">IF(AND(E7&gt;=$D$26,E7&lt;=$D$27),E23*E14,0)</f>
        <v>0</v>
      </c>
      <c r="F24" s="86" t="e">
        <f aca="false">IF(AND(F7&gt;=$D$26,F7&lt;=$D$27),F23*F14,0)</f>
        <v>#NAME?</v>
      </c>
      <c r="G24" s="86" t="e">
        <f aca="false">IF(AND(G7&gt;=$D$26,G7&lt;=$D$27),G23*G14,0)</f>
        <v>#NAME?</v>
      </c>
      <c r="H24" s="86" t="e">
        <f aca="false">IF(AND(H7&gt;=$D$26,H7&lt;=$D$27),H23*H14,0)</f>
        <v>#NAME?</v>
      </c>
      <c r="I24" s="86" t="e">
        <f aca="false">IF(AND(I7&gt;=$D$26,I7&lt;=$D$27),I23*I14,0)</f>
        <v>#NAME?</v>
      </c>
      <c r="J24" s="86" t="n">
        <f aca="false">IF(AND(J7&gt;=$D$26,J7&lt;=$D$27),J23*J14,0)</f>
        <v>0</v>
      </c>
      <c r="K24" s="86" t="n">
        <f aca="false">IF(AND(K7&gt;=$D$26,K7&lt;=$D$27),K23*K14,0)</f>
        <v>0</v>
      </c>
      <c r="L24" s="86" t="n">
        <f aca="false">IF(AND(L7&gt;=$D$26,L7&lt;=$D$27),L23*L14,0)</f>
        <v>0</v>
      </c>
      <c r="M24" s="86" t="n">
        <f aca="false">IF(AND(M7&gt;=$D$26,M7&lt;=$D$27),M23*M14,0)</f>
        <v>0</v>
      </c>
      <c r="N24" s="86" t="n">
        <f aca="false">IF(AND(N7&gt;=$D$26,N7&lt;=$D$27),N23*N14,0)</f>
        <v>0</v>
      </c>
      <c r="O24" s="86" t="n">
        <f aca="false">IF(AND(O7&gt;=$D$26,O7&lt;=$D$27),O23*O14,0)</f>
        <v>0</v>
      </c>
      <c r="P24" s="87" t="n">
        <f aca="false">IF(AND(P7&gt;=$D$26,P7&lt;=$D$27),P23*P14,0)</f>
        <v>0</v>
      </c>
    </row>
    <row r="25" customFormat="false" ht="13.5" hidden="false" customHeight="false" outlineLevel="0" collapsed="false">
      <c r="B25" s="44" t="s">
        <v>56</v>
      </c>
      <c r="C25" s="48"/>
      <c r="D25" s="88" t="e">
        <f aca="false">SUM(F24:P24)</f>
        <v>#NAME?</v>
      </c>
      <c r="E25" s="89"/>
      <c r="F25" s="89"/>
      <c r="S25" s="90"/>
      <c r="T25" s="91"/>
      <c r="U25" s="91"/>
    </row>
    <row r="26" customFormat="false" ht="12.75" hidden="false" customHeight="false" outlineLevel="0" collapsed="false">
      <c r="B26" s="92" t="s">
        <v>57</v>
      </c>
      <c r="C26" s="46"/>
      <c r="D26" s="93" t="n">
        <v>2003</v>
      </c>
      <c r="E26" s="89"/>
      <c r="F26" s="89"/>
      <c r="S26" s="90"/>
      <c r="T26" s="91"/>
      <c r="U26" s="91"/>
    </row>
    <row r="27" customFormat="false" ht="12.75" hidden="false" customHeight="false" outlineLevel="0" collapsed="false">
      <c r="B27" s="92" t="s">
        <v>58</v>
      </c>
      <c r="C27" s="46"/>
      <c r="D27" s="93" t="n">
        <v>2006</v>
      </c>
      <c r="E27" s="89"/>
      <c r="F27" s="89"/>
      <c r="S27" s="90"/>
      <c r="T27" s="91"/>
      <c r="U27" s="91"/>
    </row>
    <row r="28" customFormat="false" ht="12.75" hidden="false" customHeight="false" outlineLevel="0" collapsed="false">
      <c r="B28" s="94" t="s">
        <v>59</v>
      </c>
      <c r="C28" s="95"/>
      <c r="D28" s="96" t="n">
        <v>37110</v>
      </c>
      <c r="E28" s="89"/>
      <c r="F28" s="89"/>
      <c r="I28" s="23" t="s">
        <v>6</v>
      </c>
    </row>
    <row r="29" customFormat="false" ht="12.75" hidden="false" customHeight="false" outlineLevel="0" collapsed="false">
      <c r="B29" s="94" t="s">
        <v>60</v>
      </c>
      <c r="C29" s="95"/>
      <c r="D29" s="97" t="n">
        <v>0.2</v>
      </c>
      <c r="E29" s="89"/>
      <c r="F29" s="89"/>
      <c r="J29" s="23" t="s">
        <v>6</v>
      </c>
      <c r="P29" s="27" t="s">
        <v>6</v>
      </c>
      <c r="S29" s="90"/>
    </row>
    <row r="30" customFormat="false" ht="12.75" hidden="false" customHeight="false" outlineLevel="0" collapsed="false">
      <c r="B30" s="94" t="s">
        <v>49</v>
      </c>
      <c r="C30" s="95"/>
      <c r="D30" s="98" t="n">
        <f aca="false">Assumptions!F28</f>
        <v>715.277777777778</v>
      </c>
      <c r="E30" s="89"/>
      <c r="F30" s="89"/>
      <c r="P30" s="27"/>
    </row>
    <row r="31" customFormat="false" ht="12.75" hidden="false" customHeight="false" outlineLevel="0" collapsed="false">
      <c r="B31" s="94" t="s">
        <v>50</v>
      </c>
      <c r="C31" s="95"/>
      <c r="D31" s="97" t="n">
        <v>0.06</v>
      </c>
      <c r="E31" s="89"/>
      <c r="F31" s="89"/>
      <c r="P31" s="27"/>
      <c r="S31" s="90"/>
    </row>
    <row r="32" customFormat="false" ht="12.75" hidden="false" customHeight="false" outlineLevel="0" collapsed="false">
      <c r="B32" s="94" t="s">
        <v>61</v>
      </c>
      <c r="C32" s="95"/>
      <c r="D32" s="99" t="n">
        <f aca="false">Assumptions!D23</f>
        <v>739.125</v>
      </c>
      <c r="E32" s="89"/>
      <c r="F32" s="89"/>
    </row>
    <row r="33" customFormat="false" ht="13.5" hidden="false" customHeight="false" outlineLevel="0" collapsed="false">
      <c r="B33" s="100" t="s">
        <v>62</v>
      </c>
      <c r="C33" s="101"/>
      <c r="D33" s="102" t="n">
        <v>1</v>
      </c>
      <c r="E33" s="89"/>
      <c r="F33" s="89"/>
      <c r="K33" s="23" t="s">
        <v>6</v>
      </c>
    </row>
    <row r="34" customFormat="false" ht="12.75" hidden="false" customHeight="false" outlineLevel="0" collapsed="false">
      <c r="B34" s="89"/>
      <c r="C34" s="89"/>
      <c r="D34" s="89"/>
      <c r="E34" s="89"/>
      <c r="F34" s="89"/>
      <c r="K34" s="23" t="s">
        <v>6</v>
      </c>
    </row>
    <row r="35" customFormat="false" ht="12.75" hidden="false" customHeight="false" outlineLevel="0" collapsed="false">
      <c r="B35" s="89"/>
      <c r="C35" s="89"/>
      <c r="D35" s="103"/>
      <c r="E35" s="89"/>
      <c r="F35" s="89"/>
      <c r="K35" s="23" t="s">
        <v>6</v>
      </c>
      <c r="M35" s="104" t="s">
        <v>6</v>
      </c>
    </row>
    <row r="36" customFormat="false" ht="12.75" hidden="false" customHeight="false" outlineLevel="0" collapsed="false">
      <c r="D36" s="24"/>
      <c r="J36" s="23" t="s">
        <v>6</v>
      </c>
      <c r="L36" s="23" t="s">
        <v>6</v>
      </c>
    </row>
    <row r="43" customFormat="false" ht="12.75" hidden="false" customHeight="false" outlineLevel="0" collapsed="false"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</row>
    <row r="44" customFormat="false" ht="12.75" hidden="false" customHeight="false" outlineLevel="0" collapsed="false">
      <c r="E44" s="89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</row>
    <row r="45" customFormat="false" ht="12.75" hidden="false" customHeight="false" outlineLevel="0" collapsed="false">
      <c r="E45" s="89"/>
      <c r="F45" s="89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</row>
    <row r="46" customFormat="false" ht="12.75" hidden="false" customHeight="false" outlineLevel="0" collapsed="false">
      <c r="E46" s="89"/>
      <c r="F46" s="89"/>
      <c r="G46" s="89"/>
      <c r="H46" s="103"/>
      <c r="I46" s="103"/>
      <c r="J46" s="103"/>
      <c r="K46" s="103"/>
      <c r="L46" s="103"/>
      <c r="M46" s="103"/>
      <c r="N46" s="103"/>
      <c r="O46" s="103"/>
      <c r="P46" s="103"/>
      <c r="Q46" s="103"/>
    </row>
    <row r="47" customFormat="false" ht="12.75" hidden="false" customHeight="false" outlineLevel="0" collapsed="false">
      <c r="E47" s="89"/>
      <c r="F47" s="89"/>
      <c r="G47" s="89"/>
      <c r="H47" s="89"/>
      <c r="I47" s="103"/>
      <c r="J47" s="103"/>
      <c r="K47" s="103"/>
      <c r="L47" s="103"/>
      <c r="M47" s="103"/>
      <c r="N47" s="103"/>
      <c r="O47" s="103"/>
      <c r="P47" s="103"/>
      <c r="Q47" s="103"/>
    </row>
    <row r="48" customFormat="false" ht="12.75" hidden="false" customHeight="false" outlineLevel="0" collapsed="false">
      <c r="E48" s="89"/>
      <c r="F48" s="89"/>
      <c r="G48" s="89"/>
      <c r="H48" s="89"/>
      <c r="I48" s="89"/>
      <c r="J48" s="103"/>
      <c r="K48" s="103"/>
      <c r="L48" s="103"/>
      <c r="M48" s="103"/>
      <c r="N48" s="103"/>
      <c r="O48" s="103"/>
      <c r="P48" s="103"/>
      <c r="Q48" s="103"/>
    </row>
    <row r="49" customFormat="false" ht="12.75" hidden="false" customHeight="false" outlineLevel="0" collapsed="false">
      <c r="E49" s="89"/>
      <c r="F49" s="89"/>
      <c r="G49" s="89"/>
      <c r="H49" s="89"/>
      <c r="I49" s="89"/>
      <c r="J49" s="89"/>
      <c r="K49" s="103"/>
      <c r="L49" s="103"/>
      <c r="M49" s="103"/>
      <c r="N49" s="103"/>
      <c r="O49" s="103"/>
      <c r="P49" s="103"/>
      <c r="Q49" s="103"/>
    </row>
    <row r="50" customFormat="false" ht="12.75" hidden="false" customHeight="false" outlineLevel="0" collapsed="false">
      <c r="E50" s="89"/>
      <c r="F50" s="89"/>
      <c r="G50" s="89"/>
      <c r="H50" s="89"/>
      <c r="I50" s="89"/>
      <c r="J50" s="89"/>
      <c r="K50" s="89"/>
      <c r="L50" s="103"/>
      <c r="M50" s="103"/>
      <c r="N50" s="103"/>
      <c r="O50" s="103"/>
      <c r="P50" s="103"/>
      <c r="Q50" s="103"/>
    </row>
    <row r="51" customFormat="false" ht="12.75" hidden="false" customHeight="false" outlineLevel="0" collapsed="false">
      <c r="E51" s="89"/>
      <c r="F51" s="89"/>
      <c r="G51" s="89"/>
      <c r="H51" s="89"/>
      <c r="I51" s="89"/>
      <c r="J51" s="89"/>
      <c r="K51" s="89"/>
      <c r="L51" s="89"/>
      <c r="M51" s="103"/>
      <c r="N51" s="103"/>
      <c r="O51" s="103"/>
      <c r="P51" s="103"/>
      <c r="Q51" s="103"/>
    </row>
    <row r="52" customFormat="false" ht="12.75" hidden="false" customHeight="false" outlineLevel="0" collapsed="false">
      <c r="E52" s="89"/>
      <c r="F52" s="89"/>
      <c r="G52" s="89"/>
      <c r="H52" s="89"/>
      <c r="I52" s="89"/>
      <c r="J52" s="89"/>
      <c r="K52" s="89"/>
      <c r="L52" s="89"/>
      <c r="M52" s="89"/>
      <c r="N52" s="103"/>
      <c r="O52" s="103"/>
      <c r="P52" s="103"/>
      <c r="Q52" s="103"/>
    </row>
    <row r="53" customFormat="false" ht="12.75" hidden="false" customHeight="false" outlineLevel="0" collapsed="false"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103"/>
      <c r="P53" s="103"/>
      <c r="Q53" s="103"/>
    </row>
    <row r="54" customFormat="false" ht="12.75" hidden="false" customHeight="false" outlineLevel="0" collapsed="false"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103"/>
      <c r="Q54" s="103"/>
    </row>
    <row r="55" customFormat="false" ht="12.75" hidden="false" customHeight="false" outlineLevel="0" collapsed="false"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10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2000-10-04T11:41:42Z</dcterms:created>
  <dc:creator>vwagner</dc:creator>
  <dc:description/>
  <dc:language>en-US</dc:language>
  <cp:lastModifiedBy>jpaysse</cp:lastModifiedBy>
  <dcterms:modified xsi:type="dcterms:W3CDTF">2001-08-13T15:55:27Z</dcterms:modified>
  <cp:revision>0</cp:revision>
  <dc:subject/>
  <dc:title/>
</cp:coreProperties>
</file>