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drawing1.xml" ContentType="application/vnd.openxmlformats-officedocument.drawing+xml"/>
  <Override PartName="/xl/drawings/vmlDrawing4.vml" ContentType="application/vnd.openxmlformats-officedocument.vmlDrawing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ookups" sheetId="1" state="visible" r:id="rId3"/>
    <sheet name="Monthly Option Markets" sheetId="2" state="visible" r:id="rId4"/>
    <sheet name="Daily Option Markets" sheetId="3" state="visible" r:id="rId5"/>
    <sheet name="Weekly WestHub" sheetId="4" state="visible" r:id="rId6"/>
    <sheet name="Weekly Cinergy" sheetId="5" state="visible" r:id="rId7"/>
    <sheet name="Prob Model" sheetId="6" state="visible" r:id="rId8"/>
  </sheets>
  <externalReferences>
    <externalReference r:id="rId9"/>
    <externalReference r:id="rId10"/>
  </externalReferences>
  <definedNames>
    <definedName function="false" hidden="false" localSheetId="1" name="_xlnm.Print_Area" vbProcedure="false">'Monthly Option Markets'!$A$3:$U$34</definedName>
    <definedName function="false" hidden="false" localSheetId="5" name="_xlnm.Print_Area" vbProcedure="false">'Prob Model'!$B:$W</definedName>
    <definedName function="false" hidden="false" name="Calendar" vbProcedure="false">#REF!+#REF!</definedName>
    <definedName function="false" hidden="false" name="CurveDate" vbProcedure="false">#REF!</definedName>
    <definedName function="false" hidden="false" name="DailyVol" vbProcedure="false">#REF!</definedName>
    <definedName function="false" hidden="false" name="Gasesc" vbProcedure="false">[1]Inputs!$F$23</definedName>
    <definedName function="false" hidden="false" name="OffPeakPrices" vbProcedure="false">#REF!</definedName>
    <definedName function="false" hidden="false" name="OffPeakShaping" vbProcedure="false">#REF!</definedName>
    <definedName function="false" hidden="false" name="OffPeakYears" vbProcedure="false">#REF!</definedName>
    <definedName function="false" hidden="false" name="OVolSmile" vbProcedure="false">[2]MAIN!$AZ$20</definedName>
    <definedName function="false" hidden="false" name="PCurve" vbProcedure="false">#REF!</definedName>
    <definedName function="false" hidden="false" name="PeakCalvol" vbProcedure="false">#REF!</definedName>
    <definedName function="false" hidden="false" name="PeakPrices" vbProcedure="false">#REF!</definedName>
    <definedName function="false" hidden="false" name="PeakShaping" vbProcedure="false">#REF!</definedName>
    <definedName function="false" hidden="false" name="PeakVolatility" vbProcedure="false">#REF!</definedName>
    <definedName function="false" hidden="false" name="PeakYears" vbProcedure="false">#REF!</definedName>
    <definedName function="false" hidden="false" name="PositionRegion" vbProcedure="false">#REF!</definedName>
    <definedName function="false" hidden="false" name="PriceShape" vbProcedure="false">#REF!</definedName>
    <definedName function="false" hidden="false" name="RegionIndex" vbProcedure="false">#REF!</definedName>
    <definedName function="false" hidden="false" name="RegionNumber" vbProcedure="false">#REF!</definedName>
    <definedName function="false" hidden="false" name="Regions" vbProcedure="false">#REF!</definedName>
    <definedName function="false" hidden="false" name="RegionsDaily" vbProcedure="false">#REF!</definedName>
    <definedName function="false" hidden="false" name="ServerRegion" vbProcedure="false">#REF!</definedName>
    <definedName function="false" hidden="false" name="VolShape" vbProcedure="false">#REF!</definedName>
    <definedName function="false" hidden="false" name="VolSmileBook" vbProcedure="false">[2]CURVES!$AS$37:$AT$57</definedName>
    <definedName function="false" hidden="false" name="VolSmileModel" vbProcedure="false">[2]CURVES!$BH$5:$BI$25</definedName>
    <definedName function="false" hidden="false" name="Volume" vbProcedure="false">#REF!</definedName>
    <definedName function="false" hidden="false" name="yearonyear" vbProcedure="false">#REF!</definedName>
    <definedName function="false" hidden="false" name="yearonyearregions" vbProcedure="false">#REF!</definedName>
    <definedName function="false" hidden="false" name="yearonyearregionsoffer" vbProcedure="false">#REF!</definedName>
    <definedName function="true" hidden="false" name="EURO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Q4" authorId="0">
      <text>
        <r>
          <rPr>
            <b val="true"/>
            <sz val="8"/>
            <color rgb="FF000000"/>
            <rFont val="Tahoma"/>
            <family val="0"/>
          </rPr>
          <t xml:space="preserve">This is cummulative theta for x number of megawatts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30</xdr:colOff>
                <xdr:row>2</xdr:row>
                <xdr:rowOff>7</xdr:rowOff>
              </xdr:from>
              <xdr:to>
                <xdr:col>19</xdr:col>
                <xdr:colOff>7</xdr:colOff>
                <xdr:row>6</xdr:row>
                <xdr:rowOff>11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Q4" authorId="0">
      <text>
        <r>
          <rPr>
            <b val="true"/>
            <sz val="8"/>
            <color rgb="FF000000"/>
            <rFont val="Tahoma"/>
            <family val="0"/>
          </rPr>
          <t xml:space="preserve">This is cummulative theta for x number of megawatts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76</xdr:colOff>
                <xdr:row>2</xdr:row>
                <xdr:rowOff>6</xdr:rowOff>
              </xdr:from>
              <xdr:to>
                <xdr:col>18</xdr:col>
                <xdr:colOff>53</xdr:colOff>
                <xdr:row>6</xdr:row>
                <xdr:rowOff>9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Q4" authorId="0">
      <text>
        <r>
          <rPr>
            <b val="true"/>
            <sz val="8"/>
            <color rgb="FF000000"/>
            <rFont val="Tahoma"/>
            <family val="0"/>
          </rPr>
          <t xml:space="preserve">This is cummulative theta for x number of megawatts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2</xdr:colOff>
                <xdr:row>2</xdr:row>
                <xdr:rowOff>6</xdr:rowOff>
              </xdr:from>
              <xdr:to>
                <xdr:col>18</xdr:col>
                <xdr:colOff>56</xdr:colOff>
                <xdr:row>6</xdr:row>
                <xdr:rowOff>9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Q4" authorId="0">
      <text>
        <r>
          <rPr>
            <b val="true"/>
            <sz val="8"/>
            <color rgb="FF000000"/>
            <rFont val="Tahoma"/>
            <family val="0"/>
          </rPr>
          <t xml:space="preserve">This is cummulative theta for x number of megawatts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2</xdr:colOff>
                <xdr:row>2</xdr:row>
                <xdr:rowOff>6</xdr:rowOff>
              </xdr:from>
              <xdr:to>
                <xdr:col>18</xdr:col>
                <xdr:colOff>56</xdr:colOff>
                <xdr:row>6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<sst xmlns="http://schemas.openxmlformats.org/spreadsheetml/2006/main" count="258" uniqueCount="71">
  <si>
    <t xml:space="preserve">Monthly</t>
  </si>
  <si>
    <t xml:space="preserve">Peak</t>
  </si>
  <si>
    <t xml:space="preserve">Interest</t>
  </si>
  <si>
    <t xml:space="preserve">Daily</t>
  </si>
  <si>
    <t xml:space="preserve">Expiration</t>
  </si>
  <si>
    <t xml:space="preserve">Days</t>
  </si>
  <si>
    <t xml:space="preserve">Rates</t>
  </si>
  <si>
    <t xml:space="preserve">Do you want in the money prices?</t>
  </si>
  <si>
    <t xml:space="preserve">yes</t>
  </si>
  <si>
    <t xml:space="preserve">Monthly Options</t>
  </si>
  <si>
    <t xml:space="preserve">MW</t>
  </si>
  <si>
    <t xml:space="preserve">Vol</t>
  </si>
  <si>
    <t xml:space="preserve">Bid</t>
  </si>
  <si>
    <t xml:space="preserve">Offer</t>
  </si>
  <si>
    <t xml:space="preserve">Bid C</t>
  </si>
  <si>
    <t xml:space="preserve">Bid/Offer</t>
  </si>
  <si>
    <t xml:space="preserve">Skew</t>
  </si>
  <si>
    <t xml:space="preserve">Bid Vol</t>
  </si>
  <si>
    <t xml:space="preserve">Offer Vol</t>
  </si>
  <si>
    <t xml:space="preserve">Month</t>
  </si>
  <si>
    <t xml:space="preserve">Price</t>
  </si>
  <si>
    <t xml:space="preserve">Strike</t>
  </si>
  <si>
    <t xml:space="preserve">C-Price</t>
  </si>
  <si>
    <t xml:space="preserve">C-Delta</t>
  </si>
  <si>
    <t xml:space="preserve">P-Price</t>
  </si>
  <si>
    <t xml:space="preserve">P-Delta</t>
  </si>
  <si>
    <t xml:space="preserve">Gamma</t>
  </si>
  <si>
    <t xml:space="preserve">VEGA</t>
  </si>
  <si>
    <t xml:space="preserve">Theta</t>
  </si>
  <si>
    <t xml:space="preserve">Expiry</t>
  </si>
  <si>
    <t xml:space="preserve">Call</t>
  </si>
  <si>
    <t xml:space="preserve">Put</t>
  </si>
  <si>
    <t xml:space="preserve">Rate</t>
  </si>
  <si>
    <t xml:space="preserve">Sept</t>
  </si>
  <si>
    <t xml:space="preserve">October</t>
  </si>
  <si>
    <t xml:space="preserve">Q4</t>
  </si>
  <si>
    <t xml:space="preserve">Jan/Feb 02</t>
  </si>
  <si>
    <t xml:space="preserve">March 02</t>
  </si>
  <si>
    <t xml:space="preserve">April 02</t>
  </si>
  <si>
    <t xml:space="preserve">May 02</t>
  </si>
  <si>
    <t xml:space="preserve">June 02</t>
  </si>
  <si>
    <t xml:space="preserve">July/Aug 02</t>
  </si>
  <si>
    <t xml:space="preserve">no</t>
  </si>
  <si>
    <t xml:space="preserve">Daily Options</t>
  </si>
  <si>
    <t xml:space="preserve">PJM WesternHub</t>
  </si>
  <si>
    <t xml:space="preserve">Yes</t>
  </si>
  <si>
    <t xml:space="preserve">Week</t>
  </si>
  <si>
    <t xml:space="preserve">Cinergy</t>
  </si>
  <si>
    <t xml:space="preserve">This is a sample model</t>
  </si>
  <si>
    <t xml:space="preserve">Over-</t>
  </si>
  <si>
    <t xml:space="preserve">Implied</t>
  </si>
  <si>
    <t xml:space="preserve">B Model</t>
  </si>
  <si>
    <t xml:space="preserve">M</t>
  </si>
  <si>
    <t xml:space="preserve">T</t>
  </si>
  <si>
    <t xml:space="preserve">W</t>
  </si>
  <si>
    <t xml:space="preserve">F</t>
  </si>
  <si>
    <t xml:space="preserve">Prob</t>
  </si>
  <si>
    <t xml:space="preserve">Write</t>
  </si>
  <si>
    <t xml:space="preserve">Avg</t>
  </si>
  <si>
    <t xml:space="preserve">Ask</t>
  </si>
  <si>
    <t xml:space="preserve">C Bid</t>
  </si>
  <si>
    <t xml:space="preserve">C Offer</t>
  </si>
  <si>
    <t xml:space="preserve">C Delta</t>
  </si>
  <si>
    <t xml:space="preserve">P Bid</t>
  </si>
  <si>
    <t xml:space="preserve">P Offer</t>
  </si>
  <si>
    <t xml:space="preserve">Expiry Date</t>
  </si>
  <si>
    <t xml:space="preserve">MA</t>
  </si>
  <si>
    <t xml:space="preserve">A</t>
  </si>
  <si>
    <t xml:space="preserve">N</t>
  </si>
  <si>
    <t xml:space="preserve">B</t>
  </si>
  <si>
    <t xml:space="preserve">MB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</si>
</sst>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mm/dd/yy"/>
    <numFmt numFmtId="166" formatCode="[$-409]mmm\-yy"/>
    <numFmt numFmtId="167" formatCode="0%"/>
    <numFmt numFmtId="168" formatCode="0.00%"/>
    <numFmt numFmtId="169" formatCode="[$-409]m/d/yyyy"/>
    <numFmt numFmtId="170" formatCode="0.0%"/>
    <numFmt numFmtId="171" formatCode="_(\$* #,##0.00_);_(\$* \(#,##0.00\);_(\$* \-??_);_(@_)"/>
    <numFmt numFmtId="172" formatCode="\$#,##0.00"/>
    <numFmt numFmtId="173" formatCode="\$#,##0.00_);&quot;($&quot;#,##0.00\)"/>
    <numFmt numFmtId="174" formatCode="\$#,##0.00_);[RED]&quot;($&quot;#,##0.00\)"/>
    <numFmt numFmtId="175" formatCode="_(* #,##0.00_);_(* \(#,##0.00\);_(* \-??_);_(@_)"/>
    <numFmt numFmtId="176" formatCode="[$-409]#,##0.00_);\(#,##0.00\)"/>
    <numFmt numFmtId="177" formatCode="_(* #,##0.0000_);_(* \(#,##0.0000\);_(* \-??_);_(@_)"/>
    <numFmt numFmtId="178" formatCode="_(\$* #,##0_);_(\$* \(#,##0\);_(\$* \-??_);_(@_)"/>
    <numFmt numFmtId="179" formatCode="0"/>
    <numFmt numFmtId="180" formatCode="[$-409]d\-mmm"/>
    <numFmt numFmtId="181" formatCode="m/d/yy"/>
    <numFmt numFmtId="182" formatCode="0.00"/>
    <numFmt numFmtId="183" formatCode="0.0000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FF0000"/>
      <name val="Arial"/>
      <family val="2"/>
    </font>
    <font>
      <b val="true"/>
      <sz val="10"/>
      <color rgb="FF000080"/>
      <name val="Arial"/>
      <family val="2"/>
    </font>
    <font>
      <b val="true"/>
      <sz val="10"/>
      <color rgb="FFFF0000"/>
      <name val="Arial"/>
      <family val="2"/>
    </font>
    <font>
      <sz val="16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0"/>
      <color rgb="FF000000"/>
      <name val="Arial"/>
      <family val="2"/>
    </font>
    <font>
      <b val="true"/>
      <sz val="14"/>
      <name val="Arial"/>
      <family val="2"/>
    </font>
    <font>
      <b val="true"/>
      <sz val="8"/>
      <color rgb="FF000000"/>
      <name val="Tahoma"/>
      <family val="0"/>
    </font>
    <font>
      <b val="true"/>
      <sz val="10"/>
      <color rgb="FF333399"/>
      <name val="Arial"/>
      <family val="2"/>
    </font>
    <font>
      <sz val="5"/>
      <name val="Arial"/>
      <family val="2"/>
    </font>
    <font>
      <sz val="10"/>
      <color rgb="FFFFFFFF"/>
      <name val="Arial"/>
      <family val="2"/>
    </font>
    <font>
      <b val="true"/>
      <sz val="10"/>
      <color rgb="FF800000"/>
      <name val="Arial"/>
      <family val="2"/>
    </font>
    <font>
      <b val="true"/>
      <i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sz val="8.25"/>
      <color rgb="FF000000"/>
      <name val="Arial"/>
      <family val="2"/>
    </font>
    <font>
      <b val="true"/>
      <sz val="8.25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99FF"/>
        <bgColor rgb="FF9999FF"/>
      </patternFill>
    </fill>
    <fill>
      <patternFill patternType="solid">
        <fgColor rgb="FFFFFF00"/>
        <bgColor rgb="FFFFFF00"/>
      </patternFill>
    </fill>
    <fill>
      <patternFill patternType="solid">
        <fgColor rgb="FF800080"/>
        <bgColor rgb="FF800080"/>
      </patternFill>
    </fill>
    <fill>
      <patternFill patternType="solid">
        <fgColor rgb="FF993366"/>
        <bgColor rgb="FF993366"/>
      </patternFill>
    </fill>
    <fill>
      <patternFill patternType="solid">
        <fgColor rgb="FFCCFFCC"/>
        <bgColor rgb="FFCCFF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2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7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7" fontId="5" fillId="2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2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2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4" fontId="10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2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2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7" fontId="5" fillId="2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2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1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4" fontId="1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0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2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1" fillId="2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2" borderId="1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2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2" borderId="14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4" fontId="10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0" fillId="2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2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2" borderId="1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2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17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4" fontId="10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2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0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2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0" fillId="2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2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2" borderId="1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2" borderId="7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75" fontId="10" fillId="2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0" fillId="2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0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1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80" fontId="9" fillId="2" borderId="7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9" fillId="2" borderId="4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7" fontId="5" fillId="2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2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2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2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5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4" fontId="1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0" fillId="2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2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2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2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2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4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2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0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2" borderId="5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5" fontId="10" fillId="2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2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72" fontId="15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2" borderId="7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80" fontId="1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14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5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7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7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2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2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3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5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6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7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7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34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ont>
        <name val="Arial"/>
        <family val="0"/>
        <b val="0"/>
        <i val="1"/>
        <color rgb="FFFF00FF"/>
      </font>
      <fill>
        <patternFill>
          <bgColor rgb="FFCCFFFF"/>
        </patternFill>
      </fill>
      <border diagonalUp="false" diagonalDown="false">
        <left style="thin">
          <color rgb="FF00FFFF"/>
        </left>
        <right style="thin">
          <color rgb="FF00FFFF"/>
        </right>
        <top style="thin">
          <color rgb="FF00FFFF"/>
        </top>
        <bottom style="thin">
          <color rgb="FF00FFFF"/>
        </bottom>
        <diagonal/>
      </border>
    </dxf>
    <dxf>
      <font>
        <name val="Arial"/>
        <family val="0"/>
        <b val="1"/>
        <i val="0"/>
        <color rgb="FFFFFF00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00FF00"/>
        </patternFill>
      </fill>
    </dxf>
    <dxf>
      <font>
        <name val="Arial"/>
        <family val="0"/>
        <color rgb="00FFFFFF"/>
      </font>
      <fill>
        <patternFill>
          <bgColor rgb="FFFFFF99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Week of Sep 3</a:t>
            </a:r>
          </a:p>
        </c:rich>
      </c:tx>
      <c:layout>
        <c:manualLayout>
          <c:xMode val="edge"/>
          <c:yMode val="edge"/>
          <c:x val="0.397735191637631"/>
          <c:y val="0.090380549682875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57317073170732"/>
          <c:y val="0.197674418604651"/>
          <c:w val="0.878048780487805"/>
          <c:h val="0.7108879492600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"Wk of Sep3"</c:f>
              <c:strCache>
                <c:ptCount val="1"/>
                <c:pt idx="0">
                  <c:v>Wk of Sep3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'Prob Model'!$J$6:$J$10</c:f>
              <c:strCache>
                <c:ptCount val="5"/>
                <c:pt idx="0">
                  <c:v>40.00</c:v>
                </c:pt>
                <c:pt idx="1">
                  <c:v>36.20</c:v>
                </c:pt>
                <c:pt idx="2">
                  <c:v>33.00</c:v>
                </c:pt>
                <c:pt idx="3">
                  <c:v>27.60</c:v>
                </c:pt>
                <c:pt idx="4">
                  <c:v>22.00</c:v>
                </c:pt>
              </c:strCache>
            </c:strRef>
          </c:cat>
          <c:val>
            <c:numRef>
              <c:f>'Prob Model'!$G$6:$G$10</c:f>
              <c:numCache>
                <c:formatCode>0%</c:formatCode>
                <c:ptCount val="5"/>
                <c:pt idx="0">
                  <c:v>0.05</c:v>
                </c:pt>
                <c:pt idx="1">
                  <c:v>0.35</c:v>
                </c:pt>
                <c:pt idx="2">
                  <c:v>0.55</c:v>
                </c:pt>
                <c:pt idx="3">
                  <c:v>0.05</c:v>
                </c:pt>
                <c:pt idx="4">
                  <c:v>0</c:v>
                </c:pt>
              </c:numCache>
            </c:numRef>
          </c:val>
        </c:ser>
        <c:gapWidth val="150"/>
        <c:overlap val="0"/>
        <c:axId val="60821054"/>
        <c:axId val="889177"/>
      </c:barChart>
      <c:catAx>
        <c:axId val="6082105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</a:t>
                </a:r>
              </a:p>
            </c:rich>
          </c:tx>
          <c:layout>
            <c:manualLayout>
              <c:xMode val="edge"/>
              <c:yMode val="edge"/>
              <c:x val="0.899912891986063"/>
              <c:y val="0.808403805496829"/>
            </c:manualLayout>
          </c:layout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9177"/>
        <c:crossesAt val="0"/>
        <c:auto val="1"/>
        <c:lblAlgn val="ctr"/>
        <c:lblOffset val="100"/>
        <c:noMultiLvlLbl val="0"/>
      </c:catAx>
      <c:valAx>
        <c:axId val="889177"/>
        <c:scaling>
          <c:orientation val="minMax"/>
          <c:max val="0.7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Prob</a:t>
                </a:r>
              </a:p>
            </c:rich>
          </c:tx>
          <c:layout>
            <c:manualLayout>
              <c:xMode val="edge"/>
              <c:yMode val="edge"/>
              <c:x val="0.0597560975609756"/>
              <c:y val="0.0969873150105708"/>
            </c:manualLayout>
          </c:layout>
          <c:overlay val="0"/>
          <c:spPr>
            <a:noFill/>
            <a:ln w="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82105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Week of Sep 10</a:t>
            </a:r>
          </a:p>
        </c:rich>
      </c:tx>
      <c:layout>
        <c:manualLayout>
          <c:xMode val="edge"/>
          <c:yMode val="edge"/>
          <c:x val="0.435442633429211"/>
          <c:y val="0.036626295053261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76478108021732"/>
          <c:y val="0.136874361593463"/>
          <c:w val="0.855704697986577"/>
          <c:h val="0.76287757186633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'Prob Model'!$J$12:$J$16</c:f>
              <c:strCache>
                <c:ptCount val="5"/>
                <c:pt idx="0">
                  <c:v>39.20</c:v>
                </c:pt>
                <c:pt idx="1">
                  <c:v>35.80</c:v>
                </c:pt>
                <c:pt idx="2">
                  <c:v>33.00</c:v>
                </c:pt>
                <c:pt idx="3">
                  <c:v>26.80</c:v>
                </c:pt>
                <c:pt idx="4">
                  <c:v>22.00</c:v>
                </c:pt>
              </c:strCache>
            </c:strRef>
          </c:cat>
          <c:val>
            <c:numRef>
              <c:f>'Prob Model'!$G$12:$G$16</c:f>
              <c:numCache>
                <c:formatCode>0%</c:formatCode>
                <c:ptCount val="5"/>
                <c:pt idx="0">
                  <c:v>0.05</c:v>
                </c:pt>
                <c:pt idx="1">
                  <c:v>0.2</c:v>
                </c:pt>
                <c:pt idx="2">
                  <c:v>0.5</c:v>
                </c:pt>
                <c:pt idx="3">
                  <c:v>0.2</c:v>
                </c:pt>
                <c:pt idx="4">
                  <c:v>0.05</c:v>
                </c:pt>
              </c:numCache>
            </c:numRef>
          </c:val>
        </c:ser>
        <c:gapWidth val="150"/>
        <c:overlap val="0"/>
        <c:axId val="56274705"/>
        <c:axId val="44988567"/>
      </c:barChart>
      <c:catAx>
        <c:axId val="5627470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</a:t>
                </a:r>
              </a:p>
            </c:rich>
          </c:tx>
          <c:layout>
            <c:manualLayout>
              <c:xMode val="edge"/>
              <c:yMode val="edge"/>
              <c:x val="0.905720677532758"/>
              <c:y val="0.781847366117029"/>
            </c:manualLayout>
          </c:layout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988567"/>
        <c:crossesAt val="0"/>
        <c:auto val="1"/>
        <c:lblAlgn val="ctr"/>
        <c:lblOffset val="100"/>
        <c:noMultiLvlLbl val="0"/>
      </c:catAx>
      <c:valAx>
        <c:axId val="44988567"/>
        <c:scaling>
          <c:orientation val="minMax"/>
          <c:max val="0.7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Prob</a:t>
                </a:r>
              </a:p>
            </c:rich>
          </c:tx>
          <c:layout>
            <c:manualLayout>
              <c:xMode val="edge"/>
              <c:yMode val="edge"/>
              <c:x val="0.118408437200384"/>
              <c:y val="0.0550124033270101"/>
            </c:manualLayout>
          </c:layout>
          <c:overlay val="0"/>
          <c:spPr>
            <a:noFill/>
            <a:ln w="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27470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180720</xdr:colOff>
      <xdr:row>16</xdr:row>
      <xdr:rowOff>75960</xdr:rowOff>
    </xdr:from>
    <xdr:to>
      <xdr:col>10</xdr:col>
      <xdr:colOff>70560</xdr:colOff>
      <xdr:row>33</xdr:row>
      <xdr:rowOff>28440</xdr:rowOff>
    </xdr:to>
    <xdr:graphicFrame>
      <xdr:nvGraphicFramePr>
        <xdr:cNvPr id="0" name="Chart 222"/>
        <xdr:cNvGraphicFramePr/>
      </xdr:nvGraphicFramePr>
      <xdr:xfrm>
        <a:off x="180720" y="2543040"/>
        <a:ext cx="4132440" cy="2724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180720</xdr:colOff>
      <xdr:row>17</xdr:row>
      <xdr:rowOff>152280</xdr:rowOff>
    </xdr:from>
    <xdr:to>
      <xdr:col>19</xdr:col>
      <xdr:colOff>754200</xdr:colOff>
      <xdr:row>33</xdr:row>
      <xdr:rowOff>9360</xdr:rowOff>
    </xdr:to>
    <xdr:graphicFrame>
      <xdr:nvGraphicFramePr>
        <xdr:cNvPr id="1" name="Chart 223"/>
        <xdr:cNvGraphicFramePr/>
      </xdr:nvGraphicFramePr>
      <xdr:xfrm>
        <a:off x="4423320" y="2781360"/>
        <a:ext cx="4505400" cy="2466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Documents%20and%20Settings/hchen2/Local%20Settings/Temporary%20Internet%20Files/OLK47/Simple%20Cycle%20Model%20-%20JH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power2/Pricing/Pwr_strc97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s"/>
      <sheetName val="Power Curves"/>
      <sheetName val="Gas Curves"/>
      <sheetName val="Calculations"/>
      <sheetName val="Pricing Inputs"/>
      <sheetName val="Output"/>
      <sheetName val="WIP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IPS"/>
      <sheetName val="MAIN"/>
      <sheetName val="CURVES"/>
      <sheetName val="TAKE"/>
      <sheetName val="CALC"/>
      <sheetName val="Take Function"/>
      <sheetName val="Fetching Macros"/>
      <sheetName val="Pricing Macros"/>
      <sheetName val="Date Fun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3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4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H2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2" width="10.28"/>
    <col collapsed="false" customWidth="true" hidden="false" outlineLevel="0" max="4" min="4" style="1" width="8.14"/>
    <col collapsed="false" customWidth="false" hidden="false" outlineLevel="0" max="5" min="5" style="1" width="9.14"/>
    <col collapsed="false" customWidth="true" hidden="false" outlineLevel="0" max="6" min="6" style="1" width="3.99"/>
    <col collapsed="false" customWidth="true" hidden="false" outlineLevel="0" max="7" min="7" style="1" width="10.28"/>
    <col collapsed="false" customWidth="true" hidden="false" outlineLevel="0" max="8" min="8" style="1" width="3.7"/>
    <col collapsed="false" customWidth="false" hidden="false" outlineLevel="0" max="257" min="9" style="1" width="9.14"/>
  </cols>
  <sheetData>
    <row r="2" customFormat="false" ht="12.75" hidden="false" customHeight="false" outlineLevel="0" collapsed="false">
      <c r="C2" s="1"/>
    </row>
    <row r="3" customFormat="false" ht="13.5" hidden="false" customHeight="false" outlineLevel="0" collapsed="false"/>
    <row r="4" customFormat="false" ht="12.75" hidden="false" customHeight="false" outlineLevel="0" collapsed="false">
      <c r="C4" s="3" t="s">
        <v>0</v>
      </c>
      <c r="D4" s="4" t="s">
        <v>1</v>
      </c>
      <c r="E4" s="4" t="s">
        <v>2</v>
      </c>
      <c r="F4" s="4"/>
      <c r="G4" s="4" t="s">
        <v>3</v>
      </c>
      <c r="H4" s="5"/>
    </row>
    <row r="5" customFormat="false" ht="13.5" hidden="false" customHeight="false" outlineLevel="0" collapsed="false">
      <c r="C5" s="6" t="s">
        <v>4</v>
      </c>
      <c r="D5" s="7" t="s">
        <v>5</v>
      </c>
      <c r="E5" s="7" t="s">
        <v>6</v>
      </c>
      <c r="F5" s="7"/>
      <c r="G5" s="7" t="s">
        <v>4</v>
      </c>
      <c r="H5" s="8"/>
    </row>
    <row r="6" customFormat="false" ht="12.75" hidden="false" customHeight="false" outlineLevel="0" collapsed="false">
      <c r="B6" s="9" t="n">
        <v>37012</v>
      </c>
      <c r="C6" s="10" t="n">
        <v>37008</v>
      </c>
      <c r="D6" s="11" t="n">
        <v>22</v>
      </c>
      <c r="E6" s="12" t="n">
        <v>0.0463953868507132</v>
      </c>
      <c r="F6" s="13"/>
      <c r="G6" s="14" t="n">
        <v>37026</v>
      </c>
      <c r="H6" s="15"/>
    </row>
    <row r="7" customFormat="false" ht="12.75" hidden="false" customHeight="false" outlineLevel="0" collapsed="false">
      <c r="B7" s="9" t="n">
        <v>37043</v>
      </c>
      <c r="C7" s="10" t="n">
        <v>37041</v>
      </c>
      <c r="D7" s="11" t="n">
        <v>21</v>
      </c>
      <c r="E7" s="12" t="n">
        <v>0.0417230771090589</v>
      </c>
      <c r="F7" s="13"/>
      <c r="G7" s="14" t="n">
        <v>37057</v>
      </c>
      <c r="H7" s="15"/>
    </row>
    <row r="8" customFormat="false" ht="12.75" hidden="false" customHeight="false" outlineLevel="0" collapsed="false">
      <c r="B8" s="9" t="n">
        <v>37073</v>
      </c>
      <c r="C8" s="10" t="n">
        <v>37070</v>
      </c>
      <c r="D8" s="11" t="n">
        <v>21</v>
      </c>
      <c r="E8" s="12" t="n">
        <v>0.04177127655701</v>
      </c>
      <c r="F8" s="13"/>
      <c r="G8" s="14" t="n">
        <v>37089</v>
      </c>
      <c r="H8" s="15"/>
    </row>
    <row r="9" customFormat="false" ht="12.75" hidden="false" customHeight="false" outlineLevel="0" collapsed="false">
      <c r="B9" s="9" t="n">
        <v>37104</v>
      </c>
      <c r="C9" s="10" t="n">
        <v>37102</v>
      </c>
      <c r="D9" s="11" t="n">
        <v>23</v>
      </c>
      <c r="E9" s="12" t="n">
        <v>0.0416295007930687</v>
      </c>
      <c r="F9" s="13"/>
      <c r="G9" s="14" t="n">
        <v>37119</v>
      </c>
      <c r="H9" s="15"/>
    </row>
    <row r="10" customFormat="false" ht="12.75" hidden="false" customHeight="false" outlineLevel="0" collapsed="false">
      <c r="B10" s="9" t="n">
        <v>37135</v>
      </c>
      <c r="C10" s="10" t="n">
        <v>37133</v>
      </c>
      <c r="D10" s="11" t="n">
        <v>19</v>
      </c>
      <c r="E10" s="12" t="n">
        <v>0.0414687898602457</v>
      </c>
      <c r="F10" s="13"/>
      <c r="G10" s="14" t="n">
        <v>37151</v>
      </c>
      <c r="H10" s="15"/>
    </row>
    <row r="11" customFormat="false" ht="12.75" hidden="false" customHeight="false" outlineLevel="0" collapsed="false">
      <c r="B11" s="9" t="n">
        <v>37165</v>
      </c>
      <c r="C11" s="10" t="n">
        <v>37161</v>
      </c>
      <c r="D11" s="11" t="n">
        <v>23</v>
      </c>
      <c r="E11" s="12" t="n">
        <v>0.041301320562793</v>
      </c>
      <c r="F11" s="13"/>
      <c r="G11" s="14" t="n">
        <v>37180</v>
      </c>
      <c r="H11" s="15"/>
    </row>
    <row r="12" customFormat="false" ht="12.75" hidden="false" customHeight="false" outlineLevel="0" collapsed="false">
      <c r="B12" s="9" t="n">
        <v>37196</v>
      </c>
      <c r="C12" s="10" t="n">
        <v>37194</v>
      </c>
      <c r="D12" s="11" t="n">
        <v>21</v>
      </c>
      <c r="E12" s="12" t="n">
        <v>0.0413340624253529</v>
      </c>
      <c r="F12" s="13"/>
      <c r="G12" s="14" t="n">
        <v>37210</v>
      </c>
      <c r="H12" s="15"/>
    </row>
    <row r="13" customFormat="false" ht="12.75" hidden="false" customHeight="false" outlineLevel="0" collapsed="false">
      <c r="B13" s="9" t="n">
        <v>37226</v>
      </c>
      <c r="C13" s="10" t="n">
        <v>37224</v>
      </c>
      <c r="D13" s="11" t="n">
        <v>20</v>
      </c>
      <c r="E13" s="12" t="n">
        <v>0.0413657480991403</v>
      </c>
      <c r="F13" s="13"/>
      <c r="G13" s="14" t="n">
        <v>37240</v>
      </c>
      <c r="H13" s="15"/>
    </row>
    <row r="14" customFormat="false" ht="12.75" hidden="false" customHeight="false" outlineLevel="0" collapsed="false">
      <c r="B14" s="9" t="n">
        <v>37257</v>
      </c>
      <c r="C14" s="10" t="n">
        <v>37253</v>
      </c>
      <c r="D14" s="11" t="n">
        <v>22</v>
      </c>
      <c r="E14" s="12" t="n">
        <v>0.0415520673532761</v>
      </c>
      <c r="F14" s="13"/>
      <c r="G14" s="14" t="n">
        <v>37272</v>
      </c>
      <c r="H14" s="15"/>
    </row>
    <row r="15" customFormat="false" ht="12.75" hidden="false" customHeight="false" outlineLevel="0" collapsed="false">
      <c r="B15" s="9" t="n">
        <v>37288</v>
      </c>
      <c r="C15" s="10" t="n">
        <v>37286</v>
      </c>
      <c r="D15" s="11" t="n">
        <v>20</v>
      </c>
      <c r="E15" s="12" t="n">
        <v>0.0419510322635128</v>
      </c>
      <c r="F15" s="13"/>
      <c r="G15" s="14" t="n">
        <v>37302</v>
      </c>
      <c r="H15" s="15"/>
    </row>
    <row r="16" customFormat="false" ht="12.75" hidden="false" customHeight="false" outlineLevel="0" collapsed="false">
      <c r="B16" s="9" t="n">
        <v>37316</v>
      </c>
      <c r="C16" s="10" t="n">
        <v>37314</v>
      </c>
      <c r="D16" s="11" t="n">
        <v>21</v>
      </c>
      <c r="E16" s="12" t="n">
        <v>0.0423113877121675</v>
      </c>
      <c r="F16" s="13"/>
      <c r="G16" s="14" t="n">
        <v>37330</v>
      </c>
      <c r="H16" s="15"/>
    </row>
    <row r="17" customFormat="false" ht="12.75" hidden="false" customHeight="false" outlineLevel="0" collapsed="false">
      <c r="B17" s="9" t="n">
        <v>37347</v>
      </c>
      <c r="C17" s="10" t="n">
        <v>37343</v>
      </c>
      <c r="D17" s="11" t="n">
        <v>22</v>
      </c>
      <c r="E17" s="12" t="n">
        <v>0.0427284295906927</v>
      </c>
      <c r="F17" s="13"/>
      <c r="G17" s="14" t="n">
        <v>37361</v>
      </c>
      <c r="H17" s="15"/>
    </row>
    <row r="18" customFormat="false" ht="12.75" hidden="false" customHeight="false" outlineLevel="0" collapsed="false">
      <c r="B18" s="9" t="n">
        <v>37377</v>
      </c>
      <c r="C18" s="10" t="n">
        <v>37375</v>
      </c>
      <c r="D18" s="11" t="n">
        <v>22</v>
      </c>
      <c r="E18" s="12" t="n">
        <v>0.0431443334007802</v>
      </c>
      <c r="F18" s="13"/>
      <c r="G18" s="14" t="n">
        <v>37391</v>
      </c>
      <c r="H18" s="15"/>
    </row>
    <row r="19" customFormat="false" ht="12.75" hidden="false" customHeight="false" outlineLevel="0" collapsed="false">
      <c r="B19" s="9" t="n">
        <v>37408</v>
      </c>
      <c r="C19" s="10" t="n">
        <f aca="false">B19-2</f>
        <v>37406</v>
      </c>
      <c r="D19" s="11" t="n">
        <v>20</v>
      </c>
      <c r="E19" s="12" t="n">
        <v>0.0435741007320805</v>
      </c>
      <c r="F19" s="13"/>
      <c r="G19" s="14" t="n">
        <v>37422</v>
      </c>
      <c r="H19" s="15"/>
    </row>
    <row r="20" customFormat="false" ht="12.75" hidden="false" customHeight="false" outlineLevel="0" collapsed="false">
      <c r="B20" s="9" t="n">
        <v>37438</v>
      </c>
      <c r="C20" s="10" t="n">
        <f aca="false">B20-2</f>
        <v>37436</v>
      </c>
      <c r="D20" s="11" t="n">
        <v>22</v>
      </c>
      <c r="E20" s="12" t="n">
        <v>0.0440156958540792</v>
      </c>
      <c r="F20" s="13"/>
      <c r="G20" s="14" t="n">
        <v>37453</v>
      </c>
      <c r="H20" s="15"/>
    </row>
    <row r="21" customFormat="false" ht="12.75" hidden="false" customHeight="false" outlineLevel="0" collapsed="false">
      <c r="B21" s="9" t="n">
        <v>37469</v>
      </c>
      <c r="C21" s="10" t="n">
        <f aca="false">B21-2</f>
        <v>37467</v>
      </c>
      <c r="D21" s="11" t="n">
        <v>22</v>
      </c>
      <c r="E21" s="12" t="n">
        <v>0.0445140299408071</v>
      </c>
      <c r="F21" s="13"/>
      <c r="G21" s="14" t="n">
        <v>37483</v>
      </c>
      <c r="H21" s="15"/>
    </row>
    <row r="22" customFormat="false" ht="12.75" hidden="false" customHeight="false" outlineLevel="0" collapsed="false">
      <c r="B22" s="9" t="n">
        <v>37500</v>
      </c>
      <c r="C22" s="10" t="n">
        <f aca="false">B22-2</f>
        <v>37498</v>
      </c>
      <c r="D22" s="11" t="n">
        <v>20</v>
      </c>
      <c r="E22" s="12" t="n">
        <v>0.0450123641106739</v>
      </c>
      <c r="F22" s="13"/>
      <c r="G22" s="14" t="n">
        <v>37514</v>
      </c>
      <c r="H22" s="15"/>
    </row>
    <row r="23" customFormat="false" ht="12.75" hidden="false" customHeight="false" outlineLevel="0" collapsed="false">
      <c r="B23" s="9" t="n">
        <v>37530</v>
      </c>
      <c r="C23" s="10" t="n">
        <f aca="false">B23-2</f>
        <v>37528</v>
      </c>
      <c r="D23" s="11" t="n">
        <v>23</v>
      </c>
      <c r="E23" s="12" t="n">
        <v>0.0454965273517454</v>
      </c>
      <c r="F23" s="13"/>
      <c r="G23" s="14" t="n">
        <v>37544</v>
      </c>
      <c r="H23" s="15"/>
    </row>
    <row r="24" customFormat="false" ht="12.75" hidden="false" customHeight="false" outlineLevel="0" collapsed="false">
      <c r="B24" s="9" t="n">
        <v>37561</v>
      </c>
      <c r="C24" s="10" t="n">
        <f aca="false">B24-2</f>
        <v>37559</v>
      </c>
      <c r="D24" s="11" t="n">
        <v>20</v>
      </c>
      <c r="E24" s="12" t="n">
        <v>0.0459995521549632</v>
      </c>
      <c r="F24" s="13"/>
      <c r="G24" s="14" t="n">
        <v>37575</v>
      </c>
      <c r="H24" s="15"/>
    </row>
    <row r="25" customFormat="false" ht="12.75" hidden="false" customHeight="false" outlineLevel="0" collapsed="false">
      <c r="B25" s="9" t="n">
        <v>37591</v>
      </c>
      <c r="C25" s="10" t="n">
        <f aca="false">B25-2</f>
        <v>37589</v>
      </c>
      <c r="D25" s="11" t="n">
        <v>21</v>
      </c>
      <c r="E25" s="12" t="n">
        <v>0.046486350432223</v>
      </c>
      <c r="F25" s="13"/>
      <c r="G25" s="14" t="n">
        <v>37605</v>
      </c>
      <c r="H25" s="15"/>
    </row>
    <row r="26" customFormat="false" ht="12.75" hidden="false" customHeight="false" outlineLevel="0" collapsed="false">
      <c r="B26" s="9" t="n">
        <v>37622</v>
      </c>
      <c r="C26" s="10" t="n">
        <f aca="false">B26-2</f>
        <v>37620</v>
      </c>
      <c r="D26" s="11" t="n">
        <v>22</v>
      </c>
      <c r="E26" s="12" t="n">
        <v>0.0469928786926919</v>
      </c>
      <c r="F26" s="13"/>
      <c r="G26" s="14" t="n">
        <v>37636</v>
      </c>
      <c r="H26" s="15"/>
    </row>
    <row r="27" customFormat="false" ht="12.75" hidden="false" customHeight="false" outlineLevel="0" collapsed="false">
      <c r="B27" s="9" t="n">
        <v>37653</v>
      </c>
      <c r="C27" s="10" t="n">
        <f aca="false">B27-2</f>
        <v>37651</v>
      </c>
      <c r="D27" s="11" t="n">
        <v>20</v>
      </c>
      <c r="E27" s="12" t="n">
        <v>0.0475036610355302</v>
      </c>
      <c r="F27" s="13"/>
      <c r="G27" s="14" t="n">
        <v>37667</v>
      </c>
      <c r="H27" s="15"/>
    </row>
    <row r="28" customFormat="false" ht="12.75" hidden="false" customHeight="false" outlineLevel="0" collapsed="false">
      <c r="B28" s="9" t="n">
        <v>37681</v>
      </c>
      <c r="C28" s="10" t="n">
        <f aca="false">B28-2</f>
        <v>37679</v>
      </c>
      <c r="D28" s="11" t="n">
        <v>21</v>
      </c>
      <c r="E28" s="12" t="n">
        <v>0.0479650129040259</v>
      </c>
      <c r="F28" s="13"/>
      <c r="G28" s="14" t="n">
        <v>37695</v>
      </c>
      <c r="H28" s="15"/>
    </row>
    <row r="29" customFormat="false" ht="12.75" hidden="false" customHeight="false" outlineLevel="0" collapsed="false">
      <c r="B29" s="9" t="n">
        <v>37712</v>
      </c>
      <c r="C29" s="10" t="n">
        <f aca="false">B29-2</f>
        <v>37710</v>
      </c>
      <c r="D29" s="11" t="n">
        <v>22</v>
      </c>
      <c r="E29" s="12" t="n">
        <v>0.0484457756944256</v>
      </c>
      <c r="F29" s="13"/>
      <c r="G29" s="14" t="n">
        <v>37726</v>
      </c>
      <c r="H29" s="15"/>
    </row>
    <row r="30" customFormat="false" ht="12.75" hidden="false" customHeight="false" outlineLevel="0" collapsed="false">
      <c r="B30" s="9" t="n">
        <v>37742</v>
      </c>
      <c r="C30" s="10" t="n">
        <f aca="false">B30-2</f>
        <v>37740</v>
      </c>
      <c r="D30" s="11" t="n">
        <v>21</v>
      </c>
      <c r="E30" s="12" t="n">
        <v>0.0488701970752024</v>
      </c>
      <c r="F30" s="13"/>
      <c r="G30" s="14" t="n">
        <v>37756</v>
      </c>
      <c r="H30" s="15"/>
    </row>
    <row r="31" customFormat="false" ht="12.75" hidden="false" customHeight="false" outlineLevel="0" collapsed="false">
      <c r="B31" s="9" t="n">
        <v>37773</v>
      </c>
      <c r="C31" s="10" t="n">
        <f aca="false">B31-2</f>
        <v>37771</v>
      </c>
      <c r="D31" s="11" t="n">
        <v>21</v>
      </c>
      <c r="E31" s="12" t="n">
        <v>0.0493087658985565</v>
      </c>
      <c r="F31" s="13"/>
      <c r="G31" s="14" t="n">
        <v>37787</v>
      </c>
      <c r="H31" s="15"/>
    </row>
    <row r="32" customFormat="false" ht="12.75" hidden="false" customHeight="false" outlineLevel="0" collapsed="false">
      <c r="B32" s="9" t="n">
        <v>37803</v>
      </c>
      <c r="C32" s="10" t="n">
        <f aca="false">B32-2</f>
        <v>37801</v>
      </c>
      <c r="D32" s="11" t="n">
        <v>22</v>
      </c>
      <c r="E32" s="12" t="n">
        <v>0.0497159006441699</v>
      </c>
      <c r="F32" s="13"/>
      <c r="G32" s="14" t="n">
        <v>37817</v>
      </c>
      <c r="H32" s="15"/>
    </row>
    <row r="33" customFormat="false" ht="12.75" hidden="false" customHeight="false" outlineLevel="0" collapsed="false">
      <c r="B33" s="9" t="n">
        <v>37834</v>
      </c>
      <c r="C33" s="10" t="n">
        <f aca="false">B33-2</f>
        <v>37832</v>
      </c>
      <c r="D33" s="11" t="n">
        <v>21</v>
      </c>
      <c r="E33" s="12" t="n">
        <v>0.0501118172702379</v>
      </c>
      <c r="F33" s="13"/>
      <c r="G33" s="14" t="n">
        <v>37848</v>
      </c>
      <c r="H33" s="15"/>
    </row>
    <row r="34" customFormat="false" ht="12.75" hidden="false" customHeight="false" outlineLevel="0" collapsed="false">
      <c r="B34" s="9" t="n">
        <v>37865</v>
      </c>
      <c r="C34" s="10" t="n">
        <f aca="false">B34-2</f>
        <v>37863</v>
      </c>
      <c r="D34" s="11" t="n">
        <v>21</v>
      </c>
      <c r="E34" s="12" t="n">
        <v>0.0505077339486397</v>
      </c>
      <c r="F34" s="13"/>
      <c r="G34" s="14" t="n">
        <v>37879</v>
      </c>
      <c r="H34" s="15"/>
    </row>
    <row r="35" customFormat="false" ht="12.75" hidden="false" customHeight="false" outlineLevel="0" collapsed="false">
      <c r="B35" s="9" t="n">
        <v>37895</v>
      </c>
      <c r="C35" s="10" t="n">
        <f aca="false">B35-2</f>
        <v>37893</v>
      </c>
      <c r="D35" s="11" t="n">
        <v>23</v>
      </c>
      <c r="E35" s="12" t="n">
        <v>0.0508702639684957</v>
      </c>
      <c r="F35" s="13"/>
      <c r="G35" s="14" t="n">
        <v>37909</v>
      </c>
      <c r="H35" s="15"/>
    </row>
    <row r="36" customFormat="false" ht="12.75" hidden="false" customHeight="false" outlineLevel="0" collapsed="false">
      <c r="B36" s="9" t="n">
        <v>37926</v>
      </c>
      <c r="C36" s="10" t="n">
        <f aca="false">B36-2</f>
        <v>37924</v>
      </c>
      <c r="D36" s="11" t="n">
        <v>19</v>
      </c>
      <c r="E36" s="12" t="n">
        <v>0.0512190280352751</v>
      </c>
      <c r="F36" s="13"/>
      <c r="G36" s="14" t="n">
        <v>37940</v>
      </c>
      <c r="H36" s="15"/>
    </row>
    <row r="37" customFormat="false" ht="12.75" hidden="false" customHeight="false" outlineLevel="0" collapsed="false">
      <c r="B37" s="9" t="n">
        <v>37956</v>
      </c>
      <c r="C37" s="10" t="n">
        <f aca="false">B37-2</f>
        <v>37954</v>
      </c>
      <c r="D37" s="11" t="n">
        <v>22</v>
      </c>
      <c r="E37" s="12" t="n">
        <v>0.0515565416869332</v>
      </c>
      <c r="F37" s="13"/>
      <c r="G37" s="14" t="n">
        <v>37970</v>
      </c>
      <c r="H37" s="15"/>
    </row>
    <row r="38" customFormat="false" ht="12.75" hidden="false" customHeight="false" outlineLevel="0" collapsed="false">
      <c r="B38" s="9" t="n">
        <v>37987</v>
      </c>
      <c r="C38" s="10" t="n">
        <f aca="false">B38-2</f>
        <v>37985</v>
      </c>
      <c r="D38" s="11" t="n">
        <v>21</v>
      </c>
      <c r="E38" s="12" t="n">
        <v>0.0518937256736645</v>
      </c>
      <c r="F38" s="13"/>
      <c r="G38" s="14" t="n">
        <v>38001</v>
      </c>
      <c r="H38" s="15"/>
    </row>
    <row r="39" customFormat="false" ht="12.75" hidden="false" customHeight="false" outlineLevel="0" collapsed="false">
      <c r="B39" s="9" t="n">
        <v>38018</v>
      </c>
      <c r="C39" s="10" t="n">
        <f aca="false">B39-2</f>
        <v>38016</v>
      </c>
      <c r="D39" s="11" t="n">
        <v>20</v>
      </c>
      <c r="E39" s="12" t="n">
        <v>0.0522185575264111</v>
      </c>
      <c r="F39" s="13"/>
      <c r="G39" s="14" t="n">
        <v>38032</v>
      </c>
      <c r="H39" s="15"/>
    </row>
    <row r="40" customFormat="false" ht="12.75" hidden="false" customHeight="false" outlineLevel="0" collapsed="false">
      <c r="B40" s="9" t="n">
        <v>38047</v>
      </c>
      <c r="C40" s="10" t="n">
        <f aca="false">B40-2</f>
        <v>38045</v>
      </c>
      <c r="D40" s="11" t="n">
        <v>23</v>
      </c>
      <c r="E40" s="12" t="n">
        <v>0.0525224325172919</v>
      </c>
      <c r="F40" s="13"/>
      <c r="G40" s="14" t="n">
        <v>38061</v>
      </c>
      <c r="H40" s="15"/>
    </row>
    <row r="41" customFormat="false" ht="12.75" hidden="false" customHeight="false" outlineLevel="0" collapsed="false">
      <c r="B41" s="9" t="n">
        <v>38078</v>
      </c>
      <c r="C41" s="10" t="n">
        <f aca="false">B41-2</f>
        <v>38076</v>
      </c>
      <c r="D41" s="11" t="n">
        <v>22</v>
      </c>
      <c r="E41" s="12" t="n">
        <v>0.0528196564352723</v>
      </c>
      <c r="F41" s="13"/>
      <c r="G41" s="14" t="n">
        <v>38092</v>
      </c>
      <c r="H41" s="15"/>
    </row>
    <row r="42" customFormat="false" ht="12.75" hidden="false" customHeight="false" outlineLevel="0" collapsed="false">
      <c r="B42" s="9" t="n">
        <v>38108</v>
      </c>
      <c r="C42" s="10" t="n">
        <f aca="false">B42-2</f>
        <v>38106</v>
      </c>
      <c r="D42" s="11" t="n">
        <v>20</v>
      </c>
      <c r="E42" s="12" t="n">
        <v>0.0530787939268964</v>
      </c>
      <c r="F42" s="13"/>
      <c r="G42" s="14" t="n">
        <v>38122</v>
      </c>
      <c r="H42" s="15"/>
    </row>
    <row r="43" customFormat="false" ht="12.75" hidden="false" customHeight="false" outlineLevel="0" collapsed="false">
      <c r="B43" s="9" t="n">
        <v>38139</v>
      </c>
      <c r="C43" s="10" t="n">
        <f aca="false">B43-2</f>
        <v>38137</v>
      </c>
      <c r="D43" s="11" t="n">
        <v>22</v>
      </c>
      <c r="E43" s="12" t="n">
        <v>0.0533465693584278</v>
      </c>
      <c r="F43" s="13"/>
      <c r="G43" s="14" t="n">
        <v>38153</v>
      </c>
      <c r="H43" s="15"/>
    </row>
    <row r="44" customFormat="false" ht="12.75" hidden="false" customHeight="false" outlineLevel="0" collapsed="false">
      <c r="B44" s="9" t="n">
        <v>38169</v>
      </c>
      <c r="C44" s="10" t="n">
        <f aca="false">B44-2</f>
        <v>38167</v>
      </c>
      <c r="D44" s="11" t="n">
        <v>21</v>
      </c>
      <c r="E44" s="12" t="n">
        <v>0.0535934792845425</v>
      </c>
      <c r="F44" s="13"/>
      <c r="G44" s="14" t="n">
        <v>38183</v>
      </c>
      <c r="H44" s="15"/>
    </row>
    <row r="45" customFormat="false" ht="12.75" hidden="false" customHeight="false" outlineLevel="0" collapsed="false">
      <c r="B45" s="9" t="n">
        <v>38200</v>
      </c>
      <c r="C45" s="10" t="n">
        <f aca="false">B45-2</f>
        <v>38198</v>
      </c>
      <c r="D45" s="11" t="n">
        <v>22</v>
      </c>
      <c r="E45" s="12" t="n">
        <v>0.0538351908481536</v>
      </c>
      <c r="F45" s="13"/>
      <c r="G45" s="14" t="n">
        <v>38214</v>
      </c>
      <c r="H45" s="15"/>
    </row>
    <row r="46" customFormat="false" ht="12.75" hidden="false" customHeight="false" outlineLevel="0" collapsed="false">
      <c r="B46" s="9" t="n">
        <v>38231</v>
      </c>
      <c r="C46" s="10" t="n">
        <f aca="false">B46-2</f>
        <v>38229</v>
      </c>
      <c r="D46" s="11" t="n">
        <v>21</v>
      </c>
      <c r="E46" s="12" t="n">
        <v>0.0540769024312353</v>
      </c>
      <c r="F46" s="13"/>
      <c r="G46" s="14" t="n">
        <v>38245</v>
      </c>
      <c r="H46" s="15"/>
    </row>
    <row r="47" customFormat="false" ht="12.75" hidden="false" customHeight="false" outlineLevel="0" collapsed="false">
      <c r="B47" s="9" t="n">
        <v>38261</v>
      </c>
      <c r="C47" s="10" t="n">
        <f aca="false">B47-2</f>
        <v>38259</v>
      </c>
      <c r="D47" s="11" t="n">
        <v>21</v>
      </c>
      <c r="E47" s="12" t="n">
        <v>0.0543001568799912</v>
      </c>
      <c r="F47" s="13"/>
      <c r="G47" s="14" t="n">
        <v>38275</v>
      </c>
      <c r="H47" s="15"/>
    </row>
    <row r="48" customFormat="false" ht="12.75" hidden="false" customHeight="false" outlineLevel="0" collapsed="false">
      <c r="B48" s="9" t="n">
        <v>38292</v>
      </c>
      <c r="C48" s="10" t="n">
        <f aca="false">B48-2</f>
        <v>38290</v>
      </c>
      <c r="D48" s="11" t="n">
        <v>21</v>
      </c>
      <c r="E48" s="12" t="n">
        <v>0.0545205996142308</v>
      </c>
      <c r="F48" s="13"/>
      <c r="G48" s="14" t="n">
        <v>38306</v>
      </c>
      <c r="H48" s="15"/>
    </row>
    <row r="49" customFormat="false" ht="12.75" hidden="false" customHeight="false" outlineLevel="0" collapsed="false">
      <c r="B49" s="9" t="n">
        <v>38322</v>
      </c>
      <c r="C49" s="10" t="n">
        <f aca="false">B49-2</f>
        <v>38320</v>
      </c>
      <c r="D49" s="11" t="n">
        <v>23</v>
      </c>
      <c r="E49" s="12" t="n">
        <v>0.0547339313079411</v>
      </c>
      <c r="F49" s="13"/>
      <c r="G49" s="14" t="n">
        <v>38336</v>
      </c>
      <c r="H49" s="15"/>
    </row>
    <row r="50" customFormat="false" ht="12.75" hidden="false" customHeight="false" outlineLevel="0" collapsed="false">
      <c r="B50" s="9" t="n">
        <v>38353</v>
      </c>
      <c r="C50" s="10" t="n">
        <f aca="false">B50-2</f>
        <v>38351</v>
      </c>
      <c r="D50" s="11" t="n">
        <v>21</v>
      </c>
      <c r="E50" s="12" t="n">
        <v>0.0549510964313349</v>
      </c>
      <c r="F50" s="13"/>
      <c r="G50" s="14" t="n">
        <v>38367</v>
      </c>
      <c r="H50" s="15"/>
    </row>
    <row r="51" customFormat="false" ht="12.75" hidden="false" customHeight="false" outlineLevel="0" collapsed="false">
      <c r="B51" s="9" t="n">
        <v>38384</v>
      </c>
      <c r="C51" s="10" t="n">
        <f aca="false">B51-2</f>
        <v>38382</v>
      </c>
      <c r="D51" s="11" t="n">
        <v>20</v>
      </c>
      <c r="E51" s="12" t="n">
        <v>0.0551655623350777</v>
      </c>
      <c r="F51" s="13"/>
      <c r="G51" s="14" t="n">
        <v>38398</v>
      </c>
      <c r="H51" s="15"/>
    </row>
    <row r="52" customFormat="false" ht="12.75" hidden="false" customHeight="false" outlineLevel="0" collapsed="false">
      <c r="B52" s="9" t="n">
        <v>38412</v>
      </c>
      <c r="C52" s="10" t="n">
        <f aca="false">B52-2</f>
        <v>38410</v>
      </c>
      <c r="D52" s="11" t="n">
        <v>23</v>
      </c>
      <c r="E52" s="12" t="n">
        <v>0.0553592734871096</v>
      </c>
      <c r="F52" s="13"/>
      <c r="G52" s="14" t="n">
        <v>38426</v>
      </c>
      <c r="H52" s="15"/>
    </row>
    <row r="53" customFormat="false" ht="12.75" hidden="false" customHeight="false" outlineLevel="0" collapsed="false">
      <c r="B53" s="9" t="n">
        <v>38443</v>
      </c>
      <c r="C53" s="10" t="n">
        <f aca="false">B53-2</f>
        <v>38441</v>
      </c>
      <c r="D53" s="11" t="n">
        <v>21</v>
      </c>
      <c r="E53" s="12" t="n">
        <v>0.0555560924700433</v>
      </c>
      <c r="F53" s="13"/>
      <c r="G53" s="14" t="n">
        <v>38457</v>
      </c>
      <c r="H53" s="15"/>
    </row>
    <row r="54" customFormat="false" ht="12.75" hidden="false" customHeight="false" outlineLevel="0" collapsed="false">
      <c r="B54" s="9" t="n">
        <v>38473</v>
      </c>
      <c r="C54" s="10" t="n">
        <f aca="false">B54-2</f>
        <v>38471</v>
      </c>
      <c r="D54" s="11" t="n">
        <v>21</v>
      </c>
      <c r="E54" s="12" t="n">
        <v>0.0557311631896225</v>
      </c>
      <c r="F54" s="13"/>
      <c r="G54" s="14" t="n">
        <v>38487</v>
      </c>
      <c r="H54" s="15"/>
    </row>
    <row r="55" customFormat="false" ht="12.75" hidden="false" customHeight="false" outlineLevel="0" collapsed="false">
      <c r="B55" s="9" t="n">
        <v>38504</v>
      </c>
      <c r="C55" s="10" t="n">
        <f aca="false">B55-2</f>
        <v>38502</v>
      </c>
      <c r="D55" s="11" t="n">
        <v>22</v>
      </c>
      <c r="E55" s="12" t="n">
        <v>0.0559120696105753</v>
      </c>
      <c r="F55" s="13"/>
      <c r="G55" s="14" t="n">
        <v>38518</v>
      </c>
      <c r="H55" s="15"/>
    </row>
    <row r="56" customFormat="false" ht="12.75" hidden="false" customHeight="false" outlineLevel="0" collapsed="false">
      <c r="B56" s="9" t="n">
        <v>38534</v>
      </c>
      <c r="C56" s="10" t="n">
        <f aca="false">B56-2</f>
        <v>38532</v>
      </c>
      <c r="D56" s="11" t="n">
        <v>20</v>
      </c>
      <c r="E56" s="12" t="n">
        <v>0.0560789740990946</v>
      </c>
      <c r="F56" s="13"/>
      <c r="G56" s="14" t="n">
        <v>38548</v>
      </c>
      <c r="H56" s="15"/>
    </row>
    <row r="57" customFormat="false" ht="12.75" hidden="false" customHeight="false" outlineLevel="0" collapsed="false">
      <c r="B57" s="9" t="n">
        <v>38565</v>
      </c>
      <c r="C57" s="10" t="n">
        <f aca="false">B57-2</f>
        <v>38563</v>
      </c>
      <c r="D57" s="11" t="n">
        <v>23</v>
      </c>
      <c r="E57" s="12" t="n">
        <v>0.0562430036196422</v>
      </c>
      <c r="F57" s="13"/>
      <c r="G57" s="14" t="n">
        <v>38579</v>
      </c>
      <c r="H57" s="15"/>
    </row>
    <row r="58" customFormat="false" ht="12.75" hidden="false" customHeight="false" outlineLevel="0" collapsed="false">
      <c r="B58" s="9" t="n">
        <v>38596</v>
      </c>
      <c r="C58" s="10" t="n">
        <f aca="false">B58-2</f>
        <v>38594</v>
      </c>
      <c r="D58" s="11" t="n">
        <v>21</v>
      </c>
      <c r="E58" s="12" t="n">
        <v>0.0564070331491462</v>
      </c>
      <c r="F58" s="13"/>
      <c r="G58" s="14" t="n">
        <v>38610</v>
      </c>
      <c r="H58" s="15"/>
    </row>
    <row r="59" customFormat="false" ht="12.75" hidden="false" customHeight="false" outlineLevel="0" collapsed="false">
      <c r="B59" s="9" t="n">
        <v>38626</v>
      </c>
      <c r="C59" s="10" t="n">
        <f aca="false">B59-2</f>
        <v>38624</v>
      </c>
      <c r="D59" s="11" t="n">
        <v>21</v>
      </c>
      <c r="E59" s="12" t="n">
        <v>0.056565771412032</v>
      </c>
      <c r="F59" s="13"/>
      <c r="G59" s="14" t="n">
        <v>38640</v>
      </c>
      <c r="H59" s="15"/>
    </row>
    <row r="60" customFormat="false" ht="12.75" hidden="false" customHeight="false" outlineLevel="0" collapsed="false">
      <c r="B60" s="9" t="n">
        <v>38657</v>
      </c>
      <c r="C60" s="10" t="n">
        <f aca="false">B60-2</f>
        <v>38655</v>
      </c>
      <c r="D60" s="11" t="n">
        <v>21</v>
      </c>
      <c r="E60" s="12" t="n">
        <v>0.056729800959157</v>
      </c>
      <c r="F60" s="13"/>
      <c r="G60" s="14" t="n">
        <v>38671</v>
      </c>
      <c r="H60" s="15"/>
    </row>
    <row r="61" customFormat="false" ht="12.75" hidden="false" customHeight="false" outlineLevel="0" collapsed="false">
      <c r="B61" s="9" t="n">
        <v>38687</v>
      </c>
      <c r="C61" s="10" t="n">
        <f aca="false">B61-2</f>
        <v>38685</v>
      </c>
      <c r="D61" s="11" t="n">
        <v>21</v>
      </c>
      <c r="E61" s="12" t="n">
        <v>0.0568885392390936</v>
      </c>
      <c r="F61" s="13"/>
      <c r="G61" s="14" t="n">
        <v>38701</v>
      </c>
      <c r="H61" s="15"/>
    </row>
    <row r="62" customFormat="false" ht="12.75" hidden="false" customHeight="false" outlineLevel="0" collapsed="false">
      <c r="B62" s="9" t="n">
        <v>38718</v>
      </c>
      <c r="C62" s="10" t="n">
        <f aca="false">B62-2</f>
        <v>38716</v>
      </c>
      <c r="D62" s="11" t="n">
        <v>21</v>
      </c>
      <c r="E62" s="12" t="n">
        <v>0.057052568803837</v>
      </c>
      <c r="F62" s="13"/>
      <c r="G62" s="14" t="n">
        <v>38732</v>
      </c>
      <c r="H62" s="15"/>
    </row>
    <row r="63" customFormat="false" ht="12.75" hidden="false" customHeight="false" outlineLevel="0" collapsed="false">
      <c r="B63" s="9" t="n">
        <v>38749</v>
      </c>
      <c r="C63" s="10" t="n">
        <f aca="false">B63-2</f>
        <v>38747</v>
      </c>
      <c r="D63" s="11" t="n">
        <v>20</v>
      </c>
      <c r="E63" s="12" t="n">
        <v>0.0572165983775337</v>
      </c>
      <c r="F63" s="13"/>
      <c r="G63" s="14" t="n">
        <v>38763</v>
      </c>
      <c r="H63" s="15"/>
    </row>
    <row r="64" customFormat="false" ht="12.75" hidden="false" customHeight="false" outlineLevel="0" collapsed="false">
      <c r="B64" s="9" t="n">
        <v>38777</v>
      </c>
      <c r="C64" s="10" t="n">
        <f aca="false">B64-2</f>
        <v>38775</v>
      </c>
      <c r="D64" s="11" t="n">
        <v>23</v>
      </c>
      <c r="E64" s="12" t="n">
        <v>0.0573647541292117</v>
      </c>
      <c r="F64" s="13"/>
      <c r="G64" s="14" t="n">
        <v>38791</v>
      </c>
      <c r="H64" s="15"/>
    </row>
    <row r="65" customFormat="false" ht="12.75" hidden="false" customHeight="false" outlineLevel="0" collapsed="false">
      <c r="B65" s="9" t="n">
        <v>38808</v>
      </c>
      <c r="C65" s="10" t="n">
        <f aca="false">B65-2</f>
        <v>38806</v>
      </c>
      <c r="D65" s="11" t="n">
        <v>20</v>
      </c>
      <c r="E65" s="12" t="n">
        <v>0.0575287837199445</v>
      </c>
      <c r="F65" s="13"/>
      <c r="G65" s="14" t="n">
        <v>38822</v>
      </c>
      <c r="H65" s="15"/>
    </row>
    <row r="66" customFormat="false" ht="12.75" hidden="false" customHeight="false" outlineLevel="0" collapsed="false">
      <c r="B66" s="9" t="n">
        <v>38838</v>
      </c>
      <c r="C66" s="10" t="n">
        <f aca="false">B66-2</f>
        <v>38836</v>
      </c>
      <c r="D66" s="11" t="n">
        <v>22</v>
      </c>
      <c r="E66" s="12" t="n">
        <v>0.0576875220420794</v>
      </c>
      <c r="F66" s="13"/>
      <c r="G66" s="14" t="n">
        <v>38852</v>
      </c>
      <c r="H66" s="15"/>
    </row>
    <row r="67" customFormat="false" ht="12.75" hidden="false" customHeight="false" outlineLevel="0" collapsed="false">
      <c r="B67" s="9" t="n">
        <v>38869</v>
      </c>
      <c r="C67" s="10" t="n">
        <f aca="false">B67-2</f>
        <v>38867</v>
      </c>
      <c r="D67" s="11" t="n">
        <v>22</v>
      </c>
      <c r="E67" s="12" t="n">
        <v>0.0578350198200543</v>
      </c>
      <c r="F67" s="13"/>
      <c r="G67" s="14" t="n">
        <v>38883</v>
      </c>
      <c r="H67" s="15"/>
    </row>
    <row r="68" customFormat="false" ht="12.75" hidden="false" customHeight="false" outlineLevel="0" collapsed="false">
      <c r="B68" s="9" t="n">
        <v>38899</v>
      </c>
      <c r="C68" s="10" t="n">
        <f aca="false">B68-2</f>
        <v>38897</v>
      </c>
      <c r="D68" s="11" t="n">
        <v>20</v>
      </c>
      <c r="E68" s="12" t="n">
        <v>0.0579386520548732</v>
      </c>
      <c r="F68" s="13"/>
      <c r="G68" s="14" t="n">
        <v>38913</v>
      </c>
      <c r="H68" s="15"/>
    </row>
    <row r="69" customFormat="false" ht="12.75" hidden="false" customHeight="false" outlineLevel="0" collapsed="false">
      <c r="B69" s="9" t="n">
        <v>38930</v>
      </c>
      <c r="C69" s="10" t="n">
        <f aca="false">B69-2</f>
        <v>38928</v>
      </c>
      <c r="D69" s="11" t="n">
        <v>23</v>
      </c>
      <c r="E69" s="12" t="n">
        <v>0.0580457387012725</v>
      </c>
      <c r="F69" s="13"/>
      <c r="G69" s="14" t="n">
        <v>38944</v>
      </c>
      <c r="H69" s="15"/>
    </row>
    <row r="70" customFormat="false" ht="12.75" hidden="false" customHeight="false" outlineLevel="0" collapsed="false">
      <c r="B70" s="9" t="n">
        <v>38961</v>
      </c>
      <c r="C70" s="10" t="n">
        <f aca="false">B70-2</f>
        <v>38959</v>
      </c>
      <c r="D70" s="11" t="n">
        <v>20</v>
      </c>
      <c r="E70" s="12" t="n">
        <v>0.0581528253514851</v>
      </c>
      <c r="F70" s="13"/>
      <c r="G70" s="14" t="n">
        <v>38975</v>
      </c>
      <c r="H70" s="15"/>
    </row>
    <row r="71" customFormat="false" ht="12.75" hidden="false" customHeight="false" outlineLevel="0" collapsed="false">
      <c r="B71" s="9" t="n">
        <v>38991</v>
      </c>
      <c r="C71" s="10" t="n">
        <f aca="false">B71-2</f>
        <v>38989</v>
      </c>
      <c r="D71" s="11" t="n">
        <v>22</v>
      </c>
      <c r="E71" s="12" t="n">
        <v>0.058256457597258</v>
      </c>
      <c r="F71" s="13"/>
      <c r="G71" s="14" t="n">
        <v>39005</v>
      </c>
      <c r="H71" s="15"/>
    </row>
    <row r="72" customFormat="false" ht="12.75" hidden="false" customHeight="false" outlineLevel="0" collapsed="false">
      <c r="B72" s="9" t="n">
        <v>39022</v>
      </c>
      <c r="C72" s="10" t="n">
        <f aca="false">B72-2</f>
        <v>39020</v>
      </c>
      <c r="D72" s="11" t="n">
        <v>21</v>
      </c>
      <c r="E72" s="12" t="n">
        <v>0.0583635442549748</v>
      </c>
      <c r="F72" s="13"/>
      <c r="G72" s="14" t="n">
        <v>39036</v>
      </c>
      <c r="H72" s="15"/>
    </row>
    <row r="73" customFormat="false" ht="12.75" hidden="false" customHeight="false" outlineLevel="0" collapsed="false">
      <c r="B73" s="9" t="n">
        <v>39052</v>
      </c>
      <c r="C73" s="10" t="n">
        <f aca="false">B73-2</f>
        <v>39050</v>
      </c>
      <c r="D73" s="11" t="n">
        <v>20</v>
      </c>
      <c r="E73" s="12" t="n">
        <v>0.0584671765080089</v>
      </c>
      <c r="F73" s="13"/>
      <c r="G73" s="14" t="n">
        <v>39066</v>
      </c>
      <c r="H73" s="15"/>
    </row>
    <row r="74" customFormat="false" ht="12.75" hidden="false" customHeight="false" outlineLevel="0" collapsed="false">
      <c r="B74" s="9" t="n">
        <v>39083</v>
      </c>
      <c r="C74" s="10" t="n">
        <f aca="false">B74-2</f>
        <v>39081</v>
      </c>
      <c r="D74" s="11" t="n">
        <v>22</v>
      </c>
      <c r="E74" s="12" t="n">
        <v>0.0585742631732291</v>
      </c>
      <c r="F74" s="13"/>
      <c r="G74" s="14" t="n">
        <v>39097</v>
      </c>
      <c r="H74" s="15"/>
    </row>
    <row r="75" customFormat="false" ht="12.75" hidden="false" customHeight="false" outlineLevel="0" collapsed="false">
      <c r="B75" s="9" t="n">
        <v>39114</v>
      </c>
      <c r="C75" s="10" t="n">
        <f aca="false">B75-2</f>
        <v>39112</v>
      </c>
      <c r="D75" s="11" t="n">
        <v>20</v>
      </c>
      <c r="E75" s="12" t="n">
        <v>0.0586813498422627</v>
      </c>
      <c r="F75" s="13"/>
      <c r="G75" s="14" t="n">
        <v>39128</v>
      </c>
      <c r="H75" s="15"/>
    </row>
    <row r="76" customFormat="false" ht="12.75" hidden="false" customHeight="false" outlineLevel="0" collapsed="false">
      <c r="B76" s="9" t="n">
        <v>39142</v>
      </c>
      <c r="C76" s="10" t="n">
        <f aca="false">B76-2</f>
        <v>39140</v>
      </c>
      <c r="D76" s="11" t="n">
        <v>22</v>
      </c>
      <c r="E76" s="12" t="n">
        <v>0.0587780732885372</v>
      </c>
      <c r="F76" s="13"/>
      <c r="G76" s="14" t="n">
        <v>39156</v>
      </c>
      <c r="H76" s="15"/>
    </row>
    <row r="77" customFormat="false" ht="12.75" hidden="false" customHeight="false" outlineLevel="0" collapsed="false">
      <c r="B77" s="9" t="n">
        <v>39173</v>
      </c>
      <c r="C77" s="10" t="n">
        <f aca="false">B77-2</f>
        <v>39171</v>
      </c>
      <c r="D77" s="11" t="n">
        <v>21</v>
      </c>
      <c r="E77" s="12" t="n">
        <v>0.0588851599648264</v>
      </c>
      <c r="F77" s="13"/>
      <c r="G77" s="14" t="n">
        <v>39187</v>
      </c>
      <c r="H77" s="15"/>
    </row>
    <row r="78" customFormat="false" ht="12.75" hidden="false" customHeight="false" outlineLevel="0" collapsed="false">
      <c r="B78" s="9" t="n">
        <v>39203</v>
      </c>
      <c r="C78" s="10" t="n">
        <f aca="false">B78-2</f>
        <v>39201</v>
      </c>
      <c r="D78" s="11" t="n">
        <v>22</v>
      </c>
      <c r="E78" s="12" t="n">
        <v>0.0589887922358332</v>
      </c>
      <c r="F78" s="13"/>
      <c r="G78" s="14" t="n">
        <v>39217</v>
      </c>
      <c r="H78" s="15"/>
    </row>
    <row r="79" customFormat="false" ht="12.75" hidden="false" customHeight="false" outlineLevel="0" collapsed="false">
      <c r="B79" s="9" t="n">
        <v>39234</v>
      </c>
      <c r="C79" s="10" t="n">
        <f aca="false">B79-2</f>
        <v>39232</v>
      </c>
      <c r="D79" s="11" t="n">
        <v>21</v>
      </c>
      <c r="E79" s="12" t="n">
        <v>0.0590958789196243</v>
      </c>
      <c r="F79" s="13"/>
      <c r="G79" s="14" t="n">
        <v>39248</v>
      </c>
      <c r="H79" s="15"/>
    </row>
    <row r="80" customFormat="false" ht="12.75" hidden="false" customHeight="false" outlineLevel="0" collapsed="false">
      <c r="B80" s="9" t="n">
        <v>39264</v>
      </c>
      <c r="C80" s="10" t="n">
        <f aca="false">B80-2</f>
        <v>39262</v>
      </c>
      <c r="D80" s="11" t="n">
        <v>21</v>
      </c>
      <c r="E80" s="12" t="n">
        <v>0.0591995111978898</v>
      </c>
      <c r="F80" s="13"/>
      <c r="G80" s="14" t="n">
        <v>39278</v>
      </c>
      <c r="H80" s="15"/>
    </row>
    <row r="81" customFormat="false" ht="12.75" hidden="false" customHeight="false" outlineLevel="0" collapsed="false">
      <c r="B81" s="9" t="n">
        <v>39295</v>
      </c>
      <c r="C81" s="10" t="n">
        <f aca="false">B81-2</f>
        <v>39293</v>
      </c>
      <c r="D81" s="11" t="n">
        <v>23</v>
      </c>
      <c r="E81" s="12" t="n">
        <v>0.0593065978891816</v>
      </c>
      <c r="F81" s="13"/>
      <c r="G81" s="14" t="n">
        <v>39309</v>
      </c>
      <c r="H81" s="15"/>
    </row>
    <row r="82" customFormat="false" ht="12.75" hidden="false" customHeight="false" outlineLevel="0" collapsed="false">
      <c r="B82" s="9" t="n">
        <v>39326</v>
      </c>
      <c r="C82" s="10" t="n">
        <f aca="false">B82-2</f>
        <v>39324</v>
      </c>
      <c r="D82" s="11" t="n">
        <v>19</v>
      </c>
      <c r="E82" s="12" t="n">
        <v>0.0594136845842845</v>
      </c>
      <c r="F82" s="13"/>
      <c r="G82" s="14" t="n">
        <v>39340</v>
      </c>
      <c r="H82" s="15"/>
    </row>
    <row r="83" customFormat="false" ht="12.75" hidden="false" customHeight="false" outlineLevel="0" collapsed="false">
      <c r="B83" s="9" t="n">
        <v>39356</v>
      </c>
      <c r="C83" s="10" t="n">
        <f aca="false">B83-2</f>
        <v>39354</v>
      </c>
      <c r="D83" s="11" t="n">
        <v>23</v>
      </c>
      <c r="E83" s="12" t="n">
        <v>0.0595173168734973</v>
      </c>
      <c r="F83" s="13"/>
      <c r="G83" s="14" t="n">
        <v>39370</v>
      </c>
      <c r="H83" s="15"/>
    </row>
    <row r="84" customFormat="false" ht="12.75" hidden="false" customHeight="false" outlineLevel="0" collapsed="false">
      <c r="B84" s="9" t="n">
        <v>39387</v>
      </c>
      <c r="C84" s="10" t="n">
        <f aca="false">B84-2</f>
        <v>39385</v>
      </c>
      <c r="D84" s="11" t="n">
        <v>21</v>
      </c>
      <c r="E84" s="12" t="n">
        <v>0.0596244035761</v>
      </c>
      <c r="F84" s="13"/>
      <c r="G84" s="14" t="n">
        <v>39401</v>
      </c>
      <c r="H84" s="15"/>
    </row>
    <row r="85" customFormat="false" ht="12.75" hidden="false" customHeight="false" outlineLevel="0" collapsed="false">
      <c r="B85" s="9" t="n">
        <v>39417</v>
      </c>
      <c r="C85" s="10" t="n">
        <f aca="false">B85-2</f>
        <v>39415</v>
      </c>
      <c r="D85" s="11" t="n">
        <v>20</v>
      </c>
      <c r="E85" s="12" t="n">
        <v>0.0597280358725696</v>
      </c>
      <c r="F85" s="13"/>
      <c r="G85" s="14" t="n">
        <v>39431</v>
      </c>
      <c r="H85" s="15"/>
    </row>
    <row r="86" customFormat="false" ht="12.75" hidden="false" customHeight="false" outlineLevel="0" collapsed="false">
      <c r="B86" s="9" t="n">
        <v>39448</v>
      </c>
      <c r="C86" s="10" t="n">
        <f aca="false">B86-2</f>
        <v>39446</v>
      </c>
      <c r="D86" s="11" t="n">
        <v>22</v>
      </c>
      <c r="E86" s="12" t="n">
        <v>0.0598351225826712</v>
      </c>
      <c r="F86" s="13"/>
      <c r="G86" s="14" t="n">
        <v>39462</v>
      </c>
      <c r="H86" s="15"/>
    </row>
    <row r="87" customFormat="false" ht="12.75" hidden="false" customHeight="false" outlineLevel="0" collapsed="false">
      <c r="B87" s="9" t="n">
        <v>39479</v>
      </c>
      <c r="C87" s="10" t="n">
        <f aca="false">B87-2</f>
        <v>39477</v>
      </c>
      <c r="D87" s="11" t="n">
        <v>21</v>
      </c>
      <c r="E87" s="12" t="n">
        <v>0.0599422092965831</v>
      </c>
      <c r="F87" s="13"/>
      <c r="G87" s="14" t="n">
        <v>39493</v>
      </c>
      <c r="H87" s="15"/>
    </row>
    <row r="88" customFormat="false" ht="12.75" hidden="false" customHeight="false" outlineLevel="0" collapsed="false">
      <c r="B88" s="9" t="n">
        <v>39508</v>
      </c>
      <c r="C88" s="10" t="n">
        <f aca="false">B88-2</f>
        <v>39506</v>
      </c>
      <c r="D88" s="11" t="n">
        <v>21</v>
      </c>
      <c r="E88" s="12" t="n">
        <v>0.0600423871936919</v>
      </c>
      <c r="F88" s="13"/>
      <c r="G88" s="14" t="n">
        <v>39522</v>
      </c>
      <c r="H88" s="15"/>
    </row>
    <row r="89" customFormat="false" ht="12.75" hidden="false" customHeight="false" outlineLevel="0" collapsed="false">
      <c r="B89" s="9" t="n">
        <v>39539</v>
      </c>
      <c r="C89" s="10" t="n">
        <f aca="false">B89-2</f>
        <v>39537</v>
      </c>
      <c r="D89" s="11" t="n">
        <v>22</v>
      </c>
      <c r="E89" s="12" t="n">
        <v>0.0601494739149788</v>
      </c>
      <c r="F89" s="13"/>
      <c r="G89" s="14" t="n">
        <v>39553</v>
      </c>
      <c r="H89" s="15"/>
    </row>
    <row r="90" customFormat="false" ht="12.75" hidden="false" customHeight="false" outlineLevel="0" collapsed="false">
      <c r="B90" s="9" t="n">
        <v>39569</v>
      </c>
      <c r="C90" s="10" t="n">
        <f aca="false">B90-2</f>
        <v>39567</v>
      </c>
      <c r="D90" s="11" t="n">
        <v>21</v>
      </c>
      <c r="E90" s="12" t="n">
        <v>0.0602531062295291</v>
      </c>
      <c r="F90" s="13"/>
      <c r="G90" s="14" t="n">
        <v>39583</v>
      </c>
      <c r="H90" s="15"/>
    </row>
    <row r="91" customFormat="false" ht="12.75" hidden="false" customHeight="false" outlineLevel="0" collapsed="false">
      <c r="B91" s="9" t="n">
        <v>39600</v>
      </c>
      <c r="C91" s="10" t="n">
        <f aca="false">B91-2</f>
        <v>39598</v>
      </c>
      <c r="D91" s="11" t="n">
        <v>21</v>
      </c>
      <c r="E91" s="12" t="n">
        <v>0.0603506336484556</v>
      </c>
      <c r="F91" s="13"/>
      <c r="G91" s="14" t="n">
        <v>39614</v>
      </c>
      <c r="H91" s="15"/>
    </row>
    <row r="92" customFormat="false" ht="12.75" hidden="false" customHeight="false" outlineLevel="0" collapsed="false">
      <c r="B92" s="9" t="n">
        <v>39630</v>
      </c>
      <c r="C92" s="10" t="n">
        <f aca="false">B92-2</f>
        <v>39628</v>
      </c>
      <c r="D92" s="11" t="n">
        <v>22</v>
      </c>
      <c r="E92" s="12" t="n">
        <v>0.0604224016028638</v>
      </c>
      <c r="F92" s="13"/>
      <c r="G92" s="14" t="n">
        <v>39644</v>
      </c>
      <c r="H92" s="15"/>
    </row>
    <row r="93" customFormat="false" ht="12.75" hidden="false" customHeight="false" outlineLevel="0" collapsed="false">
      <c r="B93" s="9" t="n">
        <v>39661</v>
      </c>
      <c r="C93" s="10" t="n">
        <f aca="false">B93-2</f>
        <v>39659</v>
      </c>
      <c r="D93" s="11" t="n">
        <v>21</v>
      </c>
      <c r="E93" s="12" t="n">
        <v>0.0604965618242161</v>
      </c>
      <c r="F93" s="13"/>
      <c r="G93" s="14" t="n">
        <v>39675</v>
      </c>
      <c r="H93" s="15"/>
    </row>
    <row r="94" customFormat="false" ht="12.75" hidden="false" customHeight="false" outlineLevel="0" collapsed="false">
      <c r="B94" s="9" t="n">
        <v>39692</v>
      </c>
      <c r="C94" s="10" t="n">
        <f aca="false">B94-2</f>
        <v>39690</v>
      </c>
      <c r="D94" s="11" t="n">
        <v>21</v>
      </c>
      <c r="E94" s="12" t="n">
        <v>0.0605707220473954</v>
      </c>
      <c r="F94" s="13"/>
      <c r="G94" s="14" t="n">
        <v>39706</v>
      </c>
      <c r="H94" s="15"/>
    </row>
    <row r="95" customFormat="false" ht="12.75" hidden="false" customHeight="false" outlineLevel="0" collapsed="false">
      <c r="B95" s="9" t="n">
        <v>39722</v>
      </c>
      <c r="C95" s="10" t="n">
        <f aca="false">B95-2</f>
        <v>39720</v>
      </c>
      <c r="D95" s="11" t="n">
        <v>23</v>
      </c>
      <c r="E95" s="12" t="n">
        <v>0.0606424900070506</v>
      </c>
      <c r="F95" s="13"/>
      <c r="G95" s="14" t="n">
        <v>39736</v>
      </c>
      <c r="H95" s="15"/>
    </row>
    <row r="96" customFormat="false" ht="12.75" hidden="false" customHeight="false" outlineLevel="0" collapsed="false">
      <c r="B96" s="9" t="n">
        <v>39753</v>
      </c>
      <c r="C96" s="10" t="n">
        <f aca="false">B96-2</f>
        <v>39751</v>
      </c>
      <c r="D96" s="11" t="n">
        <v>19</v>
      </c>
      <c r="E96" s="12" t="n">
        <v>0.0607166502338243</v>
      </c>
      <c r="F96" s="13"/>
      <c r="G96" s="14" t="n">
        <v>39767</v>
      </c>
      <c r="H96" s="15"/>
    </row>
    <row r="97" customFormat="false" ht="12.75" hidden="false" customHeight="false" outlineLevel="0" collapsed="false">
      <c r="B97" s="9" t="n">
        <v>39783</v>
      </c>
      <c r="C97" s="10" t="n">
        <f aca="false">B97-2</f>
        <v>39781</v>
      </c>
      <c r="D97" s="11" t="n">
        <v>22</v>
      </c>
      <c r="E97" s="12" t="n">
        <v>0.060788418196958</v>
      </c>
      <c r="F97" s="13"/>
      <c r="G97" s="14" t="n">
        <v>39797</v>
      </c>
      <c r="H97" s="15"/>
    </row>
    <row r="98" customFormat="false" ht="12.75" hidden="false" customHeight="false" outlineLevel="0" collapsed="false">
      <c r="B98" s="9" t="n">
        <v>39814</v>
      </c>
      <c r="C98" s="10" t="n">
        <f aca="false">B98-2</f>
        <v>39812</v>
      </c>
      <c r="D98" s="11" t="n">
        <v>21</v>
      </c>
      <c r="E98" s="12" t="n">
        <v>0.0608625784273267</v>
      </c>
      <c r="F98" s="13"/>
      <c r="G98" s="14" t="n">
        <v>39828</v>
      </c>
      <c r="H98" s="15"/>
    </row>
    <row r="99" customFormat="false" ht="12.75" hidden="false" customHeight="false" outlineLevel="0" collapsed="false">
      <c r="B99" s="9" t="n">
        <v>39845</v>
      </c>
      <c r="C99" s="10" t="n">
        <f aca="false">B99-2</f>
        <v>39843</v>
      </c>
      <c r="D99" s="11" t="n">
        <v>20</v>
      </c>
      <c r="E99" s="12" t="n">
        <v>0.0609367386595219</v>
      </c>
      <c r="F99" s="13"/>
      <c r="G99" s="14" t="n">
        <v>39859</v>
      </c>
      <c r="H99" s="15"/>
    </row>
    <row r="100" customFormat="false" ht="12.75" hidden="false" customHeight="false" outlineLevel="0" collapsed="false">
      <c r="B100" s="9" t="n">
        <v>39873</v>
      </c>
      <c r="C100" s="10" t="n">
        <f aca="false">B100-2</f>
        <v>39871</v>
      </c>
      <c r="D100" s="11" t="n">
        <v>22</v>
      </c>
      <c r="E100" s="12" t="n">
        <v>0.0610037220966229</v>
      </c>
      <c r="F100" s="13"/>
      <c r="G100" s="14" t="n">
        <v>39887</v>
      </c>
      <c r="H100" s="15"/>
    </row>
    <row r="101" customFormat="false" ht="12.75" hidden="false" customHeight="false" outlineLevel="0" collapsed="false">
      <c r="B101" s="9" t="n">
        <v>39904</v>
      </c>
      <c r="C101" s="10" t="n">
        <f aca="false">B101-2</f>
        <v>39902</v>
      </c>
      <c r="D101" s="11" t="n">
        <v>22</v>
      </c>
      <c r="E101" s="12" t="n">
        <v>0.0610778823322944</v>
      </c>
      <c r="F101" s="13"/>
      <c r="G101" s="14" t="n">
        <v>39918</v>
      </c>
      <c r="H101" s="15"/>
    </row>
    <row r="102" customFormat="false" ht="12.75" hidden="false" customHeight="false" outlineLevel="0" collapsed="false">
      <c r="B102" s="9" t="n">
        <v>39934</v>
      </c>
      <c r="C102" s="10" t="n">
        <f aca="false">B102-2</f>
        <v>39932</v>
      </c>
      <c r="D102" s="11" t="n">
        <v>20</v>
      </c>
      <c r="E102" s="12" t="n">
        <v>0.0611496503040381</v>
      </c>
      <c r="F102" s="13"/>
      <c r="G102" s="14" t="n">
        <v>39948</v>
      </c>
      <c r="H102" s="15"/>
    </row>
    <row r="103" customFormat="false" ht="12.75" hidden="false" customHeight="false" outlineLevel="0" collapsed="false">
      <c r="B103" s="9" t="n">
        <v>39965</v>
      </c>
      <c r="C103" s="10" t="n">
        <f aca="false">B103-2</f>
        <v>39963</v>
      </c>
      <c r="D103" s="11" t="n">
        <v>22</v>
      </c>
      <c r="E103" s="12" t="n">
        <v>0.0612238105433032</v>
      </c>
      <c r="F103" s="13"/>
      <c r="G103" s="14" t="n">
        <v>39979</v>
      </c>
      <c r="H103" s="15"/>
    </row>
    <row r="104" customFormat="false" ht="12.75" hidden="false" customHeight="false" outlineLevel="0" collapsed="false">
      <c r="B104" s="9" t="n">
        <v>39995</v>
      </c>
      <c r="C104" s="10" t="n">
        <f aca="false">B104-2</f>
        <v>39993</v>
      </c>
      <c r="D104" s="11" t="n">
        <v>23</v>
      </c>
      <c r="E104" s="12" t="n">
        <v>0.0612955785185245</v>
      </c>
      <c r="F104" s="13"/>
      <c r="G104" s="14" t="n">
        <v>40009</v>
      </c>
      <c r="H104" s="15"/>
    </row>
    <row r="105" customFormat="false" ht="12.75" hidden="false" customHeight="false" outlineLevel="0" collapsed="false">
      <c r="B105" s="9" t="n">
        <v>40026</v>
      </c>
      <c r="C105" s="10" t="n">
        <f aca="false">B105-2</f>
        <v>40024</v>
      </c>
      <c r="D105" s="11" t="n">
        <v>21</v>
      </c>
      <c r="E105" s="12" t="n">
        <v>0.0613697387613832</v>
      </c>
      <c r="F105" s="13"/>
      <c r="G105" s="14" t="n">
        <v>40040</v>
      </c>
      <c r="H105" s="15"/>
    </row>
    <row r="106" customFormat="false" ht="12.75" hidden="false" customHeight="false" outlineLevel="0" collapsed="false">
      <c r="B106" s="9" t="n">
        <v>40057</v>
      </c>
      <c r="C106" s="10" t="n">
        <f aca="false">B106-2</f>
        <v>40055</v>
      </c>
      <c r="D106" s="11" t="n">
        <v>21</v>
      </c>
      <c r="E106" s="12" t="n">
        <v>0.0614438990060684</v>
      </c>
      <c r="F106" s="13"/>
      <c r="G106" s="14" t="n">
        <v>40071</v>
      </c>
      <c r="H106" s="15"/>
    </row>
    <row r="107" customFormat="false" ht="12.75" hidden="false" customHeight="false" outlineLevel="0" collapsed="false">
      <c r="B107" s="9" t="n">
        <v>40087</v>
      </c>
      <c r="C107" s="10" t="n">
        <f aca="false">B107-2</f>
        <v>40085</v>
      </c>
      <c r="D107" s="11" t="n">
        <v>22</v>
      </c>
      <c r="E107" s="12" t="n">
        <v>0.0615156669865344</v>
      </c>
      <c r="F107" s="13"/>
      <c r="G107" s="14" t="n">
        <v>40101</v>
      </c>
      <c r="H107" s="15"/>
    </row>
    <row r="108" customFormat="false" ht="12.75" hidden="false" customHeight="false" outlineLevel="0" collapsed="false">
      <c r="B108" s="9" t="n">
        <v>40118</v>
      </c>
      <c r="C108" s="10" t="n">
        <f aca="false">B108-2</f>
        <v>40116</v>
      </c>
      <c r="D108" s="11" t="n">
        <v>20</v>
      </c>
      <c r="E108" s="12" t="n">
        <v>0.0615898272348123</v>
      </c>
      <c r="F108" s="13"/>
      <c r="G108" s="14" t="n">
        <v>40132</v>
      </c>
      <c r="H108" s="15"/>
    </row>
    <row r="109" customFormat="false" ht="12.75" hidden="false" customHeight="false" outlineLevel="0" collapsed="false">
      <c r="B109" s="9" t="n">
        <v>40148</v>
      </c>
      <c r="C109" s="10" t="n">
        <f aca="false">B109-2</f>
        <v>40146</v>
      </c>
      <c r="D109" s="11" t="n">
        <v>22</v>
      </c>
      <c r="E109" s="12" t="n">
        <v>0.061661595218756</v>
      </c>
      <c r="F109" s="13"/>
      <c r="G109" s="14" t="n">
        <v>40162</v>
      </c>
      <c r="H109" s="15"/>
    </row>
    <row r="110" customFormat="false" ht="12.75" hidden="false" customHeight="false" outlineLevel="0" collapsed="false">
      <c r="B110" s="9" t="n">
        <v>40179</v>
      </c>
      <c r="C110" s="10" t="n">
        <f aca="false">B110-2</f>
        <v>40177</v>
      </c>
      <c r="D110" s="11" t="n">
        <v>20</v>
      </c>
      <c r="E110" s="12" t="n">
        <v>0.061735755470627</v>
      </c>
      <c r="F110" s="13"/>
      <c r="G110" s="14" t="n">
        <v>40193</v>
      </c>
      <c r="H110" s="15"/>
    </row>
    <row r="111" customFormat="false" ht="12.75" hidden="false" customHeight="false" outlineLevel="0" collapsed="false">
      <c r="B111" s="9" t="n">
        <v>40210</v>
      </c>
      <c r="C111" s="10" t="n">
        <f aca="false">B111-2</f>
        <v>40208</v>
      </c>
      <c r="D111" s="11" t="n">
        <v>20</v>
      </c>
      <c r="E111" s="12" t="n">
        <v>0.0618099157243237</v>
      </c>
      <c r="F111" s="13"/>
      <c r="G111" s="14" t="n">
        <v>40224</v>
      </c>
      <c r="H111" s="15"/>
    </row>
    <row r="112" customFormat="false" ht="12.75" hidden="false" customHeight="false" outlineLevel="0" collapsed="false">
      <c r="B112" s="9" t="n">
        <v>40238</v>
      </c>
      <c r="C112" s="10" t="n">
        <f aca="false">B112-2</f>
        <v>40236</v>
      </c>
      <c r="D112" s="11" t="n">
        <v>23</v>
      </c>
      <c r="E112" s="12" t="n">
        <v>0.0618768991808452</v>
      </c>
      <c r="F112" s="13"/>
      <c r="G112" s="14" t="n">
        <v>40252</v>
      </c>
      <c r="H112" s="15"/>
    </row>
    <row r="113" customFormat="false" ht="12.75" hidden="false" customHeight="false" outlineLevel="0" collapsed="false">
      <c r="B113" s="9" t="n">
        <v>40269</v>
      </c>
      <c r="C113" s="10" t="n">
        <f aca="false">B113-2</f>
        <v>40267</v>
      </c>
      <c r="D113" s="11" t="n">
        <v>22</v>
      </c>
      <c r="E113" s="12" t="n">
        <v>0.0619510594380173</v>
      </c>
      <c r="F113" s="13"/>
      <c r="G113" s="14" t="n">
        <v>40283</v>
      </c>
      <c r="H113" s="15"/>
    </row>
    <row r="114" customFormat="false" ht="12.75" hidden="false" customHeight="false" outlineLevel="0" collapsed="false">
      <c r="B114" s="9" t="n">
        <v>40299</v>
      </c>
      <c r="C114" s="10" t="n">
        <f aca="false">B114-2</f>
        <v>40297</v>
      </c>
      <c r="D114" s="11" t="n">
        <v>20</v>
      </c>
      <c r="E114" s="12" t="n">
        <v>0.0620228274305665</v>
      </c>
      <c r="F114" s="13"/>
      <c r="G114" s="14" t="n">
        <v>40313</v>
      </c>
      <c r="H114" s="15"/>
    </row>
    <row r="115" customFormat="false" ht="12.75" hidden="false" customHeight="false" outlineLevel="0" collapsed="false">
      <c r="B115" s="9" t="n">
        <v>40330</v>
      </c>
      <c r="C115" s="10" t="n">
        <f aca="false">B115-2</f>
        <v>40328</v>
      </c>
      <c r="D115" s="11" t="n">
        <v>22</v>
      </c>
      <c r="E115" s="12" t="n">
        <v>0.0620969876913304</v>
      </c>
      <c r="F115" s="13"/>
      <c r="G115" s="14" t="n">
        <v>40344</v>
      </c>
      <c r="H115" s="15"/>
    </row>
    <row r="116" customFormat="false" ht="12.75" hidden="false" customHeight="false" outlineLevel="0" collapsed="false">
      <c r="B116" s="9" t="n">
        <v>40360</v>
      </c>
      <c r="C116" s="10" t="n">
        <f aca="false">B116-2</f>
        <v>40358</v>
      </c>
      <c r="D116" s="11" t="n">
        <v>21</v>
      </c>
      <c r="E116" s="12" t="n">
        <v>0.0621687556873565</v>
      </c>
      <c r="F116" s="13"/>
      <c r="G116" s="14" t="n">
        <v>40374</v>
      </c>
      <c r="H116" s="15"/>
    </row>
    <row r="117" customFormat="false" ht="12.75" hidden="false" customHeight="false" outlineLevel="0" collapsed="false">
      <c r="B117" s="9" t="n">
        <v>40391</v>
      </c>
      <c r="C117" s="10" t="n">
        <f aca="false">B117-2</f>
        <v>40389</v>
      </c>
      <c r="D117" s="11" t="n">
        <v>22</v>
      </c>
      <c r="E117" s="12" t="n">
        <v>0.0622429159517126</v>
      </c>
      <c r="F117" s="13"/>
      <c r="G117" s="14" t="n">
        <v>40405</v>
      </c>
      <c r="H117" s="15"/>
    </row>
    <row r="118" customFormat="false" ht="12.75" hidden="false" customHeight="false" outlineLevel="0" collapsed="false">
      <c r="B118" s="9" t="n">
        <v>40422</v>
      </c>
      <c r="C118" s="10" t="n">
        <f aca="false">B118-2</f>
        <v>40420</v>
      </c>
      <c r="D118" s="11" t="n">
        <v>21</v>
      </c>
      <c r="E118" s="12" t="n">
        <v>0.062317076217894</v>
      </c>
      <c r="F118" s="13"/>
      <c r="G118" s="14" t="n">
        <v>40436</v>
      </c>
      <c r="H118" s="15"/>
    </row>
    <row r="119" customFormat="false" ht="12.75" hidden="false" customHeight="false" outlineLevel="0" collapsed="false">
      <c r="B119" s="9" t="n">
        <v>40452</v>
      </c>
      <c r="C119" s="10" t="n">
        <f aca="false">B119-2</f>
        <v>40450</v>
      </c>
      <c r="D119" s="11" t="n">
        <v>21</v>
      </c>
      <c r="E119" s="12" t="n">
        <v>0.0623888442191625</v>
      </c>
      <c r="F119" s="13"/>
      <c r="G119" s="14" t="n">
        <v>40466</v>
      </c>
      <c r="H119" s="15"/>
    </row>
    <row r="120" customFormat="false" ht="12.75" hidden="false" customHeight="false" outlineLevel="0" collapsed="false">
      <c r="B120" s="9" t="n">
        <v>40483</v>
      </c>
      <c r="C120" s="10" t="n">
        <f aca="false">B120-2</f>
        <v>40481</v>
      </c>
      <c r="D120" s="11" t="n">
        <v>21</v>
      </c>
      <c r="E120" s="12" t="n">
        <v>0.0624630044889356</v>
      </c>
      <c r="F120" s="13"/>
      <c r="G120" s="14" t="n">
        <v>40497</v>
      </c>
      <c r="H120" s="15"/>
    </row>
    <row r="121" customFormat="false" ht="12.75" hidden="false" customHeight="false" outlineLevel="0" collapsed="false">
      <c r="B121" s="9" t="n">
        <v>40513</v>
      </c>
      <c r="C121" s="10" t="n">
        <f aca="false">B121-2</f>
        <v>40511</v>
      </c>
      <c r="D121" s="11" t="n">
        <v>23</v>
      </c>
      <c r="E121" s="12" t="n">
        <v>0.06253477249368</v>
      </c>
      <c r="F121" s="13"/>
      <c r="G121" s="14" t="n">
        <v>40527</v>
      </c>
      <c r="H121" s="15"/>
    </row>
    <row r="122" customFormat="false" ht="12.75" hidden="false" customHeight="false" outlineLevel="0" collapsed="false">
      <c r="B122" s="9" t="n">
        <v>40544</v>
      </c>
      <c r="C122" s="10" t="n">
        <f aca="false">B122-2</f>
        <v>40542</v>
      </c>
      <c r="D122" s="11" t="n">
        <v>21</v>
      </c>
      <c r="E122" s="12" t="n">
        <v>0.0626089327670445</v>
      </c>
      <c r="F122" s="13"/>
      <c r="G122" s="14" t="n">
        <v>40558</v>
      </c>
      <c r="H122" s="15"/>
    </row>
    <row r="123" customFormat="false" ht="12.75" hidden="false" customHeight="false" outlineLevel="0" collapsed="false">
      <c r="B123" s="9" t="n">
        <v>40575</v>
      </c>
      <c r="C123" s="10" t="n">
        <f aca="false">B123-2</f>
        <v>40573</v>
      </c>
      <c r="D123" s="11" t="n">
        <v>20</v>
      </c>
      <c r="E123" s="12" t="n">
        <v>0.0626830930422337</v>
      </c>
      <c r="F123" s="13"/>
      <c r="G123" s="14" t="n">
        <v>40589</v>
      </c>
      <c r="H123" s="15"/>
    </row>
    <row r="124" customFormat="false" ht="12.75" hidden="false" customHeight="false" outlineLevel="0" collapsed="false">
      <c r="B124" s="9" t="n">
        <v>40603</v>
      </c>
      <c r="C124" s="10" t="n">
        <f aca="false">B124-2</f>
        <v>40601</v>
      </c>
      <c r="D124" s="11" t="n">
        <v>23</v>
      </c>
      <c r="E124" s="12" t="n">
        <v>0.0627500765181672</v>
      </c>
      <c r="F124" s="13"/>
      <c r="G124" s="14" t="n">
        <v>40617</v>
      </c>
      <c r="H124" s="15"/>
    </row>
    <row r="125" customFormat="false" ht="12.75" hidden="false" customHeight="false" outlineLevel="0" collapsed="false">
      <c r="B125" s="9" t="n">
        <v>40634</v>
      </c>
      <c r="C125" s="10" t="n">
        <f aca="false">B125-2</f>
        <v>40632</v>
      </c>
      <c r="D125" s="11" t="n">
        <v>21</v>
      </c>
      <c r="E125" s="12" t="n">
        <v>0.0628242367968306</v>
      </c>
      <c r="F125" s="13"/>
      <c r="G125" s="14" t="n">
        <v>40648</v>
      </c>
      <c r="H125" s="15"/>
    </row>
    <row r="126" customFormat="false" ht="12.75" hidden="false" customHeight="false" outlineLevel="0" collapsed="false">
      <c r="B126" s="9" t="n">
        <v>40664</v>
      </c>
      <c r="C126" s="10" t="n">
        <f aca="false">B126-2</f>
        <v>40662</v>
      </c>
      <c r="D126" s="11" t="n">
        <v>21</v>
      </c>
      <c r="E126" s="12" t="n">
        <v>0.062896004810177</v>
      </c>
      <c r="F126" s="13"/>
      <c r="G126" s="14" t="n">
        <v>40678</v>
      </c>
      <c r="H126" s="15"/>
    </row>
    <row r="127" customFormat="false" ht="12.75" hidden="false" customHeight="false" outlineLevel="0" collapsed="false">
      <c r="B127" s="9" t="n">
        <v>40695</v>
      </c>
      <c r="C127" s="10" t="n">
        <f aca="false">B127-2</f>
        <v>40693</v>
      </c>
      <c r="D127" s="11" t="n">
        <v>22</v>
      </c>
      <c r="E127" s="12" t="n">
        <v>0.0629584653797393</v>
      </c>
      <c r="F127" s="13"/>
      <c r="G127" s="14" t="n">
        <v>40709</v>
      </c>
      <c r="H127" s="15"/>
    </row>
    <row r="128" customFormat="false" ht="12.75" hidden="false" customHeight="false" outlineLevel="0" collapsed="false">
      <c r="B128" s="9" t="n">
        <v>40725</v>
      </c>
      <c r="C128" s="10" t="n">
        <f aca="false">B128-2</f>
        <v>40723</v>
      </c>
      <c r="D128" s="11" t="n">
        <v>20</v>
      </c>
      <c r="E128" s="12" t="n">
        <v>0.0629912343533761</v>
      </c>
      <c r="F128" s="13"/>
      <c r="G128" s="14" t="n">
        <v>40739</v>
      </c>
      <c r="H128" s="15"/>
    </row>
    <row r="129" customFormat="false" ht="12.75" hidden="false" customHeight="false" outlineLevel="0" collapsed="false">
      <c r="B129" s="9" t="n">
        <v>40756</v>
      </c>
      <c r="C129" s="10" t="n">
        <f aca="false">B129-2</f>
        <v>40754</v>
      </c>
      <c r="D129" s="11" t="n">
        <v>23</v>
      </c>
      <c r="E129" s="12" t="n">
        <v>0.0630250956265086</v>
      </c>
      <c r="F129" s="13"/>
      <c r="G129" s="14" t="n">
        <v>40770</v>
      </c>
      <c r="H129" s="15"/>
    </row>
    <row r="130" customFormat="false" ht="12.75" hidden="false" customHeight="false" outlineLevel="0" collapsed="false">
      <c r="B130" s="9" t="n">
        <v>40787</v>
      </c>
      <c r="C130" s="10" t="n">
        <f aca="false">B130-2</f>
        <v>40785</v>
      </c>
      <c r="D130" s="11" t="n">
        <v>21</v>
      </c>
      <c r="E130" s="12" t="n">
        <v>0.0630589569000213</v>
      </c>
      <c r="F130" s="13"/>
      <c r="G130" s="14" t="n">
        <v>40801</v>
      </c>
      <c r="H130" s="15"/>
    </row>
    <row r="131" customFormat="false" ht="12.75" hidden="false" customHeight="false" outlineLevel="0" collapsed="false">
      <c r="B131" s="9" t="n">
        <v>40817</v>
      </c>
      <c r="C131" s="10" t="n">
        <f aca="false">B131-2</f>
        <v>40815</v>
      </c>
      <c r="D131" s="11" t="n">
        <v>21</v>
      </c>
      <c r="E131" s="12" t="n">
        <v>0.063091725874751</v>
      </c>
      <c r="F131" s="13"/>
      <c r="G131" s="14" t="n">
        <v>40831</v>
      </c>
      <c r="H131" s="15"/>
    </row>
    <row r="132" customFormat="false" ht="12.75" hidden="false" customHeight="false" outlineLevel="0" collapsed="false">
      <c r="B132" s="9" t="n">
        <v>40848</v>
      </c>
      <c r="C132" s="10" t="n">
        <f aca="false">B132-2</f>
        <v>40846</v>
      </c>
      <c r="D132" s="11" t="n">
        <v>21</v>
      </c>
      <c r="E132" s="12" t="n">
        <v>0.063125587149012</v>
      </c>
      <c r="F132" s="13"/>
      <c r="G132" s="14" t="n">
        <v>40862</v>
      </c>
      <c r="H132" s="15"/>
    </row>
    <row r="133" customFormat="false" ht="12.75" hidden="false" customHeight="false" outlineLevel="0" collapsed="false">
      <c r="B133" s="9" t="n">
        <v>40878</v>
      </c>
      <c r="C133" s="10" t="n">
        <f aca="false">B133-2</f>
        <v>40876</v>
      </c>
      <c r="D133" s="11" t="n">
        <v>21</v>
      </c>
      <c r="E133" s="12" t="n">
        <v>0.063158356124466</v>
      </c>
      <c r="F133" s="13"/>
      <c r="G133" s="14" t="n">
        <v>40892</v>
      </c>
      <c r="H133" s="15"/>
    </row>
    <row r="134" customFormat="false" ht="12.75" hidden="false" customHeight="false" outlineLevel="0" collapsed="false">
      <c r="B134" s="9" t="n">
        <v>40909</v>
      </c>
      <c r="C134" s="10" t="n">
        <f aca="false">B134-2</f>
        <v>40907</v>
      </c>
      <c r="D134" s="11" t="n">
        <v>21</v>
      </c>
      <c r="E134" s="12" t="n">
        <v>0.0631922173994761</v>
      </c>
      <c r="F134" s="13"/>
      <c r="G134" s="14" t="n">
        <v>40923</v>
      </c>
      <c r="H134" s="15"/>
    </row>
    <row r="135" customFormat="false" ht="12.75" hidden="false" customHeight="false" outlineLevel="0" collapsed="false">
      <c r="B135" s="9" t="n">
        <v>40940</v>
      </c>
      <c r="C135" s="10" t="n">
        <f aca="false">B135-2</f>
        <v>40938</v>
      </c>
      <c r="D135" s="11" t="n">
        <v>21</v>
      </c>
      <c r="E135" s="12" t="n">
        <v>0.063226078674866</v>
      </c>
      <c r="F135" s="13"/>
      <c r="G135" s="14" t="n">
        <v>40954</v>
      </c>
      <c r="H135" s="15"/>
    </row>
    <row r="136" customFormat="false" ht="12.75" hidden="false" customHeight="false" outlineLevel="0" collapsed="false">
      <c r="B136" s="9" t="n">
        <v>40969</v>
      </c>
      <c r="C136" s="10" t="n">
        <f aca="false">B136-2</f>
        <v>40967</v>
      </c>
      <c r="D136" s="11" t="n">
        <v>22</v>
      </c>
      <c r="E136" s="12" t="n">
        <v>0.0632577553521885</v>
      </c>
      <c r="F136" s="13"/>
      <c r="G136" s="14" t="n">
        <v>40983</v>
      </c>
      <c r="H136" s="15"/>
    </row>
    <row r="137" customFormat="false" ht="12.75" hidden="false" customHeight="false" outlineLevel="0" collapsed="false">
      <c r="B137" s="9" t="n">
        <v>41000</v>
      </c>
      <c r="C137" s="10" t="n">
        <f aca="false">B137-2</f>
        <v>40998</v>
      </c>
      <c r="D137" s="11" t="n">
        <v>21</v>
      </c>
      <c r="E137" s="12" t="n">
        <v>0.0632916166283146</v>
      </c>
      <c r="F137" s="13"/>
      <c r="G137" s="14" t="n">
        <v>41014</v>
      </c>
      <c r="H137" s="15"/>
    </row>
    <row r="138" customFormat="false" ht="12.75" hidden="false" customHeight="false" outlineLevel="0" collapsed="false">
      <c r="B138" s="9" t="n">
        <v>41030</v>
      </c>
      <c r="C138" s="10" t="n">
        <f aca="false">B138-2</f>
        <v>41028</v>
      </c>
      <c r="D138" s="11" t="n">
        <v>22</v>
      </c>
      <c r="E138" s="12" t="n">
        <v>0.0633243856055734</v>
      </c>
      <c r="F138" s="13"/>
      <c r="G138" s="14" t="n">
        <v>41044</v>
      </c>
      <c r="H138" s="15"/>
    </row>
    <row r="139" customFormat="false" ht="12.75" hidden="false" customHeight="false" outlineLevel="0" collapsed="false">
      <c r="B139" s="9" t="n">
        <v>41061</v>
      </c>
      <c r="C139" s="10" t="n">
        <f aca="false">B139-2</f>
        <v>41059</v>
      </c>
      <c r="D139" s="11" t="n">
        <v>21</v>
      </c>
      <c r="E139" s="12" t="n">
        <v>0.0633582468824483</v>
      </c>
      <c r="F139" s="13"/>
      <c r="G139" s="14" t="n">
        <v>41075</v>
      </c>
      <c r="H139" s="15"/>
    </row>
    <row r="140" customFormat="false" ht="12.75" hidden="false" customHeight="false" outlineLevel="0" collapsed="false">
      <c r="B140" s="9" t="n">
        <v>41091</v>
      </c>
      <c r="C140" s="10" t="n">
        <f aca="false">B140-2</f>
        <v>41089</v>
      </c>
      <c r="D140" s="11" t="n">
        <v>21</v>
      </c>
      <c r="E140" s="12" t="n">
        <v>0.0633910158604314</v>
      </c>
      <c r="F140" s="13"/>
      <c r="G140" s="14" t="n">
        <v>41105</v>
      </c>
      <c r="H140" s="15"/>
    </row>
    <row r="141" customFormat="false" ht="12.75" hidden="false" customHeight="false" outlineLevel="0" collapsed="false">
      <c r="B141" s="9" t="n">
        <v>41122</v>
      </c>
      <c r="C141" s="10" t="n">
        <f aca="false">B141-2</f>
        <v>41120</v>
      </c>
      <c r="D141" s="11" t="n">
        <v>23</v>
      </c>
      <c r="E141" s="12" t="n">
        <v>0.0634248771380546</v>
      </c>
      <c r="F141" s="13"/>
      <c r="G141" s="14" t="n">
        <v>41136</v>
      </c>
      <c r="H141" s="15"/>
    </row>
    <row r="142" customFormat="false" ht="12.75" hidden="false" customHeight="false" outlineLevel="0" collapsed="false">
      <c r="B142" s="9" t="n">
        <v>41153</v>
      </c>
      <c r="C142" s="10" t="n">
        <f aca="false">B142-2</f>
        <v>41151</v>
      </c>
      <c r="D142" s="11" t="n">
        <v>19</v>
      </c>
      <c r="E142" s="12" t="n">
        <v>0.0634587384160579</v>
      </c>
      <c r="F142" s="13"/>
      <c r="G142" s="14" t="n">
        <v>41167</v>
      </c>
      <c r="H142" s="15"/>
    </row>
    <row r="143" customFormat="false" ht="12.75" hidden="false" customHeight="false" outlineLevel="0" collapsed="false">
      <c r="B143" s="9" t="n">
        <v>41183</v>
      </c>
      <c r="C143" s="10" t="n">
        <f aca="false">B143-2</f>
        <v>41181</v>
      </c>
      <c r="D143" s="11" t="n">
        <v>23</v>
      </c>
      <c r="E143" s="12" t="n">
        <v>0.0634915073951334</v>
      </c>
      <c r="F143" s="13"/>
      <c r="G143" s="14" t="n">
        <v>41197</v>
      </c>
      <c r="H143" s="15"/>
    </row>
    <row r="144" customFormat="false" ht="12.75" hidden="false" customHeight="false" outlineLevel="0" collapsed="false">
      <c r="B144" s="9" t="n">
        <v>41214</v>
      </c>
      <c r="C144" s="10" t="n">
        <f aca="false">B144-2</f>
        <v>41212</v>
      </c>
      <c r="D144" s="11" t="n">
        <v>21</v>
      </c>
      <c r="E144" s="12" t="n">
        <v>0.0635253686738855</v>
      </c>
      <c r="F144" s="13"/>
      <c r="G144" s="14" t="n">
        <v>41228</v>
      </c>
      <c r="H144" s="15"/>
    </row>
    <row r="145" customFormat="false" ht="12.75" hidden="false" customHeight="false" outlineLevel="0" collapsed="false">
      <c r="B145" s="9" t="n">
        <v>41244</v>
      </c>
      <c r="C145" s="10" t="n">
        <f aca="false">B145-2</f>
        <v>41242</v>
      </c>
      <c r="D145" s="11" t="n">
        <v>20</v>
      </c>
      <c r="E145" s="12" t="n">
        <v>0.0635581376536849</v>
      </c>
      <c r="F145" s="13"/>
      <c r="G145" s="14" t="n">
        <v>41258</v>
      </c>
      <c r="H145" s="15"/>
    </row>
    <row r="146" customFormat="false" ht="12.75" hidden="false" customHeight="false" outlineLevel="0" collapsed="false">
      <c r="B146" s="9" t="n">
        <v>41275</v>
      </c>
      <c r="C146" s="10" t="n">
        <f aca="false">B146-2</f>
        <v>41273</v>
      </c>
      <c r="D146" s="11" t="n">
        <v>22</v>
      </c>
      <c r="E146" s="12" t="n">
        <v>0.0635919989331852</v>
      </c>
      <c r="F146" s="13"/>
      <c r="G146" s="14" t="n">
        <v>41289</v>
      </c>
      <c r="H146" s="15"/>
    </row>
    <row r="147" customFormat="false" ht="12.75" hidden="false" customHeight="false" outlineLevel="0" collapsed="false">
      <c r="B147" s="9" t="n">
        <v>41306</v>
      </c>
      <c r="C147" s="10" t="n">
        <f aca="false">B147-2</f>
        <v>41304</v>
      </c>
      <c r="D147" s="11" t="n">
        <v>20</v>
      </c>
      <c r="E147" s="12" t="n">
        <v>0.0636258602130657</v>
      </c>
      <c r="F147" s="13"/>
      <c r="G147" s="14" t="n">
        <v>41320</v>
      </c>
      <c r="H147" s="15"/>
    </row>
    <row r="148" customFormat="false" ht="12.75" hidden="false" customHeight="false" outlineLevel="0" collapsed="false">
      <c r="B148" s="9" t="n">
        <v>41334</v>
      </c>
      <c r="C148" s="10" t="n">
        <f aca="false">B148-2</f>
        <v>41332</v>
      </c>
      <c r="D148" s="11" t="n">
        <v>21</v>
      </c>
      <c r="E148" s="12" t="n">
        <v>0.0636564445952206</v>
      </c>
      <c r="F148" s="13"/>
      <c r="G148" s="14" t="n">
        <v>41348</v>
      </c>
      <c r="H148" s="15"/>
    </row>
    <row r="149" customFormat="false" ht="12.75" hidden="false" customHeight="false" outlineLevel="0" collapsed="false">
      <c r="B149" s="9" t="n">
        <v>41365</v>
      </c>
      <c r="C149" s="10" t="n">
        <f aca="false">B149-2</f>
        <v>41363</v>
      </c>
      <c r="D149" s="11" t="n">
        <v>22</v>
      </c>
      <c r="E149" s="12" t="n">
        <v>0.0636903058758249</v>
      </c>
      <c r="F149" s="13"/>
      <c r="G149" s="14" t="n">
        <v>41379</v>
      </c>
      <c r="H149" s="15"/>
    </row>
    <row r="150" customFormat="false" ht="12.75" hidden="false" customHeight="false" outlineLevel="0" collapsed="false">
      <c r="B150" s="9" t="n">
        <v>41395</v>
      </c>
      <c r="C150" s="10" t="n">
        <f aca="false">B150-2</f>
        <v>41393</v>
      </c>
      <c r="D150" s="11" t="n">
        <v>22</v>
      </c>
      <c r="E150" s="12" t="n">
        <v>0.0637230748574171</v>
      </c>
      <c r="F150" s="13"/>
      <c r="G150" s="14" t="n">
        <v>41409</v>
      </c>
      <c r="H150" s="15"/>
    </row>
    <row r="151" customFormat="false" ht="12.75" hidden="false" customHeight="false" outlineLevel="0" collapsed="false">
      <c r="B151" s="9" t="n">
        <v>41426</v>
      </c>
      <c r="C151" s="10" t="n">
        <f aca="false">B151-2</f>
        <v>41424</v>
      </c>
      <c r="D151" s="11" t="n">
        <v>20</v>
      </c>
      <c r="E151" s="12" t="n">
        <v>0.0637569361387702</v>
      </c>
      <c r="F151" s="13"/>
      <c r="G151" s="14" t="n">
        <v>41440</v>
      </c>
      <c r="H151" s="15"/>
    </row>
    <row r="152" customFormat="false" ht="12.75" hidden="false" customHeight="false" outlineLevel="0" collapsed="false">
      <c r="B152" s="9" t="n">
        <v>41456</v>
      </c>
      <c r="C152" s="10" t="n">
        <f aca="false">B152-2</f>
        <v>41454</v>
      </c>
      <c r="D152" s="11" t="n">
        <v>22</v>
      </c>
      <c r="E152" s="12" t="n">
        <v>0.0637897051210867</v>
      </c>
      <c r="F152" s="13"/>
      <c r="G152" s="14" t="n">
        <v>41470</v>
      </c>
      <c r="H152" s="15"/>
    </row>
    <row r="153" customFormat="false" ht="12.75" hidden="false" customHeight="false" outlineLevel="0" collapsed="false">
      <c r="B153" s="9" t="n">
        <v>41487</v>
      </c>
      <c r="C153" s="10" t="n">
        <f aca="false">B153-2</f>
        <v>41485</v>
      </c>
      <c r="D153" s="11" t="n">
        <v>22</v>
      </c>
      <c r="E153" s="12" t="n">
        <v>0.0638235664031872</v>
      </c>
      <c r="F153" s="13"/>
      <c r="G153" s="14" t="n">
        <v>41501</v>
      </c>
      <c r="H153" s="15"/>
    </row>
    <row r="154" customFormat="false" ht="12.75" hidden="false" customHeight="false" outlineLevel="0" collapsed="false">
      <c r="B154" s="9" t="n">
        <v>41518</v>
      </c>
      <c r="C154" s="10" t="n">
        <f aca="false">B154-2</f>
        <v>41516</v>
      </c>
      <c r="D154" s="11" t="n">
        <v>20</v>
      </c>
      <c r="E154" s="12" t="n">
        <v>0.0638574276856687</v>
      </c>
      <c r="F154" s="13"/>
      <c r="G154" s="14" t="n">
        <v>41532</v>
      </c>
      <c r="H154" s="15"/>
    </row>
    <row r="155" customFormat="false" ht="12.75" hidden="false" customHeight="false" outlineLevel="0" collapsed="false">
      <c r="B155" s="9" t="n">
        <v>41548</v>
      </c>
      <c r="C155" s="10" t="n">
        <f aca="false">B155-2</f>
        <v>41546</v>
      </c>
      <c r="D155" s="11" t="n">
        <v>23</v>
      </c>
      <c r="E155" s="12" t="n">
        <v>0.0638901966690772</v>
      </c>
      <c r="F155" s="13"/>
      <c r="G155" s="14" t="n">
        <v>41562</v>
      </c>
      <c r="H155" s="15"/>
    </row>
    <row r="156" customFormat="false" ht="12.75" hidden="false" customHeight="false" outlineLevel="0" collapsed="false">
      <c r="B156" s="9" t="n">
        <v>41579</v>
      </c>
      <c r="C156" s="10" t="n">
        <f aca="false">B156-2</f>
        <v>41577</v>
      </c>
      <c r="D156" s="11" t="n">
        <v>20</v>
      </c>
      <c r="E156" s="12" t="n">
        <v>0.063924057952307</v>
      </c>
      <c r="F156" s="13"/>
      <c r="G156" s="14" t="n">
        <v>41593</v>
      </c>
      <c r="H156" s="15"/>
    </row>
    <row r="157" customFormat="false" ht="12.75" hidden="false" customHeight="false" outlineLevel="0" collapsed="false">
      <c r="B157" s="9" t="n">
        <v>41609</v>
      </c>
      <c r="C157" s="10" t="n">
        <f aca="false">B157-2</f>
        <v>41607</v>
      </c>
      <c r="D157" s="11" t="n">
        <v>21</v>
      </c>
      <c r="E157" s="12" t="n">
        <v>0.0639568269364394</v>
      </c>
      <c r="F157" s="13"/>
      <c r="G157" s="14" t="n">
        <v>41623</v>
      </c>
      <c r="H157" s="15"/>
    </row>
    <row r="158" customFormat="false" ht="12.75" hidden="false" customHeight="false" outlineLevel="0" collapsed="false">
      <c r="B158" s="9" t="n">
        <v>41640</v>
      </c>
      <c r="C158" s="10" t="n">
        <f aca="false">B158-2</f>
        <v>41638</v>
      </c>
      <c r="D158" s="11" t="n">
        <v>22</v>
      </c>
      <c r="E158" s="12" t="n">
        <v>0.0639906882204171</v>
      </c>
      <c r="F158" s="13"/>
      <c r="G158" s="14" t="n">
        <v>41654</v>
      </c>
      <c r="H158" s="15"/>
    </row>
    <row r="159" customFormat="false" ht="12.75" hidden="false" customHeight="false" outlineLevel="0" collapsed="false">
      <c r="B159" s="9" t="n">
        <v>41671</v>
      </c>
      <c r="C159" s="10" t="n">
        <f aca="false">B159-2</f>
        <v>41669</v>
      </c>
      <c r="D159" s="11" t="n">
        <v>20</v>
      </c>
      <c r="E159" s="12" t="n">
        <v>0.0640245495047753</v>
      </c>
      <c r="F159" s="13"/>
      <c r="G159" s="14" t="n">
        <v>41685</v>
      </c>
      <c r="H159" s="15"/>
    </row>
    <row r="160" customFormat="false" ht="12.75" hidden="false" customHeight="false" outlineLevel="0" collapsed="false">
      <c r="B160" s="9" t="n">
        <v>41699</v>
      </c>
      <c r="C160" s="10" t="n">
        <f aca="false">B160-2</f>
        <v>41697</v>
      </c>
      <c r="D160" s="11" t="n">
        <v>21</v>
      </c>
      <c r="E160" s="12" t="n">
        <v>0.0640551338909736</v>
      </c>
      <c r="F160" s="13"/>
      <c r="G160" s="14" t="n">
        <v>41713</v>
      </c>
      <c r="H160" s="15"/>
    </row>
    <row r="161" customFormat="false" ht="12.75" hidden="false" customHeight="false" outlineLevel="0" collapsed="false">
      <c r="B161" s="9" t="n">
        <v>41730</v>
      </c>
      <c r="C161" s="10" t="n">
        <f aca="false">B161-2</f>
        <v>41728</v>
      </c>
      <c r="D161" s="11" t="n">
        <v>22</v>
      </c>
      <c r="E161" s="12" t="n">
        <v>0.0640889951760557</v>
      </c>
      <c r="F161" s="13"/>
      <c r="G161" s="14" t="n">
        <v>41744</v>
      </c>
      <c r="H161" s="15"/>
    </row>
    <row r="162" customFormat="false" ht="12.75" hidden="false" customHeight="false" outlineLevel="0" collapsed="false">
      <c r="B162" s="9" t="n">
        <v>41760</v>
      </c>
      <c r="C162" s="10" t="n">
        <f aca="false">B162-2</f>
        <v>41758</v>
      </c>
      <c r="D162" s="11" t="n">
        <v>21</v>
      </c>
      <c r="E162" s="12" t="n">
        <v>0.0641217641619804</v>
      </c>
      <c r="F162" s="13"/>
      <c r="G162" s="14" t="n">
        <v>41774</v>
      </c>
      <c r="H162" s="15"/>
    </row>
    <row r="163" customFormat="false" ht="12.75" hidden="false" customHeight="false" outlineLevel="0" collapsed="false">
      <c r="B163" s="9" t="n">
        <v>41791</v>
      </c>
      <c r="C163" s="10" t="n">
        <f aca="false">B163-2</f>
        <v>41789</v>
      </c>
      <c r="D163" s="11" t="n">
        <v>21</v>
      </c>
      <c r="E163" s="12" t="n">
        <v>0.06415562544781</v>
      </c>
      <c r="F163" s="13"/>
      <c r="G163" s="14" t="n">
        <v>41805</v>
      </c>
      <c r="H163" s="15"/>
    </row>
    <row r="164" customFormat="false" ht="12.75" hidden="false" customHeight="false" outlineLevel="0" collapsed="false">
      <c r="B164" s="9" t="n">
        <v>41821</v>
      </c>
      <c r="C164" s="10" t="n">
        <f aca="false">B164-2</f>
        <v>41819</v>
      </c>
      <c r="D164" s="11" t="n">
        <v>22</v>
      </c>
      <c r="E164" s="12" t="n">
        <v>0.064188394434459</v>
      </c>
      <c r="F164" s="13"/>
      <c r="G164" s="14" t="n">
        <v>41835</v>
      </c>
      <c r="H164" s="15"/>
    </row>
    <row r="165" customFormat="false" ht="12.75" hidden="false" customHeight="false" outlineLevel="0" collapsed="false">
      <c r="B165" s="9" t="n">
        <v>41852</v>
      </c>
      <c r="C165" s="10" t="n">
        <f aca="false">B165-2</f>
        <v>41850</v>
      </c>
      <c r="D165" s="11" t="n">
        <v>21</v>
      </c>
      <c r="E165" s="12" t="n">
        <v>0.0642222557210368</v>
      </c>
      <c r="F165" s="13"/>
      <c r="G165" s="14" t="n">
        <v>41866</v>
      </c>
      <c r="H165" s="15"/>
    </row>
    <row r="166" customFormat="false" ht="12.75" hidden="false" customHeight="false" outlineLevel="0" collapsed="false">
      <c r="B166" s="9" t="n">
        <v>41883</v>
      </c>
      <c r="C166" s="10" t="n">
        <f aca="false">B166-2</f>
        <v>41881</v>
      </c>
      <c r="D166" s="11" t="n">
        <v>21</v>
      </c>
      <c r="E166" s="12" t="n">
        <v>0.0642561170079952</v>
      </c>
      <c r="F166" s="13"/>
      <c r="G166" s="14" t="n">
        <v>41897</v>
      </c>
      <c r="H166" s="15"/>
    </row>
    <row r="167" customFormat="false" ht="12.75" hidden="false" customHeight="false" outlineLevel="0" collapsed="false">
      <c r="B167" s="9" t="n">
        <v>41913</v>
      </c>
      <c r="C167" s="10" t="n">
        <f aca="false">B167-2</f>
        <v>41911</v>
      </c>
      <c r="D167" s="11" t="n">
        <v>23</v>
      </c>
      <c r="E167" s="12" t="n">
        <v>0.0642888859957358</v>
      </c>
      <c r="F167" s="13"/>
      <c r="G167" s="14" t="n">
        <v>41927</v>
      </c>
      <c r="H167" s="15"/>
    </row>
    <row r="168" customFormat="false" ht="12.75" hidden="false" customHeight="false" outlineLevel="0" collapsed="false">
      <c r="B168" s="9" t="n">
        <v>41944</v>
      </c>
      <c r="C168" s="10" t="n">
        <f aca="false">B168-2</f>
        <v>41942</v>
      </c>
      <c r="D168" s="11" t="n">
        <v>19</v>
      </c>
      <c r="E168" s="12" t="n">
        <v>0.064322747283442</v>
      </c>
      <c r="F168" s="13"/>
      <c r="G168" s="14" t="n">
        <v>41958</v>
      </c>
      <c r="H168" s="15"/>
    </row>
    <row r="169" customFormat="false" ht="12.75" hidden="false" customHeight="false" outlineLevel="0" collapsed="false">
      <c r="B169" s="9" t="n">
        <v>41974</v>
      </c>
      <c r="C169" s="10" t="n">
        <f aca="false">B169-2</f>
        <v>41972</v>
      </c>
      <c r="D169" s="11" t="n">
        <v>22</v>
      </c>
      <c r="E169" s="12" t="n">
        <v>0.0643555162719069</v>
      </c>
      <c r="F169" s="13"/>
      <c r="G169" s="14" t="n">
        <v>41988</v>
      </c>
      <c r="H169" s="15"/>
    </row>
    <row r="170" customFormat="false" ht="12.75" hidden="false" customHeight="false" outlineLevel="0" collapsed="false">
      <c r="B170" s="9" t="n">
        <v>42005</v>
      </c>
      <c r="C170" s="10" t="n">
        <f aca="false">B170-2</f>
        <v>42003</v>
      </c>
      <c r="D170" s="11" t="n">
        <v>21</v>
      </c>
      <c r="E170" s="12" t="n">
        <v>0.0643893775603614</v>
      </c>
      <c r="F170" s="13"/>
      <c r="G170" s="14" t="n">
        <v>42019</v>
      </c>
      <c r="H170" s="15"/>
    </row>
    <row r="171" customFormat="false" ht="12.75" hidden="false" customHeight="false" outlineLevel="0" collapsed="false">
      <c r="B171" s="9" t="n">
        <v>42036</v>
      </c>
      <c r="C171" s="10" t="n">
        <f aca="false">B171-2</f>
        <v>42034</v>
      </c>
      <c r="D171" s="11" t="n">
        <v>20</v>
      </c>
      <c r="E171" s="12" t="n">
        <v>0.0644232388491956</v>
      </c>
      <c r="F171" s="13"/>
      <c r="G171" s="14" t="n">
        <v>42050</v>
      </c>
      <c r="H171" s="15"/>
    </row>
    <row r="172" customFormat="false" ht="12.75" hidden="false" customHeight="false" outlineLevel="0" collapsed="false">
      <c r="B172" s="9" t="n">
        <v>42064</v>
      </c>
      <c r="C172" s="10" t="n">
        <f aca="false">B172-2</f>
        <v>42062</v>
      </c>
      <c r="D172" s="11" t="n">
        <v>22</v>
      </c>
      <c r="E172" s="12" t="n">
        <v>0.0644538232394369</v>
      </c>
      <c r="F172" s="13"/>
      <c r="G172" s="14" t="n">
        <v>42078</v>
      </c>
      <c r="H172" s="15"/>
    </row>
    <row r="173" customFormat="false" ht="12.75" hidden="false" customHeight="false" outlineLevel="0" collapsed="false">
      <c r="B173" s="9" t="n">
        <v>42095</v>
      </c>
      <c r="C173" s="10" t="n">
        <f aca="false">B173-2</f>
        <v>42093</v>
      </c>
      <c r="D173" s="11" t="n">
        <v>22</v>
      </c>
      <c r="E173" s="12" t="n">
        <v>0.0644876845289954</v>
      </c>
      <c r="F173" s="13"/>
      <c r="G173" s="14" t="n">
        <v>42109</v>
      </c>
      <c r="H173" s="15"/>
    </row>
    <row r="174" customFormat="false" ht="12.75" hidden="false" customHeight="false" outlineLevel="0" collapsed="false">
      <c r="B174" s="9" t="n">
        <v>42125</v>
      </c>
      <c r="C174" s="10" t="n">
        <f aca="false">B174-2</f>
        <v>42123</v>
      </c>
      <c r="D174" s="11" t="n">
        <v>20</v>
      </c>
      <c r="E174" s="12" t="n">
        <v>0.0645204535192523</v>
      </c>
      <c r="F174" s="13"/>
      <c r="G174" s="14" t="n">
        <v>42139</v>
      </c>
      <c r="H174" s="15"/>
    </row>
    <row r="175" customFormat="false" ht="12.75" hidden="false" customHeight="false" outlineLevel="0" collapsed="false">
      <c r="B175" s="9" t="n">
        <v>42156</v>
      </c>
      <c r="C175" s="10" t="n">
        <f aca="false">B175-2</f>
        <v>42154</v>
      </c>
      <c r="D175" s="11" t="n">
        <v>22</v>
      </c>
      <c r="E175" s="12" t="n">
        <v>0.0645543148095578</v>
      </c>
      <c r="F175" s="13"/>
      <c r="G175" s="14" t="n">
        <v>42170</v>
      </c>
      <c r="H175" s="15"/>
    </row>
    <row r="176" customFormat="false" ht="12.75" hidden="false" customHeight="false" outlineLevel="0" collapsed="false">
      <c r="B176" s="9" t="n">
        <v>42186</v>
      </c>
      <c r="C176" s="10" t="n">
        <f aca="false">B176-2</f>
        <v>42184</v>
      </c>
      <c r="D176" s="11" t="n">
        <v>23</v>
      </c>
      <c r="E176" s="12" t="n">
        <v>0.0645870838005385</v>
      </c>
      <c r="F176" s="13"/>
      <c r="G176" s="14" t="n">
        <v>42200</v>
      </c>
      <c r="H176" s="15"/>
    </row>
    <row r="177" customFormat="false" ht="12.75" hidden="false" customHeight="false" outlineLevel="0" collapsed="false">
      <c r="B177" s="9" t="n">
        <v>42217</v>
      </c>
      <c r="C177" s="10" t="n">
        <f aca="false">B177-2</f>
        <v>42215</v>
      </c>
      <c r="D177" s="11" t="n">
        <v>21</v>
      </c>
      <c r="E177" s="12" t="n">
        <v>0.0646209450915927</v>
      </c>
      <c r="F177" s="13"/>
      <c r="G177" s="14" t="n">
        <v>42231</v>
      </c>
      <c r="H177" s="15"/>
    </row>
    <row r="178" customFormat="false" ht="12.75" hidden="false" customHeight="false" outlineLevel="0" collapsed="false">
      <c r="B178" s="9" t="n">
        <v>42248</v>
      </c>
      <c r="C178" s="10" t="n">
        <f aca="false">B178-2</f>
        <v>42246</v>
      </c>
      <c r="D178" s="11" t="n">
        <v>21</v>
      </c>
      <c r="E178" s="12" t="n">
        <v>0.0646548063830266</v>
      </c>
      <c r="F178" s="13"/>
      <c r="G178" s="14" t="n">
        <v>42262</v>
      </c>
      <c r="H178" s="15"/>
    </row>
    <row r="179" customFormat="false" ht="12.75" hidden="false" customHeight="false" outlineLevel="0" collapsed="false">
      <c r="B179" s="9" t="n">
        <v>42278</v>
      </c>
      <c r="C179" s="10" t="n">
        <f aca="false">B179-2</f>
        <v>42276</v>
      </c>
      <c r="D179" s="11" t="n">
        <v>22</v>
      </c>
      <c r="E179" s="12" t="n">
        <v>0.0646875753750988</v>
      </c>
      <c r="F179" s="13"/>
      <c r="G179" s="14" t="n">
        <v>42292</v>
      </c>
      <c r="H179" s="15"/>
    </row>
    <row r="180" customFormat="false" ht="12.75" hidden="false" customHeight="false" outlineLevel="0" collapsed="false">
      <c r="B180" s="9" t="n">
        <v>42309</v>
      </c>
      <c r="C180" s="10" t="n">
        <f aca="false">B180-2</f>
        <v>42307</v>
      </c>
      <c r="D180" s="11" t="n">
        <v>20</v>
      </c>
      <c r="E180" s="12" t="n">
        <v>0.064721436667281</v>
      </c>
      <c r="F180" s="13"/>
      <c r="G180" s="14" t="n">
        <v>42323</v>
      </c>
      <c r="H180" s="15"/>
    </row>
    <row r="181" customFormat="false" ht="12.75" hidden="false" customHeight="false" outlineLevel="0" collapsed="false">
      <c r="B181" s="9" t="n">
        <v>42339</v>
      </c>
      <c r="C181" s="10" t="n">
        <f aca="false">B181-2</f>
        <v>42337</v>
      </c>
      <c r="D181" s="11" t="n">
        <v>22</v>
      </c>
      <c r="E181" s="12" t="n">
        <v>0.0647542056600772</v>
      </c>
      <c r="F181" s="13"/>
      <c r="G181" s="14" t="n">
        <v>42353</v>
      </c>
      <c r="H181" s="15"/>
    </row>
    <row r="182" customFormat="false" ht="12.75" hidden="false" customHeight="false" outlineLevel="0" collapsed="false">
      <c r="B182" s="9" t="n">
        <v>42370</v>
      </c>
      <c r="C182" s="10" t="n">
        <f aca="false">B182-2</f>
        <v>42368</v>
      </c>
      <c r="D182" s="11" t="n">
        <v>20</v>
      </c>
      <c r="E182" s="12" t="n">
        <v>0.0647880669530072</v>
      </c>
      <c r="F182" s="13"/>
      <c r="G182" s="14" t="n">
        <v>42384</v>
      </c>
      <c r="H182" s="15"/>
    </row>
    <row r="183" customFormat="false" ht="12.75" hidden="false" customHeight="false" outlineLevel="0" collapsed="false">
      <c r="B183" s="9" t="n">
        <v>42401</v>
      </c>
      <c r="C183" s="10" t="n">
        <f aca="false">B183-2</f>
        <v>42399</v>
      </c>
      <c r="D183" s="11" t="n">
        <v>21</v>
      </c>
      <c r="E183" s="12" t="n">
        <v>0.0648219282463174</v>
      </c>
      <c r="F183" s="13"/>
      <c r="G183" s="14" t="n">
        <v>42415</v>
      </c>
      <c r="H183" s="15"/>
    </row>
    <row r="184" customFormat="false" ht="12.75" hidden="false" customHeight="false" outlineLevel="0" collapsed="false">
      <c r="B184" s="9" t="n">
        <v>42430</v>
      </c>
      <c r="C184" s="10" t="n">
        <f aca="false">B184-2</f>
        <v>42428</v>
      </c>
      <c r="D184" s="11" t="n">
        <v>23</v>
      </c>
      <c r="E184" s="12" t="n">
        <v>0.0648536049404029</v>
      </c>
      <c r="F184" s="13"/>
      <c r="G184" s="14" t="n">
        <v>42444</v>
      </c>
      <c r="H184" s="15"/>
    </row>
    <row r="185" customFormat="false" ht="12.75" hidden="false" customHeight="false" outlineLevel="0" collapsed="false">
      <c r="B185" s="9" t="n">
        <v>42461</v>
      </c>
      <c r="C185" s="10" t="n">
        <f aca="false">B185-2</f>
        <v>42459</v>
      </c>
      <c r="D185" s="11" t="n">
        <v>21</v>
      </c>
      <c r="E185" s="12" t="n">
        <v>0.0648874662344485</v>
      </c>
      <c r="F185" s="13"/>
      <c r="G185" s="14" t="n">
        <v>42475</v>
      </c>
      <c r="H185" s="15"/>
    </row>
    <row r="186" customFormat="false" ht="12.75" hidden="false" customHeight="false" outlineLevel="0" collapsed="false">
      <c r="B186" s="9" t="n">
        <v>42491</v>
      </c>
      <c r="C186" s="10" t="n">
        <f aca="false">B186-2</f>
        <v>42489</v>
      </c>
      <c r="D186" s="11" t="n">
        <v>21</v>
      </c>
      <c r="E186" s="12" t="n">
        <v>0.0649202352290481</v>
      </c>
      <c r="F186" s="13"/>
      <c r="G186" s="14" t="n">
        <v>42505</v>
      </c>
      <c r="H186" s="15"/>
    </row>
    <row r="187" customFormat="false" ht="12.75" hidden="false" customHeight="false" outlineLevel="0" collapsed="false">
      <c r="B187" s="9" t="n">
        <v>42522</v>
      </c>
      <c r="C187" s="10" t="n">
        <f aca="false">B187-2</f>
        <v>42520</v>
      </c>
      <c r="D187" s="11" t="n">
        <v>22</v>
      </c>
      <c r="E187" s="12" t="n">
        <v>0.064954096523842</v>
      </c>
      <c r="F187" s="13"/>
      <c r="G187" s="14" t="n">
        <v>42536</v>
      </c>
      <c r="H187" s="15"/>
    </row>
    <row r="188" customFormat="false" ht="12.75" hidden="false" customHeight="false" outlineLevel="0" collapsed="false">
      <c r="B188" s="9" t="n">
        <v>42552</v>
      </c>
      <c r="C188" s="10" t="n">
        <f aca="false">B188-2</f>
        <v>42550</v>
      </c>
      <c r="D188" s="11" t="n">
        <v>20</v>
      </c>
      <c r="E188" s="12" t="n">
        <v>0.0649868655191654</v>
      </c>
      <c r="F188" s="13"/>
      <c r="G188" s="14" t="n">
        <v>42566</v>
      </c>
      <c r="H188" s="15"/>
    </row>
    <row r="189" customFormat="false" ht="12.75" hidden="false" customHeight="false" outlineLevel="0" collapsed="false">
      <c r="B189" s="9" t="n">
        <v>42583</v>
      </c>
      <c r="C189" s="10" t="n">
        <f aca="false">B189-2</f>
        <v>42581</v>
      </c>
      <c r="D189" s="11" t="n">
        <v>23</v>
      </c>
      <c r="E189" s="12" t="n">
        <v>0.0650207268147067</v>
      </c>
      <c r="F189" s="13"/>
      <c r="G189" s="14" t="n">
        <v>42597</v>
      </c>
      <c r="H189" s="15"/>
    </row>
    <row r="190" customFormat="false" ht="12.75" hidden="false" customHeight="false" outlineLevel="0" collapsed="false">
      <c r="B190" s="9" t="n">
        <v>42614</v>
      </c>
      <c r="C190" s="10" t="n">
        <f aca="false">B190-2</f>
        <v>42612</v>
      </c>
      <c r="D190" s="11" t="n">
        <v>21</v>
      </c>
      <c r="E190" s="12" t="n">
        <v>0.0650545881106277</v>
      </c>
      <c r="F190" s="13"/>
      <c r="G190" s="14" t="n">
        <v>42628</v>
      </c>
      <c r="H190" s="15"/>
    </row>
    <row r="191" customFormat="false" ht="12.75" hidden="false" customHeight="false" outlineLevel="0" collapsed="false">
      <c r="B191" s="9" t="n">
        <v>42644</v>
      </c>
      <c r="C191" s="10" t="n">
        <f aca="false">B191-2</f>
        <v>42642</v>
      </c>
      <c r="D191" s="11" t="n">
        <v>21</v>
      </c>
      <c r="E191" s="12" t="n">
        <v>0.0650873571070427</v>
      </c>
      <c r="F191" s="13"/>
      <c r="G191" s="14" t="n">
        <v>42658</v>
      </c>
      <c r="H191" s="15"/>
    </row>
    <row r="192" customFormat="false" ht="12.75" hidden="false" customHeight="false" outlineLevel="0" collapsed="false">
      <c r="B192" s="9" t="n">
        <v>42675</v>
      </c>
      <c r="C192" s="10" t="n">
        <f aca="false">B192-2</f>
        <v>42673</v>
      </c>
      <c r="D192" s="11" t="n">
        <v>21</v>
      </c>
      <c r="E192" s="12" t="n">
        <v>0.0651212184037124</v>
      </c>
      <c r="F192" s="13"/>
      <c r="G192" s="14" t="n">
        <v>42689</v>
      </c>
      <c r="H192" s="15"/>
    </row>
    <row r="193" customFormat="false" ht="12.75" hidden="false" customHeight="false" outlineLevel="0" collapsed="false">
      <c r="B193" s="9" t="n">
        <v>42705</v>
      </c>
      <c r="C193" s="10" t="n">
        <f aca="false">B193-2</f>
        <v>42703</v>
      </c>
      <c r="D193" s="11" t="n">
        <v>21</v>
      </c>
      <c r="E193" s="12" t="n">
        <v>0.0651539874008509</v>
      </c>
      <c r="F193" s="13"/>
      <c r="G193" s="14" t="n">
        <v>42719</v>
      </c>
      <c r="H193" s="15"/>
    </row>
    <row r="194" customFormat="false" ht="12.75" hidden="false" customHeight="false" outlineLevel="0" collapsed="false">
      <c r="B194" s="9" t="n">
        <v>42736</v>
      </c>
      <c r="C194" s="10" t="n">
        <f aca="false">B194-2</f>
        <v>42734</v>
      </c>
      <c r="D194" s="11" t="n">
        <v>21</v>
      </c>
      <c r="E194" s="12" t="n">
        <v>0.0651878486982676</v>
      </c>
      <c r="F194" s="13"/>
      <c r="G194" s="14" t="n">
        <v>42750</v>
      </c>
      <c r="H194" s="15"/>
    </row>
    <row r="195" customFormat="false" ht="12.75" hidden="false" customHeight="false" outlineLevel="0" collapsed="false">
      <c r="B195" s="9" t="n">
        <v>42767</v>
      </c>
      <c r="C195" s="10" t="n">
        <f aca="false">B195-2</f>
        <v>42765</v>
      </c>
      <c r="D195" s="11" t="n">
        <v>20</v>
      </c>
      <c r="E195" s="12" t="n">
        <v>0.0652217099960648</v>
      </c>
      <c r="F195" s="13"/>
      <c r="G195" s="14" t="n">
        <v>42781</v>
      </c>
      <c r="H195" s="15"/>
    </row>
    <row r="196" customFormat="false" ht="12.75" hidden="false" customHeight="false" outlineLevel="0" collapsed="false">
      <c r="B196" s="9" t="n">
        <v>42795</v>
      </c>
      <c r="C196" s="10" t="n">
        <f aca="false">B196-2</f>
        <v>42793</v>
      </c>
      <c r="D196" s="11" t="n">
        <v>23</v>
      </c>
      <c r="E196" s="12" t="n">
        <v>0.0652522943944014</v>
      </c>
      <c r="F196" s="13"/>
      <c r="G196" s="14" t="n">
        <v>42809</v>
      </c>
      <c r="H196" s="15"/>
    </row>
    <row r="197" customFormat="false" ht="12.75" hidden="false" customHeight="false" outlineLevel="0" collapsed="false">
      <c r="B197" s="9" t="n">
        <v>42826</v>
      </c>
      <c r="C197" s="10" t="n">
        <f aca="false">B197-2</f>
        <v>42824</v>
      </c>
      <c r="D197" s="11" t="n">
        <v>20</v>
      </c>
      <c r="E197" s="12" t="n">
        <v>0.0652861556929216</v>
      </c>
      <c r="F197" s="13"/>
      <c r="G197" s="14" t="n">
        <v>42840</v>
      </c>
      <c r="H197" s="15"/>
    </row>
    <row r="198" customFormat="false" ht="12.75" hidden="false" customHeight="false" outlineLevel="0" collapsed="false">
      <c r="B198" s="9" t="n">
        <v>42856</v>
      </c>
      <c r="C198" s="10" t="n">
        <f aca="false">B198-2</f>
        <v>42854</v>
      </c>
      <c r="D198" s="11" t="n">
        <v>22</v>
      </c>
      <c r="E198" s="12" t="n">
        <v>0.0653189246918515</v>
      </c>
      <c r="F198" s="13"/>
      <c r="G198" s="14" t="n">
        <v>42870</v>
      </c>
      <c r="H198" s="15"/>
    </row>
    <row r="199" customFormat="false" ht="12.75" hidden="false" customHeight="false" outlineLevel="0" collapsed="false">
      <c r="B199" s="9" t="n">
        <v>42887</v>
      </c>
      <c r="C199" s="10" t="n">
        <f aca="false">B199-2</f>
        <v>42885</v>
      </c>
      <c r="D199" s="11" t="n">
        <v>22</v>
      </c>
      <c r="E199" s="12" t="n">
        <v>0.0653527859911196</v>
      </c>
      <c r="F199" s="13"/>
      <c r="G199" s="14" t="n">
        <v>42901</v>
      </c>
      <c r="H199" s="15"/>
    </row>
    <row r="200" customFormat="false" ht="12.75" hidden="false" customHeight="false" outlineLevel="0" collapsed="false">
      <c r="B200" s="9" t="n">
        <v>42917</v>
      </c>
      <c r="C200" s="10" t="n">
        <f aca="false">B200-2</f>
        <v>42915</v>
      </c>
      <c r="D200" s="11" t="n">
        <v>20</v>
      </c>
      <c r="E200" s="12" t="n">
        <v>0.0653855549907729</v>
      </c>
      <c r="F200" s="13"/>
      <c r="G200" s="14" t="n">
        <v>42931</v>
      </c>
      <c r="H200" s="15"/>
    </row>
    <row r="201" customFormat="false" ht="12.75" hidden="false" customHeight="false" outlineLevel="0" collapsed="false">
      <c r="B201" s="9" t="n">
        <v>42948</v>
      </c>
      <c r="C201" s="10" t="n">
        <f aca="false">B201-2</f>
        <v>42946</v>
      </c>
      <c r="D201" s="11" t="n">
        <v>23</v>
      </c>
      <c r="E201" s="12" t="n">
        <v>0.0654194162907888</v>
      </c>
      <c r="F201" s="13"/>
      <c r="G201" s="14" t="n">
        <v>42962</v>
      </c>
      <c r="H201" s="15"/>
    </row>
    <row r="202" customFormat="false" ht="12.75" hidden="false" customHeight="false" outlineLevel="0" collapsed="false">
      <c r="B202" s="9" t="n">
        <v>42979</v>
      </c>
      <c r="C202" s="10" t="n">
        <f aca="false">B202-2</f>
        <v>42977</v>
      </c>
      <c r="D202" s="11" t="n">
        <v>20</v>
      </c>
      <c r="E202" s="12" t="n">
        <v>0.0654532775911845</v>
      </c>
      <c r="F202" s="13"/>
      <c r="G202" s="14" t="n">
        <v>42993</v>
      </c>
      <c r="H202" s="15"/>
    </row>
    <row r="203" customFormat="false" ht="12.75" hidden="false" customHeight="false" outlineLevel="0" collapsed="false">
      <c r="B203" s="9" t="n">
        <v>43009</v>
      </c>
      <c r="C203" s="10" t="n">
        <f aca="false">B203-2</f>
        <v>43007</v>
      </c>
      <c r="D203" s="11" t="n">
        <v>22</v>
      </c>
      <c r="E203" s="12" t="n">
        <v>0.0654860465919294</v>
      </c>
      <c r="F203" s="13"/>
      <c r="G203" s="14" t="n">
        <v>43023</v>
      </c>
      <c r="H203" s="15"/>
    </row>
    <row r="204" customFormat="false" ht="12.75" hidden="false" customHeight="false" outlineLevel="0" collapsed="false">
      <c r="B204" s="9" t="n">
        <v>43040</v>
      </c>
      <c r="C204" s="10" t="n">
        <f aca="false">B204-2</f>
        <v>43038</v>
      </c>
      <c r="D204" s="11" t="n">
        <v>21</v>
      </c>
      <c r="E204" s="12" t="n">
        <v>0.0655199078930724</v>
      </c>
      <c r="F204" s="13"/>
      <c r="G204" s="14" t="n">
        <v>43054</v>
      </c>
      <c r="H204" s="15"/>
    </row>
    <row r="205" customFormat="false" ht="12.75" hidden="false" customHeight="false" outlineLevel="0" collapsed="false">
      <c r="B205" s="9" t="n">
        <v>43070</v>
      </c>
      <c r="C205" s="10" t="n">
        <f aca="false">B205-2</f>
        <v>43068</v>
      </c>
      <c r="D205" s="11" t="n">
        <v>20</v>
      </c>
      <c r="E205" s="12" t="n">
        <v>0.0655526768945407</v>
      </c>
      <c r="F205" s="13"/>
      <c r="G205" s="14" t="n">
        <v>43084</v>
      </c>
      <c r="H205" s="15"/>
    </row>
    <row r="206" customFormat="false" ht="12.75" hidden="false" customHeight="false" outlineLevel="0" collapsed="false">
      <c r="B206" s="9" t="n">
        <v>43101</v>
      </c>
      <c r="C206" s="10" t="n">
        <f aca="false">B206-2</f>
        <v>43099</v>
      </c>
      <c r="D206" s="11" t="n">
        <v>22</v>
      </c>
      <c r="E206" s="12" t="n">
        <v>0.0655865381964316</v>
      </c>
      <c r="F206" s="13"/>
      <c r="G206" s="14" t="n">
        <v>43115</v>
      </c>
      <c r="H206" s="15"/>
    </row>
    <row r="207" customFormat="false" ht="12.75" hidden="false" customHeight="false" outlineLevel="0" collapsed="false">
      <c r="B207" s="9" t="n">
        <v>43132</v>
      </c>
      <c r="C207" s="10" t="n">
        <f aca="false">B207-2</f>
        <v>43130</v>
      </c>
      <c r="D207" s="11" t="n">
        <v>20</v>
      </c>
      <c r="E207" s="12" t="n">
        <v>0.0656203994987026</v>
      </c>
      <c r="F207" s="13"/>
      <c r="G207" s="14" t="n">
        <v>43146</v>
      </c>
      <c r="H207" s="15"/>
    </row>
    <row r="208" customFormat="false" ht="12.75" hidden="false" customHeight="false" outlineLevel="0" collapsed="false">
      <c r="B208" s="9" t="n">
        <v>43160</v>
      </c>
      <c r="C208" s="10" t="n">
        <f aca="false">B208-2</f>
        <v>43158</v>
      </c>
      <c r="D208" s="11" t="n">
        <v>22</v>
      </c>
      <c r="E208" s="12" t="n">
        <v>0.0656509839010804</v>
      </c>
      <c r="F208" s="13"/>
      <c r="G208" s="14" t="n">
        <v>43174</v>
      </c>
      <c r="H208" s="15"/>
    </row>
    <row r="209" customFormat="false" ht="12.75" hidden="false" customHeight="false" outlineLevel="0" collapsed="false">
      <c r="B209" s="9" t="n">
        <v>43191</v>
      </c>
      <c r="C209" s="10" t="n">
        <f aca="false">B209-2</f>
        <v>43189</v>
      </c>
      <c r="D209" s="11" t="n">
        <v>21</v>
      </c>
      <c r="E209" s="12" t="n">
        <v>0.0656848452040744</v>
      </c>
      <c r="F209" s="13"/>
      <c r="G209" s="14" t="n">
        <v>43205</v>
      </c>
      <c r="H209" s="15"/>
    </row>
    <row r="210" customFormat="false" ht="12.75" hidden="false" customHeight="false" outlineLevel="0" collapsed="false">
      <c r="B210" s="9" t="n">
        <v>43221</v>
      </c>
      <c r="C210" s="10" t="n">
        <f aca="false">B210-2</f>
        <v>43219</v>
      </c>
      <c r="D210" s="11" t="n">
        <v>22</v>
      </c>
      <c r="E210" s="12" t="n">
        <v>0.0657176142073337</v>
      </c>
      <c r="F210" s="13"/>
      <c r="G210" s="14" t="n">
        <v>43235</v>
      </c>
      <c r="H210" s="15"/>
    </row>
    <row r="211" customFormat="false" ht="12.75" hidden="false" customHeight="false" outlineLevel="0" collapsed="false">
      <c r="B211" s="9" t="n">
        <v>43252</v>
      </c>
      <c r="C211" s="10" t="n">
        <f aca="false">B211-2</f>
        <v>43250</v>
      </c>
      <c r="D211" s="11" t="n">
        <v>21</v>
      </c>
      <c r="E211" s="12" t="n">
        <v>0.0657514755110751</v>
      </c>
      <c r="F211" s="13"/>
      <c r="G211" s="14" t="n">
        <v>43266</v>
      </c>
      <c r="H211" s="15"/>
    </row>
    <row r="212" customFormat="false" ht="12.75" hidden="false" customHeight="false" outlineLevel="0" collapsed="false">
      <c r="B212" s="9" t="n">
        <v>43282</v>
      </c>
      <c r="C212" s="10" t="n">
        <f aca="false">B212-2</f>
        <v>43280</v>
      </c>
      <c r="D212" s="11" t="n">
        <v>21</v>
      </c>
      <c r="E212" s="12" t="n">
        <v>0.0657842445150578</v>
      </c>
      <c r="F212" s="13"/>
      <c r="G212" s="14" t="n">
        <v>43296</v>
      </c>
      <c r="H212" s="15"/>
    </row>
    <row r="213" customFormat="false" ht="12.75" hidden="false" customHeight="false" outlineLevel="0" collapsed="false">
      <c r="B213" s="9" t="n">
        <v>43313</v>
      </c>
      <c r="C213" s="10" t="n">
        <f aca="false">B213-2</f>
        <v>43311</v>
      </c>
      <c r="D213" s="11" t="n">
        <v>23</v>
      </c>
      <c r="E213" s="12" t="n">
        <v>0.0658181058195466</v>
      </c>
      <c r="F213" s="13"/>
      <c r="G213" s="14" t="n">
        <v>43327</v>
      </c>
      <c r="H213" s="15"/>
    </row>
    <row r="214" customFormat="false" ht="12.75" hidden="false" customHeight="false" outlineLevel="0" collapsed="false">
      <c r="B214" s="9" t="n">
        <v>43344</v>
      </c>
      <c r="C214" s="10" t="n">
        <f aca="false">B214-2</f>
        <v>43342</v>
      </c>
      <c r="D214" s="11" t="n">
        <v>19</v>
      </c>
      <c r="E214" s="12" t="n">
        <v>0.065851967124416</v>
      </c>
      <c r="F214" s="13"/>
      <c r="G214" s="14" t="n">
        <v>43358</v>
      </c>
      <c r="H214" s="15"/>
    </row>
    <row r="215" customFormat="false" ht="12.75" hidden="false" customHeight="false" outlineLevel="0" collapsed="false">
      <c r="B215" s="9" t="n">
        <v>43374</v>
      </c>
      <c r="C215" s="10" t="n">
        <f aca="false">B215-2</f>
        <v>43372</v>
      </c>
      <c r="D215" s="11" t="n">
        <v>23</v>
      </c>
      <c r="E215" s="12" t="n">
        <v>0.0658847361294894</v>
      </c>
      <c r="F215" s="13"/>
      <c r="G215" s="14" t="n">
        <v>43388</v>
      </c>
      <c r="H215" s="15"/>
    </row>
    <row r="216" customFormat="false" ht="12.75" hidden="false" customHeight="false" outlineLevel="0" collapsed="false">
      <c r="B216" s="9" t="n">
        <v>43405</v>
      </c>
      <c r="C216" s="10" t="n">
        <f aca="false">B216-2</f>
        <v>43403</v>
      </c>
      <c r="D216" s="11" t="n">
        <v>21</v>
      </c>
      <c r="E216" s="12" t="n">
        <v>0.0659185974351062</v>
      </c>
      <c r="F216" s="13"/>
      <c r="G216" s="14" t="n">
        <v>43419</v>
      </c>
      <c r="H216" s="15"/>
    </row>
    <row r="217" customFormat="false" ht="12.75" hidden="false" customHeight="false" outlineLevel="0" collapsed="false">
      <c r="B217" s="9" t="n">
        <v>43435</v>
      </c>
      <c r="C217" s="10" t="n">
        <f aca="false">B217-2</f>
        <v>43433</v>
      </c>
      <c r="D217" s="11" t="n">
        <v>20</v>
      </c>
      <c r="E217" s="12" t="n">
        <v>0.065951366440903</v>
      </c>
      <c r="F217" s="13"/>
      <c r="G217" s="14" t="n">
        <v>43449</v>
      </c>
      <c r="H217" s="15"/>
    </row>
    <row r="218" customFormat="false" ht="12.75" hidden="false" customHeight="false" outlineLevel="0" collapsed="false">
      <c r="B218" s="9" t="n">
        <v>43466</v>
      </c>
      <c r="C218" s="10" t="n">
        <f aca="false">B218-2</f>
        <v>43464</v>
      </c>
      <c r="D218" s="11" t="n">
        <v>22</v>
      </c>
      <c r="E218" s="12" t="n">
        <v>0.0659852277472672</v>
      </c>
      <c r="F218" s="13"/>
      <c r="G218" s="14" t="n">
        <v>43480</v>
      </c>
      <c r="H218" s="15"/>
    </row>
    <row r="219" customFormat="false" ht="12.75" hidden="false" customHeight="false" outlineLevel="0" collapsed="false">
      <c r="B219" s="9" t="n">
        <v>43497</v>
      </c>
      <c r="C219" s="10" t="n">
        <f aca="false">B219-2</f>
        <v>43495</v>
      </c>
      <c r="D219" s="11" t="n">
        <v>20</v>
      </c>
      <c r="E219" s="12" t="n">
        <v>0.0660190890540111</v>
      </c>
      <c r="F219" s="13"/>
      <c r="G219" s="14" t="n">
        <v>43511</v>
      </c>
      <c r="H219" s="15"/>
    </row>
    <row r="220" customFormat="false" ht="12.75" hidden="false" customHeight="false" outlineLevel="0" collapsed="false">
      <c r="B220" s="9" t="n">
        <v>43525</v>
      </c>
      <c r="C220" s="10" t="n">
        <f aca="false">B220-2</f>
        <v>43523</v>
      </c>
      <c r="D220" s="11" t="n">
        <v>21</v>
      </c>
      <c r="E220" s="12" t="n">
        <v>0.0660496734604288</v>
      </c>
      <c r="F220" s="13"/>
      <c r="G220" s="14" t="n">
        <v>43539</v>
      </c>
      <c r="H220" s="15"/>
    </row>
    <row r="221" customFormat="false" ht="12.75" hidden="false" customHeight="false" outlineLevel="0" collapsed="false">
      <c r="B221" s="9" t="n">
        <v>43556</v>
      </c>
      <c r="C221" s="10" t="n">
        <f aca="false">B221-2</f>
        <v>43554</v>
      </c>
      <c r="D221" s="11" t="n">
        <v>22</v>
      </c>
      <c r="E221" s="12" t="n">
        <v>0.0660835347678956</v>
      </c>
      <c r="F221" s="13"/>
      <c r="G221" s="14" t="n">
        <v>43570</v>
      </c>
      <c r="H221" s="15"/>
    </row>
    <row r="222" customFormat="false" ht="12.75" hidden="false" customHeight="false" outlineLevel="0" collapsed="false">
      <c r="B222" s="9" t="n">
        <v>43586</v>
      </c>
      <c r="C222" s="10" t="n">
        <f aca="false">B222-2</f>
        <v>43584</v>
      </c>
      <c r="D222" s="11" t="n">
        <v>22</v>
      </c>
      <c r="E222" s="12" t="n">
        <v>0.0661163037754835</v>
      </c>
      <c r="F222" s="13"/>
      <c r="G222" s="14" t="n">
        <v>43600</v>
      </c>
      <c r="H222" s="15"/>
    </row>
    <row r="223" customFormat="false" ht="12.75" hidden="false" customHeight="false" outlineLevel="0" collapsed="false">
      <c r="B223" s="9" t="n">
        <v>43617</v>
      </c>
      <c r="C223" s="10" t="n">
        <f aca="false">B223-2</f>
        <v>43615</v>
      </c>
      <c r="D223" s="11" t="n">
        <v>20</v>
      </c>
      <c r="E223" s="12" t="n">
        <v>0.0661501650836978</v>
      </c>
      <c r="F223" s="13"/>
      <c r="G223" s="14" t="n">
        <v>43631</v>
      </c>
      <c r="H223" s="15"/>
    </row>
    <row r="224" customFormat="false" ht="12.75" hidden="false" customHeight="false" outlineLevel="0" collapsed="false">
      <c r="B224" s="9" t="n">
        <v>43647</v>
      </c>
      <c r="C224" s="10" t="n">
        <f aca="false">B224-2</f>
        <v>43645</v>
      </c>
      <c r="D224" s="11" t="n">
        <v>22</v>
      </c>
      <c r="E224" s="12" t="n">
        <v>0.0661829340920086</v>
      </c>
      <c r="F224" s="13"/>
      <c r="G224" s="14" t="n">
        <v>43661</v>
      </c>
      <c r="H224" s="15"/>
    </row>
    <row r="225" customFormat="false" ht="12.75" hidden="false" customHeight="false" outlineLevel="0" collapsed="false">
      <c r="B225" s="9" t="n">
        <v>43678</v>
      </c>
      <c r="C225" s="10" t="n">
        <f aca="false">B225-2</f>
        <v>43676</v>
      </c>
      <c r="D225" s="11" t="n">
        <v>22</v>
      </c>
      <c r="E225" s="12" t="n">
        <v>0.0662167954009707</v>
      </c>
      <c r="F225" s="13"/>
      <c r="G225" s="14" t="n">
        <v>43692</v>
      </c>
      <c r="H225" s="15"/>
    </row>
    <row r="226" customFormat="false" ht="12.75" hidden="false" customHeight="false" outlineLevel="0" collapsed="false">
      <c r="B226" s="9" t="n">
        <v>43709</v>
      </c>
      <c r="C226" s="10" t="n">
        <f aca="false">B226-2</f>
        <v>43707</v>
      </c>
      <c r="D226" s="11" t="n">
        <v>20</v>
      </c>
      <c r="E226" s="12" t="n">
        <v>0.066250656710312</v>
      </c>
      <c r="F226" s="13"/>
      <c r="G226" s="14" t="n">
        <v>43723</v>
      </c>
      <c r="H226" s="15"/>
    </row>
    <row r="227" customFormat="false" ht="12.75" hidden="false" customHeight="false" outlineLevel="0" collapsed="false">
      <c r="B227" s="9" t="n">
        <v>43739</v>
      </c>
      <c r="C227" s="10" t="n">
        <f aca="false">B227-2</f>
        <v>43737</v>
      </c>
      <c r="D227" s="11" t="n">
        <v>23</v>
      </c>
      <c r="E227" s="12" t="n">
        <v>0.0662834257197136</v>
      </c>
      <c r="F227" s="13"/>
      <c r="G227" s="14" t="n">
        <v>43753</v>
      </c>
      <c r="H227" s="15"/>
    </row>
    <row r="228" customFormat="false" ht="12.75" hidden="false" customHeight="false" outlineLevel="0" collapsed="false">
      <c r="B228" s="9" t="n">
        <v>43770</v>
      </c>
      <c r="C228" s="10" t="n">
        <f aca="false">B228-2</f>
        <v>43768</v>
      </c>
      <c r="D228" s="11" t="n">
        <v>20</v>
      </c>
      <c r="E228" s="12" t="n">
        <v>0.0663172870298028</v>
      </c>
      <c r="F228" s="13"/>
      <c r="G228" s="14" t="n">
        <v>43784</v>
      </c>
      <c r="H228" s="15"/>
    </row>
    <row r="229" customFormat="false" ht="12.75" hidden="false" customHeight="false" outlineLevel="0" collapsed="false">
      <c r="B229" s="9" t="n">
        <v>43800</v>
      </c>
      <c r="C229" s="10" t="n">
        <f aca="false">B229-2</f>
        <v>43798</v>
      </c>
      <c r="D229" s="11" t="n">
        <v>21</v>
      </c>
      <c r="E229" s="12" t="n">
        <v>0.0663500560399277</v>
      </c>
      <c r="F229" s="13"/>
      <c r="G229" s="14" t="n">
        <v>43814</v>
      </c>
      <c r="H229" s="15"/>
    </row>
    <row r="230" customFormat="false" ht="12.75" hidden="false" customHeight="false" outlineLevel="0" collapsed="false">
      <c r="B230" s="9" t="n">
        <v>43831</v>
      </c>
      <c r="C230" s="10" t="n">
        <f aca="false">B230-2</f>
        <v>43829</v>
      </c>
      <c r="D230" s="11" t="n">
        <v>22</v>
      </c>
      <c r="E230" s="12" t="n">
        <v>0.0663839173507643</v>
      </c>
      <c r="F230" s="13"/>
      <c r="G230" s="14" t="n">
        <v>43845</v>
      </c>
      <c r="H230" s="15"/>
    </row>
    <row r="231" customFormat="false" ht="12.75" hidden="false" customHeight="false" outlineLevel="0" collapsed="false">
      <c r="B231" s="9" t="n">
        <v>43862</v>
      </c>
      <c r="C231" s="10" t="n">
        <f aca="false">B231-2</f>
        <v>43860</v>
      </c>
      <c r="D231" s="11" t="n">
        <v>20</v>
      </c>
      <c r="E231" s="12" t="n">
        <v>0.0664177786619802</v>
      </c>
      <c r="F231" s="13"/>
      <c r="G231" s="14" t="n">
        <v>43876</v>
      </c>
      <c r="H231" s="15"/>
    </row>
    <row r="232" customFormat="false" ht="12.75" hidden="false" customHeight="false" outlineLevel="0" collapsed="false">
      <c r="B232" s="9" t="n">
        <v>43891</v>
      </c>
      <c r="C232" s="10" t="n">
        <f aca="false">B232-2</f>
        <v>43889</v>
      </c>
      <c r="D232" s="11" t="n">
        <v>22</v>
      </c>
      <c r="E232" s="12" t="n">
        <v>0.0664494553728163</v>
      </c>
      <c r="F232" s="13"/>
      <c r="G232" s="14" t="n">
        <v>43905</v>
      </c>
      <c r="H232" s="15"/>
    </row>
    <row r="233" customFormat="false" ht="12.75" hidden="false" customHeight="false" outlineLevel="0" collapsed="false">
      <c r="B233" s="9" t="n">
        <v>43922</v>
      </c>
      <c r="C233" s="10" t="n">
        <f aca="false">B233-2</f>
        <v>43920</v>
      </c>
      <c r="D233" s="11" t="n">
        <v>22</v>
      </c>
      <c r="E233" s="12" t="n">
        <v>0.0664833166847676</v>
      </c>
      <c r="F233" s="13"/>
      <c r="G233" s="14" t="n">
        <v>43936</v>
      </c>
      <c r="H233" s="15"/>
    </row>
    <row r="234" customFormat="false" ht="12.75" hidden="false" customHeight="false" outlineLevel="0" collapsed="false">
      <c r="B234" s="9" t="n">
        <v>43952</v>
      </c>
      <c r="C234" s="10" t="n">
        <f aca="false">B234-2</f>
        <v>43950</v>
      </c>
      <c r="D234" s="11" t="n">
        <v>20</v>
      </c>
      <c r="E234" s="12" t="n">
        <v>0.0665160856966946</v>
      </c>
      <c r="F234" s="13"/>
      <c r="G234" s="14" t="n">
        <v>43966</v>
      </c>
      <c r="H234" s="15"/>
    </row>
    <row r="235" customFormat="false" ht="12.75" hidden="false" customHeight="false" outlineLevel="0" collapsed="false">
      <c r="B235" s="9" t="n">
        <v>43983</v>
      </c>
      <c r="C235" s="10" t="n">
        <f aca="false">B235-2</f>
        <v>43981</v>
      </c>
      <c r="D235" s="11" t="n">
        <v>22</v>
      </c>
      <c r="E235" s="12" t="n">
        <v>0.0665499470093933</v>
      </c>
      <c r="F235" s="13"/>
      <c r="G235" s="14" t="n">
        <v>43997</v>
      </c>
      <c r="H235" s="15"/>
    </row>
    <row r="236" customFormat="false" ht="12.75" hidden="false" customHeight="false" outlineLevel="0" collapsed="false">
      <c r="B236" s="9" t="n">
        <v>44013</v>
      </c>
      <c r="C236" s="10" t="n">
        <f aca="false">B236-2</f>
        <v>44011</v>
      </c>
      <c r="D236" s="11" t="n">
        <v>23</v>
      </c>
      <c r="E236" s="12" t="n">
        <v>0.0665827160220438</v>
      </c>
      <c r="F236" s="13"/>
      <c r="G236" s="14" t="n">
        <v>44027</v>
      </c>
      <c r="H236" s="15"/>
    </row>
    <row r="237" customFormat="false" ht="12.75" hidden="false" customHeight="false" outlineLevel="0" collapsed="false">
      <c r="B237" s="9" t="n">
        <v>44044</v>
      </c>
      <c r="C237" s="10" t="n">
        <f aca="false">B237-2</f>
        <v>44042</v>
      </c>
      <c r="D237" s="11" t="n">
        <v>21</v>
      </c>
      <c r="E237" s="12" t="n">
        <v>0.066616577335489</v>
      </c>
      <c r="F237" s="13"/>
      <c r="G237" s="14" t="n">
        <v>44058</v>
      </c>
      <c r="H237" s="15"/>
    </row>
    <row r="238" customFormat="false" ht="12.75" hidden="false" customHeight="false" outlineLevel="0" collapsed="false">
      <c r="B238" s="9" t="n">
        <v>44075</v>
      </c>
      <c r="C238" s="10" t="n">
        <f aca="false">B238-2</f>
        <v>44073</v>
      </c>
      <c r="D238" s="11" t="n">
        <v>21</v>
      </c>
      <c r="E238" s="12" t="n">
        <v>0.0666504386493143</v>
      </c>
      <c r="F238" s="13"/>
      <c r="G238" s="14" t="n">
        <v>44089</v>
      </c>
      <c r="H238" s="15"/>
    </row>
    <row r="239" customFormat="false" ht="12.75" hidden="false" customHeight="false" outlineLevel="0" collapsed="false">
      <c r="B239" s="9" t="n">
        <v>44105</v>
      </c>
      <c r="C239" s="10" t="n">
        <f aca="false">B239-2</f>
        <v>44103</v>
      </c>
      <c r="D239" s="11" t="n">
        <v>22</v>
      </c>
      <c r="E239" s="12" t="n">
        <v>0.0666832076630559</v>
      </c>
      <c r="F239" s="13"/>
      <c r="G239" s="14" t="n">
        <v>44119</v>
      </c>
      <c r="H239" s="15"/>
    </row>
    <row r="240" customFormat="false" ht="12.75" hidden="false" customHeight="false" outlineLevel="0" collapsed="false">
      <c r="B240" s="9" t="n">
        <v>44136</v>
      </c>
      <c r="C240" s="10" t="n">
        <f aca="false">B240-2</f>
        <v>44134</v>
      </c>
      <c r="D240" s="11" t="n">
        <v>20</v>
      </c>
      <c r="E240" s="12" t="n">
        <v>0.0667170689776286</v>
      </c>
      <c r="F240" s="13"/>
      <c r="G240" s="14" t="n">
        <v>44150</v>
      </c>
      <c r="H240" s="15"/>
    </row>
    <row r="241" customFormat="false" ht="12.75" hidden="false" customHeight="false" outlineLevel="0" collapsed="false">
      <c r="B241" s="9" t="n">
        <v>44166</v>
      </c>
      <c r="C241" s="10" t="n">
        <f aca="false">B241-2</f>
        <v>44164</v>
      </c>
      <c r="D241" s="11" t="n">
        <v>22</v>
      </c>
      <c r="E241" s="12" t="n">
        <v>0.0667498379920923</v>
      </c>
      <c r="F241" s="13"/>
      <c r="G241" s="14" t="n">
        <v>44180</v>
      </c>
      <c r="H241" s="15"/>
    </row>
    <row r="242" customFormat="false" ht="12.75" hidden="false" customHeight="false" outlineLevel="0" collapsed="false">
      <c r="B242" s="9" t="n">
        <v>44197</v>
      </c>
      <c r="C242" s="10" t="n">
        <f aca="false">B242-2</f>
        <v>44195</v>
      </c>
      <c r="D242" s="11" t="n">
        <v>22</v>
      </c>
      <c r="E242" s="12" t="n">
        <v>0.0674594797305823</v>
      </c>
      <c r="F242" s="13"/>
      <c r="G242" s="14" t="n">
        <v>44211</v>
      </c>
      <c r="H242" s="15"/>
    </row>
    <row r="243" customFormat="false" ht="12.75" hidden="false" customHeight="false" outlineLevel="0" collapsed="false">
      <c r="B243" s="9" t="n">
        <v>44228</v>
      </c>
      <c r="C243" s="10" t="n">
        <f aca="false">B243-2</f>
        <v>44226</v>
      </c>
      <c r="D243" s="11" t="n">
        <v>20</v>
      </c>
      <c r="E243" s="12" t="n">
        <v>0.0675027963299701</v>
      </c>
      <c r="F243" s="13"/>
      <c r="G243" s="14" t="n">
        <v>44242</v>
      </c>
      <c r="H243" s="15"/>
    </row>
    <row r="244" customFormat="false" ht="12.75" hidden="false" customHeight="false" outlineLevel="0" collapsed="false">
      <c r="B244" s="9" t="n">
        <v>44256</v>
      </c>
      <c r="C244" s="10" t="n">
        <f aca="false">B244-2</f>
        <v>44254</v>
      </c>
      <c r="D244" s="11" t="n">
        <v>21</v>
      </c>
      <c r="E244" s="12" t="n">
        <v>0.067541921000918</v>
      </c>
      <c r="F244" s="13"/>
      <c r="G244" s="14" t="n">
        <v>44270</v>
      </c>
      <c r="H244" s="15"/>
    </row>
    <row r="245" customFormat="false" ht="12.75" hidden="false" customHeight="false" outlineLevel="0" collapsed="false">
      <c r="B245" s="9" t="n">
        <v>44287</v>
      </c>
      <c r="C245" s="10" t="n">
        <f aca="false">B245-2</f>
        <v>44285</v>
      </c>
      <c r="D245" s="11" t="n">
        <v>22</v>
      </c>
      <c r="E245" s="12" t="n">
        <v>0.067585237601488</v>
      </c>
      <c r="F245" s="13"/>
      <c r="G245" s="14" t="n">
        <v>44301</v>
      </c>
      <c r="H245" s="15"/>
    </row>
    <row r="246" customFormat="false" ht="12.75" hidden="false" customHeight="false" outlineLevel="0" collapsed="false">
      <c r="B246" s="9" t="n">
        <v>44317</v>
      </c>
      <c r="C246" s="10" t="n">
        <f aca="false">B246-2</f>
        <v>44315</v>
      </c>
      <c r="D246" s="11" t="n">
        <v>22</v>
      </c>
      <c r="E246" s="12" t="n">
        <v>0.0676217677246687</v>
      </c>
      <c r="F246" s="13"/>
      <c r="G246" s="14" t="n">
        <v>44331</v>
      </c>
      <c r="H246" s="15"/>
    </row>
    <row r="247" customFormat="false" ht="12.75" hidden="false" customHeight="false" outlineLevel="0" collapsed="false">
      <c r="B247" s="9" t="n">
        <v>44348</v>
      </c>
      <c r="C247" s="10" t="n">
        <f aca="false">B247-2</f>
        <v>44346</v>
      </c>
      <c r="D247" s="11" t="n">
        <v>20</v>
      </c>
      <c r="E247" s="12" t="n">
        <v>0.0676233182719064</v>
      </c>
      <c r="F247" s="13"/>
      <c r="G247" s="14" t="n">
        <v>44362</v>
      </c>
      <c r="H247" s="15"/>
    </row>
    <row r="248" customFormat="false" ht="12.75" hidden="false" customHeight="false" outlineLevel="0" collapsed="false">
      <c r="B248" s="9" t="n">
        <v>44378</v>
      </c>
      <c r="C248" s="10" t="n">
        <f aca="false">B248-2</f>
        <v>44376</v>
      </c>
      <c r="D248" s="11" t="n">
        <v>22</v>
      </c>
      <c r="E248" s="12" t="n">
        <v>0.0676248188014927</v>
      </c>
      <c r="F248" s="13"/>
      <c r="G248" s="14" t="n">
        <v>44392</v>
      </c>
      <c r="H248" s="15"/>
    </row>
    <row r="249" customFormat="false" ht="12.75" hidden="false" customHeight="false" outlineLevel="0" collapsed="false">
      <c r="B249" s="9" t="n">
        <v>44409</v>
      </c>
      <c r="C249" s="10" t="n">
        <f aca="false">B249-2</f>
        <v>44407</v>
      </c>
      <c r="D249" s="11" t="n">
        <v>22</v>
      </c>
      <c r="E249" s="12" t="n">
        <v>0.0676263693487318</v>
      </c>
      <c r="F249" s="13"/>
      <c r="G249" s="14" t="n">
        <v>44423</v>
      </c>
      <c r="H249" s="15"/>
    </row>
    <row r="250" customFormat="false" ht="12.75" hidden="false" customHeight="false" outlineLevel="0" collapsed="false">
      <c r="B250" s="9" t="n">
        <v>44440</v>
      </c>
      <c r="C250" s="10" t="n">
        <f aca="false">B250-2</f>
        <v>44438</v>
      </c>
      <c r="D250" s="11" t="n">
        <v>20</v>
      </c>
      <c r="E250" s="12" t="n">
        <v>0.0676279198959717</v>
      </c>
      <c r="F250" s="13"/>
      <c r="G250" s="14" t="n">
        <v>44454</v>
      </c>
      <c r="H250" s="15"/>
    </row>
    <row r="251" customFormat="false" ht="12.75" hidden="false" customHeight="false" outlineLevel="0" collapsed="false">
      <c r="B251" s="9" t="n">
        <v>44470</v>
      </c>
      <c r="C251" s="10" t="n">
        <f aca="false">B251-2</f>
        <v>44468</v>
      </c>
      <c r="D251" s="11" t="n">
        <v>23</v>
      </c>
      <c r="E251" s="12" t="n">
        <v>0.0676294204255603</v>
      </c>
      <c r="F251" s="13"/>
      <c r="G251" s="14" t="n">
        <v>44484</v>
      </c>
      <c r="H251" s="15"/>
    </row>
    <row r="252" customFormat="false" ht="12.75" hidden="false" customHeight="false" outlineLevel="0" collapsed="false">
      <c r="B252" s="9" t="n">
        <v>44501</v>
      </c>
      <c r="C252" s="10" t="n">
        <f aca="false">B252-2</f>
        <v>44499</v>
      </c>
      <c r="D252" s="11" t="n">
        <v>20</v>
      </c>
      <c r="E252" s="12" t="n">
        <v>0.067630970972802</v>
      </c>
      <c r="F252" s="13"/>
      <c r="G252" s="14" t="n">
        <v>44515</v>
      </c>
      <c r="H252" s="15"/>
    </row>
    <row r="253" customFormat="false" ht="12.75" hidden="false" customHeight="false" outlineLevel="0" collapsed="false">
      <c r="B253" s="9" t="n">
        <v>44531</v>
      </c>
      <c r="C253" s="10" t="n">
        <f aca="false">B253-2</f>
        <v>44529</v>
      </c>
      <c r="D253" s="11" t="n">
        <v>21</v>
      </c>
      <c r="E253" s="12" t="n">
        <v>0.067632471502391</v>
      </c>
      <c r="F253" s="13"/>
      <c r="G253" s="14" t="n">
        <v>44545</v>
      </c>
      <c r="H253" s="15"/>
    </row>
    <row r="254" customFormat="false" ht="12.75" hidden="false" customHeight="false" outlineLevel="0" collapsed="false">
      <c r="B254" s="9" t="n">
        <v>44562</v>
      </c>
      <c r="C254" s="10" t="n">
        <f aca="false">B254-2</f>
        <v>44560</v>
      </c>
      <c r="D254" s="11" t="n">
        <v>22</v>
      </c>
      <c r="E254" s="12" t="n">
        <v>0.0644369680617078</v>
      </c>
      <c r="F254" s="13"/>
      <c r="G254" s="14" t="n">
        <v>44576</v>
      </c>
      <c r="H254" s="15"/>
    </row>
    <row r="255" customFormat="false" ht="12.75" hidden="false" customHeight="false" outlineLevel="0" collapsed="false">
      <c r="B255" s="9" t="n">
        <v>44593</v>
      </c>
      <c r="C255" s="10" t="n">
        <f aca="false">B255-2</f>
        <v>44591</v>
      </c>
      <c r="D255" s="11" t="n">
        <v>20</v>
      </c>
      <c r="E255" s="12" t="n">
        <v>0.0644453891421155</v>
      </c>
      <c r="F255" s="13"/>
      <c r="G255" s="14" t="n">
        <v>44607</v>
      </c>
      <c r="H255" s="15"/>
    </row>
    <row r="256" customFormat="false" ht="12.75" hidden="false" customHeight="false" outlineLevel="0" collapsed="false">
      <c r="B256" s="9" t="n">
        <v>44621</v>
      </c>
      <c r="C256" s="10" t="n">
        <f aca="false">B256-2</f>
        <v>44619</v>
      </c>
      <c r="D256" s="11" t="n">
        <v>21</v>
      </c>
      <c r="E256" s="12" t="n">
        <v>0.0644529952792783</v>
      </c>
      <c r="F256" s="13"/>
      <c r="G256" s="14" t="n">
        <v>44635</v>
      </c>
      <c r="H256" s="15"/>
    </row>
    <row r="257" customFormat="false" ht="12.75" hidden="false" customHeight="false" outlineLevel="0" collapsed="false">
      <c r="B257" s="9" t="n">
        <v>44652</v>
      </c>
      <c r="C257" s="10" t="n">
        <f aca="false">B257-2</f>
        <v>44650</v>
      </c>
      <c r="D257" s="11" t="n">
        <v>22</v>
      </c>
      <c r="E257" s="12" t="n">
        <v>0.0644614163597304</v>
      </c>
      <c r="F257" s="13"/>
      <c r="G257" s="14" t="n">
        <v>44666</v>
      </c>
      <c r="H257" s="15"/>
    </row>
    <row r="258" customFormat="false" ht="12.75" hidden="false" customHeight="false" outlineLevel="0" collapsed="false">
      <c r="B258" s="9" t="n">
        <v>44682</v>
      </c>
      <c r="C258" s="10" t="n">
        <f aca="false">B258-2</f>
        <v>44680</v>
      </c>
      <c r="D258" s="11" t="n">
        <v>22</v>
      </c>
      <c r="E258" s="12" t="n">
        <v>0.0644695657924488</v>
      </c>
      <c r="F258" s="13"/>
      <c r="G258" s="14" t="n">
        <v>44696</v>
      </c>
      <c r="H258" s="15"/>
    </row>
    <row r="259" customFormat="false" ht="12.75" hidden="false" customHeight="false" outlineLevel="0" collapsed="false">
      <c r="B259" s="9" t="n">
        <v>44713</v>
      </c>
      <c r="C259" s="10" t="n">
        <f aca="false">B259-2</f>
        <v>44711</v>
      </c>
      <c r="D259" s="11" t="n">
        <v>20</v>
      </c>
      <c r="E259" s="12" t="n">
        <v>0.064477986872947</v>
      </c>
      <c r="F259" s="13"/>
      <c r="G259" s="14" t="n">
        <v>44727</v>
      </c>
      <c r="H259" s="15"/>
    </row>
    <row r="260" customFormat="false" ht="12.75" hidden="false" customHeight="false" outlineLevel="0" collapsed="false">
      <c r="B260" s="9" t="n">
        <v>44743</v>
      </c>
      <c r="C260" s="10" t="n">
        <f aca="false">B260-2</f>
        <v>44741</v>
      </c>
      <c r="D260" s="11" t="n">
        <v>22</v>
      </c>
      <c r="E260" s="12" t="n">
        <v>0.0644861363057103</v>
      </c>
      <c r="F260" s="13"/>
      <c r="G260" s="14" t="n">
        <v>44757</v>
      </c>
      <c r="H260" s="15"/>
    </row>
    <row r="261" customFormat="false" ht="12.75" hidden="false" customHeight="false" outlineLevel="0" collapsed="false">
      <c r="B261" s="9" t="n">
        <v>44774</v>
      </c>
      <c r="C261" s="10" t="n">
        <f aca="false">B261-2</f>
        <v>44772</v>
      </c>
      <c r="D261" s="11" t="n">
        <v>22</v>
      </c>
      <c r="E261" s="16" t="n">
        <v>0.0645</v>
      </c>
      <c r="F261" s="13"/>
      <c r="G261" s="14" t="n">
        <v>44788</v>
      </c>
      <c r="H261" s="15"/>
    </row>
    <row r="262" customFormat="false" ht="12.75" hidden="false" customHeight="false" outlineLevel="0" collapsed="false">
      <c r="B262" s="9" t="n">
        <v>44805</v>
      </c>
      <c r="C262" s="10" t="n">
        <f aca="false">B262-2</f>
        <v>44803</v>
      </c>
      <c r="D262" s="11" t="n">
        <v>20</v>
      </c>
      <c r="E262" s="16" t="n">
        <v>0.0645</v>
      </c>
      <c r="F262" s="13"/>
      <c r="G262" s="14" t="n">
        <v>44819</v>
      </c>
      <c r="H262" s="15"/>
    </row>
    <row r="263" customFormat="false" ht="12.75" hidden="false" customHeight="false" outlineLevel="0" collapsed="false">
      <c r="B263" s="9" t="n">
        <v>44835</v>
      </c>
      <c r="C263" s="10" t="n">
        <f aca="false">B263-2</f>
        <v>44833</v>
      </c>
      <c r="D263" s="11" t="n">
        <v>23</v>
      </c>
      <c r="E263" s="16" t="n">
        <v>0.0645</v>
      </c>
      <c r="F263" s="13"/>
      <c r="G263" s="14" t="n">
        <v>44849</v>
      </c>
      <c r="H263" s="15"/>
    </row>
    <row r="264" customFormat="false" ht="12.75" hidden="false" customHeight="false" outlineLevel="0" collapsed="false">
      <c r="B264" s="9" t="n">
        <v>44866</v>
      </c>
      <c r="C264" s="10" t="n">
        <f aca="false">B264-2</f>
        <v>44864</v>
      </c>
      <c r="D264" s="11" t="n">
        <v>20</v>
      </c>
      <c r="E264" s="16" t="n">
        <v>0.0645</v>
      </c>
      <c r="F264" s="13"/>
      <c r="G264" s="14" t="n">
        <v>44880</v>
      </c>
      <c r="H264" s="15"/>
    </row>
    <row r="265" customFormat="false" ht="13.5" hidden="false" customHeight="false" outlineLevel="0" collapsed="false">
      <c r="B265" s="9" t="n">
        <v>44896</v>
      </c>
      <c r="C265" s="17" t="n">
        <f aca="false">B265-2</f>
        <v>44894</v>
      </c>
      <c r="D265" s="18" t="n">
        <v>21</v>
      </c>
      <c r="E265" s="19" t="n">
        <v>0.0645</v>
      </c>
      <c r="F265" s="20"/>
      <c r="G265" s="21" t="n">
        <v>44910</v>
      </c>
      <c r="H265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5"/>
  <sheetViews>
    <sheetView showFormulas="false" showGridLines="true" showRowColHeaders="true" showZeros="true" rightToLeft="false" tabSelected="false" showOutlineSymbols="true" defaultGridColor="true" view="normal" topLeftCell="A1" colorId="64" zoomScale="88" zoomScaleNormal="88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M37" activeCellId="0" sqref="M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4.7"/>
    <col collapsed="false" customWidth="true" hidden="false" outlineLevel="0" max="2" min="2" style="1" width="6.56"/>
    <col collapsed="false" customWidth="true" hidden="false" outlineLevel="0" max="3" min="3" style="0" width="10.85"/>
    <col collapsed="false" customWidth="true" hidden="false" outlineLevel="0" max="4" min="4" style="0" width="10.71"/>
    <col collapsed="false" customWidth="true" hidden="false" outlineLevel="0" max="5" min="5" style="0" width="10.41"/>
    <col collapsed="false" customWidth="true" hidden="false" outlineLevel="0" max="6" min="6" style="23" width="9.41"/>
    <col collapsed="false" customWidth="true" hidden="false" outlineLevel="0" max="7" min="7" style="23" width="9.28"/>
    <col collapsed="false" customWidth="true" hidden="false" outlineLevel="0" max="8" min="8" style="24" width="9.14"/>
    <col collapsed="false" customWidth="true" hidden="false" outlineLevel="0" max="10" min="9" style="0" width="7.99"/>
    <col collapsed="false" customWidth="true" hidden="false" outlineLevel="0" max="13" min="11" style="0" width="7.85"/>
    <col collapsed="false" customWidth="true" hidden="false" outlineLevel="0" max="14" min="14" style="0" width="7.7"/>
    <col collapsed="false" customWidth="true" hidden="false" outlineLevel="0" max="15" min="15" style="0" width="8.56"/>
    <col collapsed="false" customWidth="true" hidden="false" outlineLevel="0" max="16" min="16" style="0" width="8.14"/>
    <col collapsed="false" customWidth="true" hidden="false" outlineLevel="0" max="17" min="17" style="0" width="10.41"/>
    <col collapsed="false" customWidth="true" hidden="false" outlineLevel="0" max="18" min="18" style="0" width="10.99"/>
    <col collapsed="false" customWidth="true" hidden="false" outlineLevel="0" max="19" min="19" style="25" width="10.28"/>
    <col collapsed="false" customWidth="true" hidden="false" outlineLevel="0" max="20" min="20" style="1" width="8.56"/>
    <col collapsed="false" customWidth="true" hidden="false" outlineLevel="0" max="21" min="21" style="26" width="8.56"/>
    <col collapsed="false" customWidth="true" hidden="false" outlineLevel="0" max="22" min="22" style="0" width="6.41"/>
    <col collapsed="false" customWidth="true" hidden="false" outlineLevel="0" max="23" min="23" style="0" width="5.13"/>
    <col collapsed="false" customWidth="true" hidden="false" outlineLevel="0" max="24" min="24" style="1" width="5.71"/>
    <col collapsed="false" customWidth="true" hidden="false" outlineLevel="0" max="28" min="25" style="1" width="9.14"/>
  </cols>
  <sheetData>
    <row r="1" customFormat="false" ht="13.5" hidden="false" customHeight="false" outlineLevel="0" collapsed="false">
      <c r="C1" s="27" t="n">
        <f aca="true">TODAY()</f>
        <v>45926</v>
      </c>
      <c r="D1" s="1"/>
      <c r="E1" s="1"/>
      <c r="F1" s="28"/>
      <c r="G1" s="28"/>
      <c r="H1" s="29"/>
      <c r="I1" s="1"/>
      <c r="J1" s="1"/>
      <c r="K1" s="1"/>
      <c r="L1" s="1"/>
      <c r="M1" s="1"/>
      <c r="N1" s="1"/>
      <c r="O1" s="1"/>
      <c r="P1" s="1"/>
      <c r="Q1" s="1"/>
      <c r="R1" s="1"/>
      <c r="S1" s="11"/>
      <c r="V1" s="1"/>
      <c r="W1" s="1"/>
    </row>
    <row r="2" customFormat="false" ht="21" hidden="false" customHeight="false" outlineLevel="0" collapsed="false">
      <c r="C2" s="30" t="s">
        <v>7</v>
      </c>
      <c r="D2" s="1"/>
      <c r="E2" s="1"/>
      <c r="F2" s="31" t="s">
        <v>8</v>
      </c>
      <c r="G2" s="31"/>
      <c r="H2" s="29"/>
      <c r="I2" s="32" t="s">
        <v>9</v>
      </c>
      <c r="J2" s="32"/>
      <c r="K2" s="32"/>
      <c r="L2" s="32"/>
      <c r="M2" s="32"/>
      <c r="N2" s="1"/>
      <c r="O2" s="1"/>
      <c r="Q2" s="33" t="n">
        <v>50</v>
      </c>
      <c r="R2" s="34" t="s">
        <v>10</v>
      </c>
      <c r="S2" s="11"/>
      <c r="V2" s="1"/>
      <c r="W2" s="1"/>
    </row>
    <row r="3" customFormat="false" ht="12.75" hidden="false" customHeight="false" outlineLevel="0" collapsed="false">
      <c r="B3" s="35" t="s">
        <v>11</v>
      </c>
      <c r="D3" s="36"/>
      <c r="E3" s="37"/>
      <c r="F3" s="38" t="s">
        <v>12</v>
      </c>
      <c r="G3" s="38" t="s">
        <v>13</v>
      </c>
      <c r="H3" s="39"/>
      <c r="I3" s="40" t="s">
        <v>12</v>
      </c>
      <c r="J3" s="40" t="s">
        <v>13</v>
      </c>
      <c r="K3" s="35" t="s">
        <v>12</v>
      </c>
      <c r="L3" s="40" t="s">
        <v>12</v>
      </c>
      <c r="M3" s="40" t="s">
        <v>13</v>
      </c>
      <c r="N3" s="40" t="s">
        <v>12</v>
      </c>
      <c r="O3" s="40" t="s">
        <v>14</v>
      </c>
      <c r="P3" s="40" t="s">
        <v>14</v>
      </c>
      <c r="Q3" s="40" t="s">
        <v>14</v>
      </c>
      <c r="R3" s="37"/>
      <c r="S3" s="41"/>
      <c r="T3" s="35" t="s">
        <v>15</v>
      </c>
      <c r="U3" s="42" t="s">
        <v>15</v>
      </c>
      <c r="V3" s="37"/>
      <c r="W3" s="40" t="s">
        <v>5</v>
      </c>
      <c r="X3" s="30" t="s">
        <v>1</v>
      </c>
    </row>
    <row r="4" customFormat="false" ht="13.5" hidden="false" customHeight="false" outlineLevel="0" collapsed="false">
      <c r="B4" s="35" t="s">
        <v>16</v>
      </c>
      <c r="C4" s="35" t="s">
        <v>17</v>
      </c>
      <c r="D4" s="35" t="s">
        <v>18</v>
      </c>
      <c r="E4" s="35" t="s">
        <v>19</v>
      </c>
      <c r="F4" s="38" t="s">
        <v>20</v>
      </c>
      <c r="G4" s="38" t="s">
        <v>20</v>
      </c>
      <c r="H4" s="43" t="s">
        <v>21</v>
      </c>
      <c r="I4" s="35" t="s">
        <v>22</v>
      </c>
      <c r="J4" s="35" t="s">
        <v>22</v>
      </c>
      <c r="K4" s="35" t="s">
        <v>23</v>
      </c>
      <c r="L4" s="35" t="s">
        <v>24</v>
      </c>
      <c r="M4" s="35" t="s">
        <v>24</v>
      </c>
      <c r="N4" s="35" t="s">
        <v>25</v>
      </c>
      <c r="O4" s="35" t="s">
        <v>26</v>
      </c>
      <c r="P4" s="35" t="s">
        <v>27</v>
      </c>
      <c r="Q4" s="35" t="s">
        <v>28</v>
      </c>
      <c r="R4" s="44" t="s">
        <v>29</v>
      </c>
      <c r="S4" s="45"/>
      <c r="T4" s="35" t="s">
        <v>30</v>
      </c>
      <c r="U4" s="42" t="s">
        <v>31</v>
      </c>
      <c r="V4" s="35" t="s">
        <v>32</v>
      </c>
      <c r="W4" s="35" t="s">
        <v>29</v>
      </c>
      <c r="X4" s="30" t="s">
        <v>5</v>
      </c>
    </row>
    <row r="5" customFormat="false" ht="12.75" hidden="false" customHeight="false" outlineLevel="0" collapsed="false">
      <c r="A5" s="46" t="s">
        <v>33</v>
      </c>
      <c r="B5" s="47"/>
      <c r="C5" s="48" t="n">
        <v>0.45</v>
      </c>
      <c r="D5" s="49" t="n">
        <v>0.51</v>
      </c>
      <c r="E5" s="50" t="n">
        <v>37135</v>
      </c>
      <c r="F5" s="51" t="n">
        <v>36.3</v>
      </c>
      <c r="G5" s="51" t="n">
        <v>36.5</v>
      </c>
      <c r="H5" s="52" t="n">
        <v>35</v>
      </c>
      <c r="I5" s="53" t="e">
        <f aca="false">IF(AND(F5&gt;H5,F$2="No"),"",EURO(F5,H5,V5,V5,C5,W5,1,0))</f>
        <v>#NAME?</v>
      </c>
      <c r="J5" s="54" t="e">
        <f aca="false">IF(AND(G5&gt;H5,F$2="no"),"",EURO(G5,H5,V5,V5,D5,W5,1,0))</f>
        <v>#NAME?</v>
      </c>
      <c r="K5" s="55" t="e">
        <f aca="false">EURO(F5,H5,V5,V5,C5,W5,1,1)</f>
        <v>#NAME?</v>
      </c>
      <c r="L5" s="53" t="e">
        <f aca="false">IF(AND(G5&lt;H5,F$2="no"),"",EURO(G5,H5,V5,V5,C5,W5,0,0))</f>
        <v>#NAME?</v>
      </c>
      <c r="M5" s="54" t="e">
        <f aca="false">IF(AND(F5&lt;H5,F$2="no"),"",EURO(F5,H5,V5,V5,D5,W5,0,0))</f>
        <v>#NAME?</v>
      </c>
      <c r="N5" s="56" t="e">
        <f aca="false">EURO(F5,H5,V5,V5,C5,W5,0,1)</f>
        <v>#NAME?</v>
      </c>
      <c r="O5" s="57" t="e">
        <f aca="false">EURO($F5,$H5,$V5,$V5,$C5,$W5,1,2)</f>
        <v>#NAME?</v>
      </c>
      <c r="P5" s="58" t="e">
        <f aca="false">EURO($F5,$H5,$V5,$V5,$C5,$W5,1,3)/100</f>
        <v>#NAME?</v>
      </c>
      <c r="Q5" s="59" t="e">
        <f aca="false">EURO($F5,$H5,$V5,$V5,$C5,$W5,1,5)/365.25*X5*16*$Q$2</f>
        <v>#NAME?</v>
      </c>
      <c r="R5" s="60" t="n">
        <f aca="false">VLOOKUP(E5,Lookups!$B$6:$H$304,2)</f>
        <v>37133</v>
      </c>
      <c r="S5" s="14"/>
      <c r="T5" s="61" t="str">
        <f aca="false">IF(F5&gt;H5,"",J5-I5)</f>
        <v/>
      </c>
      <c r="U5" s="62" t="e">
        <f aca="false">IF(F5&gt;H5,M5-L5,"")</f>
        <v>#NAME?</v>
      </c>
      <c r="V5" s="63" t="n">
        <f aca="false">VLOOKUP(E5,Lookups!$B$6:$E$304,4)</f>
        <v>0.0414687898602457</v>
      </c>
      <c r="W5" s="64" t="n">
        <f aca="false">R5-$C$1</f>
        <v>-8793</v>
      </c>
      <c r="X5" s="65" t="n">
        <f aca="false">VLOOKUP(E5,Lookups!$B$6:$E$304,3)</f>
        <v>19</v>
      </c>
    </row>
    <row r="6" customFormat="false" ht="12.75" hidden="false" customHeight="false" outlineLevel="0" collapsed="false">
      <c r="A6" s="46"/>
      <c r="B6" s="47" t="n">
        <v>0.028</v>
      </c>
      <c r="C6" s="66" t="n">
        <f aca="false">C$5+B6</f>
        <v>0.478</v>
      </c>
      <c r="D6" s="67" t="n">
        <f aca="false">D$5+B6</f>
        <v>0.538</v>
      </c>
      <c r="E6" s="50" t="n">
        <v>37135</v>
      </c>
      <c r="F6" s="68" t="n">
        <f aca="false">F5</f>
        <v>36.3</v>
      </c>
      <c r="G6" s="68" t="n">
        <f aca="false">G5</f>
        <v>36.5</v>
      </c>
      <c r="H6" s="52" t="n">
        <v>30</v>
      </c>
      <c r="I6" s="53" t="e">
        <f aca="false">IF(AND(F6&gt;H6,F$2="No"),"",EURO(F6,H6,V6,V6,C6,W6,1,0))</f>
        <v>#NAME?</v>
      </c>
      <c r="J6" s="54" t="e">
        <f aca="false">IF(AND(G6&gt;H6,F$2="no"),"",EURO(G6,H6,V6,V6,D6,W6,1,0))</f>
        <v>#NAME?</v>
      </c>
      <c r="K6" s="55" t="e">
        <f aca="false">EURO(F6,H6,V6,V6,C6,W6,1,1)</f>
        <v>#NAME?</v>
      </c>
      <c r="L6" s="53" t="e">
        <f aca="false">IF(AND(G6&lt;H6,F$2="no"),"",EURO(G6,H6,V6,V6,C6,W6,0,0))</f>
        <v>#NAME?</v>
      </c>
      <c r="M6" s="54" t="e">
        <f aca="false">IF(AND(F6&lt;H6,F$2="no"),"",EURO(F6,H6,V6,V6,D6,W6,0,0))</f>
        <v>#NAME?</v>
      </c>
      <c r="N6" s="56" t="e">
        <f aca="false">EURO(F6,H6,V6,V6,C6,W6,0,1)</f>
        <v>#NAME?</v>
      </c>
      <c r="O6" s="57" t="e">
        <f aca="false">EURO($F6,$H6,$V6,$V6,$C6,$W6,1,2)</f>
        <v>#NAME?</v>
      </c>
      <c r="P6" s="58" t="e">
        <f aca="false">EURO($F6,$H6,$V6,$V6,$C6,$W6,1,3)/100</f>
        <v>#NAME?</v>
      </c>
      <c r="Q6" s="59" t="e">
        <f aca="false">EURO($F6,$H6,$V6,$V6,$C6,$W6,1,5)/365.25*X6*16*$Q$2</f>
        <v>#NAME?</v>
      </c>
      <c r="R6" s="60" t="n">
        <f aca="false">VLOOKUP(E6,Lookups!$B$6:$H$304,2)</f>
        <v>37133</v>
      </c>
      <c r="S6" s="14"/>
      <c r="T6" s="69" t="str">
        <f aca="false">IF(F6&gt;H6,"",J6-I6)</f>
        <v/>
      </c>
      <c r="U6" s="26" t="e">
        <f aca="false">IF(F6&gt;H6,M6-L6,"")</f>
        <v>#NAME?</v>
      </c>
      <c r="V6" s="70" t="n">
        <f aca="false">VLOOKUP(E6,Lookups!$B$6:$E$304,4)</f>
        <v>0.0414687898602457</v>
      </c>
      <c r="W6" s="71" t="n">
        <f aca="false">R6-$C$1</f>
        <v>-8793</v>
      </c>
      <c r="X6" s="72" t="n">
        <f aca="false">VLOOKUP(E6,Lookups!$B$6:$E$304,3)</f>
        <v>19</v>
      </c>
    </row>
    <row r="7" customFormat="false" ht="12.75" hidden="false" customHeight="false" outlineLevel="0" collapsed="false">
      <c r="A7" s="46"/>
      <c r="B7" s="47" t="n">
        <v>0.0166666666666667</v>
      </c>
      <c r="C7" s="66" t="n">
        <f aca="false">C$5+B7</f>
        <v>0.466666666666667</v>
      </c>
      <c r="D7" s="67" t="n">
        <f aca="false">D$5+B7</f>
        <v>0.526666666666667</v>
      </c>
      <c r="E7" s="50" t="n">
        <v>37135</v>
      </c>
      <c r="F7" s="68" t="n">
        <f aca="false">F6</f>
        <v>36.3</v>
      </c>
      <c r="G7" s="68" t="n">
        <f aca="false">G6</f>
        <v>36.5</v>
      </c>
      <c r="H7" s="52" t="n">
        <v>40</v>
      </c>
      <c r="I7" s="53" t="e">
        <f aca="false">IF(AND(F7&gt;H7,F$2="No"),"",EURO(F7,H7,V7,V7,C7,W7,1,0))</f>
        <v>#NAME?</v>
      </c>
      <c r="J7" s="54" t="e">
        <f aca="false">IF(AND(G7&gt;H7,F$2="no"),"",EURO(G7,H7,V7,V7,D7,W7,1,0))</f>
        <v>#NAME?</v>
      </c>
      <c r="K7" s="55" t="e">
        <f aca="false">EURO(F7,H7,V7,V7,C7,W7,1,1)</f>
        <v>#NAME?</v>
      </c>
      <c r="L7" s="53" t="e">
        <f aca="false">IF(AND(G7&lt;H7,F$2="no"),"",EURO(G7,H7,V7,V7,C7,W7,0,0))</f>
        <v>#NAME?</v>
      </c>
      <c r="M7" s="54" t="e">
        <f aca="false">IF(AND(F7&lt;H7,F$2="no"),"",EURO(F7,H7,V7,V7,D7,W7,0,0))</f>
        <v>#NAME?</v>
      </c>
      <c r="N7" s="56" t="e">
        <f aca="false">EURO(F7,H7,V7,V7,C7,W7,0,1)</f>
        <v>#NAME?</v>
      </c>
      <c r="O7" s="57" t="e">
        <f aca="false">EURO($F7,$H7,$V7,$V7,$C7,$W7,1,2)</f>
        <v>#NAME?</v>
      </c>
      <c r="P7" s="58" t="e">
        <f aca="false">EURO($F7,$H7,$V7,$V7,$C7,$W7,1,3)/100</f>
        <v>#NAME?</v>
      </c>
      <c r="Q7" s="59" t="e">
        <f aca="false">EURO($F7,$H7,$V7,$V7,$C7,$W7,1,5)/365.25*X7*16*$Q$2</f>
        <v>#NAME?</v>
      </c>
      <c r="R7" s="60" t="n">
        <f aca="false">VLOOKUP(E7,Lookups!$B$6:$H$304,2)</f>
        <v>37133</v>
      </c>
      <c r="S7" s="14"/>
      <c r="T7" s="69" t="e">
        <f aca="false">IF(F7&gt;H7,"",J7-I7)</f>
        <v>#NAME?</v>
      </c>
      <c r="U7" s="26" t="str">
        <f aca="false">IF(F7&gt;H7,M7-L7,"")</f>
        <v/>
      </c>
      <c r="V7" s="70" t="n">
        <f aca="false">VLOOKUP(E7,Lookups!$B$6:$E$304,4)</f>
        <v>0.0414687898602457</v>
      </c>
      <c r="W7" s="71" t="n">
        <f aca="false">R7-$C$1</f>
        <v>-8793</v>
      </c>
      <c r="X7" s="72" t="n">
        <f aca="false">VLOOKUP(E7,Lookups!$B$6:$E$304,3)</f>
        <v>19</v>
      </c>
    </row>
    <row r="8" customFormat="false" ht="12.75" hidden="false" customHeight="false" outlineLevel="0" collapsed="false">
      <c r="A8" s="46"/>
      <c r="B8" s="47" t="n">
        <v>0.054</v>
      </c>
      <c r="C8" s="66" t="n">
        <f aca="false">C$5+B8</f>
        <v>0.504</v>
      </c>
      <c r="D8" s="67" t="n">
        <f aca="false">D$5+B8</f>
        <v>0.564</v>
      </c>
      <c r="E8" s="50" t="n">
        <v>37135</v>
      </c>
      <c r="F8" s="68" t="n">
        <f aca="false">F7</f>
        <v>36.3</v>
      </c>
      <c r="G8" s="68" t="n">
        <f aca="false">G7</f>
        <v>36.5</v>
      </c>
      <c r="H8" s="52" t="n">
        <v>45</v>
      </c>
      <c r="I8" s="53" t="e">
        <f aca="false">IF(AND(F8&gt;H8,F$2="No"),"",EURO(F8,H8,V8,V8,C8,W8,1,0))</f>
        <v>#NAME?</v>
      </c>
      <c r="J8" s="54" t="e">
        <f aca="false">IF(AND(G8&gt;H8,F$2="no"),"",EURO(G8,H8,V8,V8,D8,W8,1,0))</f>
        <v>#NAME?</v>
      </c>
      <c r="K8" s="55" t="e">
        <f aca="false">EURO(F8,H8,V8,V8,C8,W8,1,1)</f>
        <v>#NAME?</v>
      </c>
      <c r="L8" s="53" t="e">
        <f aca="false">IF(AND(G8&lt;H8,F$2="no"),"",EURO(G8,H8,V8,V8,C8,W8,0,0))</f>
        <v>#NAME?</v>
      </c>
      <c r="M8" s="54" t="e">
        <f aca="false">IF(AND(F8&lt;H8,F$2="no"),"",EURO(F8,H8,V8,V8,D8,W8,0,0))</f>
        <v>#NAME?</v>
      </c>
      <c r="N8" s="56" t="e">
        <f aca="false">EURO(F8,H8,V8,V8,C8,W8,0,1)</f>
        <v>#NAME?</v>
      </c>
      <c r="O8" s="57" t="e">
        <f aca="false">EURO($F8,$H8,$V8,$V8,$C8,$W8,1,2)</f>
        <v>#NAME?</v>
      </c>
      <c r="P8" s="58" t="e">
        <f aca="false">EURO($F8,$H8,$V8,$V8,$C8,$W8,1,3)/100</f>
        <v>#NAME?</v>
      </c>
      <c r="Q8" s="59" t="e">
        <f aca="false">EURO($F8,$H8,$V8,$V8,$C8,$W8,1,5)/365.25*X8*16*$Q$2</f>
        <v>#NAME?</v>
      </c>
      <c r="R8" s="60" t="n">
        <f aca="false">VLOOKUP(E8,Lookups!$B$6:$H$304,2)</f>
        <v>37133</v>
      </c>
      <c r="S8" s="14"/>
      <c r="T8" s="69" t="e">
        <f aca="false">IF(F8&gt;H8,"",J8-I8)</f>
        <v>#NAME?</v>
      </c>
      <c r="U8" s="26" t="str">
        <f aca="false">IF(F8&gt;H8,M8-L8,"")</f>
        <v/>
      </c>
      <c r="V8" s="70" t="n">
        <f aca="false">VLOOKUP(E8,Lookups!$B$6:$E$304,4)</f>
        <v>0.0414687898602457</v>
      </c>
      <c r="W8" s="71" t="n">
        <f aca="false">R8-$C$1</f>
        <v>-8793</v>
      </c>
      <c r="X8" s="72" t="n">
        <f aca="false">VLOOKUP(E8,Lookups!$B$6:$E$304,3)</f>
        <v>19</v>
      </c>
    </row>
    <row r="9" customFormat="false" ht="13.5" hidden="false" customHeight="false" outlineLevel="0" collapsed="false">
      <c r="A9" s="46"/>
      <c r="B9" s="47" t="n">
        <v>0.103</v>
      </c>
      <c r="C9" s="66" t="n">
        <f aca="false">C$5+B9</f>
        <v>0.553</v>
      </c>
      <c r="D9" s="67" t="n">
        <f aca="false">D$5+B9</f>
        <v>0.613</v>
      </c>
      <c r="E9" s="50" t="n">
        <v>37135</v>
      </c>
      <c r="F9" s="68" t="n">
        <f aca="false">F8</f>
        <v>36.3</v>
      </c>
      <c r="G9" s="68" t="n">
        <f aca="false">G8</f>
        <v>36.5</v>
      </c>
      <c r="H9" s="52" t="n">
        <v>50</v>
      </c>
      <c r="I9" s="53" t="e">
        <f aca="false">IF(AND(F9&gt;H9,F$2="No"),"",EURO(F9,H9,V9,V9,C9,W9,1,0))</f>
        <v>#NAME?</v>
      </c>
      <c r="J9" s="54" t="e">
        <f aca="false">IF(AND(G9&gt;H9,F$2="no"),"",EURO(G9,H9,V9,V9,D9,W9,1,0))</f>
        <v>#NAME?</v>
      </c>
      <c r="K9" s="55" t="e">
        <f aca="false">EURO(F9,H9,V9,V9,C9,W9,1,1)</f>
        <v>#NAME?</v>
      </c>
      <c r="L9" s="53" t="e">
        <f aca="false">IF(AND(G9&lt;H9,F$2="no"),"",EURO(G9,H9,V9,V9,C9,W9,0,0))</f>
        <v>#NAME?</v>
      </c>
      <c r="M9" s="54" t="e">
        <f aca="false">IF(AND(F9&lt;H9,F$2="no"),"",EURO(F9,H9,V9,V9,D9,W9,0,0))</f>
        <v>#NAME?</v>
      </c>
      <c r="N9" s="56" t="e">
        <f aca="false">EURO(F9,H9,V9,V9,C9,W9,0,1)</f>
        <v>#NAME?</v>
      </c>
      <c r="O9" s="57" t="e">
        <f aca="false">EURO($F9,$H9,$V9,$V9,$C9,$W9,1,2)</f>
        <v>#NAME?</v>
      </c>
      <c r="P9" s="58" t="e">
        <f aca="false">EURO($F9,$H9,$V9,$V9,$C9,$W9,1,3)/100</f>
        <v>#NAME?</v>
      </c>
      <c r="Q9" s="59" t="e">
        <f aca="false">EURO($F9,$H9,$V9,$V9,$C9,$W9,1,5)/365.25*X9*16*$Q$2</f>
        <v>#NAME?</v>
      </c>
      <c r="R9" s="60" t="n">
        <f aca="false">VLOOKUP(E9,Lookups!$B$6:$H$304,2)</f>
        <v>37133</v>
      </c>
      <c r="S9" s="14"/>
      <c r="T9" s="73" t="e">
        <f aca="false">IF(F9&gt;H9,"",J9-I9)</f>
        <v>#NAME?</v>
      </c>
      <c r="U9" s="74" t="str">
        <f aca="false">IF(F9&gt;H9,M9-L9,"")</f>
        <v/>
      </c>
      <c r="V9" s="75" t="n">
        <f aca="false">VLOOKUP(E9,Lookups!$B$6:$E$304,4)</f>
        <v>0.0414687898602457</v>
      </c>
      <c r="W9" s="76" t="n">
        <f aca="false">R9-$C$1</f>
        <v>-8793</v>
      </c>
      <c r="X9" s="77" t="n">
        <f aca="false">VLOOKUP(E9,Lookups!$B$6:$E$304,3)</f>
        <v>19</v>
      </c>
    </row>
    <row r="10" customFormat="false" ht="13.5" hidden="false" customHeight="false" outlineLevel="0" collapsed="false">
      <c r="A10" s="78"/>
      <c r="B10" s="79"/>
      <c r="C10" s="80"/>
      <c r="D10" s="80"/>
      <c r="E10" s="81"/>
      <c r="F10" s="82"/>
      <c r="G10" s="82"/>
      <c r="H10" s="83"/>
      <c r="I10" s="84"/>
      <c r="J10" s="84"/>
      <c r="K10" s="85"/>
      <c r="L10" s="84"/>
      <c r="M10" s="84"/>
      <c r="N10" s="86"/>
      <c r="O10" s="87"/>
      <c r="P10" s="84"/>
      <c r="Q10" s="88"/>
      <c r="R10" s="89"/>
      <c r="S10" s="14"/>
      <c r="T10" s="84"/>
      <c r="U10" s="90"/>
      <c r="V10" s="91"/>
      <c r="W10" s="92"/>
    </row>
    <row r="11" customFormat="false" ht="12.75" hidden="false" customHeight="false" outlineLevel="0" collapsed="false">
      <c r="A11" s="46" t="s">
        <v>34</v>
      </c>
      <c r="B11" s="47"/>
      <c r="C11" s="48" t="n">
        <v>0.4</v>
      </c>
      <c r="D11" s="49" t="n">
        <v>0.48</v>
      </c>
      <c r="E11" s="50" t="n">
        <v>37165</v>
      </c>
      <c r="F11" s="51" t="n">
        <v>49</v>
      </c>
      <c r="G11" s="51" t="n">
        <f aca="false">F11</f>
        <v>49</v>
      </c>
      <c r="H11" s="52" t="n">
        <v>40</v>
      </c>
      <c r="I11" s="53" t="e">
        <f aca="false">IF(AND(F11&gt;H11,F$2="No"),"",EURO(F11,H11,V11,V11,C11,W11,1,0))</f>
        <v>#NAME?</v>
      </c>
      <c r="J11" s="54" t="e">
        <f aca="false">IF(AND(G11&gt;H11,F$2="no"),"",EURO(G11,H11,V11,V11,D11,W11,1,0))</f>
        <v>#NAME?</v>
      </c>
      <c r="K11" s="55" t="e">
        <f aca="false">EURO(F11,H11,V11,V11,C11,W11,1,1)</f>
        <v>#NAME?</v>
      </c>
      <c r="L11" s="53" t="e">
        <f aca="false">IF(AND(G11&lt;H11,F$2="no"),"",EURO(G11,H11,V11,V11,C11,W11,0,0))</f>
        <v>#NAME?</v>
      </c>
      <c r="M11" s="54" t="e">
        <f aca="false">IF(AND(F11&lt;H11,F$2="no"),"",EURO(F11,H11,V11,V11,D11,W11,0,0))</f>
        <v>#NAME?</v>
      </c>
      <c r="N11" s="56" t="e">
        <f aca="false">EURO(F11,H11,V11,V11,C11,W11,0,1)</f>
        <v>#NAME?</v>
      </c>
      <c r="O11" s="57" t="e">
        <f aca="false">EURO($F11,$H11,$V11,$V11,$C11,$W11,1,2)</f>
        <v>#NAME?</v>
      </c>
      <c r="P11" s="58" t="e">
        <f aca="false">EURO($F11,$H11,$V11,$V11,$C11,$W11,1,3)/100</f>
        <v>#NAME?</v>
      </c>
      <c r="Q11" s="59" t="e">
        <f aca="false">EURO($F11,$H11,$V11,$V11,$C11,$W11,1,5)/365.25*X11*16*$Q$2</f>
        <v>#NAME?</v>
      </c>
      <c r="R11" s="60" t="n">
        <f aca="false">VLOOKUP(E11,Lookups!$B$6:$H$304,2)</f>
        <v>37161</v>
      </c>
      <c r="S11" s="14"/>
      <c r="T11" s="61" t="str">
        <f aca="false">IF(F11&gt;H11,"",J11-I11)</f>
        <v/>
      </c>
      <c r="U11" s="62" t="e">
        <f aca="false">IF(F11&gt;H11,M11-L11,"")</f>
        <v>#NAME?</v>
      </c>
      <c r="V11" s="63" t="n">
        <f aca="false">VLOOKUP(E11,Lookups!$B$6:$E$304,4)</f>
        <v>0.041301320562793</v>
      </c>
      <c r="W11" s="64" t="n">
        <f aca="false">R11-$C$1</f>
        <v>-8765</v>
      </c>
      <c r="X11" s="65" t="n">
        <f aca="false">VLOOKUP(E11,Lookups!$B$6:$E$304,3)</f>
        <v>23</v>
      </c>
    </row>
    <row r="12" customFormat="false" ht="12.75" hidden="false" customHeight="false" outlineLevel="0" collapsed="false">
      <c r="A12" s="46"/>
      <c r="B12" s="47" t="n">
        <v>0</v>
      </c>
      <c r="C12" s="66" t="n">
        <f aca="false">C$11+B12</f>
        <v>0.4</v>
      </c>
      <c r="D12" s="67" t="n">
        <f aca="false">D$11+B12</f>
        <v>0.48</v>
      </c>
      <c r="E12" s="50" t="n">
        <v>37165</v>
      </c>
      <c r="F12" s="68" t="n">
        <f aca="false">F11</f>
        <v>49</v>
      </c>
      <c r="G12" s="68" t="n">
        <f aca="false">G11</f>
        <v>49</v>
      </c>
      <c r="H12" s="52" t="n">
        <v>45</v>
      </c>
      <c r="I12" s="53" t="e">
        <f aca="false">IF(AND(F12&gt;H12,F$2="No"),"",EURO(F12,H12,V12,V12,C12,W12,1,0))</f>
        <v>#NAME?</v>
      </c>
      <c r="J12" s="54" t="e">
        <f aca="false">IF(AND(G12&gt;H12,F$2="no"),"",EURO(G12,H12,V12,V12,D12,W12,1,0))</f>
        <v>#NAME?</v>
      </c>
      <c r="K12" s="55" t="e">
        <f aca="false">EURO(F12,H12,V12,V12,C12,W12,1,1)</f>
        <v>#NAME?</v>
      </c>
      <c r="L12" s="53" t="e">
        <f aca="false">IF(AND(G12&lt;H12,F$2="no"),"",EURO(G12,H12,V12,V12,C12,W12,0,0))</f>
        <v>#NAME?</v>
      </c>
      <c r="M12" s="54" t="e">
        <f aca="false">IF(AND(F12&lt;H12,F$2="no"),"",EURO(F12,H12,V12,V12,D12,W12,0,0))</f>
        <v>#NAME?</v>
      </c>
      <c r="N12" s="56" t="e">
        <f aca="false">EURO(F12,H12,V12,V12,C12,W12,0,1)</f>
        <v>#NAME?</v>
      </c>
      <c r="O12" s="57" t="e">
        <f aca="false">EURO($F12,$H12,$V12,$V12,$C12,$W12,1,2)</f>
        <v>#NAME?</v>
      </c>
      <c r="P12" s="58" t="e">
        <f aca="false">EURO($F12,$H12,$V12,$V12,$C12,$W12,1,3)/100</f>
        <v>#NAME?</v>
      </c>
      <c r="Q12" s="59" t="e">
        <f aca="false">EURO($F12,$H12,$V12,$V12,$C12,$W12,1,5)/365.25*X12*16*$Q$2</f>
        <v>#NAME?</v>
      </c>
      <c r="R12" s="60" t="n">
        <f aca="false">VLOOKUP(E12,Lookups!$B$6:$H$304,2)</f>
        <v>37161</v>
      </c>
      <c r="S12" s="14"/>
      <c r="T12" s="69" t="str">
        <f aca="false">IF(F12&gt;H12,"",J12-I12)</f>
        <v/>
      </c>
      <c r="U12" s="26" t="e">
        <f aca="false">IF(F12&gt;H12,M12-L12,"")</f>
        <v>#NAME?</v>
      </c>
      <c r="V12" s="70" t="n">
        <f aca="false">VLOOKUP(E12,Lookups!$B$6:$E$304,4)</f>
        <v>0.041301320562793</v>
      </c>
      <c r="W12" s="71" t="n">
        <f aca="false">R12-$C$1</f>
        <v>-8765</v>
      </c>
      <c r="X12" s="72" t="n">
        <f aca="false">VLOOKUP(E12,Lookups!$B$6:$E$304,3)</f>
        <v>23</v>
      </c>
    </row>
    <row r="13" customFormat="false" ht="12.75" hidden="false" customHeight="false" outlineLevel="0" collapsed="false">
      <c r="A13" s="46"/>
      <c r="B13" s="47" t="n">
        <v>0</v>
      </c>
      <c r="C13" s="66" t="n">
        <f aca="false">C$11+B13</f>
        <v>0.4</v>
      </c>
      <c r="D13" s="67" t="n">
        <f aca="false">D$11+B13</f>
        <v>0.48</v>
      </c>
      <c r="E13" s="50" t="n">
        <v>37165</v>
      </c>
      <c r="F13" s="68" t="n">
        <f aca="false">F12</f>
        <v>49</v>
      </c>
      <c r="G13" s="68" t="n">
        <f aca="false">G12</f>
        <v>49</v>
      </c>
      <c r="H13" s="52" t="n">
        <f aca="false">H12</f>
        <v>45</v>
      </c>
      <c r="I13" s="53" t="e">
        <f aca="false">IF(AND(F13&gt;H13,F$2="No"),"",EURO(F13,H13,V13,V13,C13,W13,1,0))</f>
        <v>#NAME?</v>
      </c>
      <c r="J13" s="54" t="e">
        <f aca="false">IF(AND(G13&gt;H13,F$2="no"),"",EURO(G13,H13,V13,V13,D13,W13,1,0))</f>
        <v>#NAME?</v>
      </c>
      <c r="K13" s="55" t="e">
        <f aca="false">EURO(F13,H13,V13,V13,C13,W13,1,1)</f>
        <v>#NAME?</v>
      </c>
      <c r="L13" s="53" t="e">
        <f aca="false">IF(AND(G13&lt;H13,F$2="no"),"",EURO(G13,H13,V13,V13,C13,W13,0,0))</f>
        <v>#NAME?</v>
      </c>
      <c r="M13" s="54" t="e">
        <f aca="false">IF(AND(F13&lt;H13,F$2="no"),"",EURO(F13,H13,V13,V13,D13,W13,0,0))</f>
        <v>#NAME?</v>
      </c>
      <c r="N13" s="56" t="e">
        <f aca="false">EURO(F13,H13,V13,V13,C13,W13,0,1)</f>
        <v>#NAME?</v>
      </c>
      <c r="O13" s="57" t="e">
        <f aca="false">EURO($F13,$H13,$V13,$V13,$C13,$W13,1,2)</f>
        <v>#NAME?</v>
      </c>
      <c r="P13" s="58" t="e">
        <f aca="false">EURO($F13,$H13,$V13,$V13,$C13,$W13,1,3)/100</f>
        <v>#NAME?</v>
      </c>
      <c r="Q13" s="59" t="e">
        <f aca="false">EURO($F13,$H13,$V13,$V13,$C13,$W13,1,5)/365.25*X13*16*$Q$2</f>
        <v>#NAME?</v>
      </c>
      <c r="R13" s="60" t="n">
        <f aca="false">VLOOKUP(E13,Lookups!$B$6:$H$304,2)</f>
        <v>37161</v>
      </c>
      <c r="S13" s="14"/>
      <c r="T13" s="69" t="str">
        <f aca="false">IF(F13&gt;H13,"",J13-I13)</f>
        <v/>
      </c>
      <c r="U13" s="26" t="e">
        <f aca="false">IF(F13&gt;H13,M13-L13,"")</f>
        <v>#NAME?</v>
      </c>
      <c r="V13" s="70" t="n">
        <f aca="false">VLOOKUP(E13,Lookups!$B$6:$E$304,4)</f>
        <v>0.041301320562793</v>
      </c>
      <c r="W13" s="71" t="n">
        <f aca="false">R13-$C$1</f>
        <v>-8765</v>
      </c>
      <c r="X13" s="72" t="n">
        <f aca="false">VLOOKUP(E13,Lookups!$B$6:$E$304,3)</f>
        <v>23</v>
      </c>
    </row>
    <row r="14" customFormat="false" ht="12.75" hidden="false" customHeight="false" outlineLevel="0" collapsed="false">
      <c r="A14" s="46"/>
      <c r="B14" s="47" t="n">
        <v>0.038</v>
      </c>
      <c r="C14" s="66" t="n">
        <f aca="false">C$11+B14</f>
        <v>0.438</v>
      </c>
      <c r="D14" s="67" t="n">
        <f aca="false">D$11+B14</f>
        <v>0.518</v>
      </c>
      <c r="E14" s="50" t="n">
        <v>37165</v>
      </c>
      <c r="F14" s="68" t="n">
        <f aca="false">F13</f>
        <v>49</v>
      </c>
      <c r="G14" s="68" t="n">
        <f aca="false">G13</f>
        <v>49</v>
      </c>
      <c r="H14" s="52" t="n">
        <v>55</v>
      </c>
      <c r="I14" s="53" t="e">
        <f aca="false">IF(AND(F14&gt;H14,F$2="No"),"",EURO(F14,H14,V14,V14,C14,W14,1,0))</f>
        <v>#NAME?</v>
      </c>
      <c r="J14" s="54" t="e">
        <f aca="false">IF(AND(G14&gt;H14,F$2="no"),"",EURO(G14,H14,V14,V14,D14,W14,1,0))</f>
        <v>#NAME?</v>
      </c>
      <c r="K14" s="55" t="e">
        <f aca="false">EURO(F14,H14,V14,V14,C14,W14,1,1)</f>
        <v>#NAME?</v>
      </c>
      <c r="L14" s="53" t="e">
        <f aca="false">IF(AND(G14&lt;H14,F$2="no"),"",EURO(G14,H14,V14,V14,C14,W14,0,0))</f>
        <v>#NAME?</v>
      </c>
      <c r="M14" s="54" t="e">
        <f aca="false">IF(AND(F14&lt;H14,F$2="no"),"",EURO(F14,H14,V14,V14,D14,W14,0,0))</f>
        <v>#NAME?</v>
      </c>
      <c r="N14" s="56" t="e">
        <f aca="false">EURO(F14,H14,V14,V14,C14,W14,0,1)</f>
        <v>#NAME?</v>
      </c>
      <c r="O14" s="57" t="e">
        <f aca="false">EURO($F14,$H14,$V14,$V14,$C14,$W14,1,2)</f>
        <v>#NAME?</v>
      </c>
      <c r="P14" s="58" t="e">
        <f aca="false">EURO($F14,$H14,$V14,$V14,$C14,$W14,1,3)/100</f>
        <v>#NAME?</v>
      </c>
      <c r="Q14" s="59" t="e">
        <f aca="false">EURO($F14,$H14,$V14,$V14,$C14,$W14,1,5)/365.25*X14*16*$Q$2</f>
        <v>#NAME?</v>
      </c>
      <c r="R14" s="60" t="n">
        <f aca="false">VLOOKUP(E14,Lookups!$B$6:$H$304,2)</f>
        <v>37161</v>
      </c>
      <c r="S14" s="14"/>
      <c r="T14" s="69" t="e">
        <f aca="false">IF(F14&gt;H14,"",J14-I14)</f>
        <v>#NAME?</v>
      </c>
      <c r="U14" s="26" t="str">
        <f aca="false">IF(F14&gt;H14,M14-L14,"")</f>
        <v/>
      </c>
      <c r="V14" s="70" t="n">
        <f aca="false">VLOOKUP(E14,Lookups!$B$6:$E$304,4)</f>
        <v>0.041301320562793</v>
      </c>
      <c r="W14" s="71" t="n">
        <f aca="false">R14-$C$1</f>
        <v>-8765</v>
      </c>
      <c r="X14" s="72" t="n">
        <f aca="false">VLOOKUP(E14,Lookups!$B$6:$E$304,3)</f>
        <v>23</v>
      </c>
    </row>
    <row r="15" customFormat="false" ht="13.5" hidden="false" customHeight="false" outlineLevel="0" collapsed="false">
      <c r="A15" s="46"/>
      <c r="B15" s="47" t="n">
        <v>0.081</v>
      </c>
      <c r="C15" s="66" t="n">
        <f aca="false">C$11+B15</f>
        <v>0.481</v>
      </c>
      <c r="D15" s="67" t="n">
        <f aca="false">D$11+B15</f>
        <v>0.561</v>
      </c>
      <c r="E15" s="50" t="n">
        <v>37165</v>
      </c>
      <c r="F15" s="68" t="n">
        <f aca="false">F14</f>
        <v>49</v>
      </c>
      <c r="G15" s="68" t="n">
        <f aca="false">G14</f>
        <v>49</v>
      </c>
      <c r="H15" s="52" t="n">
        <v>60</v>
      </c>
      <c r="I15" s="53" t="e">
        <f aca="false">IF(AND(F15&gt;H15,F$2="No"),"",EURO(F15,H15,V15,V15,C15,W15,1,0))</f>
        <v>#NAME?</v>
      </c>
      <c r="J15" s="54" t="e">
        <f aca="false">IF(AND(G15&gt;H15,F$2="no"),"",EURO(G15,H15,V15,V15,D15,W15,1,0))</f>
        <v>#NAME?</v>
      </c>
      <c r="K15" s="55" t="e">
        <f aca="false">EURO(F15,H15,V15,V15,C15,W15,1,1)</f>
        <v>#NAME?</v>
      </c>
      <c r="L15" s="53" t="e">
        <f aca="false">IF(AND(G15&lt;H15,F$2="no"),"",EURO(G15,H15,V15,V15,C15,W15,0,0))</f>
        <v>#NAME?</v>
      </c>
      <c r="M15" s="54" t="e">
        <f aca="false">IF(AND(F15&lt;H15,F$2="no"),"",EURO(F15,H15,V15,V15,D15,W15,0,0))</f>
        <v>#NAME?</v>
      </c>
      <c r="N15" s="56" t="e">
        <f aca="false">EURO(F15,H15,V15,V15,C15,W15,0,1)</f>
        <v>#NAME?</v>
      </c>
      <c r="O15" s="57" t="e">
        <f aca="false">EURO($F15,$H15,$V15,$V15,$C15,$W15,1,2)</f>
        <v>#NAME?</v>
      </c>
      <c r="P15" s="58" t="e">
        <f aca="false">EURO($F15,$H15,$V15,$V15,$C15,$W15,1,3)/100</f>
        <v>#NAME?</v>
      </c>
      <c r="Q15" s="59" t="e">
        <f aca="false">EURO($F15,$H15,$V15,$V15,$C15,$W15,1,5)/365.25*X15*16*$Q$2</f>
        <v>#NAME?</v>
      </c>
      <c r="R15" s="60" t="n">
        <f aca="false">VLOOKUP(E15,Lookups!$B$6:$H$304,2)</f>
        <v>37161</v>
      </c>
      <c r="S15" s="14"/>
      <c r="T15" s="73" t="e">
        <f aca="false">IF(F15&gt;H15,"",J15-I15)</f>
        <v>#NAME?</v>
      </c>
      <c r="U15" s="74" t="str">
        <f aca="false">IF(F15&gt;H15,M15-L15,"")</f>
        <v/>
      </c>
      <c r="V15" s="75" t="n">
        <f aca="false">VLOOKUP(E15,Lookups!$B$6:$E$304,4)</f>
        <v>0.041301320562793</v>
      </c>
      <c r="W15" s="76" t="n">
        <f aca="false">R15-$C$1</f>
        <v>-8765</v>
      </c>
      <c r="X15" s="77" t="n">
        <f aca="false">VLOOKUP(E15,Lookups!$B$6:$E$304,3)</f>
        <v>23</v>
      </c>
    </row>
    <row r="16" customFormat="false" ht="13.5" hidden="false" customHeight="false" outlineLevel="0" collapsed="false">
      <c r="A16" s="78"/>
      <c r="B16" s="79"/>
      <c r="C16" s="80"/>
      <c r="D16" s="80"/>
      <c r="E16" s="81"/>
      <c r="F16" s="82"/>
      <c r="G16" s="82"/>
      <c r="H16" s="83"/>
      <c r="I16" s="84"/>
      <c r="J16" s="84"/>
      <c r="K16" s="85"/>
      <c r="L16" s="84"/>
      <c r="M16" s="84"/>
      <c r="N16" s="86"/>
      <c r="O16" s="87"/>
      <c r="P16" s="84"/>
      <c r="Q16" s="88"/>
      <c r="R16" s="89"/>
      <c r="S16" s="14"/>
      <c r="T16" s="84"/>
      <c r="U16" s="90"/>
      <c r="V16" s="91"/>
      <c r="W16" s="92"/>
    </row>
    <row r="17" customFormat="false" ht="12.75" hidden="false" customHeight="false" outlineLevel="0" collapsed="false">
      <c r="A17" s="46" t="s">
        <v>35</v>
      </c>
      <c r="B17" s="47"/>
      <c r="C17" s="48" t="n">
        <v>0.4</v>
      </c>
      <c r="D17" s="49" t="n">
        <v>0.48</v>
      </c>
      <c r="E17" s="93" t="n">
        <v>37165</v>
      </c>
      <c r="F17" s="51" t="n">
        <v>34.5</v>
      </c>
      <c r="G17" s="51" t="n">
        <v>34.7</v>
      </c>
      <c r="H17" s="52" t="n">
        <v>40</v>
      </c>
      <c r="I17" s="53" t="e">
        <f aca="false">IF(AND(F17&gt;H17,F$2="No"),"",EURO(F17,H17,V17,V17,C17,W17,1,0))</f>
        <v>#NAME?</v>
      </c>
      <c r="J17" s="54" t="e">
        <f aca="false">IF(AND(G17&gt;H17,F$2="no"),"",EURO(G17,H17,V17,V17,D17,W17,1,0))</f>
        <v>#NAME?</v>
      </c>
      <c r="K17" s="55" t="e">
        <f aca="false">EURO(F17,H17,V17,V17,C17,W17,1,1)</f>
        <v>#NAME?</v>
      </c>
      <c r="L17" s="53" t="e">
        <f aca="false">IF(AND(G17&lt;H17,F$2="no"),"",EURO(G17,H17,V17,V17,C17,W17,0,0))</f>
        <v>#NAME?</v>
      </c>
      <c r="M17" s="94" t="e">
        <f aca="false">IF(AND(F17&lt;H17,F$2="no"),"",EURO(F17,H17,V17,V17,D17,W17,0,0))</f>
        <v>#NAME?</v>
      </c>
      <c r="N17" s="56" t="e">
        <f aca="false">EURO(F17,H17,V17,V17,C17,W17,0,1)</f>
        <v>#NAME?</v>
      </c>
      <c r="O17" s="57" t="e">
        <f aca="false">EURO($F17,$H17,$V17,$V17,$C17,$W17,1,2)</f>
        <v>#NAME?</v>
      </c>
      <c r="P17" s="58" t="e">
        <f aca="false">EURO($F17,$H17,$V17,$V17,$C17,$W17,1,3)/100</f>
        <v>#NAME?</v>
      </c>
      <c r="Q17" s="59" t="e">
        <f aca="false">EURO($F17,$H17,$V17,$V17,$C17,$W17,1,5)/365.25*X17*16*$Q$2</f>
        <v>#NAME?</v>
      </c>
      <c r="R17" s="60" t="n">
        <f aca="false">VLOOKUP(E17,Lookups!$B$6:$H$304,2)</f>
        <v>37161</v>
      </c>
      <c r="S17" s="14"/>
      <c r="T17" s="61" t="e">
        <f aca="false">IF(F17&gt;H17,"",J17-I17)</f>
        <v>#NAME?</v>
      </c>
      <c r="U17" s="62" t="str">
        <f aca="false">IF(F17&gt;H17,M17-L17,"")</f>
        <v/>
      </c>
      <c r="V17" s="63" t="n">
        <f aca="false">VLOOKUP(E17,Lookups!$B$6:$E$304,4)</f>
        <v>0.041301320562793</v>
      </c>
      <c r="W17" s="64" t="n">
        <f aca="false">R17-$C$1</f>
        <v>-8765</v>
      </c>
      <c r="X17" s="65" t="n">
        <f aca="false">VLOOKUP(E17,Lookups!$B$6:$E$304,3)</f>
        <v>23</v>
      </c>
    </row>
    <row r="18" customFormat="false" ht="12.75" hidden="false" customHeight="false" outlineLevel="0" collapsed="false">
      <c r="A18" s="46"/>
      <c r="B18" s="47"/>
      <c r="C18" s="66" t="n">
        <f aca="false">C17</f>
        <v>0.4</v>
      </c>
      <c r="D18" s="67" t="n">
        <f aca="false">D17</f>
        <v>0.48</v>
      </c>
      <c r="E18" s="93" t="n">
        <v>37196</v>
      </c>
      <c r="F18" s="68" t="n">
        <f aca="false">F17</f>
        <v>34.5</v>
      </c>
      <c r="G18" s="68" t="n">
        <f aca="false">G17</f>
        <v>34.7</v>
      </c>
      <c r="H18" s="95" t="n">
        <f aca="false">H17</f>
        <v>40</v>
      </c>
      <c r="I18" s="53" t="e">
        <f aca="false">IF(AND(F18&gt;H18,F$2="No"),"",EURO(F18,H18,V18,V18,C18,W18,1,0))</f>
        <v>#NAME?</v>
      </c>
      <c r="J18" s="54" t="e">
        <f aca="false">IF(AND(G18&gt;H18,F$2="no"),"",EURO(G18,H18,V18,V18,D18,W18,1,0))</f>
        <v>#NAME?</v>
      </c>
      <c r="K18" s="55" t="e">
        <f aca="false">EURO(F18,H18,V18,V18,C18,W18,1,1)</f>
        <v>#NAME?</v>
      </c>
      <c r="L18" s="53" t="e">
        <f aca="false">IF(AND(G18&lt;H18,F$2="no"),"",EURO(G18,H18,V18,V18,C18,W18,0,0))</f>
        <v>#NAME?</v>
      </c>
      <c r="M18" s="94" t="e">
        <f aca="false">IF(AND(F18&lt;H18,F$2="no"),"",EURO(F18,H18,V18,V18,D18,W18,0,0))</f>
        <v>#NAME?</v>
      </c>
      <c r="N18" s="56" t="e">
        <f aca="false">EURO(F18,H18,V18,V18,C18,W18,0,1)</f>
        <v>#NAME?</v>
      </c>
      <c r="O18" s="57" t="e">
        <f aca="false">EURO($F18,$H18,$V18,$V18,$C18,$W18,1,2)</f>
        <v>#NAME?</v>
      </c>
      <c r="P18" s="58" t="e">
        <f aca="false">EURO($F18,$H18,$V18,$V18,$C18,$W18,1,3)/100</f>
        <v>#NAME?</v>
      </c>
      <c r="Q18" s="59" t="e">
        <f aca="false">EURO($F18,$H18,$V18,$V18,$C18,$W18,1,5)/365.25*X18*16*$Q$2</f>
        <v>#NAME?</v>
      </c>
      <c r="R18" s="60" t="n">
        <f aca="false">VLOOKUP(E18,Lookups!$B$6:$H$304,2)</f>
        <v>37194</v>
      </c>
      <c r="S18" s="14"/>
      <c r="T18" s="69" t="e">
        <f aca="false">IF(F18&gt;H18,"",J18-I18)</f>
        <v>#NAME?</v>
      </c>
      <c r="U18" s="26" t="str">
        <f aca="false">IF(F18&gt;H18,M18-L18,"")</f>
        <v/>
      </c>
      <c r="V18" s="70" t="n">
        <f aca="false">VLOOKUP(E18,Lookups!$B$6:$E$304,4)</f>
        <v>0.0413340624253529</v>
      </c>
      <c r="W18" s="71" t="n">
        <f aca="false">R18-$C$1</f>
        <v>-8732</v>
      </c>
      <c r="X18" s="72" t="n">
        <f aca="false">VLOOKUP(E18,Lookups!$B$6:$E$304,3)</f>
        <v>21</v>
      </c>
    </row>
    <row r="19" customFormat="false" ht="12.75" hidden="false" customHeight="false" outlineLevel="0" collapsed="false">
      <c r="A19" s="46"/>
      <c r="B19" s="47"/>
      <c r="C19" s="96" t="n">
        <f aca="false">C18</f>
        <v>0.4</v>
      </c>
      <c r="D19" s="97" t="n">
        <f aca="false">D18</f>
        <v>0.48</v>
      </c>
      <c r="E19" s="98" t="n">
        <v>37226</v>
      </c>
      <c r="F19" s="99" t="n">
        <f aca="false">F18</f>
        <v>34.5</v>
      </c>
      <c r="G19" s="99" t="n">
        <f aca="false">G18</f>
        <v>34.7</v>
      </c>
      <c r="H19" s="100" t="n">
        <f aca="false">H18</f>
        <v>40</v>
      </c>
      <c r="I19" s="101" t="e">
        <f aca="false">IF(AND(F19&gt;H19,F$2="No"),"",EURO(F19,H19,V19,V19,C19,W19,1,0))</f>
        <v>#NAME?</v>
      </c>
      <c r="J19" s="102" t="e">
        <f aca="false">IF(AND(G19&gt;H19,F$2="no"),"",EURO(G19,H19,V19,V19,D19,W19,1,0))</f>
        <v>#NAME?</v>
      </c>
      <c r="K19" s="103" t="e">
        <f aca="false">EURO(F19,H19,V19,V19,C19,W19,1,1)</f>
        <v>#NAME?</v>
      </c>
      <c r="L19" s="101" t="e">
        <f aca="false">IF(AND(G19&lt;H19,F$2="no"),"",EURO(G19,H19,V19,V19,C19,W19,0,0))</f>
        <v>#NAME?</v>
      </c>
      <c r="M19" s="104" t="e">
        <f aca="false">IF(AND(F19&lt;H19,F$2="no"),"",EURO(F19,H19,V19,V19,D19,W19,0,0))</f>
        <v>#NAME?</v>
      </c>
      <c r="N19" s="105" t="e">
        <f aca="false">EURO(F19,H19,V19,V19,C19,W19,0,1)</f>
        <v>#NAME?</v>
      </c>
      <c r="O19" s="106" t="e">
        <f aca="false">EURO($F19,$H19,$V19,$V19,$C19,$W19,1,2)</f>
        <v>#NAME?</v>
      </c>
      <c r="P19" s="107" t="e">
        <f aca="false">EURO($F19,$H19,$V19,$V19,$C19,$W19,1,3)/100</f>
        <v>#NAME?</v>
      </c>
      <c r="Q19" s="108" t="e">
        <f aca="false">EURO($F19,$H19,$V19,$V19,$C19,$W19,1,5)/365.25*X19*16*$Q$2</f>
        <v>#NAME?</v>
      </c>
      <c r="R19" s="109" t="n">
        <f aca="false">VLOOKUP(E19,Lookups!$B$6:$H$304,2)</f>
        <v>37224</v>
      </c>
      <c r="S19" s="14"/>
      <c r="T19" s="69" t="e">
        <f aca="false">IF(F19&gt;H19,"",J19-I19)</f>
        <v>#NAME?</v>
      </c>
      <c r="U19" s="26" t="str">
        <f aca="false">IF(F19&gt;H19,M19-L19,"")</f>
        <v/>
      </c>
      <c r="V19" s="70" t="n">
        <f aca="false">VLOOKUP(E19,Lookups!$B$6:$E$304,4)</f>
        <v>0.0413657480991403</v>
      </c>
      <c r="W19" s="71" t="n">
        <f aca="false">R19-$C$1</f>
        <v>-8702</v>
      </c>
      <c r="X19" s="72" t="n">
        <f aca="false">VLOOKUP(E19,Lookups!$B$6:$E$304,3)</f>
        <v>20</v>
      </c>
    </row>
    <row r="20" customFormat="false" ht="12.75" hidden="false" customHeight="false" outlineLevel="0" collapsed="false">
      <c r="A20" s="46"/>
      <c r="B20" s="47" t="n">
        <v>0.07</v>
      </c>
      <c r="C20" s="110" t="n">
        <f aca="false">C$17+B20</f>
        <v>0.47</v>
      </c>
      <c r="D20" s="111" t="n">
        <f aca="false">D$17+B20</f>
        <v>0.55</v>
      </c>
      <c r="E20" s="112" t="n">
        <v>37165</v>
      </c>
      <c r="F20" s="113" t="n">
        <f aca="false">F19</f>
        <v>34.5</v>
      </c>
      <c r="G20" s="113" t="n">
        <f aca="false">G19</f>
        <v>34.7</v>
      </c>
      <c r="H20" s="114" t="n">
        <v>45</v>
      </c>
      <c r="I20" s="115" t="e">
        <f aca="false">IF(AND(F20&gt;H20,F$2="No"),"",EURO(F20,H20,V20,V20,C20,W20,1,0))</f>
        <v>#NAME?</v>
      </c>
      <c r="J20" s="116" t="e">
        <f aca="false">IF(AND(G20&gt;H20,F$2="no"),"",EURO(G20,H20,V20,V20,D20,W20,1,0))</f>
        <v>#NAME?</v>
      </c>
      <c r="K20" s="117" t="e">
        <f aca="false">EURO(F20,H20,V20,V20,C20,W20,1,1)</f>
        <v>#NAME?</v>
      </c>
      <c r="L20" s="115" t="e">
        <f aca="false">IF(AND(G20&lt;H20,F$2="no"),"",EURO(G20,H20,V20,V20,C20,W20,0,0))</f>
        <v>#NAME?</v>
      </c>
      <c r="M20" s="118" t="e">
        <f aca="false">IF(AND(F20&lt;H20,F$2="no"),"",EURO(F20,H20,V20,V20,D20,W20,0,0))</f>
        <v>#NAME?</v>
      </c>
      <c r="N20" s="119" t="e">
        <f aca="false">EURO(F20,H20,V20,V20,C20,W20,0,1)</f>
        <v>#NAME?</v>
      </c>
      <c r="O20" s="120" t="e">
        <f aca="false">EURO($F20,$H20,$V20,$V20,$C20,$W20,1,2)</f>
        <v>#NAME?</v>
      </c>
      <c r="P20" s="121" t="e">
        <f aca="false">EURO($F20,$H20,$V20,$V20,$C20,$W20,1,3)/100</f>
        <v>#NAME?</v>
      </c>
      <c r="Q20" s="122" t="e">
        <f aca="false">EURO($F20,$H20,$V20,$V20,$C20,$W20,1,5)/365.25*X20*16*$Q$2</f>
        <v>#NAME?</v>
      </c>
      <c r="R20" s="123" t="n">
        <f aca="false">VLOOKUP(E20,Lookups!$B$6:$H$304,2)</f>
        <v>37161</v>
      </c>
      <c r="S20" s="14"/>
      <c r="T20" s="124" t="e">
        <f aca="false">IF(F20&gt;H20,"",J20-I20)</f>
        <v>#NAME?</v>
      </c>
      <c r="U20" s="125" t="str">
        <f aca="false">IF(F20&gt;H20,M20-L20,"")</f>
        <v/>
      </c>
      <c r="V20" s="126" t="n">
        <f aca="false">VLOOKUP(E20,Lookups!$B$6:$E$304,4)</f>
        <v>0.041301320562793</v>
      </c>
      <c r="W20" s="127" t="n">
        <f aca="false">R20-$C$1</f>
        <v>-8765</v>
      </c>
      <c r="X20" s="128" t="n">
        <f aca="false">VLOOKUP(E20,Lookups!$B$6:$E$304,3)</f>
        <v>23</v>
      </c>
    </row>
    <row r="21" customFormat="false" ht="12.75" hidden="false" customHeight="false" outlineLevel="0" collapsed="false">
      <c r="A21" s="46"/>
      <c r="B21" s="47" t="n">
        <v>0.07</v>
      </c>
      <c r="C21" s="66" t="n">
        <f aca="false">C$17+B21</f>
        <v>0.47</v>
      </c>
      <c r="D21" s="67" t="n">
        <f aca="false">D$17+B21</f>
        <v>0.55</v>
      </c>
      <c r="E21" s="93" t="n">
        <v>37196</v>
      </c>
      <c r="F21" s="68" t="n">
        <f aca="false">F20</f>
        <v>34.5</v>
      </c>
      <c r="G21" s="68" t="n">
        <f aca="false">G20</f>
        <v>34.7</v>
      </c>
      <c r="H21" s="95" t="n">
        <f aca="false">H20</f>
        <v>45</v>
      </c>
      <c r="I21" s="53" t="e">
        <f aca="false">IF(AND(F21&gt;H21,F$2="No"),"",EURO(F21,H21,V21,V21,C21,W21,1,0))</f>
        <v>#NAME?</v>
      </c>
      <c r="J21" s="54" t="e">
        <f aca="false">IF(AND(G21&gt;H21,F$2="no"),"",EURO(G21,H21,V21,V21,D21,W21,1,0))</f>
        <v>#NAME?</v>
      </c>
      <c r="K21" s="55" t="e">
        <f aca="false">EURO(F21,H21,V21,V21,C21,W21,1,1)</f>
        <v>#NAME?</v>
      </c>
      <c r="L21" s="53" t="e">
        <f aca="false">IF(AND(G21&lt;H21,F$2="no"),"",EURO(G21,H21,V21,V21,C21,W21,0,0))</f>
        <v>#NAME?</v>
      </c>
      <c r="M21" s="94" t="e">
        <f aca="false">IF(AND(F21&lt;H21,F$2="no"),"",EURO(F21,H21,V21,V21,D21,W21,0,0))</f>
        <v>#NAME?</v>
      </c>
      <c r="N21" s="56" t="e">
        <f aca="false">EURO(F21,H21,V21,V21,C21,W21,0,1)</f>
        <v>#NAME?</v>
      </c>
      <c r="O21" s="57" t="e">
        <f aca="false">EURO($F21,$H21,$V21,$V21,$C21,$W21,1,2)</f>
        <v>#NAME?</v>
      </c>
      <c r="P21" s="58" t="e">
        <f aca="false">EURO($F21,$H21,$V21,$V21,$C21,$W21,1,3)/100</f>
        <v>#NAME?</v>
      </c>
      <c r="Q21" s="59" t="e">
        <f aca="false">EURO($F21,$H21,$V21,$V21,$C21,$W21,1,5)/365.25*X21*16*$Q$2</f>
        <v>#NAME?</v>
      </c>
      <c r="R21" s="60" t="n">
        <f aca="false">VLOOKUP(E21,Lookups!$B$6:$H$304,2)</f>
        <v>37194</v>
      </c>
      <c r="S21" s="14"/>
      <c r="T21" s="69" t="e">
        <f aca="false">IF(F21&gt;H21,"",J21-I21)</f>
        <v>#NAME?</v>
      </c>
      <c r="U21" s="26" t="str">
        <f aca="false">IF(F21&gt;H21,M21-L21,"")</f>
        <v/>
      </c>
      <c r="V21" s="70" t="n">
        <f aca="false">VLOOKUP(E21,Lookups!$B$6:$E$304,4)</f>
        <v>0.0413340624253529</v>
      </c>
      <c r="W21" s="71" t="n">
        <f aca="false">R21-$C$1</f>
        <v>-8732</v>
      </c>
      <c r="X21" s="72" t="n">
        <f aca="false">VLOOKUP(E21,Lookups!$B$6:$E$304,3)</f>
        <v>21</v>
      </c>
    </row>
    <row r="22" customFormat="false" ht="12.75" hidden="false" customHeight="false" outlineLevel="0" collapsed="false">
      <c r="A22" s="46"/>
      <c r="B22" s="47" t="n">
        <v>0.07</v>
      </c>
      <c r="C22" s="96" t="n">
        <f aca="false">C$17+B22</f>
        <v>0.47</v>
      </c>
      <c r="D22" s="97" t="n">
        <f aca="false">D$17+B22</f>
        <v>0.55</v>
      </c>
      <c r="E22" s="98" t="n">
        <v>37226</v>
      </c>
      <c r="F22" s="99" t="n">
        <f aca="false">F21</f>
        <v>34.5</v>
      </c>
      <c r="G22" s="99" t="n">
        <f aca="false">G21</f>
        <v>34.7</v>
      </c>
      <c r="H22" s="100" t="n">
        <f aca="false">H21</f>
        <v>45</v>
      </c>
      <c r="I22" s="101" t="e">
        <f aca="false">IF(AND(F22&gt;H22,F$2="No"),"",EURO(F22,H22,V22,V22,C22,W22,1,0))</f>
        <v>#NAME?</v>
      </c>
      <c r="J22" s="102" t="e">
        <f aca="false">IF(AND(G22&gt;H22,F$2="no"),"",EURO(G22,H22,V22,V22,D22,W22,1,0))</f>
        <v>#NAME?</v>
      </c>
      <c r="K22" s="103" t="e">
        <f aca="false">EURO(F22,H22,V22,V22,C22,W22,1,1)</f>
        <v>#NAME?</v>
      </c>
      <c r="L22" s="101" t="e">
        <f aca="false">IF(AND(G22&lt;H22,F$2="no"),"",EURO(G22,H22,V22,V22,C22,W22,0,0))</f>
        <v>#NAME?</v>
      </c>
      <c r="M22" s="104" t="e">
        <f aca="false">IF(AND(F22&lt;H22,F$2="no"),"",EURO(F22,H22,V22,V22,D22,W22,0,0))</f>
        <v>#NAME?</v>
      </c>
      <c r="N22" s="105" t="e">
        <f aca="false">EURO(F22,H22,V22,V22,C22,W22,0,1)</f>
        <v>#NAME?</v>
      </c>
      <c r="O22" s="106" t="e">
        <f aca="false">EURO($F22,$H22,$V22,$V22,$C22,$W22,1,2)</f>
        <v>#NAME?</v>
      </c>
      <c r="P22" s="107" t="e">
        <f aca="false">EURO($F22,$H22,$V22,$V22,$C22,$W22,1,3)/100</f>
        <v>#NAME?</v>
      </c>
      <c r="Q22" s="108" t="e">
        <f aca="false">EURO($F22,$H22,$V22,$V22,$C22,$W22,1,5)/365.25*X22*16*$Q$2</f>
        <v>#NAME?</v>
      </c>
      <c r="R22" s="109" t="n">
        <f aca="false">VLOOKUP(E22,Lookups!$B$6:$H$304,2)</f>
        <v>37224</v>
      </c>
      <c r="S22" s="14"/>
      <c r="T22" s="129" t="e">
        <f aca="false">IF(F22&gt;H22,"",J22-I22)</f>
        <v>#NAME?</v>
      </c>
      <c r="U22" s="130" t="str">
        <f aca="false">IF(F22&gt;H22,M22-L22,"")</f>
        <v/>
      </c>
      <c r="V22" s="131" t="n">
        <f aca="false">VLOOKUP(E22,Lookups!$B$6:$E$304,4)</f>
        <v>0.0413657480991403</v>
      </c>
      <c r="W22" s="132" t="n">
        <f aca="false">R22-$C$1</f>
        <v>-8702</v>
      </c>
      <c r="X22" s="133" t="n">
        <f aca="false">VLOOKUP(E22,Lookups!$B$6:$E$304,3)</f>
        <v>20</v>
      </c>
    </row>
    <row r="23" customFormat="false" ht="12.75" hidden="false" customHeight="false" outlineLevel="0" collapsed="false">
      <c r="A23" s="46"/>
      <c r="B23" s="47" t="n">
        <v>0.125</v>
      </c>
      <c r="C23" s="66" t="n">
        <f aca="false">C$17+B23</f>
        <v>0.525</v>
      </c>
      <c r="D23" s="67" t="n">
        <f aca="false">D$17+B23</f>
        <v>0.605</v>
      </c>
      <c r="E23" s="93" t="n">
        <v>37165</v>
      </c>
      <c r="F23" s="68" t="n">
        <f aca="false">F22</f>
        <v>34.5</v>
      </c>
      <c r="G23" s="68" t="n">
        <f aca="false">G22</f>
        <v>34.7</v>
      </c>
      <c r="H23" s="52" t="n">
        <v>50</v>
      </c>
      <c r="I23" s="53" t="e">
        <f aca="false">IF(AND(F23&gt;H23,F$2="No"),"",EURO(F23,H23,V23,V23,C23,W23,1,0))</f>
        <v>#NAME?</v>
      </c>
      <c r="J23" s="54" t="e">
        <f aca="false">IF(AND(G23&gt;H23,F$2="no"),"",EURO(G23,H23,V23,V23,D23,W23,1,0))</f>
        <v>#NAME?</v>
      </c>
      <c r="K23" s="55" t="e">
        <f aca="false">EURO(F23,H23,V23,V23,C23,W23,1,1)</f>
        <v>#NAME?</v>
      </c>
      <c r="L23" s="53" t="e">
        <f aca="false">IF(AND(G23&lt;H23,F$2="no"),"",EURO(G23,H23,V23,V23,C23,W23,0,0))</f>
        <v>#NAME?</v>
      </c>
      <c r="M23" s="94" t="e">
        <f aca="false">IF(AND(F23&lt;H23,F$2="no"),"",EURO(F23,H23,V23,V23,D23,W23,0,0))</f>
        <v>#NAME?</v>
      </c>
      <c r="N23" s="56" t="e">
        <f aca="false">EURO(F23,H23,V23,V23,C23,W23,0,1)</f>
        <v>#NAME?</v>
      </c>
      <c r="O23" s="57" t="e">
        <f aca="false">EURO($F23,$H23,$V23,$V23,$C23,$W23,1,2)</f>
        <v>#NAME?</v>
      </c>
      <c r="P23" s="58" t="e">
        <f aca="false">EURO($F23,$H23,$V23,$V23,$C23,$W23,1,3)/100</f>
        <v>#NAME?</v>
      </c>
      <c r="Q23" s="59" t="e">
        <f aca="false">EURO($F23,$H23,$V23,$V23,$C23,$W23,1,5)/365.25*X23*16*$Q$2</f>
        <v>#NAME?</v>
      </c>
      <c r="R23" s="123" t="n">
        <f aca="false">VLOOKUP(E23,Lookups!$B$6:$H$304,2)</f>
        <v>37161</v>
      </c>
      <c r="S23" s="14"/>
      <c r="T23" s="69" t="e">
        <f aca="false">IF(F23&gt;H23,"",J23-I23)</f>
        <v>#NAME?</v>
      </c>
      <c r="U23" s="26" t="str">
        <f aca="false">IF(F23&gt;H23,M23-L23,"")</f>
        <v/>
      </c>
      <c r="V23" s="70" t="n">
        <f aca="false">VLOOKUP(E23,Lookups!$B$6:$E$304,4)</f>
        <v>0.041301320562793</v>
      </c>
      <c r="W23" s="71" t="n">
        <f aca="false">R23-$C$1</f>
        <v>-8765</v>
      </c>
      <c r="X23" s="72" t="n">
        <f aca="false">VLOOKUP(E23,Lookups!$B$6:$E$304,3)</f>
        <v>23</v>
      </c>
    </row>
    <row r="24" customFormat="false" ht="12.75" hidden="false" customHeight="false" outlineLevel="0" collapsed="false">
      <c r="A24" s="46"/>
      <c r="B24" s="47" t="n">
        <v>0.125</v>
      </c>
      <c r="C24" s="66" t="n">
        <f aca="false">C$17+B24</f>
        <v>0.525</v>
      </c>
      <c r="D24" s="67" t="n">
        <f aca="false">D$17+B24</f>
        <v>0.605</v>
      </c>
      <c r="E24" s="93" t="n">
        <v>37196</v>
      </c>
      <c r="F24" s="68" t="n">
        <f aca="false">F23</f>
        <v>34.5</v>
      </c>
      <c r="G24" s="68" t="n">
        <f aca="false">G23</f>
        <v>34.7</v>
      </c>
      <c r="H24" s="95" t="n">
        <f aca="false">H23</f>
        <v>50</v>
      </c>
      <c r="I24" s="53" t="e">
        <f aca="false">IF(AND(F24&gt;H24,F$2="No"),"",EURO(F24,H24,V24,V24,C24,W24,1,0))</f>
        <v>#NAME?</v>
      </c>
      <c r="J24" s="54" t="e">
        <f aca="false">IF(AND(G24&gt;H24,F$2="no"),"",EURO(G24,H24,V24,V24,D24,W24,1,0))</f>
        <v>#NAME?</v>
      </c>
      <c r="K24" s="55" t="e">
        <f aca="false">EURO(F24,H24,V24,V24,C24,W24,1,1)</f>
        <v>#NAME?</v>
      </c>
      <c r="L24" s="53" t="e">
        <f aca="false">IF(AND(G24&lt;H24,F$2="no"),"",EURO(G24,H24,V24,V24,C24,W24,0,0))</f>
        <v>#NAME?</v>
      </c>
      <c r="M24" s="94" t="e">
        <f aca="false">IF(AND(F24&lt;H24,F$2="no"),"",EURO(F24,H24,V24,V24,D24,W24,0,0))</f>
        <v>#NAME?</v>
      </c>
      <c r="N24" s="56" t="e">
        <f aca="false">EURO(F24,H24,V24,V24,C24,W24,0,1)</f>
        <v>#NAME?</v>
      </c>
      <c r="O24" s="57" t="e">
        <f aca="false">EURO($F24,$H24,$V24,$V24,$C24,$W24,1,2)</f>
        <v>#NAME?</v>
      </c>
      <c r="P24" s="58" t="e">
        <f aca="false">EURO($F24,$H24,$V24,$V24,$C24,$W24,1,3)/100</f>
        <v>#NAME?</v>
      </c>
      <c r="Q24" s="59" t="e">
        <f aca="false">EURO($F24,$H24,$V24,$V24,$C24,$W24,1,5)/365.25*X24*16*$Q$2</f>
        <v>#NAME?</v>
      </c>
      <c r="R24" s="60" t="n">
        <f aca="false">VLOOKUP(E24,Lookups!$B$6:$H$304,2)</f>
        <v>37194</v>
      </c>
      <c r="S24" s="14"/>
      <c r="T24" s="69" t="e">
        <f aca="false">IF(F24&gt;H24,"",J24-I24)</f>
        <v>#NAME?</v>
      </c>
      <c r="U24" s="26" t="str">
        <f aca="false">IF(F24&gt;H24,M24-L24,"")</f>
        <v/>
      </c>
      <c r="V24" s="70" t="n">
        <f aca="false">VLOOKUP(E24,Lookups!$B$6:$E$304,4)</f>
        <v>0.0413340624253529</v>
      </c>
      <c r="W24" s="71" t="n">
        <f aca="false">R24-$C$1</f>
        <v>-8732</v>
      </c>
      <c r="X24" s="72" t="n">
        <f aca="false">VLOOKUP(E24,Lookups!$B$6:$E$304,3)</f>
        <v>21</v>
      </c>
    </row>
    <row r="25" customFormat="false" ht="13.5" hidden="false" customHeight="false" outlineLevel="0" collapsed="false">
      <c r="A25" s="46"/>
      <c r="B25" s="47" t="n">
        <v>0.125</v>
      </c>
      <c r="C25" s="66" t="n">
        <f aca="false">C$17+B25</f>
        <v>0.525</v>
      </c>
      <c r="D25" s="67" t="n">
        <f aca="false">D$17+B25</f>
        <v>0.605</v>
      </c>
      <c r="E25" s="93" t="n">
        <v>37226</v>
      </c>
      <c r="F25" s="68" t="n">
        <f aca="false">F24</f>
        <v>34.5</v>
      </c>
      <c r="G25" s="68" t="n">
        <f aca="false">G24</f>
        <v>34.7</v>
      </c>
      <c r="H25" s="95" t="n">
        <f aca="false">H24</f>
        <v>50</v>
      </c>
      <c r="I25" s="53" t="e">
        <f aca="false">IF(AND(F25&gt;H25,F$2="No"),"",EURO(F25,H25,V25,V25,C25,W25,1,0))</f>
        <v>#NAME?</v>
      </c>
      <c r="J25" s="54" t="e">
        <f aca="false">IF(AND(G25&gt;H25,F$2="no"),"",EURO(G25,H25,V25,V25,D25,W25,1,0))</f>
        <v>#NAME?</v>
      </c>
      <c r="K25" s="55" t="e">
        <f aca="false">EURO(F25,H25,V25,V25,C25,W25,1,1)</f>
        <v>#NAME?</v>
      </c>
      <c r="L25" s="53" t="e">
        <f aca="false">IF(AND(G25&lt;H25,F$2="no"),"",EURO(G25,H25,V25,V25,C25,W25,0,0))</f>
        <v>#NAME?</v>
      </c>
      <c r="M25" s="94" t="e">
        <f aca="false">IF(AND(F25&lt;H25,F$2="no"),"",EURO(F25,H25,V25,V25,D25,W25,0,0))</f>
        <v>#NAME?</v>
      </c>
      <c r="N25" s="56" t="e">
        <f aca="false">EURO(F25,H25,V25,V25,C25,W25,0,1)</f>
        <v>#NAME?</v>
      </c>
      <c r="O25" s="57" t="e">
        <f aca="false">EURO($F25,$H25,$V25,$V25,$C25,$W25,1,2)</f>
        <v>#NAME?</v>
      </c>
      <c r="P25" s="58" t="e">
        <f aca="false">EURO($F25,$H25,$V25,$V25,$C25,$W25,1,3)/100</f>
        <v>#NAME?</v>
      </c>
      <c r="Q25" s="59" t="e">
        <f aca="false">EURO($F25,$H25,$V25,$V25,$C25,$W25,1,5)/365.25*X25*16*$Q$2</f>
        <v>#NAME?</v>
      </c>
      <c r="R25" s="60" t="n">
        <f aca="false">VLOOKUP(E25,Lookups!$B$6:$H$304,2)</f>
        <v>37224</v>
      </c>
      <c r="S25" s="14"/>
      <c r="T25" s="73" t="e">
        <f aca="false">IF(F25&gt;H25,"",J25-I25)</f>
        <v>#NAME?</v>
      </c>
      <c r="U25" s="74" t="str">
        <f aca="false">IF(F25&gt;H25,M25-L25,"")</f>
        <v/>
      </c>
      <c r="V25" s="75" t="n">
        <f aca="false">VLOOKUP(E25,Lookups!$B$6:$E$304,4)</f>
        <v>0.0413657480991403</v>
      </c>
      <c r="W25" s="76" t="n">
        <f aca="false">R25-$C$1</f>
        <v>-8702</v>
      </c>
      <c r="X25" s="77" t="n">
        <f aca="false">VLOOKUP(E25,Lookups!$B$6:$E$304,3)</f>
        <v>20</v>
      </c>
    </row>
    <row r="26" customFormat="false" ht="13.5" hidden="false" customHeight="false" outlineLevel="0" collapsed="false">
      <c r="A26" s="134"/>
      <c r="B26" s="79"/>
      <c r="C26" s="80"/>
      <c r="D26" s="80"/>
      <c r="E26" s="81"/>
      <c r="F26" s="82"/>
      <c r="G26" s="82"/>
      <c r="H26" s="135"/>
      <c r="I26" s="84"/>
      <c r="J26" s="84"/>
      <c r="K26" s="85"/>
      <c r="L26" s="84"/>
      <c r="M26" s="84"/>
      <c r="N26" s="86"/>
      <c r="O26" s="87"/>
      <c r="P26" s="84"/>
      <c r="Q26" s="88"/>
      <c r="R26" s="89"/>
      <c r="S26" s="14"/>
      <c r="T26" s="84"/>
      <c r="U26" s="90"/>
      <c r="V26" s="91"/>
      <c r="W26" s="92"/>
    </row>
    <row r="27" customFormat="false" ht="12.75" hidden="false" customHeight="false" outlineLevel="0" collapsed="false">
      <c r="A27" s="136" t="s">
        <v>36</v>
      </c>
      <c r="B27" s="47"/>
      <c r="C27" s="48" t="n">
        <v>0.3</v>
      </c>
      <c r="D27" s="49" t="n">
        <v>0.4</v>
      </c>
      <c r="E27" s="93" t="n">
        <v>37257</v>
      </c>
      <c r="F27" s="51" t="n">
        <v>39.5</v>
      </c>
      <c r="G27" s="51" t="n">
        <v>40</v>
      </c>
      <c r="H27" s="52" t="n">
        <v>40</v>
      </c>
      <c r="I27" s="53" t="e">
        <f aca="false">IF(AND(F27&gt;H27,F$2="No"),"",EURO(F27,H27,V27,V27,C27,W27,1,0))</f>
        <v>#NAME?</v>
      </c>
      <c r="J27" s="54" t="e">
        <f aca="false">IF(AND(G27&gt;H27,F$2="no"),"",EURO(G27,H27,V27,V27,D27,W27,1,0))</f>
        <v>#NAME?</v>
      </c>
      <c r="K27" s="137" t="e">
        <f aca="false">EURO(F27,H27,V27,V27,C27,W27,1,1)</f>
        <v>#NAME?</v>
      </c>
      <c r="L27" s="53" t="e">
        <f aca="false">IF(AND(G27&lt;H27,F$2="no"),"",EURO(G27,H27,V27,V27,C27,W27,0,0))</f>
        <v>#NAME?</v>
      </c>
      <c r="M27" s="54" t="e">
        <f aca="false">IF(AND(F27&lt;H27,F$2="no"),"",EURO(F27,H27,V27,V27,D27,W27,0,0))</f>
        <v>#NAME?</v>
      </c>
      <c r="N27" s="56" t="e">
        <f aca="false">EURO(F27,H27,V27,V27,C27,W27,0,1)</f>
        <v>#NAME?</v>
      </c>
      <c r="O27" s="57" t="e">
        <f aca="false">EURO($F27,$H27,$V27,$V27,$C27,$W27,1,2)</f>
        <v>#NAME?</v>
      </c>
      <c r="P27" s="58" t="e">
        <f aca="false">EURO($F27,$H27,$V27,$V27,$C27,$W27,1,3)/100</f>
        <v>#NAME?</v>
      </c>
      <c r="Q27" s="59" t="e">
        <f aca="false">EURO($F27,$H27,$V27,$V27,$C27,$W27,1,5)/365.25*X27*16*$Q$2</f>
        <v>#NAME?</v>
      </c>
      <c r="R27" s="60" t="n">
        <f aca="false">VLOOKUP(E27,Lookups!$B$6:$H$304,2)</f>
        <v>37253</v>
      </c>
      <c r="S27" s="14"/>
      <c r="T27" s="61" t="e">
        <f aca="false">IF(F27&gt;H27,"",J27-I27)</f>
        <v>#NAME?</v>
      </c>
      <c r="U27" s="62" t="str">
        <f aca="false">IF(F27&gt;H27,M27-L27,"")</f>
        <v/>
      </c>
      <c r="V27" s="63" t="n">
        <f aca="false">VLOOKUP(E27,Lookups!$B$6:$E$304,4)</f>
        <v>0.0415520673532761</v>
      </c>
      <c r="W27" s="64" t="n">
        <f aca="false">R27-$C$1</f>
        <v>-8673</v>
      </c>
      <c r="X27" s="65" t="n">
        <f aca="false">VLOOKUP(E27,Lookups!$B$6:$E$304,3)</f>
        <v>22</v>
      </c>
    </row>
    <row r="28" customFormat="false" ht="12.75" hidden="false" customHeight="false" outlineLevel="0" collapsed="false">
      <c r="A28" s="136"/>
      <c r="B28" s="47"/>
      <c r="C28" s="96" t="n">
        <f aca="false">C27</f>
        <v>0.3</v>
      </c>
      <c r="D28" s="97" t="n">
        <f aca="false">D27</f>
        <v>0.4</v>
      </c>
      <c r="E28" s="98" t="n">
        <v>37288</v>
      </c>
      <c r="F28" s="99" t="n">
        <f aca="false">F27</f>
        <v>39.5</v>
      </c>
      <c r="G28" s="99" t="n">
        <f aca="false">G27</f>
        <v>40</v>
      </c>
      <c r="H28" s="100" t="n">
        <f aca="false">H27</f>
        <v>40</v>
      </c>
      <c r="I28" s="101" t="e">
        <f aca="false">IF(AND(F28&gt;H28,F$2="No"),"",EURO(F28,H28,V28,V28,C28,W28,1,0))</f>
        <v>#NAME?</v>
      </c>
      <c r="J28" s="102" t="e">
        <f aca="false">IF(AND(G28&gt;H28,F$2="no"),"",EURO(G28,H28,V28,V28,D28,W28,1,0))</f>
        <v>#NAME?</v>
      </c>
      <c r="K28" s="138" t="e">
        <f aca="false">EURO(F28,H28,V28,V28,C28,W28,1,1)</f>
        <v>#NAME?</v>
      </c>
      <c r="L28" s="101" t="e">
        <f aca="false">IF(AND(G28&lt;H28,F$2="no"),"",EURO(G28,H28,V28,V28,C28,W28,0,0))</f>
        <v>#NAME?</v>
      </c>
      <c r="M28" s="102" t="e">
        <f aca="false">IF(AND(F28&lt;H28,F$2="no"),"",EURO(F28,H28,V28,V28,D28,W28,0,0))</f>
        <v>#NAME?</v>
      </c>
      <c r="N28" s="105" t="e">
        <f aca="false">EURO(F28,H28,V28,V28,C28,W28,0,1)</f>
        <v>#NAME?</v>
      </c>
      <c r="O28" s="106" t="e">
        <f aca="false">EURO($F28,$H28,$V28,$V28,$C28,$W28,1,2)</f>
        <v>#NAME?</v>
      </c>
      <c r="P28" s="107" t="e">
        <f aca="false">EURO($F28,$H28,$V28,$V28,$C28,$W28,1,3)/100</f>
        <v>#NAME?</v>
      </c>
      <c r="Q28" s="108" t="e">
        <f aca="false">EURO($F28,$H28,$V28,$V28,$C28,$W28,1,5)/365.25*X28*16*$Q$2</f>
        <v>#NAME?</v>
      </c>
      <c r="R28" s="109" t="n">
        <f aca="false">VLOOKUP(E28,Lookups!$B$6:$H$304,2)</f>
        <v>37286</v>
      </c>
      <c r="S28" s="14"/>
      <c r="T28" s="69" t="e">
        <f aca="false">IF(F28&gt;H28,"",J28-I28)</f>
        <v>#NAME?</v>
      </c>
      <c r="U28" s="26" t="str">
        <f aca="false">IF(F28&gt;H28,M28-L28,"")</f>
        <v/>
      </c>
      <c r="V28" s="70" t="n">
        <f aca="false">VLOOKUP(E28,Lookups!$B$6:$E$304,4)</f>
        <v>0.0419510322635128</v>
      </c>
      <c r="W28" s="71" t="n">
        <f aca="false">R28-$C$1</f>
        <v>-8640</v>
      </c>
      <c r="X28" s="72" t="n">
        <f aca="false">VLOOKUP(E28,Lookups!$B$6:$E$304,3)</f>
        <v>20</v>
      </c>
    </row>
    <row r="29" customFormat="false" ht="12.75" hidden="false" customHeight="false" outlineLevel="0" collapsed="false">
      <c r="A29" s="136"/>
      <c r="B29" s="47" t="n">
        <v>0.07</v>
      </c>
      <c r="C29" s="110" t="n">
        <f aca="false">C$27+B29</f>
        <v>0.37</v>
      </c>
      <c r="D29" s="111" t="n">
        <f aca="false">D$27+B29</f>
        <v>0.47</v>
      </c>
      <c r="E29" s="112" t="n">
        <v>37257</v>
      </c>
      <c r="F29" s="113" t="n">
        <f aca="false">F27</f>
        <v>39.5</v>
      </c>
      <c r="G29" s="113" t="n">
        <f aca="false">G27</f>
        <v>40</v>
      </c>
      <c r="H29" s="114" t="n">
        <v>50</v>
      </c>
      <c r="I29" s="115" t="e">
        <f aca="false">IF(AND(F29&gt;H29,F$2="No"),"",EURO(F29,H29,V29,V29,C29,W29,1,0))</f>
        <v>#NAME?</v>
      </c>
      <c r="J29" s="116" t="e">
        <f aca="false">IF(AND(G29&gt;H29,F$2="no"),"",EURO(G29,H29,V29,V29,D29,W29,1,0))</f>
        <v>#NAME?</v>
      </c>
      <c r="K29" s="139" t="e">
        <f aca="false">EURO(F29,H29,V29,V29,C29,W29,1,1)</f>
        <v>#NAME?</v>
      </c>
      <c r="L29" s="115" t="e">
        <f aca="false">IF(AND(G29&lt;H29,F$2="no"),"",EURO(G29,H29,V29,V29,C29,W29,0,0))</f>
        <v>#NAME?</v>
      </c>
      <c r="M29" s="116" t="e">
        <f aca="false">IF(AND(F29&lt;H29,F$2="no"),"",EURO(F29,H29,V29,V29,D29,W29,0,0))</f>
        <v>#NAME?</v>
      </c>
      <c r="N29" s="119" t="e">
        <f aca="false">EURO(F29,H29,V29,V29,C29,W29,0,1)</f>
        <v>#NAME?</v>
      </c>
      <c r="O29" s="120" t="e">
        <f aca="false">EURO($F29,$H29,$V29,$V29,$C29,$W29,1,2)</f>
        <v>#NAME?</v>
      </c>
      <c r="P29" s="121" t="e">
        <f aca="false">EURO($F29,$H29,$V29,$V29,$C29,$W29,1,3)/100</f>
        <v>#NAME?</v>
      </c>
      <c r="Q29" s="122" t="e">
        <f aca="false">EURO($F29,$H29,$V29,$V29,$C29,$W29,1,5)/365.25*X29*16*$Q$2</f>
        <v>#NAME?</v>
      </c>
      <c r="R29" s="123" t="n">
        <f aca="false">VLOOKUP(E29,Lookups!$B$6:$H$304,2)</f>
        <v>37253</v>
      </c>
      <c r="S29" s="14"/>
      <c r="T29" s="124" t="e">
        <f aca="false">IF(F29&gt;H29,"",J29-I29)</f>
        <v>#NAME?</v>
      </c>
      <c r="U29" s="125" t="str">
        <f aca="false">IF(F29&gt;H29,M29-L29,"")</f>
        <v/>
      </c>
      <c r="V29" s="126" t="n">
        <f aca="false">VLOOKUP(E29,Lookups!$B$6:$E$304,4)</f>
        <v>0.0415520673532761</v>
      </c>
      <c r="W29" s="127" t="n">
        <f aca="false">R29-$C$1</f>
        <v>-8673</v>
      </c>
      <c r="X29" s="128" t="n">
        <f aca="false">VLOOKUP(E29,Lookups!$B$6:$E$304,3)</f>
        <v>22</v>
      </c>
    </row>
    <row r="30" customFormat="false" ht="12.75" hidden="false" customHeight="false" outlineLevel="0" collapsed="false">
      <c r="A30" s="136"/>
      <c r="B30" s="47" t="n">
        <v>0.07</v>
      </c>
      <c r="C30" s="96" t="n">
        <f aca="false">C$27+B30</f>
        <v>0.37</v>
      </c>
      <c r="D30" s="97" t="n">
        <f aca="false">D$27+B30</f>
        <v>0.47</v>
      </c>
      <c r="E30" s="98" t="n">
        <v>37288</v>
      </c>
      <c r="F30" s="99" t="n">
        <f aca="false">F28</f>
        <v>39.5</v>
      </c>
      <c r="G30" s="99" t="n">
        <f aca="false">G28</f>
        <v>40</v>
      </c>
      <c r="H30" s="100" t="n">
        <f aca="false">H29</f>
        <v>50</v>
      </c>
      <c r="I30" s="101" t="e">
        <f aca="false">IF(AND(F30&gt;H30,F$2="No"),"",EURO(F30,H30,V30,V30,C30,W30,1,0))</f>
        <v>#NAME?</v>
      </c>
      <c r="J30" s="102" t="e">
        <f aca="false">IF(AND(G30&gt;H30,F$2="no"),"",EURO(G30,H30,V30,V30,D30,W30,1,0))</f>
        <v>#NAME?</v>
      </c>
      <c r="K30" s="138" t="e">
        <f aca="false">EURO(F30,H30,V30,V30,C30,W30,1,1)</f>
        <v>#NAME?</v>
      </c>
      <c r="L30" s="101" t="e">
        <f aca="false">IF(AND(G30&lt;H30,F$2="no"),"",EURO(G30,H30,V30,V30,C30,W30,0,0))</f>
        <v>#NAME?</v>
      </c>
      <c r="M30" s="102" t="e">
        <f aca="false">IF(AND(F30&lt;H30,F$2="no"),"",EURO(F30,H30,V30,V30,D30,W30,0,0))</f>
        <v>#NAME?</v>
      </c>
      <c r="N30" s="105" t="e">
        <f aca="false">EURO(F30,H30,V30,V30,C30,W30,0,1)</f>
        <v>#NAME?</v>
      </c>
      <c r="O30" s="106" t="e">
        <f aca="false">EURO($F30,$H30,$V30,$V30,$C30,$W30,1,2)</f>
        <v>#NAME?</v>
      </c>
      <c r="P30" s="107" t="e">
        <f aca="false">EURO($F30,$H30,$V30,$V30,$C30,$W30,1,3)/100</f>
        <v>#NAME?</v>
      </c>
      <c r="Q30" s="108" t="e">
        <f aca="false">EURO($F30,$H30,$V30,$V30,$C30,$W30,1,5)/365.25*X30*16*$Q$2</f>
        <v>#NAME?</v>
      </c>
      <c r="R30" s="109" t="n">
        <f aca="false">VLOOKUP(E30,Lookups!$B$6:$H$304,2)</f>
        <v>37286</v>
      </c>
      <c r="S30" s="14"/>
      <c r="T30" s="129" t="e">
        <f aca="false">IF(F30&gt;H30,"",J30-I30)</f>
        <v>#NAME?</v>
      </c>
      <c r="U30" s="130" t="str">
        <f aca="false">IF(F30&gt;H30,M30-L30,"")</f>
        <v/>
      </c>
      <c r="V30" s="131" t="n">
        <f aca="false">VLOOKUP(E30,Lookups!$B$6:$E$304,4)</f>
        <v>0.0419510322635128</v>
      </c>
      <c r="W30" s="132" t="n">
        <f aca="false">R30-$C$1</f>
        <v>-8640</v>
      </c>
      <c r="X30" s="133" t="n">
        <f aca="false">VLOOKUP(E30,Lookups!$B$6:$E$304,3)</f>
        <v>20</v>
      </c>
    </row>
    <row r="31" customFormat="false" ht="12.75" hidden="false" customHeight="false" outlineLevel="0" collapsed="false">
      <c r="A31" s="136"/>
      <c r="B31" s="47" t="n">
        <v>0.07</v>
      </c>
      <c r="C31" s="110" t="n">
        <f aca="false">C$27+B31</f>
        <v>0.37</v>
      </c>
      <c r="D31" s="111" t="n">
        <f aca="false">D$27+B31</f>
        <v>0.47</v>
      </c>
      <c r="E31" s="112" t="n">
        <v>37257</v>
      </c>
      <c r="F31" s="113" t="n">
        <f aca="false">F29</f>
        <v>39.5</v>
      </c>
      <c r="G31" s="113" t="n">
        <f aca="false">G29</f>
        <v>40</v>
      </c>
      <c r="H31" s="114" t="n">
        <v>50</v>
      </c>
      <c r="I31" s="115" t="e">
        <f aca="false">IF(AND(F31&gt;H31,F$2="No"),"",EURO(F31,H31,V31,V31,C31,W31,1,0))</f>
        <v>#NAME?</v>
      </c>
      <c r="J31" s="116" t="e">
        <f aca="false">IF(AND(G31&gt;H31,F$2="no"),"",EURO(G31,H31,V31,V31,D31,W31,1,0))</f>
        <v>#NAME?</v>
      </c>
      <c r="K31" s="139" t="e">
        <f aca="false">EURO(F31,H31,V31,V31,C31,W31,1,1)</f>
        <v>#NAME?</v>
      </c>
      <c r="L31" s="115" t="e">
        <f aca="false">IF(AND(G31&lt;H31,F$2="no"),"",EURO(G31,H31,V31,V31,C31,W31,0,0))</f>
        <v>#NAME?</v>
      </c>
      <c r="M31" s="116" t="e">
        <f aca="false">IF(AND(F31&lt;H31,F$2="no"),"",EURO(F31,H31,V31,V31,D31,W31,0,0))</f>
        <v>#NAME?</v>
      </c>
      <c r="N31" s="119" t="e">
        <f aca="false">EURO(F31,H31,V31,V31,C31,W31,0,1)</f>
        <v>#NAME?</v>
      </c>
      <c r="O31" s="120" t="e">
        <f aca="false">EURO($F31,$H31,$V31,$V31,$C31,$W31,1,2)</f>
        <v>#NAME?</v>
      </c>
      <c r="P31" s="121" t="e">
        <f aca="false">EURO($F31,$H31,$V31,$V31,$C31,$W31,1,3)/100</f>
        <v>#NAME?</v>
      </c>
      <c r="Q31" s="122" t="e">
        <f aca="false">EURO($F31,$H31,$V31,$V31,$C31,$W31,1,5)/365.25*X31*16*$Q$2</f>
        <v>#NAME?</v>
      </c>
      <c r="R31" s="123" t="n">
        <f aca="false">VLOOKUP(E31,Lookups!$B$6:$H$304,2)</f>
        <v>37253</v>
      </c>
      <c r="S31" s="14"/>
      <c r="T31" s="124" t="e">
        <f aca="false">IF(F31&gt;H31,"",J31-I31)</f>
        <v>#NAME?</v>
      </c>
      <c r="U31" s="125" t="str">
        <f aca="false">IF(F31&gt;H31,M31-L31,"")</f>
        <v/>
      </c>
      <c r="V31" s="126" t="n">
        <f aca="false">VLOOKUP(E31,Lookups!$B$6:$E$304,4)</f>
        <v>0.0415520673532761</v>
      </c>
      <c r="W31" s="127" t="n">
        <f aca="false">R31-$C$1</f>
        <v>-8673</v>
      </c>
      <c r="X31" s="128" t="n">
        <f aca="false">VLOOKUP(E31,Lookups!$B$6:$E$304,3)</f>
        <v>22</v>
      </c>
    </row>
    <row r="32" customFormat="false" ht="12.75" hidden="false" customHeight="false" outlineLevel="0" collapsed="false">
      <c r="A32" s="136"/>
      <c r="B32" s="47" t="n">
        <v>0.07</v>
      </c>
      <c r="C32" s="96" t="n">
        <f aca="false">C$27+B32</f>
        <v>0.37</v>
      </c>
      <c r="D32" s="97" t="n">
        <f aca="false">D$27+B32</f>
        <v>0.47</v>
      </c>
      <c r="E32" s="98" t="n">
        <v>37288</v>
      </c>
      <c r="F32" s="99" t="n">
        <f aca="false">F30</f>
        <v>39.5</v>
      </c>
      <c r="G32" s="99" t="n">
        <f aca="false">G30</f>
        <v>40</v>
      </c>
      <c r="H32" s="100" t="n">
        <f aca="false">H31</f>
        <v>50</v>
      </c>
      <c r="I32" s="101" t="e">
        <f aca="false">IF(AND(F32&gt;H32,F$2="No"),"",EURO(F32,H32,V32,V32,C32,W32,1,0))</f>
        <v>#NAME?</v>
      </c>
      <c r="J32" s="102" t="e">
        <f aca="false">IF(AND(G32&gt;H32,F$2="no"),"",EURO(G32,H32,V32,V32,D32,W32,1,0))</f>
        <v>#NAME?</v>
      </c>
      <c r="K32" s="138" t="e">
        <f aca="false">EURO(F32,H32,V32,V32,C32,W32,1,1)</f>
        <v>#NAME?</v>
      </c>
      <c r="L32" s="101" t="e">
        <f aca="false">IF(AND(G32&lt;H32,F$2="no"),"",EURO(G32,H32,V32,V32,C32,W32,0,0))</f>
        <v>#NAME?</v>
      </c>
      <c r="M32" s="102" t="e">
        <f aca="false">IF(AND(F32&lt;H32,F$2="no"),"",EURO(F32,H32,V32,V32,D32,W32,0,0))</f>
        <v>#NAME?</v>
      </c>
      <c r="N32" s="105" t="e">
        <f aca="false">EURO(F32,H32,V32,V32,C32,W32,0,1)</f>
        <v>#NAME?</v>
      </c>
      <c r="O32" s="106" t="e">
        <f aca="false">EURO($F32,$H32,$V32,$V32,$C32,$W32,1,2)</f>
        <v>#NAME?</v>
      </c>
      <c r="P32" s="107" t="e">
        <f aca="false">EURO($F32,$H32,$V32,$V32,$C32,$W32,1,3)/100</f>
        <v>#NAME?</v>
      </c>
      <c r="Q32" s="108" t="e">
        <f aca="false">EURO($F32,$H32,$V32,$V32,$C32,$W32,1,5)/365.25*X32*16*$Q$2</f>
        <v>#NAME?</v>
      </c>
      <c r="R32" s="109" t="n">
        <f aca="false">VLOOKUP(E32,Lookups!$B$6:$H$304,2)</f>
        <v>37286</v>
      </c>
      <c r="S32" s="14"/>
      <c r="T32" s="129" t="e">
        <f aca="false">IF(F32&gt;H32,"",J32-I32)</f>
        <v>#NAME?</v>
      </c>
      <c r="U32" s="130" t="str">
        <f aca="false">IF(F32&gt;H32,M32-L32,"")</f>
        <v/>
      </c>
      <c r="V32" s="131" t="n">
        <f aca="false">VLOOKUP(E32,Lookups!$B$6:$E$304,4)</f>
        <v>0.0419510322635128</v>
      </c>
      <c r="W32" s="132" t="n">
        <f aca="false">R32-$C$1</f>
        <v>-8640</v>
      </c>
      <c r="X32" s="133" t="n">
        <f aca="false">VLOOKUP(E32,Lookups!$B$6:$E$304,3)</f>
        <v>20</v>
      </c>
    </row>
    <row r="33" customFormat="false" ht="12.75" hidden="false" customHeight="false" outlineLevel="0" collapsed="false">
      <c r="A33" s="136"/>
      <c r="B33" s="47" t="n">
        <v>0.07</v>
      </c>
      <c r="C33" s="110" t="n">
        <f aca="false">C$27+B33</f>
        <v>0.37</v>
      </c>
      <c r="D33" s="111" t="n">
        <f aca="false">D$27+B33</f>
        <v>0.47</v>
      </c>
      <c r="E33" s="112" t="n">
        <v>37257</v>
      </c>
      <c r="F33" s="113" t="n">
        <f aca="false">F31</f>
        <v>39.5</v>
      </c>
      <c r="G33" s="113" t="n">
        <f aca="false">G31</f>
        <v>40</v>
      </c>
      <c r="H33" s="114" t="n">
        <v>50</v>
      </c>
      <c r="I33" s="115" t="e">
        <f aca="false">IF(AND(F33&gt;H33,F$2="No"),"",EURO(F33,H33,V33,V33,C33,W33,1,0))</f>
        <v>#NAME?</v>
      </c>
      <c r="J33" s="116" t="e">
        <f aca="false">IF(AND(G33&gt;H33,F$2="no"),"",EURO(G33,H33,V33,V33,D33,W33,1,0))</f>
        <v>#NAME?</v>
      </c>
      <c r="K33" s="139" t="e">
        <f aca="false">EURO(F33,H33,V33,V33,C33,W33,1,1)</f>
        <v>#NAME?</v>
      </c>
      <c r="L33" s="115" t="e">
        <f aca="false">IF(AND(G33&lt;H33,F$2="no"),"",EURO(G33,H33,V33,V33,C33,W33,0,0))</f>
        <v>#NAME?</v>
      </c>
      <c r="M33" s="116" t="e">
        <f aca="false">IF(AND(F33&lt;H33,F$2="no"),"",EURO(F33,H33,V33,V33,D33,W33,0,0))</f>
        <v>#NAME?</v>
      </c>
      <c r="N33" s="119" t="e">
        <f aca="false">EURO(F33,H33,V33,V33,C33,W33,0,1)</f>
        <v>#NAME?</v>
      </c>
      <c r="O33" s="120" t="e">
        <f aca="false">EURO($F33,$H33,$V33,$V33,$C33,$W33,1,2)</f>
        <v>#NAME?</v>
      </c>
      <c r="P33" s="121" t="e">
        <f aca="false">EURO($F33,$H33,$V33,$V33,$C33,$W33,1,3)/100</f>
        <v>#NAME?</v>
      </c>
      <c r="Q33" s="122" t="e">
        <f aca="false">EURO($F33,$H33,$V33,$V33,$C33,$W33,1,5)/365.25*X33*16*$Q$2</f>
        <v>#NAME?</v>
      </c>
      <c r="R33" s="123" t="n">
        <f aca="false">VLOOKUP(E33,Lookups!$B$6:$H$304,2)</f>
        <v>37253</v>
      </c>
      <c r="S33" s="14"/>
      <c r="T33" s="69" t="e">
        <f aca="false">IF(F33&gt;H33,"",J33-I33)</f>
        <v>#NAME?</v>
      </c>
      <c r="U33" s="26" t="str">
        <f aca="false">IF(F33&gt;H33,M33-L33,"")</f>
        <v/>
      </c>
      <c r="V33" s="70" t="n">
        <f aca="false">VLOOKUP(E33,Lookups!$B$6:$E$304,4)</f>
        <v>0.0415520673532761</v>
      </c>
      <c r="W33" s="71" t="n">
        <f aca="false">R33-$C$1</f>
        <v>-8673</v>
      </c>
      <c r="X33" s="72" t="n">
        <f aca="false">VLOOKUP(E33,Lookups!$B$6:$E$304,3)</f>
        <v>22</v>
      </c>
    </row>
    <row r="34" customFormat="false" ht="13.5" hidden="false" customHeight="false" outlineLevel="0" collapsed="false">
      <c r="A34" s="136"/>
      <c r="B34" s="47" t="n">
        <v>0.07</v>
      </c>
      <c r="C34" s="66" t="n">
        <f aca="false">C$27+B34</f>
        <v>0.37</v>
      </c>
      <c r="D34" s="67" t="n">
        <f aca="false">D$27+B34</f>
        <v>0.47</v>
      </c>
      <c r="E34" s="93" t="n">
        <v>37288</v>
      </c>
      <c r="F34" s="68" t="n">
        <f aca="false">F32</f>
        <v>39.5</v>
      </c>
      <c r="G34" s="68" t="n">
        <f aca="false">G32</f>
        <v>40</v>
      </c>
      <c r="H34" s="95" t="n">
        <f aca="false">H33</f>
        <v>50</v>
      </c>
      <c r="I34" s="53" t="e">
        <f aca="false">IF(AND(F34&gt;H34,F$2="No"),"",EURO(F34,H34,V34,V34,C34,W34,1,0))</f>
        <v>#NAME?</v>
      </c>
      <c r="J34" s="54" t="e">
        <f aca="false">IF(AND(G34&gt;H34,F$2="no"),"",EURO(G34,H34,V34,V34,D34,W34,1,0))</f>
        <v>#NAME?</v>
      </c>
      <c r="K34" s="137" t="e">
        <f aca="false">EURO(F34,H34,V34,V34,C34,W34,1,1)</f>
        <v>#NAME?</v>
      </c>
      <c r="L34" s="53" t="e">
        <f aca="false">IF(AND(G34&lt;H34,F$2="no"),"",EURO(G34,H34,V34,V34,C34,W34,0,0))</f>
        <v>#NAME?</v>
      </c>
      <c r="M34" s="54" t="e">
        <f aca="false">IF(AND(F34&lt;H34,F$2="no"),"",EURO(F34,H34,V34,V34,D34,W34,0,0))</f>
        <v>#NAME?</v>
      </c>
      <c r="N34" s="56" t="e">
        <f aca="false">EURO(F34,H34,V34,V34,C34,W34,0,1)</f>
        <v>#NAME?</v>
      </c>
      <c r="O34" s="57" t="e">
        <f aca="false">EURO($F34,$H34,$V34,$V34,$C34,$W34,1,2)</f>
        <v>#NAME?</v>
      </c>
      <c r="P34" s="58" t="e">
        <f aca="false">EURO($F34,$H34,$V34,$V34,$C34,$W34,1,3)/100</f>
        <v>#NAME?</v>
      </c>
      <c r="Q34" s="59" t="e">
        <f aca="false">EURO($F34,$H34,$V34,$V34,$C34,$W34,1,5)/365.25*X34*16*$Q$2</f>
        <v>#NAME?</v>
      </c>
      <c r="R34" s="60" t="n">
        <f aca="false">VLOOKUP(E34,Lookups!$B$6:$H$304,2)</f>
        <v>37286</v>
      </c>
      <c r="S34" s="14"/>
      <c r="T34" s="73" t="e">
        <f aca="false">IF(F34&gt;H34,"",J34-I34)</f>
        <v>#NAME?</v>
      </c>
      <c r="U34" s="74" t="str">
        <f aca="false">IF(F34&gt;H34,M34-L34,"")</f>
        <v/>
      </c>
      <c r="V34" s="75" t="n">
        <f aca="false">VLOOKUP(E34,Lookups!$B$6:$E$304,4)</f>
        <v>0.0419510322635128</v>
      </c>
      <c r="W34" s="76" t="n">
        <f aca="false">R34-$C$1</f>
        <v>-8640</v>
      </c>
      <c r="X34" s="77" t="n">
        <f aca="false">VLOOKUP(E34,Lookups!$B$6:$E$304,3)</f>
        <v>20</v>
      </c>
    </row>
    <row r="35" customFormat="false" ht="13.5" hidden="false" customHeight="false" outlineLevel="0" collapsed="false">
      <c r="A35" s="140"/>
      <c r="B35" s="79"/>
      <c r="C35" s="80"/>
      <c r="D35" s="80"/>
      <c r="E35" s="81"/>
      <c r="F35" s="82"/>
      <c r="G35" s="82"/>
      <c r="H35" s="135"/>
      <c r="I35" s="84"/>
      <c r="J35" s="84"/>
      <c r="K35" s="85"/>
      <c r="L35" s="84"/>
      <c r="M35" s="84"/>
      <c r="N35" s="86"/>
      <c r="O35" s="87"/>
      <c r="P35" s="84"/>
      <c r="Q35" s="88"/>
      <c r="R35" s="89"/>
      <c r="S35" s="14"/>
      <c r="T35" s="84"/>
      <c r="U35" s="90"/>
      <c r="V35" s="91"/>
      <c r="W35" s="92"/>
    </row>
    <row r="36" customFormat="false" ht="12.75" hidden="false" customHeight="true" outlineLevel="0" collapsed="false">
      <c r="A36" s="46" t="s">
        <v>37</v>
      </c>
      <c r="B36" s="47"/>
      <c r="C36" s="48" t="n">
        <v>0.32</v>
      </c>
      <c r="D36" s="49" t="n">
        <v>0.42</v>
      </c>
      <c r="E36" s="50" t="n">
        <v>37316</v>
      </c>
      <c r="F36" s="51" t="n">
        <v>40</v>
      </c>
      <c r="G36" s="51" t="n">
        <v>40</v>
      </c>
      <c r="H36" s="52" t="n">
        <v>50</v>
      </c>
      <c r="I36" s="53" t="e">
        <f aca="false">IF(AND(F36&gt;H36,F$2="No"),"",EURO(F36,H36,V36,V36,C36,W36,1,0))</f>
        <v>#NAME?</v>
      </c>
      <c r="J36" s="54" t="e">
        <f aca="false">IF(AND(G36&gt;H36,F$2="no"),"",EURO(G36,H36,V36,V36,D36,W36,1,0))</f>
        <v>#NAME?</v>
      </c>
      <c r="K36" s="55" t="e">
        <f aca="false">EURO(F36,H36,V36,V36,C36,W36,1,1)</f>
        <v>#NAME?</v>
      </c>
      <c r="L36" s="53" t="e">
        <f aca="false">IF(AND(G36&lt;H36,F$2="no"),"",EURO(G36,H36,V36,V36,C36,W36,0,0))</f>
        <v>#NAME?</v>
      </c>
      <c r="M36" s="54" t="e">
        <f aca="false">IF(AND(F36&lt;H36,F$2="no"),"",EURO(F36,H36,V36,V36,D36,W36,0,0))</f>
        <v>#NAME?</v>
      </c>
      <c r="N36" s="56" t="e">
        <f aca="false">EURO(F36,H36,V36,V36,C36,W36,0,1)</f>
        <v>#NAME?</v>
      </c>
      <c r="O36" s="57" t="e">
        <f aca="false">EURO($F36,$H36,$V36,$V36,$C36,$W36,1,2)</f>
        <v>#NAME?</v>
      </c>
      <c r="P36" s="58" t="e">
        <f aca="false">EURO($F36,$H36,$V36,$V36,$C36,$W36,1,3)/100</f>
        <v>#NAME?</v>
      </c>
      <c r="Q36" s="59" t="e">
        <f aca="false">EURO($F36,$H36,$V36,$V36,$C36,$W36,1,5)/365.25*X36*16*$Q$2</f>
        <v>#NAME?</v>
      </c>
      <c r="R36" s="60" t="n">
        <f aca="false">VLOOKUP(E36,Lookups!$B$6:$H$304,2)</f>
        <v>37314</v>
      </c>
      <c r="S36" s="14"/>
      <c r="T36" s="61" t="e">
        <f aca="false">IF(F36&gt;H36,"",J36-I36)</f>
        <v>#NAME?</v>
      </c>
      <c r="U36" s="62" t="str">
        <f aca="false">IF(F36&gt;H36,M36-L36,"")</f>
        <v/>
      </c>
      <c r="V36" s="63" t="n">
        <f aca="false">VLOOKUP(E36,Lookups!$B$6:$E$304,4)</f>
        <v>0.0423113877121675</v>
      </c>
      <c r="W36" s="64" t="n">
        <f aca="false">R36-$C$1</f>
        <v>-8612</v>
      </c>
      <c r="X36" s="65" t="n">
        <f aca="false">VLOOKUP(E36,Lookups!$B$6:$E$304,3)</f>
        <v>21</v>
      </c>
    </row>
    <row r="37" customFormat="false" ht="12.75" hidden="false" customHeight="true" outlineLevel="0" collapsed="false">
      <c r="A37" s="46"/>
      <c r="B37" s="47" t="n">
        <v>0.07</v>
      </c>
      <c r="C37" s="66" t="n">
        <f aca="false">C$36+B37</f>
        <v>0.39</v>
      </c>
      <c r="D37" s="67" t="n">
        <f aca="false">D$36+B37</f>
        <v>0.49</v>
      </c>
      <c r="E37" s="50" t="n">
        <v>37316</v>
      </c>
      <c r="F37" s="68" t="n">
        <f aca="false">F36</f>
        <v>40</v>
      </c>
      <c r="G37" s="68" t="n">
        <f aca="false">G36</f>
        <v>40</v>
      </c>
      <c r="H37" s="52" t="n">
        <v>50</v>
      </c>
      <c r="I37" s="53" t="e">
        <f aca="false">IF(AND(F37&gt;H37,F$2="No"),"",EURO(F37,H37,V37,V37,C37,W37,1,0))</f>
        <v>#NAME?</v>
      </c>
      <c r="J37" s="54" t="e">
        <f aca="false">IF(AND(G37&gt;H37,F$2="no"),"",EURO(G37,H37,V37,V37,D37,W37,1,0))</f>
        <v>#NAME?</v>
      </c>
      <c r="K37" s="55" t="e">
        <f aca="false">EURO(F37,H37,V37,V37,C37,W37,1,1)</f>
        <v>#NAME?</v>
      </c>
      <c r="L37" s="53" t="e">
        <f aca="false">IF(AND(G37&lt;H37,F$2="no"),"",EURO(G37,H37,V37,V37,C37,W37,0,0))</f>
        <v>#NAME?</v>
      </c>
      <c r="M37" s="54" t="e">
        <f aca="false">IF(AND(F37&lt;H37,F$2="no"),"",EURO(F37,H37,V37,V37,D37,W37,0,0))</f>
        <v>#NAME?</v>
      </c>
      <c r="N37" s="56" t="e">
        <f aca="false">EURO(F37,H37,V37,V37,C37,W37,0,1)</f>
        <v>#NAME?</v>
      </c>
      <c r="O37" s="57" t="e">
        <f aca="false">EURO($F37,$H37,$V37,$V37,$C37,$W37,1,2)</f>
        <v>#NAME?</v>
      </c>
      <c r="P37" s="58" t="e">
        <f aca="false">EURO($F37,$H37,$V37,$V37,$C37,$W37,1,3)/100</f>
        <v>#NAME?</v>
      </c>
      <c r="Q37" s="59" t="e">
        <f aca="false">EURO($F37,$H37,$V37,$V37,$C37,$W37,1,5)/365.25*X37*16*$Q$2</f>
        <v>#NAME?</v>
      </c>
      <c r="R37" s="60" t="n">
        <f aca="false">VLOOKUP(E37,Lookups!$B$6:$H$304,2)</f>
        <v>37314</v>
      </c>
      <c r="S37" s="14"/>
      <c r="T37" s="69" t="e">
        <f aca="false">IF(F37&gt;H37,"",J37-I37)</f>
        <v>#NAME?</v>
      </c>
      <c r="U37" s="26" t="str">
        <f aca="false">IF(F37&gt;H37,M37-L37,"")</f>
        <v/>
      </c>
      <c r="V37" s="70" t="n">
        <f aca="false">VLOOKUP(E37,Lookups!$B$6:$E$304,4)</f>
        <v>0.0423113877121675</v>
      </c>
      <c r="W37" s="71" t="n">
        <f aca="false">R37-$C$1</f>
        <v>-8612</v>
      </c>
      <c r="X37" s="72" t="n">
        <f aca="false">VLOOKUP(E37,Lookups!$B$6:$E$304,3)</f>
        <v>21</v>
      </c>
    </row>
    <row r="38" customFormat="false" ht="12.75" hidden="false" customHeight="true" outlineLevel="0" collapsed="false">
      <c r="A38" s="46"/>
      <c r="B38" s="47" t="n">
        <v>0.07</v>
      </c>
      <c r="C38" s="66" t="n">
        <f aca="false">C$36+B38</f>
        <v>0.39</v>
      </c>
      <c r="D38" s="67" t="n">
        <f aca="false">D$36+B38</f>
        <v>0.49</v>
      </c>
      <c r="E38" s="50" t="n">
        <v>37316</v>
      </c>
      <c r="F38" s="68" t="n">
        <f aca="false">F37</f>
        <v>40</v>
      </c>
      <c r="G38" s="68" t="n">
        <f aca="false">G37</f>
        <v>40</v>
      </c>
      <c r="H38" s="52" t="n">
        <v>50</v>
      </c>
      <c r="I38" s="53" t="e">
        <f aca="false">IF(AND(F38&gt;H38,F$2="No"),"",EURO(F38,H38,V38,V38,C38,W38,1,0))</f>
        <v>#NAME?</v>
      </c>
      <c r="J38" s="54" t="e">
        <f aca="false">IF(AND(G38&gt;H38,F$2="no"),"",EURO(G38,H38,V38,V38,D38,W38,1,0))</f>
        <v>#NAME?</v>
      </c>
      <c r="K38" s="55" t="e">
        <f aca="false">EURO(F38,H38,V38,V38,C38,W38,1,1)</f>
        <v>#NAME?</v>
      </c>
      <c r="L38" s="53" t="e">
        <f aca="false">IF(AND(G38&lt;H38,F$2="no"),"",EURO(G38,H38,V38,V38,C38,W38,0,0))</f>
        <v>#NAME?</v>
      </c>
      <c r="M38" s="54" t="e">
        <f aca="false">IF(AND(F38&lt;H38,F$2="no"),"",EURO(F38,H38,V38,V38,D38,W38,0,0))</f>
        <v>#NAME?</v>
      </c>
      <c r="N38" s="56" t="e">
        <f aca="false">EURO(F38,H38,V38,V38,C38,W38,0,1)</f>
        <v>#NAME?</v>
      </c>
      <c r="O38" s="57" t="e">
        <f aca="false">EURO($F38,$H38,$V38,$V38,$C38,$W38,1,2)</f>
        <v>#NAME?</v>
      </c>
      <c r="P38" s="58" t="e">
        <f aca="false">EURO($F38,$H38,$V38,$V38,$C38,$W38,1,3)/100</f>
        <v>#NAME?</v>
      </c>
      <c r="Q38" s="59" t="e">
        <f aca="false">EURO($F38,$H38,$V38,$V38,$C38,$W38,1,5)/365.25*X38*16*$Q$2</f>
        <v>#NAME?</v>
      </c>
      <c r="R38" s="60" t="n">
        <f aca="false">VLOOKUP(E38,Lookups!$B$6:$H$304,2)</f>
        <v>37314</v>
      </c>
      <c r="S38" s="14"/>
      <c r="T38" s="69" t="e">
        <f aca="false">IF(F38&gt;H38,"",J38-I38)</f>
        <v>#NAME?</v>
      </c>
      <c r="U38" s="26" t="str">
        <f aca="false">IF(F38&gt;H38,M38-L38,"")</f>
        <v/>
      </c>
      <c r="V38" s="70" t="n">
        <f aca="false">VLOOKUP(E38,Lookups!$B$6:$E$304,4)</f>
        <v>0.0423113877121675</v>
      </c>
      <c r="W38" s="71" t="n">
        <f aca="false">R38-$C$1</f>
        <v>-8612</v>
      </c>
      <c r="X38" s="72" t="n">
        <f aca="false">VLOOKUP(E38,Lookups!$B$6:$E$304,3)</f>
        <v>21</v>
      </c>
    </row>
    <row r="39" customFormat="false" ht="12.75" hidden="false" customHeight="true" outlineLevel="0" collapsed="false">
      <c r="A39" s="46"/>
      <c r="B39" s="47" t="n">
        <v>0.07</v>
      </c>
      <c r="C39" s="66" t="n">
        <f aca="false">C$36+B39</f>
        <v>0.39</v>
      </c>
      <c r="D39" s="67" t="n">
        <f aca="false">D$36+B39</f>
        <v>0.49</v>
      </c>
      <c r="E39" s="50" t="n">
        <v>37316</v>
      </c>
      <c r="F39" s="68" t="n">
        <f aca="false">F38</f>
        <v>40</v>
      </c>
      <c r="G39" s="68" t="n">
        <f aca="false">G38</f>
        <v>40</v>
      </c>
      <c r="H39" s="52" t="n">
        <v>50</v>
      </c>
      <c r="I39" s="53" t="e">
        <f aca="false">IF(AND(F39&gt;H39,F$2="No"),"",EURO(F39,H39,V39,V39,C39,W39,1,0))</f>
        <v>#NAME?</v>
      </c>
      <c r="J39" s="54" t="e">
        <f aca="false">IF(AND(G39&gt;H39,F$2="no"),"",EURO(G39,H39,V39,V39,D39,W39,1,0))</f>
        <v>#NAME?</v>
      </c>
      <c r="K39" s="55" t="e">
        <f aca="false">EURO(F39,H39,V39,V39,C39,W39,1,1)</f>
        <v>#NAME?</v>
      </c>
      <c r="L39" s="53" t="e">
        <f aca="false">IF(AND(G39&lt;H39,F$2="no"),"",EURO(G39,H39,V39,V39,C39,W39,0,0))</f>
        <v>#NAME?</v>
      </c>
      <c r="M39" s="54" t="e">
        <f aca="false">IF(AND(F39&lt;H39,F$2="no"),"",EURO(F39,H39,V39,V39,D39,W39,0,0))</f>
        <v>#NAME?</v>
      </c>
      <c r="N39" s="56" t="e">
        <f aca="false">EURO(F39,H39,V39,V39,C39,W39,0,1)</f>
        <v>#NAME?</v>
      </c>
      <c r="O39" s="57" t="e">
        <f aca="false">EURO($F39,$H39,$V39,$V39,$C39,$W39,1,2)</f>
        <v>#NAME?</v>
      </c>
      <c r="P39" s="58" t="e">
        <f aca="false">EURO($F39,$H39,$V39,$V39,$C39,$W39,1,3)/100</f>
        <v>#NAME?</v>
      </c>
      <c r="Q39" s="59" t="e">
        <f aca="false">EURO($F39,$H39,$V39,$V39,$C39,$W39,1,5)/365.25*X39*16*$Q$2</f>
        <v>#NAME?</v>
      </c>
      <c r="R39" s="60" t="n">
        <f aca="false">VLOOKUP(E39,Lookups!$B$6:$H$304,2)</f>
        <v>37314</v>
      </c>
      <c r="S39" s="14"/>
      <c r="T39" s="69" t="e">
        <f aca="false">IF(F39&gt;H39,"",J39-I39)</f>
        <v>#NAME?</v>
      </c>
      <c r="U39" s="26" t="str">
        <f aca="false">IF(F39&gt;H39,M39-L39,"")</f>
        <v/>
      </c>
      <c r="V39" s="70" t="n">
        <f aca="false">VLOOKUP(E39,Lookups!$B$6:$E$304,4)</f>
        <v>0.0423113877121675</v>
      </c>
      <c r="W39" s="71" t="n">
        <f aca="false">R39-$C$1</f>
        <v>-8612</v>
      </c>
      <c r="X39" s="72" t="n">
        <f aca="false">VLOOKUP(E39,Lookups!$B$6:$E$304,3)</f>
        <v>21</v>
      </c>
    </row>
    <row r="40" customFormat="false" ht="12.75" hidden="false" customHeight="true" outlineLevel="0" collapsed="false">
      <c r="A40" s="46"/>
      <c r="B40" s="47" t="n">
        <v>0.07</v>
      </c>
      <c r="C40" s="66" t="n">
        <f aca="false">C$36+B40</f>
        <v>0.39</v>
      </c>
      <c r="D40" s="67" t="n">
        <f aca="false">D$36+B40</f>
        <v>0.49</v>
      </c>
      <c r="E40" s="50" t="n">
        <v>37316</v>
      </c>
      <c r="F40" s="68" t="n">
        <f aca="false">F39</f>
        <v>40</v>
      </c>
      <c r="G40" s="68" t="n">
        <f aca="false">G39</f>
        <v>40</v>
      </c>
      <c r="H40" s="52" t="n">
        <v>50</v>
      </c>
      <c r="I40" s="53" t="e">
        <f aca="false">IF(AND(F40&gt;H40,F$2="No"),"",EURO(F40,H40,V40,V40,C40,W40,1,0))</f>
        <v>#NAME?</v>
      </c>
      <c r="J40" s="54" t="e">
        <f aca="false">IF(AND(G40&gt;H40,F$2="no"),"",EURO(G40,H40,V40,V40,D40,W40,1,0))</f>
        <v>#NAME?</v>
      </c>
      <c r="K40" s="55" t="e">
        <f aca="false">EURO(F40,H40,V40,V40,C40,W40,1,1)</f>
        <v>#NAME?</v>
      </c>
      <c r="L40" s="53" t="e">
        <f aca="false">IF(AND(G40&lt;H40,F$2="no"),"",EURO(G40,H40,V40,V40,C40,W40,0,0))</f>
        <v>#NAME?</v>
      </c>
      <c r="M40" s="54" t="e">
        <f aca="false">IF(AND(F40&lt;H40,F$2="no"),"",EURO(F40,H40,V40,V40,D40,W40,0,0))</f>
        <v>#NAME?</v>
      </c>
      <c r="N40" s="56" t="e">
        <f aca="false">EURO(F40,H40,V40,V40,C40,W40,0,1)</f>
        <v>#NAME?</v>
      </c>
      <c r="O40" s="57" t="e">
        <f aca="false">EURO($F40,$H40,$V40,$V40,$C40,$W40,1,2)</f>
        <v>#NAME?</v>
      </c>
      <c r="P40" s="58" t="e">
        <f aca="false">EURO($F40,$H40,$V40,$V40,$C40,$W40,1,3)/100</f>
        <v>#NAME?</v>
      </c>
      <c r="Q40" s="59" t="e">
        <f aca="false">EURO($F40,$H40,$V40,$V40,$C40,$W40,1,5)/365.25*X40*16*$Q$2</f>
        <v>#NAME?</v>
      </c>
      <c r="R40" s="60" t="n">
        <f aca="false">VLOOKUP(E40,Lookups!$B$6:$H$304,2)</f>
        <v>37314</v>
      </c>
      <c r="S40" s="14"/>
      <c r="T40" s="73" t="e">
        <f aca="false">IF(F40&gt;H40,"",J40-I40)</f>
        <v>#NAME?</v>
      </c>
      <c r="U40" s="74" t="str">
        <f aca="false">IF(F40&gt;H40,M40-L40,"")</f>
        <v/>
      </c>
      <c r="V40" s="75" t="n">
        <f aca="false">VLOOKUP(E40,Lookups!$B$6:$E$304,4)</f>
        <v>0.0423113877121675</v>
      </c>
      <c r="W40" s="76" t="n">
        <f aca="false">R40-$C$1</f>
        <v>-8612</v>
      </c>
      <c r="X40" s="77" t="n">
        <f aca="false">VLOOKUP(E40,Lookups!$B$6:$E$304,3)</f>
        <v>21</v>
      </c>
    </row>
    <row r="41" customFormat="false" ht="12.75" hidden="false" customHeight="true" outlineLevel="0" collapsed="false">
      <c r="A41" s="78"/>
      <c r="B41" s="79"/>
      <c r="C41" s="80"/>
      <c r="D41" s="80"/>
      <c r="E41" s="81"/>
      <c r="F41" s="82"/>
      <c r="G41" s="82"/>
      <c r="H41" s="83"/>
      <c r="I41" s="84"/>
      <c r="J41" s="84"/>
      <c r="K41" s="85"/>
      <c r="L41" s="84"/>
      <c r="M41" s="84"/>
      <c r="N41" s="86"/>
      <c r="O41" s="87"/>
      <c r="P41" s="84"/>
      <c r="Q41" s="88"/>
      <c r="R41" s="89"/>
      <c r="S41" s="14"/>
      <c r="T41" s="84"/>
      <c r="U41" s="90"/>
      <c r="V41" s="91"/>
      <c r="W41" s="92"/>
    </row>
    <row r="42" customFormat="false" ht="12.75" hidden="false" customHeight="true" outlineLevel="0" collapsed="false">
      <c r="A42" s="46" t="s">
        <v>38</v>
      </c>
      <c r="B42" s="47"/>
      <c r="C42" s="48" t="n">
        <f aca="false">C40</f>
        <v>0.39</v>
      </c>
      <c r="D42" s="49" t="n">
        <f aca="false">D40</f>
        <v>0.49</v>
      </c>
      <c r="E42" s="50" t="n">
        <v>37347</v>
      </c>
      <c r="F42" s="51" t="n">
        <f aca="false">F40</f>
        <v>40</v>
      </c>
      <c r="G42" s="51" t="n">
        <f aca="false">G40</f>
        <v>40</v>
      </c>
      <c r="H42" s="52" t="n">
        <v>50</v>
      </c>
      <c r="I42" s="53" t="e">
        <f aca="false">IF(AND(F42&gt;H42,F$2="No"),"",EURO(F42,H42,V42,V42,C42,W42,1,0))</f>
        <v>#NAME?</v>
      </c>
      <c r="J42" s="54" t="e">
        <f aca="false">IF(AND(G42&gt;H42,F$2="no"),"",EURO(G42,H42,V42,V42,D42,W42,1,0))</f>
        <v>#NAME?</v>
      </c>
      <c r="K42" s="55" t="e">
        <f aca="false">EURO(F42,H42,V42,V42,C42,W42,1,1)</f>
        <v>#NAME?</v>
      </c>
      <c r="L42" s="53" t="e">
        <f aca="false">IF(AND(G42&lt;H42,F$2="no"),"",EURO(G42,H42,V42,V42,C42,W42,0,0))</f>
        <v>#NAME?</v>
      </c>
      <c r="M42" s="54" t="e">
        <f aca="false">IF(AND(F42&lt;H42,F$2="no"),"",EURO(F42,H42,V42,V42,D42,W42,0,0))</f>
        <v>#NAME?</v>
      </c>
      <c r="N42" s="56" t="e">
        <f aca="false">EURO(F42,H42,V42,V42,C42,W42,0,1)</f>
        <v>#NAME?</v>
      </c>
      <c r="O42" s="57" t="e">
        <f aca="false">EURO($F42,$H42,$V42,$V42,$C42,$W42,1,2)</f>
        <v>#NAME?</v>
      </c>
      <c r="P42" s="58" t="e">
        <f aca="false">EURO($F42,$H42,$V42,$V42,$C42,$W42,1,3)/100</f>
        <v>#NAME?</v>
      </c>
      <c r="Q42" s="59" t="e">
        <f aca="false">EURO($F42,$H42,$V42,$V42,$C42,$W42,1,5)/365.25*X42*16*$Q$2</f>
        <v>#NAME?</v>
      </c>
      <c r="R42" s="60" t="n">
        <f aca="false">VLOOKUP(E42,Lookups!$B$6:$H$304,2)</f>
        <v>37343</v>
      </c>
      <c r="S42" s="14"/>
      <c r="T42" s="61" t="e">
        <f aca="false">IF(F42&gt;H42,"",J42-I42)</f>
        <v>#NAME?</v>
      </c>
      <c r="U42" s="62" t="str">
        <f aca="false">IF(F42&gt;H42,M42-L42,"")</f>
        <v/>
      </c>
      <c r="V42" s="63" t="n">
        <f aca="false">VLOOKUP(E42,Lookups!$B$6:$E$304,4)</f>
        <v>0.0427284295906927</v>
      </c>
      <c r="W42" s="64" t="n">
        <f aca="false">R42-$C$1</f>
        <v>-8583</v>
      </c>
      <c r="X42" s="65" t="n">
        <f aca="false">VLOOKUP(E42,Lookups!$B$6:$E$304,3)</f>
        <v>22</v>
      </c>
    </row>
    <row r="43" customFormat="false" ht="12.75" hidden="false" customHeight="true" outlineLevel="0" collapsed="false">
      <c r="A43" s="46"/>
      <c r="B43" s="47" t="n">
        <v>0.07</v>
      </c>
      <c r="C43" s="66" t="n">
        <f aca="false">C$42+B43</f>
        <v>0.46</v>
      </c>
      <c r="D43" s="67" t="n">
        <f aca="false">D$42+B43</f>
        <v>0.56</v>
      </c>
      <c r="E43" s="50" t="n">
        <v>37347</v>
      </c>
      <c r="F43" s="68" t="n">
        <f aca="false">F42</f>
        <v>40</v>
      </c>
      <c r="G43" s="68" t="n">
        <f aca="false">G42</f>
        <v>40</v>
      </c>
      <c r="H43" s="52" t="n">
        <v>50</v>
      </c>
      <c r="I43" s="53" t="e">
        <f aca="false">IF(AND(F43&gt;H43,F$2="No"),"",EURO(F43,H43,V43,V43,C43,W43,1,0))</f>
        <v>#NAME?</v>
      </c>
      <c r="J43" s="54" t="e">
        <f aca="false">IF(AND(G43&gt;H43,F$2="no"),"",EURO(G43,H43,V43,V43,D43,W43,1,0))</f>
        <v>#NAME?</v>
      </c>
      <c r="K43" s="55" t="e">
        <f aca="false">EURO(F43,H43,V43,V43,C43,W43,1,1)</f>
        <v>#NAME?</v>
      </c>
      <c r="L43" s="53" t="e">
        <f aca="false">IF(AND(G43&lt;H43,F$2="no"),"",EURO(G43,H43,V43,V43,C43,W43,0,0))</f>
        <v>#NAME?</v>
      </c>
      <c r="M43" s="54" t="e">
        <f aca="false">IF(AND(F43&lt;H43,F$2="no"),"",EURO(F43,H43,V43,V43,D43,W43,0,0))</f>
        <v>#NAME?</v>
      </c>
      <c r="N43" s="56" t="e">
        <f aca="false">EURO(F43,H43,V43,V43,C43,W43,0,1)</f>
        <v>#NAME?</v>
      </c>
      <c r="O43" s="57" t="e">
        <f aca="false">EURO($F43,$H43,$V43,$V43,$C43,$W43,1,2)</f>
        <v>#NAME?</v>
      </c>
      <c r="P43" s="58" t="e">
        <f aca="false">EURO($F43,$H43,$V43,$V43,$C43,$W43,1,3)/100</f>
        <v>#NAME?</v>
      </c>
      <c r="Q43" s="59" t="e">
        <f aca="false">EURO($F43,$H43,$V43,$V43,$C43,$W43,1,5)/365.25*X43*16*$Q$2</f>
        <v>#NAME?</v>
      </c>
      <c r="R43" s="60" t="n">
        <f aca="false">VLOOKUP(E43,Lookups!$B$6:$H$304,2)</f>
        <v>37343</v>
      </c>
      <c r="S43" s="14"/>
      <c r="T43" s="69" t="e">
        <f aca="false">IF(F43&gt;H43,"",J43-I43)</f>
        <v>#NAME?</v>
      </c>
      <c r="U43" s="26" t="str">
        <f aca="false">IF(F43&gt;H43,M43-L43,"")</f>
        <v/>
      </c>
      <c r="V43" s="70" t="n">
        <f aca="false">VLOOKUP(E43,Lookups!$B$6:$E$304,4)</f>
        <v>0.0427284295906927</v>
      </c>
      <c r="W43" s="71" t="n">
        <f aca="false">R43-$C$1</f>
        <v>-8583</v>
      </c>
      <c r="X43" s="72" t="n">
        <f aca="false">VLOOKUP(E43,Lookups!$B$6:$E$304,3)</f>
        <v>22</v>
      </c>
    </row>
    <row r="44" customFormat="false" ht="12.75" hidden="false" customHeight="true" outlineLevel="0" collapsed="false">
      <c r="A44" s="46"/>
      <c r="B44" s="47" t="n">
        <v>0.07</v>
      </c>
      <c r="C44" s="66" t="n">
        <f aca="false">C$42+B44</f>
        <v>0.46</v>
      </c>
      <c r="D44" s="67" t="n">
        <f aca="false">D$42+B44</f>
        <v>0.56</v>
      </c>
      <c r="E44" s="50" t="n">
        <v>37347</v>
      </c>
      <c r="F44" s="68" t="n">
        <f aca="false">F43</f>
        <v>40</v>
      </c>
      <c r="G44" s="68" t="n">
        <f aca="false">G43</f>
        <v>40</v>
      </c>
      <c r="H44" s="52" t="n">
        <v>50</v>
      </c>
      <c r="I44" s="53" t="e">
        <f aca="false">IF(AND(F44&gt;H44,F$2="No"),"",EURO(F44,H44,V44,V44,C44,W44,1,0))</f>
        <v>#NAME?</v>
      </c>
      <c r="J44" s="54" t="e">
        <f aca="false">IF(AND(G44&gt;H44,F$2="no"),"",EURO(G44,H44,V44,V44,D44,W44,1,0))</f>
        <v>#NAME?</v>
      </c>
      <c r="K44" s="55" t="e">
        <f aca="false">EURO(F44,H44,V44,V44,C44,W44,1,1)</f>
        <v>#NAME?</v>
      </c>
      <c r="L44" s="53" t="e">
        <f aca="false">IF(AND(G44&lt;H44,F$2="no"),"",EURO(G44,H44,V44,V44,C44,W44,0,0))</f>
        <v>#NAME?</v>
      </c>
      <c r="M44" s="54" t="e">
        <f aca="false">IF(AND(F44&lt;H44,F$2="no"),"",EURO(F44,H44,V44,V44,D44,W44,0,0))</f>
        <v>#NAME?</v>
      </c>
      <c r="N44" s="56" t="e">
        <f aca="false">EURO(F44,H44,V44,V44,C44,W44,0,1)</f>
        <v>#NAME?</v>
      </c>
      <c r="O44" s="57" t="e">
        <f aca="false">EURO($F44,$H44,$V44,$V44,$C44,$W44,1,2)</f>
        <v>#NAME?</v>
      </c>
      <c r="P44" s="58" t="e">
        <f aca="false">EURO($F44,$H44,$V44,$V44,$C44,$W44,1,3)/100</f>
        <v>#NAME?</v>
      </c>
      <c r="Q44" s="59" t="e">
        <f aca="false">EURO($F44,$H44,$V44,$V44,$C44,$W44,1,5)/365.25*X44*16*$Q$2</f>
        <v>#NAME?</v>
      </c>
      <c r="R44" s="60" t="n">
        <f aca="false">VLOOKUP(E44,Lookups!$B$6:$H$304,2)</f>
        <v>37343</v>
      </c>
      <c r="S44" s="14"/>
      <c r="T44" s="69" t="e">
        <f aca="false">IF(F44&gt;H44,"",J44-I44)</f>
        <v>#NAME?</v>
      </c>
      <c r="U44" s="26" t="str">
        <f aca="false">IF(F44&gt;H44,M44-L44,"")</f>
        <v/>
      </c>
      <c r="V44" s="70" t="n">
        <f aca="false">VLOOKUP(E44,Lookups!$B$6:$E$304,4)</f>
        <v>0.0427284295906927</v>
      </c>
      <c r="W44" s="71" t="n">
        <f aca="false">R44-$C$1</f>
        <v>-8583</v>
      </c>
      <c r="X44" s="72" t="n">
        <f aca="false">VLOOKUP(E44,Lookups!$B$6:$E$304,3)</f>
        <v>22</v>
      </c>
    </row>
    <row r="45" customFormat="false" ht="12.75" hidden="false" customHeight="false" outlineLevel="0" collapsed="false">
      <c r="A45" s="46"/>
      <c r="B45" s="47" t="n">
        <v>0.07</v>
      </c>
      <c r="C45" s="66" t="n">
        <f aca="false">C$42+B45</f>
        <v>0.46</v>
      </c>
      <c r="D45" s="67" t="n">
        <f aca="false">D$42+B45</f>
        <v>0.56</v>
      </c>
      <c r="E45" s="50" t="n">
        <v>37347</v>
      </c>
      <c r="F45" s="68" t="n">
        <f aca="false">F44</f>
        <v>40</v>
      </c>
      <c r="G45" s="68" t="n">
        <f aca="false">F45</f>
        <v>40</v>
      </c>
      <c r="H45" s="52" t="n">
        <v>50</v>
      </c>
      <c r="I45" s="53" t="e">
        <f aca="false">IF(AND(F45&gt;H45,F$2="No"),"",EURO(F45,H45,V45,V45,C45,W45,1,0))</f>
        <v>#NAME?</v>
      </c>
      <c r="J45" s="54" t="e">
        <f aca="false">IF(AND(G45&gt;H45,F$2="no"),"",EURO(G45,H45,V45,V45,D45,W45,1,0))</f>
        <v>#NAME?</v>
      </c>
      <c r="K45" s="55" t="e">
        <f aca="false">EURO(F45,H45,V45,V45,C45,W45,1,1)</f>
        <v>#NAME?</v>
      </c>
      <c r="L45" s="53" t="e">
        <f aca="false">IF(AND(G45&lt;H45,F$2="no"),"",EURO(G45,H45,V45,V45,C45,W45,0,0))</f>
        <v>#NAME?</v>
      </c>
      <c r="M45" s="54" t="e">
        <f aca="false">IF(AND(F45&lt;H45,F$2="no"),"",EURO(F45,H45,V45,V45,D45,W45,0,0))</f>
        <v>#NAME?</v>
      </c>
      <c r="N45" s="56" t="e">
        <f aca="false">EURO(F45,H45,V45,V45,C45,W45,0,1)</f>
        <v>#NAME?</v>
      </c>
      <c r="O45" s="57" t="e">
        <f aca="false">EURO($F45,$H45,$V45,$V45,$C45,$W45,1,2)</f>
        <v>#NAME?</v>
      </c>
      <c r="P45" s="58" t="e">
        <f aca="false">EURO($F45,$H45,$V45,$V45,$C45,$W45,1,3)/100</f>
        <v>#NAME?</v>
      </c>
      <c r="Q45" s="59" t="e">
        <f aca="false">EURO($F45,$H45,$V45,$V45,$C45,$W45,1,5)/365.25*X45*16*$Q$2</f>
        <v>#NAME?</v>
      </c>
      <c r="R45" s="60" t="n">
        <f aca="false">VLOOKUP(E45,Lookups!$B$6:$H$304,2)</f>
        <v>37343</v>
      </c>
      <c r="S45" s="14"/>
      <c r="T45" s="69" t="e">
        <f aca="false">IF(F45&gt;H45,"",J45-I45)</f>
        <v>#NAME?</v>
      </c>
      <c r="U45" s="26" t="str">
        <f aca="false">IF(F45&gt;H45,M45-L45,"")</f>
        <v/>
      </c>
      <c r="V45" s="70" t="n">
        <f aca="false">VLOOKUP(E45,Lookups!$B$6:$E$304,4)</f>
        <v>0.0427284295906927</v>
      </c>
      <c r="W45" s="71" t="n">
        <f aca="false">R45-$C$1</f>
        <v>-8583</v>
      </c>
      <c r="X45" s="72" t="n">
        <f aca="false">VLOOKUP(E45,Lookups!$B$6:$E$304,3)</f>
        <v>22</v>
      </c>
    </row>
    <row r="46" customFormat="false" ht="13.5" hidden="false" customHeight="false" outlineLevel="0" collapsed="false">
      <c r="A46" s="46"/>
      <c r="B46" s="47" t="n">
        <v>0.07</v>
      </c>
      <c r="C46" s="66" t="n">
        <f aca="false">C$42+B46</f>
        <v>0.46</v>
      </c>
      <c r="D46" s="67" t="n">
        <f aca="false">D$42+B46</f>
        <v>0.56</v>
      </c>
      <c r="E46" s="50" t="n">
        <v>37347</v>
      </c>
      <c r="F46" s="68" t="n">
        <f aca="false">F45</f>
        <v>40</v>
      </c>
      <c r="G46" s="68" t="n">
        <f aca="false">F46</f>
        <v>40</v>
      </c>
      <c r="H46" s="52" t="n">
        <v>50</v>
      </c>
      <c r="I46" s="53" t="e">
        <f aca="false">IF(AND(F46&gt;H46,F$2="No"),"",EURO(F46,H46,V46,V46,C46,W46,1,0))</f>
        <v>#NAME?</v>
      </c>
      <c r="J46" s="54" t="e">
        <f aca="false">IF(AND(G46&gt;H46,F$2="no"),"",EURO(G46,H46,V46,V46,D46,W46,1,0))</f>
        <v>#NAME?</v>
      </c>
      <c r="K46" s="55" t="e">
        <f aca="false">EURO(F46,H46,V46,V46,C46,W46,1,1)</f>
        <v>#NAME?</v>
      </c>
      <c r="L46" s="53" t="e">
        <f aca="false">IF(AND(G46&lt;H46,F$2="no"),"",EURO(G46,H46,V46,V46,C46,W46,0,0))</f>
        <v>#NAME?</v>
      </c>
      <c r="M46" s="54" t="e">
        <f aca="false">IF(AND(F46&lt;H46,F$2="no"),"",EURO(F46,H46,V46,V46,D46,W46,0,0))</f>
        <v>#NAME?</v>
      </c>
      <c r="N46" s="56" t="e">
        <f aca="false">EURO(F46,H46,V46,V46,C46,W46,0,1)</f>
        <v>#NAME?</v>
      </c>
      <c r="O46" s="57" t="e">
        <f aca="false">EURO($F46,$H46,$V46,$V46,$C46,$W46,1,2)</f>
        <v>#NAME?</v>
      </c>
      <c r="P46" s="58" t="e">
        <f aca="false">EURO($F46,$H46,$V46,$V46,$C46,$W46,1,3)/100</f>
        <v>#NAME?</v>
      </c>
      <c r="Q46" s="59" t="e">
        <f aca="false">EURO($F46,$H46,$V46,$V46,$C46,$W46,1,5)/365.25*X46*16*$Q$2</f>
        <v>#NAME?</v>
      </c>
      <c r="R46" s="60" t="n">
        <f aca="false">VLOOKUP(E46,Lookups!$B$6:$H$304,2)</f>
        <v>37343</v>
      </c>
      <c r="S46" s="14"/>
      <c r="T46" s="73" t="e">
        <f aca="false">IF(F46&gt;H46,"",J46-I46)</f>
        <v>#NAME?</v>
      </c>
      <c r="U46" s="74" t="str">
        <f aca="false">IF(F46&gt;H46,M46-L46,"")</f>
        <v/>
      </c>
      <c r="V46" s="75" t="n">
        <f aca="false">VLOOKUP(E46,Lookups!$B$6:$E$304,4)</f>
        <v>0.0427284295906927</v>
      </c>
      <c r="W46" s="76" t="n">
        <f aca="false">R46-$C$1</f>
        <v>-8583</v>
      </c>
      <c r="X46" s="77" t="n">
        <f aca="false">VLOOKUP(E46,Lookups!$B$6:$E$304,3)</f>
        <v>22</v>
      </c>
    </row>
    <row r="47" customFormat="false" ht="13.5" hidden="false" customHeight="false" outlineLevel="0" collapsed="false">
      <c r="A47" s="78"/>
      <c r="B47" s="79"/>
      <c r="C47" s="80"/>
      <c r="D47" s="80"/>
      <c r="E47" s="81"/>
      <c r="F47" s="82"/>
      <c r="G47" s="82"/>
      <c r="H47" s="83"/>
      <c r="I47" s="84"/>
      <c r="J47" s="84"/>
      <c r="K47" s="85"/>
      <c r="L47" s="84"/>
      <c r="M47" s="84"/>
      <c r="N47" s="86"/>
      <c r="O47" s="87"/>
      <c r="P47" s="84"/>
      <c r="Q47" s="88"/>
      <c r="R47" s="89"/>
      <c r="S47" s="14"/>
      <c r="T47" s="84"/>
      <c r="U47" s="90"/>
      <c r="V47" s="91"/>
      <c r="W47" s="92"/>
    </row>
    <row r="48" customFormat="false" ht="12.75" hidden="false" customHeight="false" outlineLevel="0" collapsed="false">
      <c r="A48" s="46" t="s">
        <v>39</v>
      </c>
      <c r="B48" s="47"/>
      <c r="C48" s="48" t="n">
        <f aca="false">C46</f>
        <v>0.46</v>
      </c>
      <c r="D48" s="49" t="n">
        <f aca="false">D46</f>
        <v>0.56</v>
      </c>
      <c r="E48" s="50" t="n">
        <v>37377</v>
      </c>
      <c r="F48" s="51" t="n">
        <f aca="false">F46</f>
        <v>40</v>
      </c>
      <c r="G48" s="51" t="n">
        <f aca="false">F48</f>
        <v>40</v>
      </c>
      <c r="H48" s="52" t="n">
        <v>50</v>
      </c>
      <c r="I48" s="53" t="e">
        <f aca="false">IF(AND(F48&gt;H48,F$2="No"),"",EURO(F48,H48,V48,V48,C48,W48,1,0))</f>
        <v>#NAME?</v>
      </c>
      <c r="J48" s="54" t="e">
        <f aca="false">IF(AND(G48&gt;H48,F$2="no"),"",EURO(G48,H48,V48,V48,D48,W48,1,0))</f>
        <v>#NAME?</v>
      </c>
      <c r="K48" s="55" t="e">
        <f aca="false">EURO(F48,H48,V48,V48,C48,W48,1,1)</f>
        <v>#NAME?</v>
      </c>
      <c r="L48" s="53" t="e">
        <f aca="false">IF(AND(G48&lt;H48,F$2="no"),"",EURO(G48,H48,V48,V48,C48,W48,0,0))</f>
        <v>#NAME?</v>
      </c>
      <c r="M48" s="54" t="e">
        <f aca="false">IF(AND(F48&lt;H48,F$2="no"),"",EURO(F48,H48,V48,V48,D48,W48,0,0))</f>
        <v>#NAME?</v>
      </c>
      <c r="N48" s="56" t="e">
        <f aca="false">EURO(F48,H48,V48,V48,C48,W48,0,1)</f>
        <v>#NAME?</v>
      </c>
      <c r="O48" s="57" t="e">
        <f aca="false">EURO($F48,$H48,$V48,$V48,$C48,$W48,1,2)</f>
        <v>#NAME?</v>
      </c>
      <c r="P48" s="58" t="e">
        <f aca="false">EURO($F48,$H48,$V48,$V48,$C48,$W48,1,3)/100</f>
        <v>#NAME?</v>
      </c>
      <c r="Q48" s="59" t="e">
        <f aca="false">EURO($F48,$H48,$V48,$V48,$C48,$W48,1,5)/365.25*X48*16*$Q$2</f>
        <v>#NAME?</v>
      </c>
      <c r="R48" s="60" t="n">
        <f aca="false">VLOOKUP(E48,Lookups!$B$6:$H$304,2)</f>
        <v>37375</v>
      </c>
      <c r="S48" s="14"/>
      <c r="T48" s="61" t="e">
        <f aca="false">IF(F48&gt;H48,"",J48-I48)</f>
        <v>#NAME?</v>
      </c>
      <c r="U48" s="62" t="str">
        <f aca="false">IF(F48&gt;H48,M48-L48,"")</f>
        <v/>
      </c>
      <c r="V48" s="63" t="n">
        <f aca="false">VLOOKUP(E48,Lookups!$B$6:$E$304,4)</f>
        <v>0.0431443334007802</v>
      </c>
      <c r="W48" s="64" t="n">
        <f aca="false">R48-$C$1</f>
        <v>-8551</v>
      </c>
      <c r="X48" s="65" t="n">
        <f aca="false">VLOOKUP(E48,Lookups!$B$6:$E$304,3)</f>
        <v>22</v>
      </c>
    </row>
    <row r="49" customFormat="false" ht="12.75" hidden="false" customHeight="false" outlineLevel="0" collapsed="false">
      <c r="A49" s="46"/>
      <c r="B49" s="47" t="n">
        <v>0.07</v>
      </c>
      <c r="C49" s="66" t="n">
        <f aca="false">C$48+B49</f>
        <v>0.53</v>
      </c>
      <c r="D49" s="67" t="n">
        <f aca="false">D$48+B49</f>
        <v>0.63</v>
      </c>
      <c r="E49" s="50" t="n">
        <v>37377</v>
      </c>
      <c r="F49" s="68" t="n">
        <f aca="false">F48</f>
        <v>40</v>
      </c>
      <c r="G49" s="68" t="n">
        <f aca="false">F49</f>
        <v>40</v>
      </c>
      <c r="H49" s="52" t="n">
        <v>50</v>
      </c>
      <c r="I49" s="53" t="e">
        <f aca="false">IF(AND(F49&gt;H49,F$2="No"),"",EURO(F49,H49,V49,V49,C49,W49,1,0))</f>
        <v>#NAME?</v>
      </c>
      <c r="J49" s="54" t="e">
        <f aca="false">IF(AND(G49&gt;H49,F$2="no"),"",EURO(G49,H49,V49,V49,D49,W49,1,0))</f>
        <v>#NAME?</v>
      </c>
      <c r="K49" s="55" t="e">
        <f aca="false">EURO(F49,H49,V49,V49,C49,W49,1,1)</f>
        <v>#NAME?</v>
      </c>
      <c r="L49" s="53" t="e">
        <f aca="false">IF(AND(G49&lt;H49,F$2="no"),"",EURO(G49,H49,V49,V49,C49,W49,0,0))</f>
        <v>#NAME?</v>
      </c>
      <c r="M49" s="54" t="e">
        <f aca="false">IF(AND(F49&lt;H49,F$2="no"),"",EURO(F49,H49,V49,V49,D49,W49,0,0))</f>
        <v>#NAME?</v>
      </c>
      <c r="N49" s="56" t="e">
        <f aca="false">EURO(F49,H49,V49,V49,C49,W49,0,1)</f>
        <v>#NAME?</v>
      </c>
      <c r="O49" s="57" t="e">
        <f aca="false">EURO($F49,$H49,$V49,$V49,$C49,$W49,1,2)</f>
        <v>#NAME?</v>
      </c>
      <c r="P49" s="58" t="e">
        <f aca="false">EURO($F49,$H49,$V49,$V49,$C49,$W49,1,3)/100</f>
        <v>#NAME?</v>
      </c>
      <c r="Q49" s="59" t="e">
        <f aca="false">EURO($F49,$H49,$V49,$V49,$C49,$W49,1,5)/365.25*X49*16*$Q$2</f>
        <v>#NAME?</v>
      </c>
      <c r="R49" s="60" t="n">
        <f aca="false">VLOOKUP(E49,Lookups!$B$6:$H$304,2)</f>
        <v>37375</v>
      </c>
      <c r="S49" s="14"/>
      <c r="T49" s="69" t="e">
        <f aca="false">IF(F49&gt;H49,"",J49-I49)</f>
        <v>#NAME?</v>
      </c>
      <c r="U49" s="26" t="str">
        <f aca="false">IF(F49&gt;H49,M49-L49,"")</f>
        <v/>
      </c>
      <c r="V49" s="70" t="n">
        <f aca="false">VLOOKUP(E49,Lookups!$B$6:$E$304,4)</f>
        <v>0.0431443334007802</v>
      </c>
      <c r="W49" s="71" t="n">
        <f aca="false">R49-$C$1</f>
        <v>-8551</v>
      </c>
      <c r="X49" s="72" t="n">
        <f aca="false">VLOOKUP(E49,Lookups!$B$6:$E$304,3)</f>
        <v>22</v>
      </c>
    </row>
    <row r="50" customFormat="false" ht="12.75" hidden="false" customHeight="false" outlineLevel="0" collapsed="false">
      <c r="A50" s="46"/>
      <c r="B50" s="47" t="n">
        <v>0.07</v>
      </c>
      <c r="C50" s="66" t="n">
        <f aca="false">C$48+B50</f>
        <v>0.53</v>
      </c>
      <c r="D50" s="67" t="n">
        <f aca="false">D$48+B50</f>
        <v>0.63</v>
      </c>
      <c r="E50" s="50" t="n">
        <v>37377</v>
      </c>
      <c r="F50" s="68" t="n">
        <f aca="false">F49</f>
        <v>40</v>
      </c>
      <c r="G50" s="68" t="n">
        <f aca="false">F50</f>
        <v>40</v>
      </c>
      <c r="H50" s="52" t="n">
        <v>50</v>
      </c>
      <c r="I50" s="53" t="e">
        <f aca="false">IF(AND(F50&gt;H50,F$2="No"),"",EURO(F50,H50,V50,V50,C50,W50,1,0))</f>
        <v>#NAME?</v>
      </c>
      <c r="J50" s="54" t="e">
        <f aca="false">IF(AND(G50&gt;H50,F$2="no"),"",EURO(G50,H50,V50,V50,D50,W50,1,0))</f>
        <v>#NAME?</v>
      </c>
      <c r="K50" s="55" t="e">
        <f aca="false">EURO(F50,H50,V50,V50,C50,W50,1,1)</f>
        <v>#NAME?</v>
      </c>
      <c r="L50" s="53" t="e">
        <f aca="false">IF(AND(G50&lt;H50,F$2="no"),"",EURO(G50,H50,V50,V50,C50,W50,0,0))</f>
        <v>#NAME?</v>
      </c>
      <c r="M50" s="54" t="e">
        <f aca="false">IF(AND(F50&lt;H50,F$2="no"),"",EURO(F50,H50,V50,V50,D50,W50,0,0))</f>
        <v>#NAME?</v>
      </c>
      <c r="N50" s="56" t="e">
        <f aca="false">EURO(F50,H50,V50,V50,C50,W50,0,1)</f>
        <v>#NAME?</v>
      </c>
      <c r="O50" s="57" t="e">
        <f aca="false">EURO($F50,$H50,$V50,$V50,$C50,$W50,1,2)</f>
        <v>#NAME?</v>
      </c>
      <c r="P50" s="58" t="e">
        <f aca="false">EURO($F50,$H50,$V50,$V50,$C50,$W50,1,3)/100</f>
        <v>#NAME?</v>
      </c>
      <c r="Q50" s="59" t="e">
        <f aca="false">EURO($F50,$H50,$V50,$V50,$C50,$W50,1,5)/365.25*X50*16*$Q$2</f>
        <v>#NAME?</v>
      </c>
      <c r="R50" s="60" t="n">
        <f aca="false">VLOOKUP(E50,Lookups!$B$6:$H$304,2)</f>
        <v>37375</v>
      </c>
      <c r="S50" s="14"/>
      <c r="T50" s="69" t="e">
        <f aca="false">IF(F50&gt;H50,"",J50-I50)</f>
        <v>#NAME?</v>
      </c>
      <c r="U50" s="26" t="str">
        <f aca="false">IF(F50&gt;H50,M50-L50,"")</f>
        <v/>
      </c>
      <c r="V50" s="70" t="n">
        <f aca="false">VLOOKUP(E50,Lookups!$B$6:$E$304,4)</f>
        <v>0.0431443334007802</v>
      </c>
      <c r="W50" s="71" t="n">
        <f aca="false">R50-$C$1</f>
        <v>-8551</v>
      </c>
      <c r="X50" s="72" t="n">
        <f aca="false">VLOOKUP(E50,Lookups!$B$6:$E$304,3)</f>
        <v>22</v>
      </c>
    </row>
    <row r="51" customFormat="false" ht="12.75" hidden="false" customHeight="false" outlineLevel="0" collapsed="false">
      <c r="A51" s="46"/>
      <c r="B51" s="47" t="n">
        <v>0.07</v>
      </c>
      <c r="C51" s="66" t="n">
        <f aca="false">C$48+B51</f>
        <v>0.53</v>
      </c>
      <c r="D51" s="67" t="n">
        <f aca="false">D$48+B51</f>
        <v>0.63</v>
      </c>
      <c r="E51" s="50" t="n">
        <v>37377</v>
      </c>
      <c r="F51" s="68" t="n">
        <f aca="false">F50</f>
        <v>40</v>
      </c>
      <c r="G51" s="68" t="n">
        <f aca="false">F51</f>
        <v>40</v>
      </c>
      <c r="H51" s="52" t="n">
        <v>50</v>
      </c>
      <c r="I51" s="53" t="e">
        <f aca="false">IF(AND(F51&gt;H51,F$2="No"),"",EURO(F51,H51,V51,V51,C51,W51,1,0))</f>
        <v>#NAME?</v>
      </c>
      <c r="J51" s="54" t="e">
        <f aca="false">IF(AND(G51&gt;H51,F$2="no"),"",EURO(G51,H51,V51,V51,D51,W51,1,0))</f>
        <v>#NAME?</v>
      </c>
      <c r="K51" s="55" t="e">
        <f aca="false">EURO(F51,H51,V51,V51,C51,W51,1,1)</f>
        <v>#NAME?</v>
      </c>
      <c r="L51" s="53" t="e">
        <f aca="false">IF(AND(G51&lt;H51,F$2="no"),"",EURO(G51,H51,V51,V51,C51,W51,0,0))</f>
        <v>#NAME?</v>
      </c>
      <c r="M51" s="54" t="e">
        <f aca="false">IF(AND(F51&lt;H51,F$2="no"),"",EURO(F51,H51,V51,V51,D51,W51,0,0))</f>
        <v>#NAME?</v>
      </c>
      <c r="N51" s="56" t="e">
        <f aca="false">EURO(F51,H51,V51,V51,C51,W51,0,1)</f>
        <v>#NAME?</v>
      </c>
      <c r="O51" s="57" t="e">
        <f aca="false">EURO($F51,$H51,$V51,$V51,$C51,$W51,1,2)</f>
        <v>#NAME?</v>
      </c>
      <c r="P51" s="58" t="e">
        <f aca="false">EURO($F51,$H51,$V51,$V51,$C51,$W51,1,3)/100</f>
        <v>#NAME?</v>
      </c>
      <c r="Q51" s="59" t="e">
        <f aca="false">EURO($F51,$H51,$V51,$V51,$C51,$W51,1,5)/365.25*X51*16*$Q$2</f>
        <v>#NAME?</v>
      </c>
      <c r="R51" s="60" t="n">
        <f aca="false">VLOOKUP(E51,Lookups!$B$6:$H$304,2)</f>
        <v>37375</v>
      </c>
      <c r="S51" s="14"/>
      <c r="T51" s="69" t="e">
        <f aca="false">IF(F51&gt;H51,"",J51-I51)</f>
        <v>#NAME?</v>
      </c>
      <c r="U51" s="26" t="str">
        <f aca="false">IF(F51&gt;H51,M51-L51,"")</f>
        <v/>
      </c>
      <c r="V51" s="70" t="n">
        <f aca="false">VLOOKUP(E51,Lookups!$B$6:$E$304,4)</f>
        <v>0.0431443334007802</v>
      </c>
      <c r="W51" s="71" t="n">
        <f aca="false">R51-$C$1</f>
        <v>-8551</v>
      </c>
      <c r="X51" s="72" t="n">
        <f aca="false">VLOOKUP(E51,Lookups!$B$6:$E$304,3)</f>
        <v>22</v>
      </c>
    </row>
    <row r="52" customFormat="false" ht="13.5" hidden="false" customHeight="false" outlineLevel="0" collapsed="false">
      <c r="A52" s="46"/>
      <c r="B52" s="47" t="n">
        <v>0.07</v>
      </c>
      <c r="C52" s="66" t="n">
        <f aca="false">C$48+B52</f>
        <v>0.53</v>
      </c>
      <c r="D52" s="67" t="n">
        <f aca="false">D$48+B52</f>
        <v>0.63</v>
      </c>
      <c r="E52" s="50" t="n">
        <v>37377</v>
      </c>
      <c r="F52" s="68" t="n">
        <f aca="false">F51</f>
        <v>40</v>
      </c>
      <c r="G52" s="68" t="n">
        <f aca="false">F52</f>
        <v>40</v>
      </c>
      <c r="H52" s="52" t="n">
        <v>50</v>
      </c>
      <c r="I52" s="53" t="e">
        <f aca="false">IF(AND(F52&gt;H52,F$2="No"),"",EURO(F52,H52,V52,V52,C52,W52,1,0))</f>
        <v>#NAME?</v>
      </c>
      <c r="J52" s="54" t="e">
        <f aca="false">IF(AND(G52&gt;H52,F$2="no"),"",EURO(G52,H52,V52,V52,D52,W52,1,0))</f>
        <v>#NAME?</v>
      </c>
      <c r="K52" s="55" t="e">
        <f aca="false">EURO(F52,H52,V52,V52,C52,W52,1,1)</f>
        <v>#NAME?</v>
      </c>
      <c r="L52" s="53" t="e">
        <f aca="false">IF(AND(G52&lt;H52,F$2="no"),"",EURO(G52,H52,V52,V52,C52,W52,0,0))</f>
        <v>#NAME?</v>
      </c>
      <c r="M52" s="54" t="e">
        <f aca="false">IF(AND(F52&lt;H52,F$2="no"),"",EURO(F52,H52,V52,V52,D52,W52,0,0))</f>
        <v>#NAME?</v>
      </c>
      <c r="N52" s="56" t="e">
        <f aca="false">EURO(F52,H52,V52,V52,C52,W52,0,1)</f>
        <v>#NAME?</v>
      </c>
      <c r="O52" s="57" t="e">
        <f aca="false">EURO($F52,$H52,$V52,$V52,$C52,$W52,1,2)</f>
        <v>#NAME?</v>
      </c>
      <c r="P52" s="58" t="e">
        <f aca="false">EURO($F52,$H52,$V52,$V52,$C52,$W52,1,3)/100</f>
        <v>#NAME?</v>
      </c>
      <c r="Q52" s="59" t="e">
        <f aca="false">EURO($F52,$H52,$V52,$V52,$C52,$W52,1,5)/365.25*X52*16*$Q$2</f>
        <v>#NAME?</v>
      </c>
      <c r="R52" s="60" t="n">
        <f aca="false">VLOOKUP(E52,Lookups!$B$6:$H$304,2)</f>
        <v>37375</v>
      </c>
      <c r="S52" s="14"/>
      <c r="T52" s="73" t="e">
        <f aca="false">IF(F52&gt;H52,"",J52-I52)</f>
        <v>#NAME?</v>
      </c>
      <c r="U52" s="74" t="str">
        <f aca="false">IF(F52&gt;H52,M52-L52,"")</f>
        <v/>
      </c>
      <c r="V52" s="75" t="n">
        <f aca="false">VLOOKUP(E52,Lookups!$B$6:$E$304,4)</f>
        <v>0.0431443334007802</v>
      </c>
      <c r="W52" s="76" t="n">
        <f aca="false">R52-$C$1</f>
        <v>-8551</v>
      </c>
      <c r="X52" s="77" t="n">
        <f aca="false">VLOOKUP(E52,Lookups!$B$6:$E$304,3)</f>
        <v>22</v>
      </c>
    </row>
    <row r="53" customFormat="false" ht="13.5" hidden="false" customHeight="false" outlineLevel="0" collapsed="false">
      <c r="A53" s="78"/>
      <c r="B53" s="79"/>
      <c r="C53" s="80"/>
      <c r="D53" s="80"/>
      <c r="E53" s="81"/>
      <c r="F53" s="82"/>
      <c r="G53" s="82"/>
      <c r="H53" s="83"/>
      <c r="I53" s="84"/>
      <c r="J53" s="84"/>
      <c r="K53" s="85"/>
      <c r="L53" s="84"/>
      <c r="M53" s="84"/>
      <c r="N53" s="86"/>
      <c r="O53" s="87"/>
      <c r="P53" s="84"/>
      <c r="Q53" s="88"/>
      <c r="R53" s="89"/>
      <c r="S53" s="14"/>
      <c r="T53" s="84"/>
      <c r="U53" s="90"/>
      <c r="V53" s="91"/>
      <c r="W53" s="92"/>
    </row>
    <row r="54" customFormat="false" ht="12.75" hidden="false" customHeight="false" outlineLevel="0" collapsed="false">
      <c r="A54" s="141" t="s">
        <v>40</v>
      </c>
      <c r="B54" s="47"/>
      <c r="C54" s="48" t="n">
        <f aca="false">C52</f>
        <v>0.53</v>
      </c>
      <c r="D54" s="49" t="n">
        <f aca="false">D52</f>
        <v>0.63</v>
      </c>
      <c r="E54" s="50" t="n">
        <v>37408</v>
      </c>
      <c r="F54" s="51" t="n">
        <f aca="false">F52</f>
        <v>40</v>
      </c>
      <c r="G54" s="51" t="n">
        <f aca="false">F54</f>
        <v>40</v>
      </c>
      <c r="H54" s="52" t="n">
        <v>50</v>
      </c>
      <c r="I54" s="53" t="e">
        <f aca="false">IF(AND(F54&gt;H54,F$2="No"),"",EURO(F54,H54,V54,V54,C54,W54,1,0))</f>
        <v>#NAME?</v>
      </c>
      <c r="J54" s="54" t="e">
        <f aca="false">IF(AND(G54&gt;H54,F$2="no"),"",EURO(G54,H54,V54,V54,D54,W54,1,0))</f>
        <v>#NAME?</v>
      </c>
      <c r="K54" s="55" t="e">
        <f aca="false">EURO(F54,H54,V54,V54,C54,W54,1,1)</f>
        <v>#NAME?</v>
      </c>
      <c r="L54" s="53" t="e">
        <f aca="false">IF(AND(G54&lt;H54,F$2="no"),"",EURO(G54,H54,V54,V54,C54,W54,0,0))</f>
        <v>#NAME?</v>
      </c>
      <c r="M54" s="54" t="e">
        <f aca="false">IF(AND(F54&lt;H54,F$2="no"),"",EURO(F54,H54,V54,V54,D54,W54,0,0))</f>
        <v>#NAME?</v>
      </c>
      <c r="N54" s="56" t="e">
        <f aca="false">EURO(F54,H54,V54,V54,C54,W54,0,1)</f>
        <v>#NAME?</v>
      </c>
      <c r="O54" s="57" t="e">
        <f aca="false">EURO($F54,$H54,$V54,$V54,$C54,$W54,1,2)</f>
        <v>#NAME?</v>
      </c>
      <c r="P54" s="58" t="e">
        <f aca="false">EURO($F54,$H54,$V54,$V54,$C54,$W54,1,3)/100</f>
        <v>#NAME?</v>
      </c>
      <c r="Q54" s="59" t="e">
        <f aca="false">EURO($F54,$H54,$V54,$V54,$C54,$W54,1,5)/365.25*X54*16*$Q$2</f>
        <v>#NAME?</v>
      </c>
      <c r="R54" s="60" t="n">
        <f aca="false">VLOOKUP(E54,Lookups!$B$6:$H$304,2)</f>
        <v>37406</v>
      </c>
      <c r="S54" s="14"/>
      <c r="T54" s="61" t="e">
        <f aca="false">IF(F54&gt;H54,"",J54-I54)</f>
        <v>#NAME?</v>
      </c>
      <c r="U54" s="62" t="str">
        <f aca="false">IF(F54&gt;H54,M54-L54,"")</f>
        <v/>
      </c>
      <c r="V54" s="63" t="n">
        <f aca="false">VLOOKUP(E54,Lookups!$B$6:$E$304,4)</f>
        <v>0.0435741007320805</v>
      </c>
      <c r="W54" s="64" t="n">
        <f aca="false">R54-$C$1</f>
        <v>-8520</v>
      </c>
      <c r="X54" s="65" t="n">
        <f aca="false">VLOOKUP(E54,Lookups!$B$6:$E$304,3)</f>
        <v>20</v>
      </c>
    </row>
    <row r="55" customFormat="false" ht="12.75" hidden="false" customHeight="false" outlineLevel="0" collapsed="false">
      <c r="A55" s="141"/>
      <c r="B55" s="47" t="n">
        <v>0.07</v>
      </c>
      <c r="C55" s="66" t="n">
        <f aca="false">C$54+B55</f>
        <v>0.6</v>
      </c>
      <c r="D55" s="67" t="n">
        <f aca="false">D$54+B55</f>
        <v>0.7</v>
      </c>
      <c r="E55" s="50" t="n">
        <v>37408</v>
      </c>
      <c r="F55" s="68" t="n">
        <f aca="false">F54</f>
        <v>40</v>
      </c>
      <c r="G55" s="68" t="n">
        <f aca="false">F55</f>
        <v>40</v>
      </c>
      <c r="H55" s="52" t="n">
        <v>50</v>
      </c>
      <c r="I55" s="53" t="e">
        <f aca="false">IF(AND(F55&gt;H55,F$2="No"),"",EURO(F55,H55,V55,V55,C55,W55,1,0))</f>
        <v>#NAME?</v>
      </c>
      <c r="J55" s="54" t="e">
        <f aca="false">IF(AND(G55&gt;H55,F$2="no"),"",EURO(G55,H55,V55,V55,D55,W55,1,0))</f>
        <v>#NAME?</v>
      </c>
      <c r="K55" s="55" t="e">
        <f aca="false">EURO(F55,H55,V55,V55,C55,W55,1,1)</f>
        <v>#NAME?</v>
      </c>
      <c r="L55" s="53" t="e">
        <f aca="false">IF(AND(G55&lt;H55,F$2="no"),"",EURO(G55,H55,V55,V55,C55,W55,0,0))</f>
        <v>#NAME?</v>
      </c>
      <c r="M55" s="54" t="e">
        <f aca="false">IF(AND(F55&lt;H55,F$2="no"),"",EURO(F55,H55,V55,V55,D55,W55,0,0))</f>
        <v>#NAME?</v>
      </c>
      <c r="N55" s="56" t="e">
        <f aca="false">EURO(F55,H55,V55,V55,C55,W55,0,1)</f>
        <v>#NAME?</v>
      </c>
      <c r="O55" s="57" t="e">
        <f aca="false">EURO($F55,$H55,$V55,$V55,$C55,$W55,1,2)</f>
        <v>#NAME?</v>
      </c>
      <c r="P55" s="58" t="e">
        <f aca="false">EURO($F55,$H55,$V55,$V55,$C55,$W55,1,3)/100</f>
        <v>#NAME?</v>
      </c>
      <c r="Q55" s="59" t="e">
        <f aca="false">EURO($F55,$H55,$V55,$V55,$C55,$W55,1,5)/365.25*X55*16*$Q$2</f>
        <v>#NAME?</v>
      </c>
      <c r="R55" s="60" t="n">
        <f aca="false">VLOOKUP(E55,Lookups!$B$6:$H$304,2)</f>
        <v>37406</v>
      </c>
      <c r="S55" s="14"/>
      <c r="T55" s="69" t="e">
        <f aca="false">IF(F55&gt;H55,"",J55-I55)</f>
        <v>#NAME?</v>
      </c>
      <c r="U55" s="26" t="str">
        <f aca="false">IF(F55&gt;H55,M55-L55,"")</f>
        <v/>
      </c>
      <c r="V55" s="70" t="n">
        <f aca="false">VLOOKUP(E55,Lookups!$B$6:$E$304,4)</f>
        <v>0.0435741007320805</v>
      </c>
      <c r="W55" s="71" t="n">
        <f aca="false">R55-$C$1</f>
        <v>-8520</v>
      </c>
      <c r="X55" s="72" t="n">
        <f aca="false">VLOOKUP(E55,Lookups!$B$6:$E$304,3)</f>
        <v>20</v>
      </c>
    </row>
    <row r="56" customFormat="false" ht="12.75" hidden="false" customHeight="false" outlineLevel="0" collapsed="false">
      <c r="A56" s="141"/>
      <c r="B56" s="47" t="n">
        <v>0.07</v>
      </c>
      <c r="C56" s="66" t="n">
        <f aca="false">C$54+B56</f>
        <v>0.6</v>
      </c>
      <c r="D56" s="67" t="n">
        <f aca="false">D$54+B56</f>
        <v>0.7</v>
      </c>
      <c r="E56" s="50" t="n">
        <v>37408</v>
      </c>
      <c r="F56" s="68" t="n">
        <f aca="false">F55</f>
        <v>40</v>
      </c>
      <c r="G56" s="68" t="n">
        <f aca="false">F56</f>
        <v>40</v>
      </c>
      <c r="H56" s="52" t="n">
        <v>50</v>
      </c>
      <c r="I56" s="53" t="e">
        <f aca="false">IF(AND(F56&gt;H56,F$2="No"),"",EURO(F56,H56,V56,V56,C56,W56,1,0))</f>
        <v>#NAME?</v>
      </c>
      <c r="J56" s="54" t="e">
        <f aca="false">IF(AND(G56&gt;H56,F$2="no"),"",EURO(G56,H56,V56,V56,D56,W56,1,0))</f>
        <v>#NAME?</v>
      </c>
      <c r="K56" s="55" t="e">
        <f aca="false">EURO(F56,H56,V56,V56,C56,W56,1,1)</f>
        <v>#NAME?</v>
      </c>
      <c r="L56" s="53" t="e">
        <f aca="false">IF(AND(G56&lt;H56,F$2="no"),"",EURO(G56,H56,V56,V56,C56,W56,0,0))</f>
        <v>#NAME?</v>
      </c>
      <c r="M56" s="54" t="e">
        <f aca="false">IF(AND(F56&lt;H56,F$2="no"),"",EURO(F56,H56,V56,V56,D56,W56,0,0))</f>
        <v>#NAME?</v>
      </c>
      <c r="N56" s="56" t="e">
        <f aca="false">EURO(F56,H56,V56,V56,C56,W56,0,1)</f>
        <v>#NAME?</v>
      </c>
      <c r="O56" s="57" t="e">
        <f aca="false">EURO($F56,$H56,$V56,$V56,$C56,$W56,1,2)</f>
        <v>#NAME?</v>
      </c>
      <c r="P56" s="58" t="e">
        <f aca="false">EURO($F56,$H56,$V56,$V56,$C56,$W56,1,3)/100</f>
        <v>#NAME?</v>
      </c>
      <c r="Q56" s="59" t="e">
        <f aca="false">EURO($F56,$H56,$V56,$V56,$C56,$W56,1,5)/365.25*X56*16*$Q$2</f>
        <v>#NAME?</v>
      </c>
      <c r="R56" s="60" t="n">
        <f aca="false">VLOOKUP(E56,Lookups!$B$6:$H$304,2)</f>
        <v>37406</v>
      </c>
      <c r="S56" s="14"/>
      <c r="T56" s="69" t="e">
        <f aca="false">IF(F56&gt;H56,"",J56-I56)</f>
        <v>#NAME?</v>
      </c>
      <c r="U56" s="26" t="str">
        <f aca="false">IF(F56&gt;H56,M56-L56,"")</f>
        <v/>
      </c>
      <c r="V56" s="70" t="n">
        <f aca="false">VLOOKUP(E56,Lookups!$B$6:$E$304,4)</f>
        <v>0.0435741007320805</v>
      </c>
      <c r="W56" s="71" t="n">
        <f aca="false">R56-$C$1</f>
        <v>-8520</v>
      </c>
      <c r="X56" s="72" t="n">
        <f aca="false">VLOOKUP(E56,Lookups!$B$6:$E$304,3)</f>
        <v>20</v>
      </c>
    </row>
    <row r="57" customFormat="false" ht="12.75" hidden="false" customHeight="false" outlineLevel="0" collapsed="false">
      <c r="A57" s="141"/>
      <c r="B57" s="47" t="n">
        <v>0.07</v>
      </c>
      <c r="C57" s="66" t="n">
        <f aca="false">C$54+B57</f>
        <v>0.6</v>
      </c>
      <c r="D57" s="67" t="n">
        <f aca="false">D$54+B57</f>
        <v>0.7</v>
      </c>
      <c r="E57" s="50" t="n">
        <v>37408</v>
      </c>
      <c r="F57" s="68" t="n">
        <f aca="false">F56</f>
        <v>40</v>
      </c>
      <c r="G57" s="68" t="n">
        <f aca="false">F57</f>
        <v>40</v>
      </c>
      <c r="H57" s="52" t="n">
        <v>50</v>
      </c>
      <c r="I57" s="53" t="e">
        <f aca="false">IF(AND(F57&gt;H57,F$2="No"),"",EURO(F57,H57,V57,V57,C57,W57,1,0))</f>
        <v>#NAME?</v>
      </c>
      <c r="J57" s="54" t="e">
        <f aca="false">IF(AND(G57&gt;H57,F$2="no"),"",EURO(G57,H57,V57,V57,D57,W57,1,0))</f>
        <v>#NAME?</v>
      </c>
      <c r="K57" s="55" t="e">
        <f aca="false">EURO(F57,H57,V57,V57,C57,W57,1,1)</f>
        <v>#NAME?</v>
      </c>
      <c r="L57" s="53" t="e">
        <f aca="false">IF(AND(G57&lt;H57,F$2="no"),"",EURO(G57,H57,V57,V57,C57,W57,0,0))</f>
        <v>#NAME?</v>
      </c>
      <c r="M57" s="54" t="e">
        <f aca="false">IF(AND(F57&lt;H57,F$2="no"),"",EURO(F57,H57,V57,V57,D57,W57,0,0))</f>
        <v>#NAME?</v>
      </c>
      <c r="N57" s="56" t="e">
        <f aca="false">EURO(F57,H57,V57,V57,C57,W57,0,1)</f>
        <v>#NAME?</v>
      </c>
      <c r="O57" s="57" t="e">
        <f aca="false">EURO($F57,$H57,$V57,$V57,$C57,$W57,1,2)</f>
        <v>#NAME?</v>
      </c>
      <c r="P57" s="58" t="e">
        <f aca="false">EURO($F57,$H57,$V57,$V57,$C57,$W57,1,3)/100</f>
        <v>#NAME?</v>
      </c>
      <c r="Q57" s="59" t="e">
        <f aca="false">EURO($F57,$H57,$V57,$V57,$C57,$W57,1,5)/365.25*X57*16*$Q$2</f>
        <v>#NAME?</v>
      </c>
      <c r="R57" s="60" t="n">
        <f aca="false">VLOOKUP(E57,Lookups!$B$6:$H$304,2)</f>
        <v>37406</v>
      </c>
      <c r="S57" s="14"/>
      <c r="T57" s="69" t="e">
        <f aca="false">IF(F57&gt;H57,"",J57-I57)</f>
        <v>#NAME?</v>
      </c>
      <c r="U57" s="26" t="str">
        <f aca="false">IF(F57&gt;H57,M57-L57,"")</f>
        <v/>
      </c>
      <c r="V57" s="70" t="n">
        <f aca="false">VLOOKUP(E57,Lookups!$B$6:$E$304,4)</f>
        <v>0.0435741007320805</v>
      </c>
      <c r="W57" s="71" t="n">
        <f aca="false">R57-$C$1</f>
        <v>-8520</v>
      </c>
      <c r="X57" s="72" t="n">
        <f aca="false">VLOOKUP(E57,Lookups!$B$6:$E$304,3)</f>
        <v>20</v>
      </c>
    </row>
    <row r="58" customFormat="false" ht="13.5" hidden="false" customHeight="false" outlineLevel="0" collapsed="false">
      <c r="A58" s="141"/>
      <c r="B58" s="47" t="n">
        <v>0.07</v>
      </c>
      <c r="C58" s="66" t="n">
        <f aca="false">C$54+B58</f>
        <v>0.6</v>
      </c>
      <c r="D58" s="67" t="n">
        <f aca="false">D$54+B58</f>
        <v>0.7</v>
      </c>
      <c r="E58" s="50" t="n">
        <v>37408</v>
      </c>
      <c r="F58" s="68" t="n">
        <f aca="false">F57</f>
        <v>40</v>
      </c>
      <c r="G58" s="68" t="n">
        <f aca="false">F58</f>
        <v>40</v>
      </c>
      <c r="H58" s="52" t="n">
        <v>50</v>
      </c>
      <c r="I58" s="53" t="e">
        <f aca="false">IF(AND(F58&gt;H58,F$2="No"),"",EURO(F58,H58,V58,V58,C58,W58,1,0))</f>
        <v>#NAME?</v>
      </c>
      <c r="J58" s="54" t="e">
        <f aca="false">IF(AND(G58&gt;H58,F$2="no"),"",EURO(G58,H58,V58,V58,D58,W58,1,0))</f>
        <v>#NAME?</v>
      </c>
      <c r="K58" s="55" t="e">
        <f aca="false">EURO(F58,H58,V58,V58,C58,W58,1,1)</f>
        <v>#NAME?</v>
      </c>
      <c r="L58" s="53" t="e">
        <f aca="false">IF(AND(G58&lt;H58,F$2="no"),"",EURO(G58,H58,V58,V58,C58,W58,0,0))</f>
        <v>#NAME?</v>
      </c>
      <c r="M58" s="54" t="e">
        <f aca="false">IF(AND(F58&lt;H58,F$2="no"),"",EURO(F58,H58,V58,V58,D58,W58,0,0))</f>
        <v>#NAME?</v>
      </c>
      <c r="N58" s="56" t="e">
        <f aca="false">EURO(F58,H58,V58,V58,C58,W58,0,1)</f>
        <v>#NAME?</v>
      </c>
      <c r="O58" s="57" t="e">
        <f aca="false">EURO($F58,$H58,$V58,$V58,$C58,$W58,1,2)</f>
        <v>#NAME?</v>
      </c>
      <c r="P58" s="58" t="e">
        <f aca="false">EURO($F58,$H58,$V58,$V58,$C58,$W58,1,3)/100</f>
        <v>#NAME?</v>
      </c>
      <c r="Q58" s="59" t="e">
        <f aca="false">EURO($F58,$H58,$V58,$V58,$C58,$W58,1,5)/365.25*X58*16*$Q$2</f>
        <v>#NAME?</v>
      </c>
      <c r="R58" s="60" t="n">
        <f aca="false">VLOOKUP(E58,Lookups!$B$6:$H$304,2)</f>
        <v>37406</v>
      </c>
      <c r="S58" s="14"/>
      <c r="T58" s="73" t="e">
        <f aca="false">IF(F58&gt;H58,"",J58-I58)</f>
        <v>#NAME?</v>
      </c>
      <c r="U58" s="74" t="str">
        <f aca="false">IF(F58&gt;H58,M58-L58,"")</f>
        <v/>
      </c>
      <c r="V58" s="75" t="n">
        <f aca="false">VLOOKUP(E58,Lookups!$B$6:$E$304,4)</f>
        <v>0.0435741007320805</v>
      </c>
      <c r="W58" s="76" t="n">
        <f aca="false">R58-$C$1</f>
        <v>-8520</v>
      </c>
      <c r="X58" s="77" t="n">
        <f aca="false">VLOOKUP(E58,Lookups!$B$6:$E$304,3)</f>
        <v>20</v>
      </c>
    </row>
    <row r="59" customFormat="false" ht="13.5" hidden="false" customHeight="false" outlineLevel="0" collapsed="false">
      <c r="A59" s="78"/>
      <c r="B59" s="79"/>
      <c r="C59" s="80"/>
      <c r="D59" s="80"/>
      <c r="E59" s="81"/>
      <c r="F59" s="82"/>
      <c r="G59" s="82"/>
      <c r="H59" s="83"/>
      <c r="I59" s="84"/>
      <c r="J59" s="84"/>
      <c r="K59" s="85"/>
      <c r="L59" s="84"/>
      <c r="M59" s="84"/>
      <c r="N59" s="86"/>
      <c r="O59" s="87"/>
      <c r="P59" s="84"/>
      <c r="Q59" s="88"/>
      <c r="R59" s="89"/>
      <c r="S59" s="14"/>
      <c r="T59" s="84"/>
      <c r="U59" s="90"/>
      <c r="V59" s="91"/>
      <c r="W59" s="92"/>
    </row>
    <row r="60" customFormat="false" ht="12.75" hidden="false" customHeight="false" outlineLevel="0" collapsed="false">
      <c r="A60" s="46" t="s">
        <v>41</v>
      </c>
      <c r="B60" s="47"/>
      <c r="C60" s="48" t="n">
        <v>0.32</v>
      </c>
      <c r="D60" s="49" t="n">
        <v>0.36</v>
      </c>
      <c r="E60" s="93" t="n">
        <v>37438</v>
      </c>
      <c r="F60" s="51" t="n">
        <f aca="false">F58</f>
        <v>40</v>
      </c>
      <c r="G60" s="51" t="n">
        <f aca="false">F60</f>
        <v>40</v>
      </c>
      <c r="H60" s="52" t="n">
        <v>50</v>
      </c>
      <c r="I60" s="53" t="e">
        <f aca="false">IF(AND(F60&gt;H60,F$2="No"),"",EURO(F60,H60,V60,V60,C60,W60,1,0))</f>
        <v>#NAME?</v>
      </c>
      <c r="J60" s="54" t="e">
        <f aca="false">IF(AND(G60&gt;H60,F$2="no"),"",EURO(G60,H60,V60,V60,D60,W60,1,0))</f>
        <v>#NAME?</v>
      </c>
      <c r="K60" s="137" t="e">
        <f aca="false">EURO(F60,H60,V60,V60,C60,W60,1,1)</f>
        <v>#NAME?</v>
      </c>
      <c r="L60" s="53" t="e">
        <f aca="false">IF(AND(G60&lt;H60,F$2="no"),"",EURO(G60,H60,V60,V60,C60,W60,0,0))</f>
        <v>#NAME?</v>
      </c>
      <c r="M60" s="54" t="e">
        <f aca="false">IF(AND(F60&lt;H60,F$2="no"),"",EURO(F60,H60,V60,V60,D60,W60,0,0))</f>
        <v>#NAME?</v>
      </c>
      <c r="N60" s="56" t="e">
        <f aca="false">EURO(F60,H60,V60,V60,C60,W60,0,1)</f>
        <v>#NAME?</v>
      </c>
      <c r="O60" s="57" t="e">
        <f aca="false">EURO($F60,$H60,$V60,$V60,$C60,$W60,1,2)</f>
        <v>#NAME?</v>
      </c>
      <c r="P60" s="58" t="e">
        <f aca="false">EURO($F60,$H60,$V60,$V60,$C60,$W60,1,3)/100</f>
        <v>#NAME?</v>
      </c>
      <c r="Q60" s="59" t="e">
        <f aca="false">EURO($F60,$H60,$V60,$V60,$C60,$W60,1,5)/365.25*X60*16*$Q$2</f>
        <v>#NAME?</v>
      </c>
      <c r="R60" s="60" t="n">
        <f aca="false">VLOOKUP(E60,Lookups!$B$6:$H$304,2)</f>
        <v>37436</v>
      </c>
      <c r="S60" s="14"/>
      <c r="T60" s="61" t="e">
        <f aca="false">IF(F60&gt;H60,"",J60-I60)</f>
        <v>#NAME?</v>
      </c>
      <c r="U60" s="62" t="str">
        <f aca="false">IF(F60&gt;H60,M60-L60,"")</f>
        <v/>
      </c>
      <c r="V60" s="63" t="n">
        <f aca="false">VLOOKUP(E60,Lookups!$B$6:$E$304,4)</f>
        <v>0.0440156958540792</v>
      </c>
      <c r="W60" s="64" t="n">
        <f aca="false">R60-$C$1</f>
        <v>-8490</v>
      </c>
      <c r="X60" s="65" t="n">
        <f aca="false">VLOOKUP(E60,Lookups!$B$6:$E$304,3)</f>
        <v>22</v>
      </c>
    </row>
    <row r="61" customFormat="false" ht="12.75" hidden="false" customHeight="false" outlineLevel="0" collapsed="false">
      <c r="A61" s="46"/>
      <c r="B61" s="47"/>
      <c r="C61" s="96" t="n">
        <f aca="false">C60</f>
        <v>0.32</v>
      </c>
      <c r="D61" s="97" t="n">
        <f aca="false">D60</f>
        <v>0.36</v>
      </c>
      <c r="E61" s="98" t="n">
        <v>37469</v>
      </c>
      <c r="F61" s="99" t="n">
        <f aca="false">F60</f>
        <v>40</v>
      </c>
      <c r="G61" s="99" t="n">
        <f aca="false">F61</f>
        <v>40</v>
      </c>
      <c r="H61" s="100" t="n">
        <v>50</v>
      </c>
      <c r="I61" s="101" t="e">
        <f aca="false">IF(AND(F61&gt;H61,F$2="No"),"",EURO(F61,H61,V61,V61,C61,W61,1,0))</f>
        <v>#NAME?</v>
      </c>
      <c r="J61" s="102" t="e">
        <f aca="false">IF(AND(G61&gt;H61,F$2="no"),"",EURO(G61,H61,V61,V61,D61,W61,1,0))</f>
        <v>#NAME?</v>
      </c>
      <c r="K61" s="138" t="e">
        <f aca="false">EURO(F61,H61,V61,V61,C61,W61,1,1)</f>
        <v>#NAME?</v>
      </c>
      <c r="L61" s="101" t="e">
        <f aca="false">IF(AND(G61&lt;H61,F$2="no"),"",EURO(G61,H61,V61,V61,C61,W61,0,0))</f>
        <v>#NAME?</v>
      </c>
      <c r="M61" s="102" t="e">
        <f aca="false">IF(AND(F61&lt;H61,F$2="no"),"",EURO(F61,H61,V61,V61,D61,W61,0,0))</f>
        <v>#NAME?</v>
      </c>
      <c r="N61" s="105" t="e">
        <f aca="false">EURO(F61,H61,V61,V61,C61,W61,0,1)</f>
        <v>#NAME?</v>
      </c>
      <c r="O61" s="106" t="e">
        <f aca="false">EURO($F61,$H61,$V61,$V61,$C61,$W61,1,2)</f>
        <v>#NAME?</v>
      </c>
      <c r="P61" s="107" t="e">
        <f aca="false">EURO($F61,$H61,$V61,$V61,$C61,$W61,1,3)/100</f>
        <v>#NAME?</v>
      </c>
      <c r="Q61" s="108" t="e">
        <f aca="false">EURO($F61,$H61,$V61,$V61,$C61,$W61,1,5)/365.25*X61*16*$Q$2</f>
        <v>#NAME?</v>
      </c>
      <c r="R61" s="109" t="n">
        <f aca="false">VLOOKUP(E61,Lookups!$B$6:$H$304,2)</f>
        <v>37467</v>
      </c>
      <c r="S61" s="14"/>
      <c r="T61" s="69" t="e">
        <f aca="false">IF(F61&gt;H61,"",J61-I61)</f>
        <v>#NAME?</v>
      </c>
      <c r="U61" s="26" t="str">
        <f aca="false">IF(F61&gt;H61,M61-L61,"")</f>
        <v/>
      </c>
      <c r="V61" s="70" t="n">
        <f aca="false">VLOOKUP(E61,Lookups!$B$6:$E$304,4)</f>
        <v>0.0445140299408071</v>
      </c>
      <c r="W61" s="71" t="n">
        <f aca="false">R61-$C$1</f>
        <v>-8459</v>
      </c>
      <c r="X61" s="72" t="n">
        <f aca="false">VLOOKUP(E61,Lookups!$B$6:$E$304,3)</f>
        <v>22</v>
      </c>
    </row>
    <row r="62" customFormat="false" ht="12.75" hidden="false" customHeight="false" outlineLevel="0" collapsed="false">
      <c r="A62" s="46"/>
      <c r="B62" s="47" t="n">
        <v>0.07</v>
      </c>
      <c r="C62" s="110" t="n">
        <f aca="false">C$60+B62</f>
        <v>0.39</v>
      </c>
      <c r="D62" s="111" t="n">
        <f aca="false">D$60+B62</f>
        <v>0.43</v>
      </c>
      <c r="E62" s="112" t="n">
        <v>37438</v>
      </c>
      <c r="F62" s="113" t="n">
        <f aca="false">F61</f>
        <v>40</v>
      </c>
      <c r="G62" s="113" t="n">
        <f aca="false">F62</f>
        <v>40</v>
      </c>
      <c r="H62" s="114" t="n">
        <v>50</v>
      </c>
      <c r="I62" s="115" t="e">
        <f aca="false">IF(AND(F62&gt;H62,F$2="No"),"",EURO(F62,H62,V62,V62,C62,W62,1,0))</f>
        <v>#NAME?</v>
      </c>
      <c r="J62" s="116" t="e">
        <f aca="false">IF(AND(G62&gt;H62,F$2="no"),"",EURO(G62,H62,V62,V62,D62,W62,1,0))</f>
        <v>#NAME?</v>
      </c>
      <c r="K62" s="139" t="e">
        <f aca="false">EURO(F62,H62,V62,V62,C62,W62,1,1)</f>
        <v>#NAME?</v>
      </c>
      <c r="L62" s="115" t="e">
        <f aca="false">IF(AND(G62&lt;H62,F$2="no"),"",EURO(G62,H62,V62,V62,C62,W62,0,0))</f>
        <v>#NAME?</v>
      </c>
      <c r="M62" s="116" t="e">
        <f aca="false">IF(AND(F62&lt;H62,F$2="no"),"",EURO(F62,H62,V62,V62,D62,W62,0,0))</f>
        <v>#NAME?</v>
      </c>
      <c r="N62" s="119" t="e">
        <f aca="false">EURO(F62,H62,V62,V62,C62,W62,0,1)</f>
        <v>#NAME?</v>
      </c>
      <c r="O62" s="120" t="e">
        <f aca="false">EURO($F62,$H62,$V62,$V62,$C62,$W62,1,2)</f>
        <v>#NAME?</v>
      </c>
      <c r="P62" s="121" t="e">
        <f aca="false">EURO($F62,$H62,$V62,$V62,$C62,$W62,1,3)/100</f>
        <v>#NAME?</v>
      </c>
      <c r="Q62" s="122" t="e">
        <f aca="false">EURO($F62,$H62,$V62,$V62,$C62,$W62,1,5)/365.25*X62*16*$Q$2</f>
        <v>#NAME?</v>
      </c>
      <c r="R62" s="123" t="n">
        <f aca="false">VLOOKUP(E62,Lookups!$B$6:$H$304,2)</f>
        <v>37436</v>
      </c>
      <c r="S62" s="14"/>
      <c r="T62" s="124" t="e">
        <f aca="false">IF(F62&gt;H62,"",J62-I62)</f>
        <v>#NAME?</v>
      </c>
      <c r="U62" s="125" t="str">
        <f aca="false">IF(F62&gt;H62,M62-L62,"")</f>
        <v/>
      </c>
      <c r="V62" s="126" t="n">
        <f aca="false">VLOOKUP(E62,Lookups!$B$6:$E$304,4)</f>
        <v>0.0440156958540792</v>
      </c>
      <c r="W62" s="127" t="n">
        <f aca="false">R62-$C$1</f>
        <v>-8490</v>
      </c>
      <c r="X62" s="128" t="n">
        <f aca="false">VLOOKUP(E62,Lookups!$B$6:$E$304,3)</f>
        <v>22</v>
      </c>
    </row>
    <row r="63" customFormat="false" ht="12.75" hidden="false" customHeight="false" outlineLevel="0" collapsed="false">
      <c r="A63" s="46"/>
      <c r="B63" s="47" t="n">
        <v>0.07</v>
      </c>
      <c r="C63" s="96" t="n">
        <f aca="false">C$60+B63</f>
        <v>0.39</v>
      </c>
      <c r="D63" s="97" t="n">
        <f aca="false">D$60+B63</f>
        <v>0.43</v>
      </c>
      <c r="E63" s="98" t="n">
        <v>37469</v>
      </c>
      <c r="F63" s="99" t="n">
        <f aca="false">F62</f>
        <v>40</v>
      </c>
      <c r="G63" s="99" t="n">
        <f aca="false">F63</f>
        <v>40</v>
      </c>
      <c r="H63" s="100" t="n">
        <v>50</v>
      </c>
      <c r="I63" s="101" t="e">
        <f aca="false">IF(AND(F63&gt;H63,F$2="No"),"",EURO(F63,H63,V63,V63,C63,W63,1,0))</f>
        <v>#NAME?</v>
      </c>
      <c r="J63" s="102" t="e">
        <f aca="false">IF(AND(G63&gt;H63,F$2="no"),"",EURO(G63,H63,V63,V63,D63,W63,1,0))</f>
        <v>#NAME?</v>
      </c>
      <c r="K63" s="138" t="e">
        <f aca="false">EURO(F63,H63,V63,V63,C63,W63,1,1)</f>
        <v>#NAME?</v>
      </c>
      <c r="L63" s="101" t="e">
        <f aca="false">IF(AND(G63&lt;H63,F$2="no"),"",EURO(G63,H63,V63,V63,C63,W63,0,0))</f>
        <v>#NAME?</v>
      </c>
      <c r="M63" s="102" t="e">
        <f aca="false">IF(AND(F63&lt;H63,F$2="no"),"",EURO(F63,H63,V63,V63,D63,W63,0,0))</f>
        <v>#NAME?</v>
      </c>
      <c r="N63" s="105" t="e">
        <f aca="false">EURO(F63,H63,V63,V63,C63,W63,0,1)</f>
        <v>#NAME?</v>
      </c>
      <c r="O63" s="106" t="e">
        <f aca="false">EURO($F63,$H63,$V63,$V63,$C63,$W63,1,2)</f>
        <v>#NAME?</v>
      </c>
      <c r="P63" s="107" t="e">
        <f aca="false">EURO($F63,$H63,$V63,$V63,$C63,$W63,1,3)/100</f>
        <v>#NAME?</v>
      </c>
      <c r="Q63" s="108" t="e">
        <f aca="false">EURO($F63,$H63,$V63,$V63,$C63,$W63,1,5)/365.25*X63*16*$Q$2</f>
        <v>#NAME?</v>
      </c>
      <c r="R63" s="109" t="n">
        <f aca="false">VLOOKUP(E63,Lookups!$B$6:$H$304,2)</f>
        <v>37467</v>
      </c>
      <c r="S63" s="14"/>
      <c r="T63" s="129" t="e">
        <f aca="false">IF(F63&gt;H63,"",J63-I63)</f>
        <v>#NAME?</v>
      </c>
      <c r="U63" s="130" t="str">
        <f aca="false">IF(F63&gt;H63,M63-L63,"")</f>
        <v/>
      </c>
      <c r="V63" s="131" t="n">
        <f aca="false">VLOOKUP(E63,Lookups!$B$6:$E$304,4)</f>
        <v>0.0445140299408071</v>
      </c>
      <c r="W63" s="132" t="n">
        <f aca="false">R63-$C$1</f>
        <v>-8459</v>
      </c>
      <c r="X63" s="133" t="n">
        <f aca="false">VLOOKUP(E63,Lookups!$B$6:$E$304,3)</f>
        <v>22</v>
      </c>
    </row>
    <row r="64" customFormat="false" ht="12.75" hidden="false" customHeight="false" outlineLevel="0" collapsed="false">
      <c r="A64" s="46"/>
      <c r="B64" s="47" t="n">
        <v>0.07</v>
      </c>
      <c r="C64" s="110" t="n">
        <f aca="false">C$60+B64</f>
        <v>0.39</v>
      </c>
      <c r="D64" s="111" t="n">
        <f aca="false">D$60+B64</f>
        <v>0.43</v>
      </c>
      <c r="E64" s="112" t="n">
        <v>37438</v>
      </c>
      <c r="F64" s="113" t="n">
        <f aca="false">F63</f>
        <v>40</v>
      </c>
      <c r="G64" s="113" t="n">
        <f aca="false">F64</f>
        <v>40</v>
      </c>
      <c r="H64" s="114" t="n">
        <v>50</v>
      </c>
      <c r="I64" s="115" t="e">
        <f aca="false">IF(AND(F64&gt;H64,F$2="No"),"",EURO(F64,H64,V64,V64,C64,W64,1,0))</f>
        <v>#NAME?</v>
      </c>
      <c r="J64" s="116" t="e">
        <f aca="false">IF(AND(G64&gt;H64,F$2="no"),"",EURO(G64,H64,V64,V64,D64,W64,1,0))</f>
        <v>#NAME?</v>
      </c>
      <c r="K64" s="139" t="e">
        <f aca="false">EURO(F64,H64,V64,V64,C64,W64,1,1)</f>
        <v>#NAME?</v>
      </c>
      <c r="L64" s="115" t="e">
        <f aca="false">IF(AND(G64&lt;H64,F$2="no"),"",EURO(G64,H64,V64,V64,C64,W64,0,0))</f>
        <v>#NAME?</v>
      </c>
      <c r="M64" s="116" t="e">
        <f aca="false">IF(AND(F64&lt;H64,F$2="no"),"",EURO(F64,H64,V64,V64,D64,W64,0,0))</f>
        <v>#NAME?</v>
      </c>
      <c r="N64" s="119" t="e">
        <f aca="false">EURO(F64,H64,V64,V64,C64,W64,0,1)</f>
        <v>#NAME?</v>
      </c>
      <c r="O64" s="120" t="e">
        <f aca="false">EURO($F64,$H64,$V64,$V64,$C64,$W64,1,2)</f>
        <v>#NAME?</v>
      </c>
      <c r="P64" s="121" t="e">
        <f aca="false">EURO($F64,$H64,$V64,$V64,$C64,$W64,1,3)/100</f>
        <v>#NAME?</v>
      </c>
      <c r="Q64" s="122" t="e">
        <f aca="false">EURO($F64,$H64,$V64,$V64,$C64,$W64,1,5)/365.25*X64*16*$Q$2</f>
        <v>#NAME?</v>
      </c>
      <c r="R64" s="123" t="n">
        <f aca="false">VLOOKUP(E64,Lookups!$B$6:$H$304,2)</f>
        <v>37436</v>
      </c>
      <c r="S64" s="14"/>
      <c r="T64" s="124" t="e">
        <f aca="false">IF(F64&gt;H64,"",J64-I64)</f>
        <v>#NAME?</v>
      </c>
      <c r="U64" s="125" t="str">
        <f aca="false">IF(F64&gt;H64,M64-L64,"")</f>
        <v/>
      </c>
      <c r="V64" s="126" t="n">
        <f aca="false">VLOOKUP(E64,Lookups!$B$6:$E$304,4)</f>
        <v>0.0440156958540792</v>
      </c>
      <c r="W64" s="127" t="n">
        <f aca="false">R64-$C$1</f>
        <v>-8490</v>
      </c>
      <c r="X64" s="128" t="n">
        <f aca="false">VLOOKUP(E64,Lookups!$B$6:$E$304,3)</f>
        <v>22</v>
      </c>
    </row>
    <row r="65" customFormat="false" ht="12.75" hidden="false" customHeight="false" outlineLevel="0" collapsed="false">
      <c r="A65" s="46"/>
      <c r="B65" s="47" t="n">
        <v>0.07</v>
      </c>
      <c r="C65" s="96" t="n">
        <f aca="false">C$60+B65</f>
        <v>0.39</v>
      </c>
      <c r="D65" s="97" t="n">
        <f aca="false">D$60+B65</f>
        <v>0.43</v>
      </c>
      <c r="E65" s="98" t="n">
        <v>37469</v>
      </c>
      <c r="F65" s="99" t="n">
        <f aca="false">F64</f>
        <v>40</v>
      </c>
      <c r="G65" s="99" t="n">
        <f aca="false">F65</f>
        <v>40</v>
      </c>
      <c r="H65" s="100" t="n">
        <v>50</v>
      </c>
      <c r="I65" s="101" t="e">
        <f aca="false">IF(AND(F65&gt;H65,F$2="No"),"",EURO(F65,H65,V65,V65,C65,W65,1,0))</f>
        <v>#NAME?</v>
      </c>
      <c r="J65" s="102" t="e">
        <f aca="false">IF(AND(G65&gt;H65,F$2="no"),"",EURO(G65,H65,V65,V65,D65,W65,1,0))</f>
        <v>#NAME?</v>
      </c>
      <c r="K65" s="138" t="e">
        <f aca="false">EURO(F65,H65,V65,V65,C65,W65,1,1)</f>
        <v>#NAME?</v>
      </c>
      <c r="L65" s="101" t="e">
        <f aca="false">IF(AND(G65&lt;H65,F$2="no"),"",EURO(G65,H65,V65,V65,C65,W65,0,0))</f>
        <v>#NAME?</v>
      </c>
      <c r="M65" s="102" t="e">
        <f aca="false">IF(AND(F65&lt;H65,F$2="no"),"",EURO(F65,H65,V65,V65,D65,W65,0,0))</f>
        <v>#NAME?</v>
      </c>
      <c r="N65" s="105" t="e">
        <f aca="false">EURO(F65,H65,V65,V65,C65,W65,0,1)</f>
        <v>#NAME?</v>
      </c>
      <c r="O65" s="106" t="e">
        <f aca="false">EURO($F65,$H65,$V65,$V65,$C65,$W65,1,2)</f>
        <v>#NAME?</v>
      </c>
      <c r="P65" s="107" t="e">
        <f aca="false">EURO($F65,$H65,$V65,$V65,$C65,$W65,1,3)/100</f>
        <v>#NAME?</v>
      </c>
      <c r="Q65" s="108" t="e">
        <f aca="false">EURO($F65,$H65,$V65,$V65,$C65,$W65,1,5)/365.25*X65*16*$Q$2</f>
        <v>#NAME?</v>
      </c>
      <c r="R65" s="109" t="n">
        <f aca="false">VLOOKUP(E65,Lookups!$B$6:$H$304,2)</f>
        <v>37467</v>
      </c>
      <c r="S65" s="14"/>
      <c r="T65" s="129" t="e">
        <f aca="false">IF(F65&gt;H65,"",J65-I65)</f>
        <v>#NAME?</v>
      </c>
      <c r="U65" s="130" t="str">
        <f aca="false">IF(F65&gt;H65,M65-L65,"")</f>
        <v/>
      </c>
      <c r="V65" s="131" t="n">
        <f aca="false">VLOOKUP(E65,Lookups!$B$6:$E$304,4)</f>
        <v>0.0445140299408071</v>
      </c>
      <c r="W65" s="132" t="n">
        <f aca="false">R65-$C$1</f>
        <v>-8459</v>
      </c>
      <c r="X65" s="133" t="n">
        <f aca="false">VLOOKUP(E65,Lookups!$B$6:$E$304,3)</f>
        <v>22</v>
      </c>
    </row>
    <row r="66" customFormat="false" ht="12.75" hidden="false" customHeight="false" outlineLevel="0" collapsed="false">
      <c r="A66" s="46"/>
      <c r="B66" s="47" t="n">
        <v>0.07</v>
      </c>
      <c r="C66" s="110" t="n">
        <f aca="false">C$60+B66</f>
        <v>0.39</v>
      </c>
      <c r="D66" s="111" t="n">
        <f aca="false">D$60+B66</f>
        <v>0.43</v>
      </c>
      <c r="E66" s="112" t="n">
        <v>37438</v>
      </c>
      <c r="F66" s="113" t="n">
        <f aca="false">F65</f>
        <v>40</v>
      </c>
      <c r="G66" s="113" t="n">
        <f aca="false">F66</f>
        <v>40</v>
      </c>
      <c r="H66" s="114" t="n">
        <v>50</v>
      </c>
      <c r="I66" s="115" t="e">
        <f aca="false">IF(AND(F66&gt;H66,F$2="No"),"",EURO(F66,H66,V66,V66,C66,W66,1,0))</f>
        <v>#NAME?</v>
      </c>
      <c r="J66" s="116" t="e">
        <f aca="false">IF(AND(G66&gt;H66,F$2="no"),"",EURO(G66,H66,V66,V66,D66,W66,1,0))</f>
        <v>#NAME?</v>
      </c>
      <c r="K66" s="139" t="e">
        <f aca="false">EURO(F66,H66,V66,V66,C66,W66,1,1)</f>
        <v>#NAME?</v>
      </c>
      <c r="L66" s="115" t="e">
        <f aca="false">IF(AND(G66&lt;H66,F$2="no"),"",EURO(G66,H66,V66,V66,C66,W66,0,0))</f>
        <v>#NAME?</v>
      </c>
      <c r="M66" s="116" t="e">
        <f aca="false">IF(AND(F66&lt;H66,F$2="no"),"",EURO(F66,H66,V66,V66,D66,W66,0,0))</f>
        <v>#NAME?</v>
      </c>
      <c r="N66" s="119" t="e">
        <f aca="false">EURO(F66,H66,V66,V66,C66,W66,0,1)</f>
        <v>#NAME?</v>
      </c>
      <c r="O66" s="120" t="e">
        <f aca="false">EURO($F66,$H66,$V66,$V66,$C66,$W66,1,2)</f>
        <v>#NAME?</v>
      </c>
      <c r="P66" s="121" t="e">
        <f aca="false">EURO($F66,$H66,$V66,$V66,$C66,$W66,1,3)/100</f>
        <v>#NAME?</v>
      </c>
      <c r="Q66" s="122" t="e">
        <f aca="false">EURO($F66,$H66,$V66,$V66,$C66,$W66,1,5)/365.25*X66*16*$Q$2</f>
        <v>#NAME?</v>
      </c>
      <c r="R66" s="123" t="n">
        <f aca="false">VLOOKUP(E66,Lookups!$B$6:$H$304,2)</f>
        <v>37436</v>
      </c>
      <c r="S66" s="14"/>
      <c r="T66" s="69" t="e">
        <f aca="false">IF(F66&gt;H66,"",J66-I66)</f>
        <v>#NAME?</v>
      </c>
      <c r="U66" s="26" t="str">
        <f aca="false">IF(F66&gt;H66,M66-L66,"")</f>
        <v/>
      </c>
      <c r="V66" s="70" t="n">
        <f aca="false">VLOOKUP(E66,Lookups!$B$6:$E$304,4)</f>
        <v>0.0440156958540792</v>
      </c>
      <c r="W66" s="71" t="n">
        <f aca="false">R66-$C$1</f>
        <v>-8490</v>
      </c>
      <c r="X66" s="72" t="n">
        <f aca="false">VLOOKUP(E66,Lookups!$B$6:$E$304,3)</f>
        <v>22</v>
      </c>
    </row>
    <row r="67" customFormat="false" ht="13.5" hidden="false" customHeight="false" outlineLevel="0" collapsed="false">
      <c r="A67" s="46"/>
      <c r="B67" s="47" t="n">
        <v>0.07</v>
      </c>
      <c r="C67" s="66" t="n">
        <f aca="false">C$60+B67</f>
        <v>0.39</v>
      </c>
      <c r="D67" s="67" t="n">
        <f aca="false">D$60+B67</f>
        <v>0.43</v>
      </c>
      <c r="E67" s="93" t="n">
        <v>37469</v>
      </c>
      <c r="F67" s="68" t="n">
        <f aca="false">F66</f>
        <v>40</v>
      </c>
      <c r="G67" s="68" t="n">
        <f aca="false">F67</f>
        <v>40</v>
      </c>
      <c r="H67" s="95" t="n">
        <v>50</v>
      </c>
      <c r="I67" s="53" t="e">
        <f aca="false">IF(AND(F67&gt;H67,F$2="No"),"",EURO(F67,H67,V67,V67,C67,W67,1,0))</f>
        <v>#NAME?</v>
      </c>
      <c r="J67" s="54" t="e">
        <f aca="false">IF(AND(G67&gt;H67,F$2="no"),"",EURO(G67,H67,V67,V67,D67,W67,1,0))</f>
        <v>#NAME?</v>
      </c>
      <c r="K67" s="137" t="e">
        <f aca="false">EURO(F67,H67,V67,V67,C67,W67,1,1)</f>
        <v>#NAME?</v>
      </c>
      <c r="L67" s="53" t="e">
        <f aca="false">IF(AND(G67&lt;H67,F$2="no"),"",EURO(G67,H67,V67,V67,C67,W67,0,0))</f>
        <v>#NAME?</v>
      </c>
      <c r="M67" s="54" t="e">
        <f aca="false">IF(AND(F67&lt;H67,F$2="no"),"",EURO(F67,H67,V67,V67,D67,W67,0,0))</f>
        <v>#NAME?</v>
      </c>
      <c r="N67" s="56" t="e">
        <f aca="false">EURO(F67,H67,V67,V67,C67,W67,0,1)</f>
        <v>#NAME?</v>
      </c>
      <c r="O67" s="57" t="e">
        <f aca="false">EURO($F67,$H67,$V67,$V67,$C67,$W67,1,2)</f>
        <v>#NAME?</v>
      </c>
      <c r="P67" s="58" t="e">
        <f aca="false">EURO($F67,$H67,$V67,$V67,$C67,$W67,1,3)/100</f>
        <v>#NAME?</v>
      </c>
      <c r="Q67" s="59" t="e">
        <f aca="false">EURO($F67,$H67,$V67,$V67,$C67,$W67,1,5)/365.25*X67*16*$Q$2</f>
        <v>#NAME?</v>
      </c>
      <c r="R67" s="60" t="n">
        <f aca="false">VLOOKUP(E67,Lookups!$B$6:$H$304,2)</f>
        <v>37467</v>
      </c>
      <c r="S67" s="14"/>
      <c r="T67" s="73" t="e">
        <f aca="false">IF(F67&gt;H67,"",J67-I67)</f>
        <v>#NAME?</v>
      </c>
      <c r="U67" s="74" t="str">
        <f aca="false">IF(F67&gt;H67,M67-L67,"")</f>
        <v/>
      </c>
      <c r="V67" s="75" t="n">
        <f aca="false">VLOOKUP(E67,Lookups!$B$6:$E$304,4)</f>
        <v>0.0445140299408071</v>
      </c>
      <c r="W67" s="76" t="n">
        <f aca="false">R67-$C$1</f>
        <v>-8459</v>
      </c>
      <c r="X67" s="77" t="n">
        <f aca="false">VLOOKUP(E67,Lookups!$B$6:$E$304,3)</f>
        <v>22</v>
      </c>
    </row>
    <row r="68" customFormat="false" ht="13.5" hidden="false" customHeight="false" outlineLevel="0" collapsed="false">
      <c r="A68" s="140"/>
      <c r="B68" s="79"/>
      <c r="C68" s="80"/>
      <c r="D68" s="80"/>
      <c r="E68" s="81"/>
      <c r="F68" s="82"/>
      <c r="G68" s="82"/>
      <c r="H68" s="135"/>
      <c r="I68" s="84"/>
      <c r="J68" s="84"/>
      <c r="K68" s="85"/>
      <c r="L68" s="84"/>
      <c r="M68" s="84"/>
      <c r="N68" s="86"/>
      <c r="O68" s="87"/>
      <c r="P68" s="84"/>
      <c r="Q68" s="88"/>
      <c r="R68" s="89"/>
      <c r="S68" s="14"/>
      <c r="T68" s="84"/>
      <c r="U68" s="90"/>
      <c r="V68" s="91"/>
      <c r="W68" s="92"/>
    </row>
    <row r="69" customFormat="false" ht="12.75" hidden="false" customHeight="false" outlineLevel="0" collapsed="false">
      <c r="A69" s="46" t="n">
        <v>2002</v>
      </c>
      <c r="B69" s="47"/>
      <c r="C69" s="48" t="n">
        <v>0.2</v>
      </c>
      <c r="D69" s="49" t="n">
        <v>0.3</v>
      </c>
      <c r="E69" s="50" t="n">
        <v>37257</v>
      </c>
      <c r="F69" s="51" t="n">
        <v>40</v>
      </c>
      <c r="G69" s="51" t="n">
        <v>44</v>
      </c>
      <c r="H69" s="52" t="n">
        <v>50</v>
      </c>
      <c r="I69" s="53" t="e">
        <f aca="false">IF(AND(F69&gt;H69,F$2="No"),"",EURO(F69,H69,V69,V69,C69,W69,1,0))</f>
        <v>#NAME?</v>
      </c>
      <c r="J69" s="54" t="e">
        <f aca="false">IF(AND(G69&gt;H69,F$2="no"),"",EURO(G69,H69,V69,V69,D69,W69,1,0))</f>
        <v>#NAME?</v>
      </c>
      <c r="K69" s="55" t="e">
        <f aca="false">EURO(F69,H69,V69,V69,C69,W69,1,1)</f>
        <v>#NAME?</v>
      </c>
      <c r="L69" s="53" t="e">
        <f aca="false">IF(AND(G69&lt;H69,F$2="no"),"",EURO(G69,H69,V69,V69,C69,W69,0,0))</f>
        <v>#NAME?</v>
      </c>
      <c r="M69" s="54" t="e">
        <f aca="false">IF(AND(F69&lt;H69,F$2="no"),"",EURO(F69,H69,V69,V69,D69,W69,0,0))</f>
        <v>#NAME?</v>
      </c>
      <c r="N69" s="56" t="e">
        <f aca="false">EURO(F69,H69,V69,V69,C69,W69,0,1)</f>
        <v>#NAME?</v>
      </c>
      <c r="O69" s="57" t="e">
        <f aca="false">EURO($F69,$H69,$V69,$V69,$C69,$W69,1,2)</f>
        <v>#NAME?</v>
      </c>
      <c r="P69" s="58" t="e">
        <f aca="false">EURO($F69,$H69,$V69,$V69,$C69,$W69,1,3)/100</f>
        <v>#NAME?</v>
      </c>
      <c r="Q69" s="59" t="e">
        <f aca="false">EURO($F69,$H69,$V69,$V69,$C69,$W69,1,5)/365.25*X69*16*$Q$2</f>
        <v>#NAME?</v>
      </c>
      <c r="R69" s="60" t="n">
        <f aca="false">VLOOKUP(E69,Lookups!$B$6:$H$304,2)</f>
        <v>37253</v>
      </c>
      <c r="S69" s="14"/>
      <c r="T69" s="61" t="e">
        <f aca="false">IF(F69&gt;H69,"",J69-I69)</f>
        <v>#NAME?</v>
      </c>
      <c r="U69" s="62" t="str">
        <f aca="false">IF(F69&gt;H69,M69-L69,"")</f>
        <v/>
      </c>
      <c r="V69" s="63" t="n">
        <f aca="false">VLOOKUP(E69,Lookups!$B$6:$E$304,4)</f>
        <v>0.0415520673532761</v>
      </c>
      <c r="W69" s="64" t="n">
        <f aca="false">R69-$C$1</f>
        <v>-8673</v>
      </c>
      <c r="X69" s="65" t="n">
        <f aca="false">VLOOKUP(E69,Lookups!$B$6:$E$304,3)</f>
        <v>22</v>
      </c>
    </row>
    <row r="70" customFormat="false" ht="12.75" hidden="false" customHeight="false" outlineLevel="0" collapsed="false">
      <c r="A70" s="46"/>
      <c r="B70" s="47" t="n">
        <v>0.07</v>
      </c>
      <c r="C70" s="66" t="n">
        <f aca="false">C$69+B70</f>
        <v>0.27</v>
      </c>
      <c r="D70" s="67" t="n">
        <f aca="false">D$69+B70</f>
        <v>0.37</v>
      </c>
      <c r="E70" s="50" t="n">
        <v>37257</v>
      </c>
      <c r="F70" s="68" t="n">
        <f aca="false">F69</f>
        <v>40</v>
      </c>
      <c r="G70" s="68" t="n">
        <f aca="false">F70</f>
        <v>40</v>
      </c>
      <c r="H70" s="52" t="n">
        <v>50</v>
      </c>
      <c r="I70" s="53" t="e">
        <f aca="false">IF(AND(F70&gt;H70,F$2="No"),"",EURO(F70,H70,V70,V70,C70,W70,1,0))</f>
        <v>#NAME?</v>
      </c>
      <c r="J70" s="54" t="e">
        <f aca="false">IF(AND(G70&gt;H70,F$2="no"),"",EURO(G70,H70,V70,V70,D70,W70,1,0))</f>
        <v>#NAME?</v>
      </c>
      <c r="K70" s="55" t="e">
        <f aca="false">EURO(F70,H70,V70,V70,C70,W70,1,1)</f>
        <v>#NAME?</v>
      </c>
      <c r="L70" s="53" t="e">
        <f aca="false">IF(AND(G70&lt;H70,F$2="no"),"",EURO(G70,H70,V70,V70,C70,W70,0,0))</f>
        <v>#NAME?</v>
      </c>
      <c r="M70" s="54" t="e">
        <f aca="false">IF(AND(F70&lt;H70,F$2="no"),"",EURO(F70,H70,V70,V70,D70,W70,0,0))</f>
        <v>#NAME?</v>
      </c>
      <c r="N70" s="56" t="e">
        <f aca="false">EURO(F70,H70,V70,V70,C70,W70,0,1)</f>
        <v>#NAME?</v>
      </c>
      <c r="O70" s="57" t="e">
        <f aca="false">EURO($F70,$H70,$V70,$V70,$C70,$W70,1,2)</f>
        <v>#NAME?</v>
      </c>
      <c r="P70" s="58" t="e">
        <f aca="false">EURO($F70,$H70,$V70,$V70,$C70,$W70,1,3)/100</f>
        <v>#NAME?</v>
      </c>
      <c r="Q70" s="59" t="e">
        <f aca="false">EURO($F70,$H70,$V70,$V70,$C70,$W70,1,5)/365.25*X70*16*$Q$2</f>
        <v>#NAME?</v>
      </c>
      <c r="R70" s="60" t="n">
        <f aca="false">VLOOKUP(E70,Lookups!$B$6:$H$304,2)</f>
        <v>37253</v>
      </c>
      <c r="S70" s="14"/>
      <c r="T70" s="69" t="e">
        <f aca="false">IF(F70&gt;H70,"",J70-I70)</f>
        <v>#NAME?</v>
      </c>
      <c r="U70" s="26" t="str">
        <f aca="false">IF(F70&gt;H70,M70-L70,"")</f>
        <v/>
      </c>
      <c r="V70" s="70" t="n">
        <f aca="false">VLOOKUP(E70,Lookups!$B$6:$E$304,4)</f>
        <v>0.0415520673532761</v>
      </c>
      <c r="W70" s="71" t="n">
        <f aca="false">R70-$C$1</f>
        <v>-8673</v>
      </c>
      <c r="X70" s="72" t="n">
        <f aca="false">VLOOKUP(E70,Lookups!$B$6:$E$304,3)</f>
        <v>22</v>
      </c>
    </row>
    <row r="71" customFormat="false" ht="12.75" hidden="false" customHeight="false" outlineLevel="0" collapsed="false">
      <c r="A71" s="46"/>
      <c r="B71" s="47" t="n">
        <v>0.07</v>
      </c>
      <c r="C71" s="66" t="n">
        <f aca="false">C$69+B71</f>
        <v>0.27</v>
      </c>
      <c r="D71" s="67" t="n">
        <f aca="false">D$69+B71</f>
        <v>0.37</v>
      </c>
      <c r="E71" s="50" t="n">
        <v>37257</v>
      </c>
      <c r="F71" s="68" t="n">
        <f aca="false">F70</f>
        <v>40</v>
      </c>
      <c r="G71" s="68" t="n">
        <f aca="false">F71</f>
        <v>40</v>
      </c>
      <c r="H71" s="52" t="n">
        <v>50</v>
      </c>
      <c r="I71" s="53" t="e">
        <f aca="false">IF(AND(F71&gt;H71,F$2="No"),"",EURO(F71,H71,V71,V71,C71,W71,1,0))</f>
        <v>#NAME?</v>
      </c>
      <c r="J71" s="54" t="e">
        <f aca="false">IF(AND(G71&gt;H71,F$2="no"),"",EURO(G71,H71,V71,V71,D71,W71,1,0))</f>
        <v>#NAME?</v>
      </c>
      <c r="K71" s="55" t="e">
        <f aca="false">EURO(F71,H71,V71,V71,C71,W71,1,1)</f>
        <v>#NAME?</v>
      </c>
      <c r="L71" s="53" t="e">
        <f aca="false">IF(AND(G71&lt;H71,F$2="no"),"",EURO(G71,H71,V71,V71,C71,W71,0,0))</f>
        <v>#NAME?</v>
      </c>
      <c r="M71" s="54" t="e">
        <f aca="false">IF(AND(F71&lt;H71,F$2="no"),"",EURO(F71,H71,V71,V71,D71,W71,0,0))</f>
        <v>#NAME?</v>
      </c>
      <c r="N71" s="56" t="e">
        <f aca="false">EURO(F71,H71,V71,V71,C71,W71,0,1)</f>
        <v>#NAME?</v>
      </c>
      <c r="O71" s="57" t="e">
        <f aca="false">EURO($F71,$H71,$V71,$V71,$C71,$W71,1,2)</f>
        <v>#NAME?</v>
      </c>
      <c r="P71" s="58" t="e">
        <f aca="false">EURO($F71,$H71,$V71,$V71,$C71,$W71,1,3)/100</f>
        <v>#NAME?</v>
      </c>
      <c r="Q71" s="59" t="e">
        <f aca="false">EURO($F71,$H71,$V71,$V71,$C71,$W71,1,5)/365.25*X71*16*$Q$2</f>
        <v>#NAME?</v>
      </c>
      <c r="R71" s="60" t="n">
        <f aca="false">VLOOKUP(E71,Lookups!$B$6:$H$304,2)</f>
        <v>37253</v>
      </c>
      <c r="S71" s="14"/>
      <c r="T71" s="69" t="e">
        <f aca="false">IF(F71&gt;H71,"",J71-I71)</f>
        <v>#NAME?</v>
      </c>
      <c r="U71" s="26" t="str">
        <f aca="false">IF(F71&gt;H71,M71-L71,"")</f>
        <v/>
      </c>
      <c r="V71" s="70" t="n">
        <f aca="false">VLOOKUP(E71,Lookups!$B$6:$E$304,4)</f>
        <v>0.0415520673532761</v>
      </c>
      <c r="W71" s="71" t="n">
        <f aca="false">R71-$C$1</f>
        <v>-8673</v>
      </c>
      <c r="X71" s="72" t="n">
        <f aca="false">VLOOKUP(E71,Lookups!$B$6:$E$304,3)</f>
        <v>22</v>
      </c>
    </row>
    <row r="72" customFormat="false" ht="12.75" hidden="false" customHeight="false" outlineLevel="0" collapsed="false">
      <c r="A72" s="46"/>
      <c r="B72" s="47" t="n">
        <v>0.07</v>
      </c>
      <c r="C72" s="66" t="n">
        <f aca="false">C$69+B72</f>
        <v>0.27</v>
      </c>
      <c r="D72" s="67" t="n">
        <f aca="false">D$69+B72</f>
        <v>0.37</v>
      </c>
      <c r="E72" s="50" t="n">
        <v>37257</v>
      </c>
      <c r="F72" s="68" t="n">
        <f aca="false">F71</f>
        <v>40</v>
      </c>
      <c r="G72" s="68" t="n">
        <f aca="false">F72</f>
        <v>40</v>
      </c>
      <c r="H72" s="52" t="n">
        <v>50</v>
      </c>
      <c r="I72" s="53" t="e">
        <f aca="false">IF(AND(F72&gt;H72,F$2="No"),"",EURO(F72,H72,V72,V72,C72,W72,1,0))</f>
        <v>#NAME?</v>
      </c>
      <c r="J72" s="54" t="e">
        <f aca="false">IF(AND(G72&gt;H72,F$2="no"),"",EURO(G72,H72,V72,V72,D72,W72,1,0))</f>
        <v>#NAME?</v>
      </c>
      <c r="K72" s="55" t="e">
        <f aca="false">EURO(F72,H72,V72,V72,C72,W72,1,1)</f>
        <v>#NAME?</v>
      </c>
      <c r="L72" s="53" t="e">
        <f aca="false">IF(AND(G72&lt;H72,F$2="no"),"",EURO(G72,H72,V72,V72,C72,W72,0,0))</f>
        <v>#NAME?</v>
      </c>
      <c r="M72" s="54" t="e">
        <f aca="false">IF(AND(F72&lt;H72,F$2="no"),"",EURO(F72,H72,V72,V72,D72,W72,0,0))</f>
        <v>#NAME?</v>
      </c>
      <c r="N72" s="56" t="e">
        <f aca="false">EURO(F72,H72,V72,V72,C72,W72,0,1)</f>
        <v>#NAME?</v>
      </c>
      <c r="O72" s="57" t="e">
        <f aca="false">EURO($F72,$H72,$V72,$V72,$C72,$W72,1,2)</f>
        <v>#NAME?</v>
      </c>
      <c r="P72" s="58" t="e">
        <f aca="false">EURO($F72,$H72,$V72,$V72,$C72,$W72,1,3)/100</f>
        <v>#NAME?</v>
      </c>
      <c r="Q72" s="59" t="e">
        <f aca="false">EURO($F72,$H72,$V72,$V72,$C72,$W72,1,5)/365.25*X72*16*$Q$2</f>
        <v>#NAME?</v>
      </c>
      <c r="R72" s="60" t="n">
        <f aca="false">VLOOKUP(E72,Lookups!$B$6:$H$304,2)</f>
        <v>37253</v>
      </c>
      <c r="S72" s="14"/>
      <c r="T72" s="69" t="e">
        <f aca="false">IF(F72&gt;H72,"",J72-I72)</f>
        <v>#NAME?</v>
      </c>
      <c r="U72" s="26" t="str">
        <f aca="false">IF(F72&gt;H72,M72-L72,"")</f>
        <v/>
      </c>
      <c r="V72" s="70" t="n">
        <f aca="false">VLOOKUP(E72,Lookups!$B$6:$E$304,4)</f>
        <v>0.0415520673532761</v>
      </c>
      <c r="W72" s="71" t="n">
        <f aca="false">R72-$C$1</f>
        <v>-8673</v>
      </c>
      <c r="X72" s="72" t="n">
        <f aca="false">VLOOKUP(E72,Lookups!$B$6:$E$304,3)</f>
        <v>22</v>
      </c>
    </row>
    <row r="73" customFormat="false" ht="13.5" hidden="false" customHeight="false" outlineLevel="0" collapsed="false">
      <c r="A73" s="46"/>
      <c r="B73" s="47" t="n">
        <v>0.07</v>
      </c>
      <c r="C73" s="66" t="n">
        <f aca="false">C$69+B73</f>
        <v>0.27</v>
      </c>
      <c r="D73" s="67" t="n">
        <f aca="false">D$69+B73</f>
        <v>0.37</v>
      </c>
      <c r="E73" s="50" t="n">
        <v>37257</v>
      </c>
      <c r="F73" s="68" t="n">
        <f aca="false">F72</f>
        <v>40</v>
      </c>
      <c r="G73" s="68" t="n">
        <f aca="false">F73</f>
        <v>40</v>
      </c>
      <c r="H73" s="52" t="n">
        <v>50</v>
      </c>
      <c r="I73" s="53" t="e">
        <f aca="false">IF(AND(F73&gt;H73,F$2="No"),"",EURO(F73,H73,V73,V73,C73,W73,1,0))</f>
        <v>#NAME?</v>
      </c>
      <c r="J73" s="54" t="e">
        <f aca="false">IF(AND(G73&gt;H73,F$2="no"),"",EURO(G73,H73,V73,V73,D73,W73,1,0))</f>
        <v>#NAME?</v>
      </c>
      <c r="K73" s="55" t="e">
        <f aca="false">EURO(F73,H73,V73,V73,C73,W73,1,1)</f>
        <v>#NAME?</v>
      </c>
      <c r="L73" s="53" t="e">
        <f aca="false">IF(AND(G73&lt;H73,F$2="no"),"",EURO(G73,H73,V73,V73,C73,W73,0,0))</f>
        <v>#NAME?</v>
      </c>
      <c r="M73" s="54" t="e">
        <f aca="false">IF(AND(F73&lt;H73,F$2="no"),"",EURO(F73,H73,V73,V73,D73,W73,0,0))</f>
        <v>#NAME?</v>
      </c>
      <c r="N73" s="56" t="e">
        <f aca="false">EURO(F73,H73,V73,V73,C73,W73,0,1)</f>
        <v>#NAME?</v>
      </c>
      <c r="O73" s="57" t="e">
        <f aca="false">EURO($F73,$H73,$V73,$V73,$C73,$W73,1,2)</f>
        <v>#NAME?</v>
      </c>
      <c r="P73" s="58" t="e">
        <f aca="false">EURO($F73,$H73,$V73,$V73,$C73,$W73,1,3)/100</f>
        <v>#NAME?</v>
      </c>
      <c r="Q73" s="59" t="e">
        <f aca="false">EURO($F73,$H73,$V73,$V73,$C73,$W73,1,5)/365.25*X73*16*$Q$2</f>
        <v>#NAME?</v>
      </c>
      <c r="R73" s="60" t="n">
        <f aca="false">VLOOKUP(E73,Lookups!$B$6:$H$304,2)</f>
        <v>37253</v>
      </c>
      <c r="S73" s="14"/>
      <c r="T73" s="73" t="e">
        <f aca="false">IF(F73&gt;H73,"",J73-I73)</f>
        <v>#NAME?</v>
      </c>
      <c r="U73" s="74" t="str">
        <f aca="false">IF(F73&gt;H73,M73-L73,"")</f>
        <v/>
      </c>
      <c r="V73" s="75" t="n">
        <f aca="false">VLOOKUP(E73,Lookups!$B$6:$E$304,4)</f>
        <v>0.0415520673532761</v>
      </c>
      <c r="W73" s="76" t="n">
        <f aca="false">R73-$C$1</f>
        <v>-8673</v>
      </c>
      <c r="X73" s="77" t="n">
        <f aca="false">VLOOKUP(E73,Lookups!$B$6:$E$304,3)</f>
        <v>22</v>
      </c>
    </row>
    <row r="74" customFormat="false" ht="13.5" hidden="false" customHeight="false" outlineLevel="0" collapsed="false">
      <c r="A74" s="78"/>
      <c r="B74" s="79"/>
      <c r="C74" s="80"/>
      <c r="D74" s="80"/>
      <c r="E74" s="81"/>
      <c r="F74" s="82"/>
      <c r="G74" s="82"/>
      <c r="H74" s="83"/>
      <c r="I74" s="84"/>
      <c r="J74" s="84"/>
      <c r="K74" s="85"/>
      <c r="L74" s="84"/>
      <c r="M74" s="84"/>
      <c r="N74" s="86"/>
      <c r="O74" s="87"/>
      <c r="P74" s="84"/>
      <c r="Q74" s="88"/>
      <c r="R74" s="89"/>
      <c r="S74" s="14"/>
      <c r="T74" s="84"/>
      <c r="U74" s="90"/>
      <c r="V74" s="91"/>
      <c r="W74" s="92"/>
    </row>
    <row r="75" customFormat="false" ht="12.75" hidden="false" customHeight="false" outlineLevel="0" collapsed="false">
      <c r="A75" s="46" t="n">
        <v>2003</v>
      </c>
      <c r="B75" s="47"/>
      <c r="C75" s="48" t="n">
        <v>0.2</v>
      </c>
      <c r="D75" s="49" t="n">
        <v>0.3</v>
      </c>
      <c r="E75" s="50" t="n">
        <v>37622</v>
      </c>
      <c r="F75" s="51" t="n">
        <v>43</v>
      </c>
      <c r="G75" s="51" t="n">
        <v>45</v>
      </c>
      <c r="H75" s="52" t="n">
        <v>50</v>
      </c>
      <c r="I75" s="53" t="e">
        <f aca="false">IF(AND(F75&gt;H75,F$2="No"),"",EURO(F75,H75,V75,V75,C75,W75,1,0))</f>
        <v>#NAME?</v>
      </c>
      <c r="J75" s="54" t="e">
        <f aca="false">IF(AND(G75&gt;H75,F$2="no"),"",EURO(G75,H75,V75,V75,D75,W75,1,0))</f>
        <v>#NAME?</v>
      </c>
      <c r="K75" s="55" t="e">
        <f aca="false">EURO(F75,H75,V75,V75,C75,W75,1,1)</f>
        <v>#NAME?</v>
      </c>
      <c r="L75" s="53" t="e">
        <f aca="false">IF(AND(G75&lt;H75,F$2="no"),"",EURO(G75,H75,V75,V75,C75,W75,0,0))</f>
        <v>#NAME?</v>
      </c>
      <c r="M75" s="54" t="e">
        <f aca="false">IF(AND(F75&lt;H75,F$2="no"),"",EURO(F75,H75,V75,V75,D75,W75,0,0))</f>
        <v>#NAME?</v>
      </c>
      <c r="N75" s="56" t="e">
        <f aca="false">EURO(F75,H75,V75,V75,C75,W75,0,1)</f>
        <v>#NAME?</v>
      </c>
      <c r="O75" s="57" t="e">
        <f aca="false">EURO($F75,$H75,$V75,$V75,$C75,$W75,1,2)</f>
        <v>#NAME?</v>
      </c>
      <c r="P75" s="58" t="e">
        <f aca="false">EURO($F75,$H75,$V75,$V75,$C75,$W75,1,3)/100</f>
        <v>#NAME?</v>
      </c>
      <c r="Q75" s="59" t="e">
        <f aca="false">EURO($F75,$H75,$V75,$V75,$C75,$W75,1,5)/365.25*X75*16*$Q$2</f>
        <v>#NAME?</v>
      </c>
      <c r="R75" s="60" t="n">
        <f aca="false">VLOOKUP(E75,Lookups!$B$6:$H$304,2)</f>
        <v>37620</v>
      </c>
      <c r="S75" s="14"/>
      <c r="T75" s="61" t="e">
        <f aca="false">IF(F75&gt;H75,"",J75-I75)</f>
        <v>#NAME?</v>
      </c>
      <c r="U75" s="62" t="str">
        <f aca="false">IF(F75&gt;H75,M75-L75,"")</f>
        <v/>
      </c>
      <c r="V75" s="63" t="n">
        <f aca="false">VLOOKUP(E75,Lookups!$B$6:$E$304,4)</f>
        <v>0.0469928786926919</v>
      </c>
      <c r="W75" s="64" t="n">
        <f aca="false">R75-$C$1</f>
        <v>-8306</v>
      </c>
      <c r="X75" s="65" t="n">
        <f aca="false">VLOOKUP(E75,Lookups!$B$6:$E$304,3)</f>
        <v>22</v>
      </c>
    </row>
    <row r="76" customFormat="false" ht="12.75" hidden="false" customHeight="false" outlineLevel="0" collapsed="false">
      <c r="A76" s="46"/>
      <c r="B76" s="47" t="n">
        <v>0.046</v>
      </c>
      <c r="C76" s="66" t="n">
        <f aca="false">C$75+B76</f>
        <v>0.246</v>
      </c>
      <c r="D76" s="67" t="n">
        <f aca="false">D$75+B76</f>
        <v>0.346</v>
      </c>
      <c r="E76" s="50" t="n">
        <v>37622</v>
      </c>
      <c r="F76" s="68" t="n">
        <f aca="false">F75</f>
        <v>43</v>
      </c>
      <c r="G76" s="68" t="n">
        <f aca="false">F76</f>
        <v>43</v>
      </c>
      <c r="H76" s="52" t="n">
        <v>50</v>
      </c>
      <c r="I76" s="53" t="e">
        <f aca="false">IF(AND(F76&gt;H76,F$2="No"),"",EURO(F76,H76,V76,V76,C76,W76,1,0))</f>
        <v>#NAME?</v>
      </c>
      <c r="J76" s="54" t="e">
        <f aca="false">IF(AND(G76&gt;H76,F$2="no"),"",EURO(G76,H76,V76,V76,D76,W76,1,0))</f>
        <v>#NAME?</v>
      </c>
      <c r="K76" s="55" t="e">
        <f aca="false">EURO(F76,H76,V76,V76,C76,W76,1,1)</f>
        <v>#NAME?</v>
      </c>
      <c r="L76" s="53" t="e">
        <f aca="false">IF(AND(G76&lt;H76,F$2="no"),"",EURO(G76,H76,V76,V76,C76,W76,0,0))</f>
        <v>#NAME?</v>
      </c>
      <c r="M76" s="54" t="e">
        <f aca="false">IF(AND(F76&lt;H76,F$2="no"),"",EURO(F76,H76,V76,V76,D76,W76,0,0))</f>
        <v>#NAME?</v>
      </c>
      <c r="N76" s="56" t="e">
        <f aca="false">EURO(F76,H76,V76,V76,C76,W76,0,1)</f>
        <v>#NAME?</v>
      </c>
      <c r="O76" s="57" t="e">
        <f aca="false">EURO($F76,$H76,$V76,$V76,$C76,$W76,1,2)</f>
        <v>#NAME?</v>
      </c>
      <c r="P76" s="58" t="e">
        <f aca="false">EURO($F76,$H76,$V76,$V76,$C76,$W76,1,3)/100</f>
        <v>#NAME?</v>
      </c>
      <c r="Q76" s="59" t="e">
        <f aca="false">EURO($F76,$H76,$V76,$V76,$C76,$W76,1,5)/365.25*X76*16*$Q$2</f>
        <v>#NAME?</v>
      </c>
      <c r="R76" s="60" t="n">
        <f aca="false">VLOOKUP(E76,Lookups!$B$6:$H$304,2)</f>
        <v>37620</v>
      </c>
      <c r="S76" s="14"/>
      <c r="T76" s="69" t="e">
        <f aca="false">IF(F76&gt;H76,"",J76-I76)</f>
        <v>#NAME?</v>
      </c>
      <c r="U76" s="26" t="str">
        <f aca="false">IF(F76&gt;H76,M76-L76,"")</f>
        <v/>
      </c>
      <c r="V76" s="70" t="n">
        <f aca="false">VLOOKUP(E76,Lookups!$B$6:$E$304,4)</f>
        <v>0.0469928786926919</v>
      </c>
      <c r="W76" s="71" t="n">
        <f aca="false">R76-$C$1</f>
        <v>-8306</v>
      </c>
      <c r="X76" s="72" t="n">
        <f aca="false">VLOOKUP(E76,Lookups!$B$6:$E$304,3)</f>
        <v>22</v>
      </c>
    </row>
    <row r="77" customFormat="false" ht="12.75" hidden="false" customHeight="false" outlineLevel="0" collapsed="false">
      <c r="A77" s="46"/>
      <c r="B77" s="47" t="n">
        <v>0.046</v>
      </c>
      <c r="C77" s="66" t="n">
        <f aca="false">C$75+B77</f>
        <v>0.246</v>
      </c>
      <c r="D77" s="67" t="n">
        <f aca="false">D$75+B77</f>
        <v>0.346</v>
      </c>
      <c r="E77" s="50" t="n">
        <v>37622</v>
      </c>
      <c r="F77" s="68" t="n">
        <f aca="false">F76</f>
        <v>43</v>
      </c>
      <c r="G77" s="68" t="n">
        <f aca="false">F77</f>
        <v>43</v>
      </c>
      <c r="H77" s="52" t="n">
        <v>50</v>
      </c>
      <c r="I77" s="53" t="e">
        <f aca="false">IF(AND(F77&gt;H77,F$2="No"),"",EURO(F77,H77,V77,V77,C77,W77,1,0))</f>
        <v>#NAME?</v>
      </c>
      <c r="J77" s="54" t="e">
        <f aca="false">IF(AND(G77&gt;H77,F$2="no"),"",EURO(G77,H77,V77,V77,D77,W77,1,0))</f>
        <v>#NAME?</v>
      </c>
      <c r="K77" s="55" t="e">
        <f aca="false">EURO(F77,H77,V77,V77,C77,W77,1,1)</f>
        <v>#NAME?</v>
      </c>
      <c r="L77" s="53" t="e">
        <f aca="false">IF(AND(G77&lt;H77,F$2="no"),"",EURO(G77,H77,V77,V77,C77,W77,0,0))</f>
        <v>#NAME?</v>
      </c>
      <c r="M77" s="54" t="e">
        <f aca="false">IF(AND(F77&lt;H77,F$2="no"),"",EURO(F77,H77,V77,V77,D77,W77,0,0))</f>
        <v>#NAME?</v>
      </c>
      <c r="N77" s="56" t="e">
        <f aca="false">EURO(F77,H77,V77,V77,C77,W77,0,1)</f>
        <v>#NAME?</v>
      </c>
      <c r="O77" s="57" t="e">
        <f aca="false">EURO($F77,$H77,$V77,$V77,$C77,$W77,1,2)</f>
        <v>#NAME?</v>
      </c>
      <c r="P77" s="58" t="e">
        <f aca="false">EURO($F77,$H77,$V77,$V77,$C77,$W77,1,3)/100</f>
        <v>#NAME?</v>
      </c>
      <c r="Q77" s="59" t="e">
        <f aca="false">EURO($F77,$H77,$V77,$V77,$C77,$W77,1,5)/365.25*X77*16*$Q$2</f>
        <v>#NAME?</v>
      </c>
      <c r="R77" s="60" t="n">
        <f aca="false">VLOOKUP(E77,Lookups!$B$6:$H$304,2)</f>
        <v>37620</v>
      </c>
      <c r="S77" s="14"/>
      <c r="T77" s="69" t="e">
        <f aca="false">IF(F77&gt;H77,"",J77-I77)</f>
        <v>#NAME?</v>
      </c>
      <c r="U77" s="26" t="str">
        <f aca="false">IF(F77&gt;H77,M77-L77,"")</f>
        <v/>
      </c>
      <c r="V77" s="70" t="n">
        <f aca="false">VLOOKUP(E77,Lookups!$B$6:$E$304,4)</f>
        <v>0.0469928786926919</v>
      </c>
      <c r="W77" s="71" t="n">
        <f aca="false">R77-$C$1</f>
        <v>-8306</v>
      </c>
      <c r="X77" s="72" t="n">
        <f aca="false">VLOOKUP(E77,Lookups!$B$6:$E$304,3)</f>
        <v>22</v>
      </c>
    </row>
    <row r="78" customFormat="false" ht="12.75" hidden="false" customHeight="false" outlineLevel="0" collapsed="false">
      <c r="A78" s="46"/>
      <c r="B78" s="47" t="n">
        <v>0.046</v>
      </c>
      <c r="C78" s="66" t="n">
        <f aca="false">C$75+B78</f>
        <v>0.246</v>
      </c>
      <c r="D78" s="67" t="n">
        <f aca="false">D$75+B78</f>
        <v>0.346</v>
      </c>
      <c r="E78" s="50" t="n">
        <v>37622</v>
      </c>
      <c r="F78" s="68" t="n">
        <f aca="false">F77</f>
        <v>43</v>
      </c>
      <c r="G78" s="68" t="n">
        <f aca="false">F78</f>
        <v>43</v>
      </c>
      <c r="H78" s="52" t="n">
        <v>50</v>
      </c>
      <c r="I78" s="53" t="e">
        <f aca="false">IF(AND(F78&gt;H78,F$2="No"),"",EURO(F78,H78,V78,V78,C78,W78,1,0))</f>
        <v>#NAME?</v>
      </c>
      <c r="J78" s="54" t="e">
        <f aca="false">IF(AND(G78&gt;H78,F$2="no"),"",EURO(G78,H78,V78,V78,D78,W78,1,0))</f>
        <v>#NAME?</v>
      </c>
      <c r="K78" s="55" t="e">
        <f aca="false">EURO(F78,H78,V78,V78,C78,W78,1,1)</f>
        <v>#NAME?</v>
      </c>
      <c r="L78" s="53" t="e">
        <f aca="false">IF(AND(G78&lt;H78,F$2="no"),"",EURO(G78,H78,V78,V78,C78,W78,0,0))</f>
        <v>#NAME?</v>
      </c>
      <c r="M78" s="54" t="e">
        <f aca="false">IF(AND(F78&lt;H78,F$2="no"),"",EURO(F78,H78,V78,V78,D78,W78,0,0))</f>
        <v>#NAME?</v>
      </c>
      <c r="N78" s="56" t="e">
        <f aca="false">EURO(F78,H78,V78,V78,C78,W78,0,1)</f>
        <v>#NAME?</v>
      </c>
      <c r="O78" s="57" t="e">
        <f aca="false">EURO($F78,$H78,$V78,$V78,$C78,$W78,1,2)</f>
        <v>#NAME?</v>
      </c>
      <c r="P78" s="58" t="e">
        <f aca="false">EURO($F78,$H78,$V78,$V78,$C78,$W78,1,3)/100</f>
        <v>#NAME?</v>
      </c>
      <c r="Q78" s="59" t="e">
        <f aca="false">EURO($F78,$H78,$V78,$V78,$C78,$W78,1,5)/365.25*X78*16*$Q$2</f>
        <v>#NAME?</v>
      </c>
      <c r="R78" s="60" t="n">
        <f aca="false">VLOOKUP(E78,Lookups!$B$6:$H$304,2)</f>
        <v>37620</v>
      </c>
      <c r="S78" s="14"/>
      <c r="T78" s="69" t="e">
        <f aca="false">IF(F78&gt;H78,"",J78-I78)</f>
        <v>#NAME?</v>
      </c>
      <c r="U78" s="26" t="str">
        <f aca="false">IF(F78&gt;H78,M78-L78,"")</f>
        <v/>
      </c>
      <c r="V78" s="70" t="n">
        <f aca="false">VLOOKUP(E78,Lookups!$B$6:$E$304,4)</f>
        <v>0.0469928786926919</v>
      </c>
      <c r="W78" s="71" t="n">
        <f aca="false">R78-$C$1</f>
        <v>-8306</v>
      </c>
      <c r="X78" s="72" t="n">
        <f aca="false">VLOOKUP(E78,Lookups!$B$6:$E$304,3)</f>
        <v>22</v>
      </c>
    </row>
    <row r="79" customFormat="false" ht="13.5" hidden="false" customHeight="false" outlineLevel="0" collapsed="false">
      <c r="A79" s="46"/>
      <c r="B79" s="47" t="n">
        <v>0.046</v>
      </c>
      <c r="C79" s="66" t="n">
        <f aca="false">C$75+B79</f>
        <v>0.246</v>
      </c>
      <c r="D79" s="67" t="n">
        <f aca="false">D$75+B79</f>
        <v>0.346</v>
      </c>
      <c r="E79" s="50" t="n">
        <v>37622</v>
      </c>
      <c r="F79" s="68" t="n">
        <f aca="false">F78</f>
        <v>43</v>
      </c>
      <c r="G79" s="68" t="n">
        <f aca="false">F79</f>
        <v>43</v>
      </c>
      <c r="H79" s="52" t="n">
        <v>50</v>
      </c>
      <c r="I79" s="53" t="e">
        <f aca="false">IF(AND(F79&gt;H79,F$2="No"),"",EURO(F79,H79,V79,V79,C79,W79,1,0))</f>
        <v>#NAME?</v>
      </c>
      <c r="J79" s="54" t="e">
        <f aca="false">IF(AND(G79&gt;H79,F$2="no"),"",EURO(G79,H79,V79,V79,D79,W79,1,0))</f>
        <v>#NAME?</v>
      </c>
      <c r="K79" s="55" t="e">
        <f aca="false">EURO(F79,H79,V79,V79,C79,W79,1,1)</f>
        <v>#NAME?</v>
      </c>
      <c r="L79" s="53" t="e">
        <f aca="false">IF(AND(G79&lt;H79,F$2="no"),"",EURO(G79,H79,V79,V79,C79,W79,0,0))</f>
        <v>#NAME?</v>
      </c>
      <c r="M79" s="54" t="e">
        <f aca="false">IF(AND(F79&lt;H79,F$2="no"),"",EURO(F79,H79,V79,V79,D79,W79,0,0))</f>
        <v>#NAME?</v>
      </c>
      <c r="N79" s="56" t="e">
        <f aca="false">EURO(F79,H79,V79,V79,C79,W79,0,1)</f>
        <v>#NAME?</v>
      </c>
      <c r="O79" s="57" t="e">
        <f aca="false">EURO($F79,$H79,$V79,$V79,$C79,$W79,1,2)</f>
        <v>#NAME?</v>
      </c>
      <c r="P79" s="58" t="e">
        <f aca="false">EURO($F79,$H79,$V79,$V79,$C79,$W79,1,3)/100</f>
        <v>#NAME?</v>
      </c>
      <c r="Q79" s="59" t="e">
        <f aca="false">EURO($F79,$H79,$V79,$V79,$C79,$W79,1,5)/365.25*X79*16*$Q$2</f>
        <v>#NAME?</v>
      </c>
      <c r="R79" s="60" t="n">
        <f aca="false">VLOOKUP(E79,Lookups!$B$6:$H$304,2)</f>
        <v>37620</v>
      </c>
      <c r="S79" s="14"/>
      <c r="T79" s="73" t="e">
        <f aca="false">IF(F79&gt;H79,"",J79-I79)</f>
        <v>#NAME?</v>
      </c>
      <c r="U79" s="74" t="str">
        <f aca="false">IF(F79&gt;H79,M79-L79,"")</f>
        <v/>
      </c>
      <c r="V79" s="75" t="n">
        <f aca="false">VLOOKUP(E79,Lookups!$B$6:$E$304,4)</f>
        <v>0.0469928786926919</v>
      </c>
      <c r="W79" s="76" t="n">
        <f aca="false">R79-$C$1</f>
        <v>-8306</v>
      </c>
      <c r="X79" s="77" t="n">
        <f aca="false">VLOOKUP(E79,Lookups!$B$6:$E$304,3)</f>
        <v>22</v>
      </c>
    </row>
    <row r="80" customFormat="false" ht="13.5" hidden="false" customHeight="false" outlineLevel="0" collapsed="false">
      <c r="A80" s="78"/>
      <c r="B80" s="79"/>
      <c r="C80" s="80"/>
      <c r="D80" s="80"/>
      <c r="E80" s="81"/>
      <c r="F80" s="82"/>
      <c r="G80" s="82"/>
      <c r="H80" s="83"/>
      <c r="I80" s="84"/>
      <c r="J80" s="84"/>
      <c r="K80" s="85"/>
      <c r="L80" s="84"/>
      <c r="M80" s="84"/>
      <c r="N80" s="86"/>
      <c r="O80" s="87"/>
      <c r="P80" s="84"/>
      <c r="Q80" s="88"/>
      <c r="R80" s="89"/>
      <c r="S80" s="14"/>
      <c r="T80" s="84"/>
      <c r="U80" s="90"/>
      <c r="V80" s="91"/>
      <c r="W80" s="92"/>
    </row>
    <row r="81" customFormat="false" ht="12.75" hidden="false" customHeight="false" outlineLevel="0" collapsed="false">
      <c r="A81" s="46" t="n">
        <v>2004</v>
      </c>
      <c r="B81" s="47"/>
      <c r="C81" s="48" t="n">
        <v>0.2</v>
      </c>
      <c r="D81" s="49" t="n">
        <v>0.3</v>
      </c>
      <c r="E81" s="50" t="n">
        <v>37987</v>
      </c>
      <c r="F81" s="51" t="n">
        <v>42</v>
      </c>
      <c r="G81" s="51" t="n">
        <v>43</v>
      </c>
      <c r="H81" s="52" t="n">
        <v>50</v>
      </c>
      <c r="I81" s="53" t="e">
        <f aca="false">IF(AND(F81&gt;H81,F$2="No"),"",EURO(F81,H81,V81,V81,C81,W81,1,0))</f>
        <v>#NAME?</v>
      </c>
      <c r="J81" s="54" t="e">
        <f aca="false">IF(AND(G81&gt;H81,F$2="no"),"",EURO(G81,H81,V81,V81,D81,W81,1,0))</f>
        <v>#NAME?</v>
      </c>
      <c r="K81" s="55" t="e">
        <f aca="false">EURO(F81,H81,V81,V81,C81,W81,1,1)</f>
        <v>#NAME?</v>
      </c>
      <c r="L81" s="53" t="e">
        <f aca="false">IF(AND(G81&lt;H81,F$2="no"),"",EURO(G81,H81,V81,V81,C81,W81,0,0))</f>
        <v>#NAME?</v>
      </c>
      <c r="M81" s="54" t="e">
        <f aca="false">IF(AND(F81&lt;H81,F$2="no"),"",EURO(F81,H81,V81,V81,D81,W81,0,0))</f>
        <v>#NAME?</v>
      </c>
      <c r="N81" s="56" t="e">
        <f aca="false">EURO(F81,H81,V81,V81,C81,W81,0,1)</f>
        <v>#NAME?</v>
      </c>
      <c r="O81" s="57" t="e">
        <f aca="false">EURO($F81,$H81,$V81,$V81,$C81,$W81,1,2)</f>
        <v>#NAME?</v>
      </c>
      <c r="P81" s="58" t="e">
        <f aca="false">EURO($F81,$H81,$V81,$V81,$C81,$W81,1,3)/100</f>
        <v>#NAME?</v>
      </c>
      <c r="Q81" s="59" t="e">
        <f aca="false">EURO($F81,$H81,$V81,$V81,$C81,$W81,1,5)/365.25*X81*16*$Q$2</f>
        <v>#NAME?</v>
      </c>
      <c r="R81" s="60" t="n">
        <f aca="false">VLOOKUP(E81,Lookups!$B$6:$H$304,2)</f>
        <v>37985</v>
      </c>
      <c r="S81" s="14"/>
      <c r="T81" s="61" t="e">
        <f aca="false">IF(F81&gt;H81,"",J81-I81)</f>
        <v>#NAME?</v>
      </c>
      <c r="U81" s="62" t="str">
        <f aca="false">IF(F81&gt;H81,M81-L81,"")</f>
        <v/>
      </c>
      <c r="V81" s="63" t="n">
        <f aca="false">VLOOKUP(E81,Lookups!$B$6:$E$304,4)</f>
        <v>0.0518937256736645</v>
      </c>
      <c r="W81" s="64" t="n">
        <f aca="false">R81-$C$1</f>
        <v>-7941</v>
      </c>
      <c r="X81" s="65" t="n">
        <f aca="false">VLOOKUP(E81,Lookups!$B$6:$E$304,3)</f>
        <v>21</v>
      </c>
    </row>
    <row r="82" customFormat="false" ht="12.75" hidden="false" customHeight="false" outlineLevel="0" collapsed="false">
      <c r="A82" s="46"/>
      <c r="B82" s="47" t="n">
        <v>0.054</v>
      </c>
      <c r="C82" s="66" t="n">
        <f aca="false">C$81+B82</f>
        <v>0.254</v>
      </c>
      <c r="D82" s="67" t="n">
        <f aca="false">D$81+B82</f>
        <v>0.354</v>
      </c>
      <c r="E82" s="50" t="n">
        <v>37987</v>
      </c>
      <c r="F82" s="68" t="n">
        <f aca="false">F81</f>
        <v>42</v>
      </c>
      <c r="G82" s="68" t="n">
        <f aca="false">F82</f>
        <v>42</v>
      </c>
      <c r="H82" s="52" t="n">
        <v>50</v>
      </c>
      <c r="I82" s="53" t="e">
        <f aca="false">IF(AND(F82&gt;H82,F$2="No"),"",EURO(F82,H82,V82,V82,C82,W82,1,0))</f>
        <v>#NAME?</v>
      </c>
      <c r="J82" s="54" t="e">
        <f aca="false">IF(AND(G82&gt;H82,F$2="no"),"",EURO(G82,H82,V82,V82,D82,W82,1,0))</f>
        <v>#NAME?</v>
      </c>
      <c r="K82" s="55" t="e">
        <f aca="false">EURO(F82,H82,V82,V82,C82,W82,1,1)</f>
        <v>#NAME?</v>
      </c>
      <c r="L82" s="53" t="e">
        <f aca="false">IF(AND(G82&lt;H82,F$2="no"),"",EURO(G82,H82,V82,V82,C82,W82,0,0))</f>
        <v>#NAME?</v>
      </c>
      <c r="M82" s="54" t="e">
        <f aca="false">IF(AND(F82&lt;H82,F$2="no"),"",EURO(F82,H82,V82,V82,D82,W82,0,0))</f>
        <v>#NAME?</v>
      </c>
      <c r="N82" s="56" t="e">
        <f aca="false">EURO(F82,H82,V82,V82,C82,W82,0,1)</f>
        <v>#NAME?</v>
      </c>
      <c r="O82" s="57" t="e">
        <f aca="false">EURO($F82,$H82,$V82,$V82,$C82,$W82,1,2)</f>
        <v>#NAME?</v>
      </c>
      <c r="P82" s="58" t="e">
        <f aca="false">EURO($F82,$H82,$V82,$V82,$C82,$W82,1,3)/100</f>
        <v>#NAME?</v>
      </c>
      <c r="Q82" s="59" t="e">
        <f aca="false">EURO($F82,$H82,$V82,$V82,$C82,$W82,1,5)/365.25*X82*16*$Q$2</f>
        <v>#NAME?</v>
      </c>
      <c r="R82" s="60" t="n">
        <f aca="false">VLOOKUP(E82,Lookups!$B$6:$H$304,2)</f>
        <v>37985</v>
      </c>
      <c r="S82" s="14"/>
      <c r="T82" s="69" t="e">
        <f aca="false">IF(F82&gt;H82,"",J82-I82)</f>
        <v>#NAME?</v>
      </c>
      <c r="U82" s="26" t="str">
        <f aca="false">IF(F82&gt;H82,M82-L82,"")</f>
        <v/>
      </c>
      <c r="V82" s="70" t="n">
        <f aca="false">VLOOKUP(E82,Lookups!$B$6:$E$304,4)</f>
        <v>0.0518937256736645</v>
      </c>
      <c r="W82" s="71" t="n">
        <f aca="false">R82-$C$1</f>
        <v>-7941</v>
      </c>
      <c r="X82" s="72" t="n">
        <f aca="false">VLOOKUP(E82,Lookups!$B$6:$E$304,3)</f>
        <v>21</v>
      </c>
    </row>
    <row r="83" customFormat="false" ht="12.75" hidden="false" customHeight="false" outlineLevel="0" collapsed="false">
      <c r="A83" s="46"/>
      <c r="B83" s="47" t="n">
        <v>0.054</v>
      </c>
      <c r="C83" s="66" t="n">
        <f aca="false">C$81+B83</f>
        <v>0.254</v>
      </c>
      <c r="D83" s="67" t="n">
        <f aca="false">D$81+B83</f>
        <v>0.354</v>
      </c>
      <c r="E83" s="50" t="n">
        <v>37987</v>
      </c>
      <c r="F83" s="68" t="n">
        <f aca="false">F82</f>
        <v>42</v>
      </c>
      <c r="G83" s="68" t="n">
        <f aca="false">F83</f>
        <v>42</v>
      </c>
      <c r="H83" s="52" t="n">
        <v>50</v>
      </c>
      <c r="I83" s="53" t="e">
        <f aca="false">IF(AND(F83&gt;H83,F$2="No"),"",EURO(F83,H83,V83,V83,C83,W83,1,0))</f>
        <v>#NAME?</v>
      </c>
      <c r="J83" s="54" t="e">
        <f aca="false">IF(AND(G83&gt;H83,F$2="no"),"",EURO(G83,H83,V83,V83,D83,W83,1,0))</f>
        <v>#NAME?</v>
      </c>
      <c r="K83" s="55" t="e">
        <f aca="false">EURO(F83,H83,V83,V83,C83,W83,1,1)</f>
        <v>#NAME?</v>
      </c>
      <c r="L83" s="53" t="e">
        <f aca="false">IF(AND(G83&lt;H83,F$2="no"),"",EURO(G83,H83,V83,V83,C83,W83,0,0))</f>
        <v>#NAME?</v>
      </c>
      <c r="M83" s="54" t="e">
        <f aca="false">IF(AND(F83&lt;H83,F$2="no"),"",EURO(F83,H83,V83,V83,D83,W83,0,0))</f>
        <v>#NAME?</v>
      </c>
      <c r="N83" s="56" t="e">
        <f aca="false">EURO(F83,H83,V83,V83,C83,W83,0,1)</f>
        <v>#NAME?</v>
      </c>
      <c r="O83" s="57" t="e">
        <f aca="false">EURO($F83,$H83,$V83,$V83,$C83,$W83,1,2)</f>
        <v>#NAME?</v>
      </c>
      <c r="P83" s="58" t="e">
        <f aca="false">EURO($F83,$H83,$V83,$V83,$C83,$W83,1,3)/100</f>
        <v>#NAME?</v>
      </c>
      <c r="Q83" s="59" t="e">
        <f aca="false">EURO($F83,$H83,$V83,$V83,$C83,$W83,1,5)/365.25*X83*16*$Q$2</f>
        <v>#NAME?</v>
      </c>
      <c r="R83" s="60" t="n">
        <f aca="false">VLOOKUP(E83,Lookups!$B$6:$H$304,2)</f>
        <v>37985</v>
      </c>
      <c r="S83" s="14"/>
      <c r="T83" s="69" t="e">
        <f aca="false">IF(F83&gt;H83,"",J83-I83)</f>
        <v>#NAME?</v>
      </c>
      <c r="U83" s="26" t="str">
        <f aca="false">IF(F83&gt;H83,M83-L83,"")</f>
        <v/>
      </c>
      <c r="V83" s="70" t="n">
        <f aca="false">VLOOKUP(E83,Lookups!$B$6:$E$304,4)</f>
        <v>0.0518937256736645</v>
      </c>
      <c r="W83" s="71" t="n">
        <f aca="false">R83-$C$1</f>
        <v>-7941</v>
      </c>
      <c r="X83" s="72" t="n">
        <f aca="false">VLOOKUP(E83,Lookups!$B$6:$E$304,3)</f>
        <v>21</v>
      </c>
    </row>
    <row r="84" customFormat="false" ht="12.75" hidden="false" customHeight="false" outlineLevel="0" collapsed="false">
      <c r="A84" s="46"/>
      <c r="B84" s="47" t="n">
        <v>0.054</v>
      </c>
      <c r="C84" s="66" t="n">
        <f aca="false">C$81+B84</f>
        <v>0.254</v>
      </c>
      <c r="D84" s="67" t="n">
        <f aca="false">D$81+B84</f>
        <v>0.354</v>
      </c>
      <c r="E84" s="50" t="n">
        <v>37987</v>
      </c>
      <c r="F84" s="68" t="n">
        <f aca="false">F83</f>
        <v>42</v>
      </c>
      <c r="G84" s="68" t="n">
        <f aca="false">F84</f>
        <v>42</v>
      </c>
      <c r="H84" s="52" t="n">
        <v>50</v>
      </c>
      <c r="I84" s="53" t="e">
        <f aca="false">IF(AND(F84&gt;H84,F$2="No"),"",EURO(F84,H84,V84,V84,C84,W84,1,0))</f>
        <v>#NAME?</v>
      </c>
      <c r="J84" s="54" t="e">
        <f aca="false">IF(AND(G84&gt;H84,F$2="no"),"",EURO(G84,H84,V84,V84,D84,W84,1,0))</f>
        <v>#NAME?</v>
      </c>
      <c r="K84" s="55" t="e">
        <f aca="false">EURO(F84,H84,V84,V84,C84,W84,1,1)</f>
        <v>#NAME?</v>
      </c>
      <c r="L84" s="53" t="e">
        <f aca="false">IF(AND(G84&lt;H84,F$2="no"),"",EURO(G84,H84,V84,V84,C84,W84,0,0))</f>
        <v>#NAME?</v>
      </c>
      <c r="M84" s="54" t="e">
        <f aca="false">IF(AND(F84&lt;H84,F$2="no"),"",EURO(F84,H84,V84,V84,D84,W84,0,0))</f>
        <v>#NAME?</v>
      </c>
      <c r="N84" s="56" t="e">
        <f aca="false">EURO(F84,H84,V84,V84,C84,W84,0,1)</f>
        <v>#NAME?</v>
      </c>
      <c r="O84" s="57" t="e">
        <f aca="false">EURO($F84,$H84,$V84,$V84,$C84,$W84,1,2)</f>
        <v>#NAME?</v>
      </c>
      <c r="P84" s="58" t="e">
        <f aca="false">EURO($F84,$H84,$V84,$V84,$C84,$W84,1,3)/100</f>
        <v>#NAME?</v>
      </c>
      <c r="Q84" s="59" t="e">
        <f aca="false">EURO($F84,$H84,$V84,$V84,$C84,$W84,1,5)/365.25*X84*16*$Q$2</f>
        <v>#NAME?</v>
      </c>
      <c r="R84" s="60" t="n">
        <f aca="false">VLOOKUP(E84,Lookups!$B$6:$H$304,2)</f>
        <v>37985</v>
      </c>
      <c r="S84" s="14"/>
      <c r="T84" s="69" t="e">
        <f aca="false">IF(F84&gt;H84,"",J84-I84)</f>
        <v>#NAME?</v>
      </c>
      <c r="U84" s="26" t="str">
        <f aca="false">IF(F84&gt;H84,M84-L84,"")</f>
        <v/>
      </c>
      <c r="V84" s="70" t="n">
        <f aca="false">VLOOKUP(E84,Lookups!$B$6:$E$304,4)</f>
        <v>0.0518937256736645</v>
      </c>
      <c r="W84" s="71" t="n">
        <f aca="false">R84-$C$1</f>
        <v>-7941</v>
      </c>
      <c r="X84" s="72" t="n">
        <f aca="false">VLOOKUP(E84,Lookups!$B$6:$E$304,3)</f>
        <v>21</v>
      </c>
    </row>
    <row r="85" customFormat="false" ht="13.5" hidden="false" customHeight="false" outlineLevel="0" collapsed="false">
      <c r="A85" s="46"/>
      <c r="B85" s="47" t="n">
        <v>0.054</v>
      </c>
      <c r="C85" s="66" t="n">
        <f aca="false">C$81+B85</f>
        <v>0.254</v>
      </c>
      <c r="D85" s="67" t="n">
        <f aca="false">D$81+B85</f>
        <v>0.354</v>
      </c>
      <c r="E85" s="50" t="n">
        <v>37987</v>
      </c>
      <c r="F85" s="68" t="n">
        <f aca="false">F84</f>
        <v>42</v>
      </c>
      <c r="G85" s="68" t="n">
        <f aca="false">F85</f>
        <v>42</v>
      </c>
      <c r="H85" s="52" t="n">
        <v>50</v>
      </c>
      <c r="I85" s="53" t="e">
        <f aca="false">IF(AND(F85&gt;H85,F$2="No"),"",EURO(F85,H85,V85,V85,C85,W85,1,0))</f>
        <v>#NAME?</v>
      </c>
      <c r="J85" s="54" t="e">
        <f aca="false">IF(AND(G85&gt;H85,F$2="no"),"",EURO(G85,H85,V85,V85,D85,W85,1,0))</f>
        <v>#NAME?</v>
      </c>
      <c r="K85" s="55" t="e">
        <f aca="false">EURO(F85,H85,V85,V85,C85,W85,1,1)</f>
        <v>#NAME?</v>
      </c>
      <c r="L85" s="53" t="e">
        <f aca="false">IF(AND(G85&lt;H85,F$2="no"),"",EURO(G85,H85,V85,V85,C85,W85,0,0))</f>
        <v>#NAME?</v>
      </c>
      <c r="M85" s="54" t="e">
        <f aca="false">IF(AND(F85&lt;H85,F$2="no"),"",EURO(F85,H85,V85,V85,D85,W85,0,0))</f>
        <v>#NAME?</v>
      </c>
      <c r="N85" s="56" t="e">
        <f aca="false">EURO(F85,H85,V85,V85,C85,W85,0,1)</f>
        <v>#NAME?</v>
      </c>
      <c r="O85" s="57" t="e">
        <f aca="false">EURO($F85,$H85,$V85,$V85,$C85,$W85,1,2)</f>
        <v>#NAME?</v>
      </c>
      <c r="P85" s="58" t="e">
        <f aca="false">EURO($F85,$H85,$V85,$V85,$C85,$W85,1,3)/100</f>
        <v>#NAME?</v>
      </c>
      <c r="Q85" s="59" t="e">
        <f aca="false">EURO($F85,$H85,$V85,$V85,$C85,$W85,1,5)/365.25*X85*16*$Q$2</f>
        <v>#NAME?</v>
      </c>
      <c r="R85" s="60" t="n">
        <f aca="false">VLOOKUP(E85,Lookups!$B$6:$H$304,2)</f>
        <v>37985</v>
      </c>
      <c r="S85" s="14"/>
      <c r="T85" s="73" t="e">
        <f aca="false">IF(F85&gt;H85,"",J85-I85)</f>
        <v>#NAME?</v>
      </c>
      <c r="U85" s="74" t="str">
        <f aca="false">IF(F85&gt;H85,M85-L85,"")</f>
        <v/>
      </c>
      <c r="V85" s="75" t="n">
        <f aca="false">VLOOKUP(E85,Lookups!$B$6:$E$304,4)</f>
        <v>0.0518937256736645</v>
      </c>
      <c r="W85" s="76" t="n">
        <f aca="false">R85-$C$1</f>
        <v>-7941</v>
      </c>
      <c r="X85" s="77" t="n">
        <f aca="false">VLOOKUP(E85,Lookups!$B$6:$E$304,3)</f>
        <v>21</v>
      </c>
    </row>
    <row r="86" customFormat="false" ht="13.5" hidden="false" customHeight="false" outlineLevel="0" collapsed="false">
      <c r="A86" s="78"/>
      <c r="B86" s="79"/>
      <c r="C86" s="80"/>
      <c r="D86" s="80"/>
      <c r="E86" s="81"/>
      <c r="F86" s="82"/>
      <c r="G86" s="82"/>
      <c r="H86" s="83"/>
      <c r="I86" s="84"/>
      <c r="J86" s="84"/>
      <c r="K86" s="85"/>
      <c r="L86" s="84"/>
      <c r="M86" s="84"/>
      <c r="N86" s="86"/>
      <c r="O86" s="87"/>
      <c r="P86" s="84"/>
      <c r="Q86" s="88"/>
      <c r="R86" s="89"/>
      <c r="S86" s="14"/>
      <c r="T86" s="84"/>
      <c r="U86" s="90"/>
      <c r="V86" s="91"/>
      <c r="W86" s="92"/>
    </row>
    <row r="87" customFormat="false" ht="12.75" hidden="false" customHeight="false" outlineLevel="0" collapsed="false">
      <c r="A87" s="46" t="n">
        <v>2005</v>
      </c>
      <c r="B87" s="47"/>
      <c r="C87" s="48" t="n">
        <v>0.2</v>
      </c>
      <c r="D87" s="49" t="n">
        <v>0.3</v>
      </c>
      <c r="E87" s="50" t="n">
        <v>38353</v>
      </c>
      <c r="F87" s="51" t="n">
        <v>41</v>
      </c>
      <c r="G87" s="51" t="n">
        <v>42</v>
      </c>
      <c r="H87" s="52" t="n">
        <v>50</v>
      </c>
      <c r="I87" s="53" t="e">
        <f aca="false">IF(AND(F87&gt;H87,F$2="No"),"",EURO(F87,H87,V87,V87,C87,W87,1,0))</f>
        <v>#NAME?</v>
      </c>
      <c r="J87" s="54" t="e">
        <f aca="false">IF(AND(G87&gt;H87,F$2="no"),"",EURO(G87,H87,V87,V87,D87,W87,1,0))</f>
        <v>#NAME?</v>
      </c>
      <c r="K87" s="55" t="e">
        <f aca="false">EURO(F87,H87,V87,V87,C87,W87,1,1)</f>
        <v>#NAME?</v>
      </c>
      <c r="L87" s="53" t="e">
        <f aca="false">IF(AND(G87&lt;H87,F$2="no"),"",EURO(G87,H87,V87,V87,C87,W87,0,0))</f>
        <v>#NAME?</v>
      </c>
      <c r="M87" s="54" t="e">
        <f aca="false">IF(AND(F87&lt;H87,F$2="no"),"",EURO(F87,H87,V87,V87,D87,W87,0,0))</f>
        <v>#NAME?</v>
      </c>
      <c r="N87" s="56" t="e">
        <f aca="false">EURO(F87,H87,V87,V87,C87,W87,0,1)</f>
        <v>#NAME?</v>
      </c>
      <c r="O87" s="57" t="e">
        <f aca="false">EURO($F87,$H87,$V87,$V87,$C87,$W87,1,2)</f>
        <v>#NAME?</v>
      </c>
      <c r="P87" s="58" t="e">
        <f aca="false">EURO($F87,$H87,$V87,$V87,$C87,$W87,1,3)/100</f>
        <v>#NAME?</v>
      </c>
      <c r="Q87" s="59" t="e">
        <f aca="false">EURO($F87,$H87,$V87,$V87,$C87,$W87,1,5)/365.25*X87*16*$Q$2</f>
        <v>#NAME?</v>
      </c>
      <c r="R87" s="60" t="n">
        <f aca="false">VLOOKUP(E87,Lookups!$B$6:$H$304,2)</f>
        <v>38351</v>
      </c>
      <c r="S87" s="14"/>
      <c r="T87" s="61" t="e">
        <f aca="false">IF(F87&gt;H87,"",J87-I87)</f>
        <v>#NAME?</v>
      </c>
      <c r="U87" s="62" t="str">
        <f aca="false">IF(F87&gt;H87,M87-L87,"")</f>
        <v/>
      </c>
      <c r="V87" s="63" t="n">
        <f aca="false">VLOOKUP(E87,Lookups!$B$6:$E$304,4)</f>
        <v>0.0549510964313349</v>
      </c>
      <c r="W87" s="64" t="n">
        <f aca="false">R87-$C$1</f>
        <v>-7575</v>
      </c>
      <c r="X87" s="65" t="n">
        <f aca="false">VLOOKUP(E87,Lookups!$B$6:$E$304,3)</f>
        <v>21</v>
      </c>
    </row>
    <row r="88" customFormat="false" ht="12.75" hidden="false" customHeight="false" outlineLevel="0" collapsed="false">
      <c r="A88" s="46"/>
      <c r="B88" s="47" t="n">
        <v>0.062</v>
      </c>
      <c r="C88" s="66" t="n">
        <f aca="false">C$87+B88</f>
        <v>0.262</v>
      </c>
      <c r="D88" s="67" t="n">
        <f aca="false">D$87+B88</f>
        <v>0.362</v>
      </c>
      <c r="E88" s="50" t="n">
        <v>38353</v>
      </c>
      <c r="F88" s="68" t="n">
        <f aca="false">F87</f>
        <v>41</v>
      </c>
      <c r="G88" s="68" t="n">
        <f aca="false">F88</f>
        <v>41</v>
      </c>
      <c r="H88" s="52" t="n">
        <v>50</v>
      </c>
      <c r="I88" s="53" t="e">
        <f aca="false">IF(AND(F88&gt;H88,F$2="No"),"",EURO(F88,H88,V88,V88,C88,W88,1,0))</f>
        <v>#NAME?</v>
      </c>
      <c r="J88" s="54" t="e">
        <f aca="false">IF(AND(G88&gt;H88,F$2="no"),"",EURO(G88,H88,V88,V88,D88,W88,1,0))</f>
        <v>#NAME?</v>
      </c>
      <c r="K88" s="55" t="e">
        <f aca="false">EURO(F88,H88,V88,V88,C88,W88,1,1)</f>
        <v>#NAME?</v>
      </c>
      <c r="L88" s="53" t="e">
        <f aca="false">IF(AND(G88&lt;H88,F$2="no"),"",EURO(G88,H88,V88,V88,C88,W88,0,0))</f>
        <v>#NAME?</v>
      </c>
      <c r="M88" s="54" t="e">
        <f aca="false">IF(AND(F88&lt;H88,F$2="no"),"",EURO(F88,H88,V88,V88,D88,W88,0,0))</f>
        <v>#NAME?</v>
      </c>
      <c r="N88" s="56" t="e">
        <f aca="false">EURO(F88,H88,V88,V88,C88,W88,0,1)</f>
        <v>#NAME?</v>
      </c>
      <c r="O88" s="57" t="e">
        <f aca="false">EURO($F88,$H88,$V88,$V88,$C88,$W88,1,2)</f>
        <v>#NAME?</v>
      </c>
      <c r="P88" s="58" t="e">
        <f aca="false">EURO($F88,$H88,$V88,$V88,$C88,$W88,1,3)/100</f>
        <v>#NAME?</v>
      </c>
      <c r="Q88" s="59" t="e">
        <f aca="false">EURO($F88,$H88,$V88,$V88,$C88,$W88,1,5)/365.25*X88*16*$Q$2</f>
        <v>#NAME?</v>
      </c>
      <c r="R88" s="60" t="n">
        <f aca="false">VLOOKUP(E88,Lookups!$B$6:$H$304,2)</f>
        <v>38351</v>
      </c>
      <c r="S88" s="14"/>
      <c r="T88" s="69" t="e">
        <f aca="false">IF(F88&gt;H88,"",J88-I88)</f>
        <v>#NAME?</v>
      </c>
      <c r="U88" s="26" t="str">
        <f aca="false">IF(F88&gt;H88,M88-L88,"")</f>
        <v/>
      </c>
      <c r="V88" s="70" t="n">
        <f aca="false">VLOOKUP(E88,Lookups!$B$6:$E$304,4)</f>
        <v>0.0549510964313349</v>
      </c>
      <c r="W88" s="71" t="n">
        <f aca="false">R88-$C$1</f>
        <v>-7575</v>
      </c>
      <c r="X88" s="72" t="n">
        <f aca="false">VLOOKUP(E88,Lookups!$B$6:$E$304,3)</f>
        <v>21</v>
      </c>
    </row>
    <row r="89" customFormat="false" ht="12.75" hidden="false" customHeight="false" outlineLevel="0" collapsed="false">
      <c r="A89" s="46"/>
      <c r="B89" s="47" t="n">
        <v>0.062</v>
      </c>
      <c r="C89" s="66" t="n">
        <f aca="false">C$87+B89</f>
        <v>0.262</v>
      </c>
      <c r="D89" s="67" t="n">
        <f aca="false">D$87+B89</f>
        <v>0.362</v>
      </c>
      <c r="E89" s="50" t="n">
        <v>38353</v>
      </c>
      <c r="F89" s="68" t="n">
        <f aca="false">F88</f>
        <v>41</v>
      </c>
      <c r="G89" s="68" t="n">
        <f aca="false">F89</f>
        <v>41</v>
      </c>
      <c r="H89" s="52" t="n">
        <v>50</v>
      </c>
      <c r="I89" s="53" t="e">
        <f aca="false">IF(AND(F89&gt;H89,F$2="No"),"",EURO(F89,H89,V89,V89,C89,W89,1,0))</f>
        <v>#NAME?</v>
      </c>
      <c r="J89" s="54" t="e">
        <f aca="false">IF(AND(G89&gt;H89,F$2="no"),"",EURO(G89,H89,V89,V89,D89,W89,1,0))</f>
        <v>#NAME?</v>
      </c>
      <c r="K89" s="55" t="e">
        <f aca="false">EURO(F89,H89,V89,V89,C89,W89,1,1)</f>
        <v>#NAME?</v>
      </c>
      <c r="L89" s="53" t="e">
        <f aca="false">IF(AND(G89&lt;H89,F$2="no"),"",EURO(G89,H89,V89,V89,C89,W89,0,0))</f>
        <v>#NAME?</v>
      </c>
      <c r="M89" s="54" t="e">
        <f aca="false">IF(AND(F89&lt;H89,F$2="no"),"",EURO(F89,H89,V89,V89,D89,W89,0,0))</f>
        <v>#NAME?</v>
      </c>
      <c r="N89" s="56" t="e">
        <f aca="false">EURO(F89,H89,V89,V89,C89,W89,0,1)</f>
        <v>#NAME?</v>
      </c>
      <c r="O89" s="57" t="e">
        <f aca="false">EURO($F89,$H89,$V89,$V89,$C89,$W89,1,2)</f>
        <v>#NAME?</v>
      </c>
      <c r="P89" s="58" t="e">
        <f aca="false">EURO($F89,$H89,$V89,$V89,$C89,$W89,1,3)/100</f>
        <v>#NAME?</v>
      </c>
      <c r="Q89" s="59" t="e">
        <f aca="false">EURO($F89,$H89,$V89,$V89,$C89,$W89,1,5)/365.25*X89*16*$Q$2</f>
        <v>#NAME?</v>
      </c>
      <c r="R89" s="60" t="n">
        <f aca="false">VLOOKUP(E89,Lookups!$B$6:$H$304,2)</f>
        <v>38351</v>
      </c>
      <c r="S89" s="14"/>
      <c r="T89" s="69" t="e">
        <f aca="false">IF(F89&gt;H89,"",J89-I89)</f>
        <v>#NAME?</v>
      </c>
      <c r="U89" s="26" t="str">
        <f aca="false">IF(F89&gt;H89,M89-L89,"")</f>
        <v/>
      </c>
      <c r="V89" s="70" t="n">
        <f aca="false">VLOOKUP(E89,Lookups!$B$6:$E$304,4)</f>
        <v>0.0549510964313349</v>
      </c>
      <c r="W89" s="71" t="n">
        <f aca="false">R89-$C$1</f>
        <v>-7575</v>
      </c>
      <c r="X89" s="72" t="n">
        <f aca="false">VLOOKUP(E89,Lookups!$B$6:$E$304,3)</f>
        <v>21</v>
      </c>
    </row>
    <row r="90" customFormat="false" ht="12.75" hidden="false" customHeight="false" outlineLevel="0" collapsed="false">
      <c r="A90" s="46"/>
      <c r="B90" s="47" t="n">
        <v>0.062</v>
      </c>
      <c r="C90" s="66" t="n">
        <f aca="false">C$87+B90</f>
        <v>0.262</v>
      </c>
      <c r="D90" s="67" t="n">
        <f aca="false">D$87+B90</f>
        <v>0.362</v>
      </c>
      <c r="E90" s="50" t="n">
        <v>38353</v>
      </c>
      <c r="F90" s="68" t="n">
        <f aca="false">F89</f>
        <v>41</v>
      </c>
      <c r="G90" s="68" t="n">
        <f aca="false">F90</f>
        <v>41</v>
      </c>
      <c r="H90" s="52" t="n">
        <v>50</v>
      </c>
      <c r="I90" s="53" t="e">
        <f aca="false">IF(AND(F90&gt;H90,F$2="No"),"",EURO(F90,H90,V90,V90,C90,W90,1,0))</f>
        <v>#NAME?</v>
      </c>
      <c r="J90" s="54" t="e">
        <f aca="false">IF(AND(G90&gt;H90,F$2="no"),"",EURO(G90,H90,V90,V90,D90,W90,1,0))</f>
        <v>#NAME?</v>
      </c>
      <c r="K90" s="55" t="e">
        <f aca="false">EURO(F90,H90,V90,V90,C90,W90,1,1)</f>
        <v>#NAME?</v>
      </c>
      <c r="L90" s="53" t="e">
        <f aca="false">IF(AND(G90&lt;H90,F$2="no"),"",EURO(G90,H90,V90,V90,C90,W90,0,0))</f>
        <v>#NAME?</v>
      </c>
      <c r="M90" s="54" t="e">
        <f aca="false">IF(AND(F90&lt;H90,F$2="no"),"",EURO(F90,H90,V90,V90,D90,W90,0,0))</f>
        <v>#NAME?</v>
      </c>
      <c r="N90" s="56" t="e">
        <f aca="false">EURO(F90,H90,V90,V90,C90,W90,0,1)</f>
        <v>#NAME?</v>
      </c>
      <c r="O90" s="57" t="e">
        <f aca="false">EURO($F90,$H90,$V90,$V90,$C90,$W90,1,2)</f>
        <v>#NAME?</v>
      </c>
      <c r="P90" s="58" t="e">
        <f aca="false">EURO($F90,$H90,$V90,$V90,$C90,$W90,1,3)/100</f>
        <v>#NAME?</v>
      </c>
      <c r="Q90" s="59" t="e">
        <f aca="false">EURO($F90,$H90,$V90,$V90,$C90,$W90,1,5)/365.25*X90*16*$Q$2</f>
        <v>#NAME?</v>
      </c>
      <c r="R90" s="60" t="n">
        <f aca="false">VLOOKUP(E90,Lookups!$B$6:$H$304,2)</f>
        <v>38351</v>
      </c>
      <c r="S90" s="14"/>
      <c r="T90" s="69" t="e">
        <f aca="false">IF(F90&gt;H90,"",J90-I90)</f>
        <v>#NAME?</v>
      </c>
      <c r="U90" s="26" t="str">
        <f aca="false">IF(F90&gt;H90,M90-L90,"")</f>
        <v/>
      </c>
      <c r="V90" s="70" t="n">
        <f aca="false">VLOOKUP(E90,Lookups!$B$6:$E$304,4)</f>
        <v>0.0549510964313349</v>
      </c>
      <c r="W90" s="71" t="n">
        <f aca="false">R90-$C$1</f>
        <v>-7575</v>
      </c>
      <c r="X90" s="72" t="n">
        <f aca="false">VLOOKUP(E90,Lookups!$B$6:$E$304,3)</f>
        <v>21</v>
      </c>
    </row>
    <row r="91" customFormat="false" ht="13.5" hidden="false" customHeight="false" outlineLevel="0" collapsed="false">
      <c r="A91" s="46"/>
      <c r="B91" s="47" t="n">
        <v>0.062</v>
      </c>
      <c r="C91" s="66" t="n">
        <f aca="false">C90</f>
        <v>0.262</v>
      </c>
      <c r="D91" s="67" t="n">
        <f aca="false">D90</f>
        <v>0.362</v>
      </c>
      <c r="E91" s="50" t="n">
        <v>38353</v>
      </c>
      <c r="F91" s="68" t="n">
        <f aca="false">F90</f>
        <v>41</v>
      </c>
      <c r="G91" s="68" t="n">
        <f aca="false">F91</f>
        <v>41</v>
      </c>
      <c r="H91" s="52" t="n">
        <v>50</v>
      </c>
      <c r="I91" s="53" t="e">
        <f aca="false">IF(AND(F91&gt;H91,F$2="No"),"",EURO(F91,H91,V91,V91,C91,W91,1,0))</f>
        <v>#NAME?</v>
      </c>
      <c r="J91" s="54" t="e">
        <f aca="false">IF(AND(G91&gt;H91,F$2="no"),"",EURO(G91,H91,V91,V91,D91,W91,1,0))</f>
        <v>#NAME?</v>
      </c>
      <c r="K91" s="55" t="e">
        <f aca="false">EURO(F91,H91,V91,V91,C91,W91,1,1)</f>
        <v>#NAME?</v>
      </c>
      <c r="L91" s="53" t="e">
        <f aca="false">IF(AND(G91&lt;H91,F$2="no"),"",EURO(G91,H91,V91,V91,C91,W91,0,0))</f>
        <v>#NAME?</v>
      </c>
      <c r="M91" s="54" t="e">
        <f aca="false">IF(AND(F91&lt;H91,F$2="no"),"",EURO(F91,H91,V91,V91,D91,W91,0,0))</f>
        <v>#NAME?</v>
      </c>
      <c r="N91" s="56" t="e">
        <f aca="false">EURO(F91,H91,V91,V91,C91,W91,0,1)</f>
        <v>#NAME?</v>
      </c>
      <c r="O91" s="57" t="e">
        <f aca="false">EURO($F91,$H91,$V91,$V91,$C91,$W91,1,2)</f>
        <v>#NAME?</v>
      </c>
      <c r="P91" s="58" t="e">
        <f aca="false">EURO($F91,$H91,$V91,$V91,$C91,$W91,1,3)/100</f>
        <v>#NAME?</v>
      </c>
      <c r="Q91" s="59" t="e">
        <f aca="false">EURO($F91,$H91,$V91,$V91,$C91,$W91,1,5)/365.25*X91*16*$Q$2</f>
        <v>#NAME?</v>
      </c>
      <c r="R91" s="60" t="n">
        <f aca="false">VLOOKUP(E91,Lookups!$B$6:$H$304,2)</f>
        <v>38351</v>
      </c>
      <c r="S91" s="14"/>
      <c r="T91" s="73" t="e">
        <f aca="false">IF(F91&gt;H91,"",J91-I91)</f>
        <v>#NAME?</v>
      </c>
      <c r="U91" s="74" t="str">
        <f aca="false">IF(F91&gt;H91,M91-L91,"")</f>
        <v/>
      </c>
      <c r="V91" s="75" t="n">
        <f aca="false">VLOOKUP(E91,Lookups!$B$6:$E$304,4)</f>
        <v>0.0549510964313349</v>
      </c>
      <c r="W91" s="76" t="n">
        <f aca="false">R91-$C$1</f>
        <v>-7575</v>
      </c>
      <c r="X91" s="77" t="n">
        <f aca="false">VLOOKUP(E91,Lookups!$B$6:$E$304,3)</f>
        <v>21</v>
      </c>
    </row>
    <row r="92" customFormat="false" ht="13.5" hidden="false" customHeight="false" outlineLevel="0" collapsed="false">
      <c r="A92" s="78"/>
      <c r="B92" s="79"/>
      <c r="C92" s="80"/>
      <c r="D92" s="80"/>
      <c r="E92" s="81"/>
      <c r="F92" s="82"/>
      <c r="G92" s="82"/>
      <c r="H92" s="83"/>
      <c r="I92" s="84"/>
      <c r="J92" s="84"/>
      <c r="K92" s="85"/>
      <c r="L92" s="84"/>
      <c r="M92" s="84"/>
      <c r="N92" s="86"/>
      <c r="O92" s="87"/>
      <c r="P92" s="84"/>
      <c r="Q92" s="88"/>
      <c r="R92" s="89"/>
      <c r="S92" s="14"/>
      <c r="T92" s="84"/>
      <c r="U92" s="90"/>
      <c r="V92" s="91"/>
      <c r="W92" s="92"/>
    </row>
    <row r="93" customFormat="false" ht="12.75" hidden="false" customHeight="false" outlineLevel="0" collapsed="false">
      <c r="A93" s="142" t="n">
        <v>2006</v>
      </c>
      <c r="B93" s="47"/>
      <c r="C93" s="48" t="n">
        <v>0.2</v>
      </c>
      <c r="D93" s="49" t="n">
        <v>0.3</v>
      </c>
      <c r="E93" s="50" t="n">
        <v>38718</v>
      </c>
      <c r="F93" s="51" t="n">
        <v>38</v>
      </c>
      <c r="G93" s="51" t="n">
        <v>40</v>
      </c>
      <c r="H93" s="52" t="n">
        <v>40</v>
      </c>
      <c r="I93" s="53" t="e">
        <f aca="false">IF(AND(F93&gt;H93,F$2="No"),"",EURO(F93,H93,V93,V93,C93,W93,1,0))</f>
        <v>#NAME?</v>
      </c>
      <c r="J93" s="54" t="e">
        <f aca="false">IF(AND(G93&gt;H93,F$2="no"),"",EURO(G93,H93,V93,V93,D93,W93,1,0))</f>
        <v>#NAME?</v>
      </c>
      <c r="K93" s="55" t="e">
        <f aca="false">EURO(F93,H93,V93,V93,C93,W93,1,1)</f>
        <v>#NAME?</v>
      </c>
      <c r="L93" s="53" t="e">
        <f aca="false">IF(AND(G93&lt;H93,F$2="no"),"",EURO(G93,H93,V93,V93,C93,W93,0,0))</f>
        <v>#NAME?</v>
      </c>
      <c r="M93" s="54" t="e">
        <f aca="false">IF(AND(F93&lt;H93,F$2="no"),"",EURO(F93,H93,V93,V93,D93,W93,0,0))</f>
        <v>#NAME?</v>
      </c>
      <c r="N93" s="56" t="e">
        <f aca="false">EURO(F93,H93,V93,V93,C93,W93,0,1)</f>
        <v>#NAME?</v>
      </c>
      <c r="O93" s="57" t="e">
        <f aca="false">EURO($F93,$H93,$V93,$V93,$C93,$W93,1,2)</f>
        <v>#NAME?</v>
      </c>
      <c r="P93" s="58" t="e">
        <f aca="false">EURO($F93,$H93,$V93,$V93,$C93,$W93,1,3)/100</f>
        <v>#NAME?</v>
      </c>
      <c r="Q93" s="59" t="e">
        <f aca="false">EURO($F93,$H93,$V93,$V93,$C93,$W93,1,5)/365.25*X93*16*$Q$2</f>
        <v>#NAME?</v>
      </c>
      <c r="R93" s="60" t="n">
        <f aca="false">VLOOKUP(E93,Lookups!$B$6:$H$304,2)</f>
        <v>38716</v>
      </c>
      <c r="S93" s="14"/>
      <c r="T93" s="61" t="e">
        <f aca="false">IF(F93&gt;H93,"",J93-I93)</f>
        <v>#NAME?</v>
      </c>
      <c r="U93" s="62" t="str">
        <f aca="false">IF(F93&gt;H93,M93-L93,"")</f>
        <v/>
      </c>
      <c r="V93" s="63" t="n">
        <f aca="false">VLOOKUP(E93,Lookups!$B$6:$E$304,4)</f>
        <v>0.057052568803837</v>
      </c>
      <c r="W93" s="64" t="n">
        <f aca="false">R93-$C$1</f>
        <v>-7210</v>
      </c>
      <c r="X93" s="65" t="n">
        <f aca="false">VLOOKUP(E93,Lookups!$B$6:$E$304,3)</f>
        <v>21</v>
      </c>
    </row>
    <row r="94" customFormat="false" ht="12.75" hidden="false" customHeight="false" outlineLevel="0" collapsed="false">
      <c r="A94" s="142"/>
      <c r="B94" s="47" t="n">
        <v>0.092</v>
      </c>
      <c r="C94" s="66" t="n">
        <f aca="false">C$93+B94</f>
        <v>0.292</v>
      </c>
      <c r="D94" s="67" t="n">
        <f aca="false">D$93+B94</f>
        <v>0.392</v>
      </c>
      <c r="E94" s="50" t="n">
        <v>38718</v>
      </c>
      <c r="F94" s="68" t="n">
        <f aca="false">F93</f>
        <v>38</v>
      </c>
      <c r="G94" s="68" t="n">
        <f aca="false">F94</f>
        <v>38</v>
      </c>
      <c r="H94" s="52" t="n">
        <v>50</v>
      </c>
      <c r="I94" s="53" t="e">
        <f aca="false">IF(AND(F94&gt;H94,F$2="No"),"",EURO(F94,H94,V94,V94,C94,W94,1,0))</f>
        <v>#NAME?</v>
      </c>
      <c r="J94" s="54" t="e">
        <f aca="false">IF(AND(G94&gt;H94,F$2="no"),"",EURO(G94,H94,V94,V94,D94,W94,1,0))</f>
        <v>#NAME?</v>
      </c>
      <c r="K94" s="55" t="e">
        <f aca="false">EURO(F94,H94,V94,V94,C94,W94,1,1)</f>
        <v>#NAME?</v>
      </c>
      <c r="L94" s="53" t="e">
        <f aca="false">IF(AND(G94&lt;H94,F$2="no"),"",EURO(G94,H94,V94,V94,C94,W94,0,0))</f>
        <v>#NAME?</v>
      </c>
      <c r="M94" s="54" t="e">
        <f aca="false">IF(AND(F94&lt;H94,F$2="no"),"",EURO(F94,H94,V94,V94,D94,W94,0,0))</f>
        <v>#NAME?</v>
      </c>
      <c r="N94" s="56" t="e">
        <f aca="false">EURO(F94,H94,V94,V94,C94,W94,0,1)</f>
        <v>#NAME?</v>
      </c>
      <c r="O94" s="57" t="e">
        <f aca="false">EURO($F94,$H94,$V94,$V94,$C94,$W94,1,2)</f>
        <v>#NAME?</v>
      </c>
      <c r="P94" s="58" t="e">
        <f aca="false">EURO($F94,$H94,$V94,$V94,$C94,$W94,1,3)/100</f>
        <v>#NAME?</v>
      </c>
      <c r="Q94" s="59" t="e">
        <f aca="false">EURO($F94,$H94,$V94,$V94,$C94,$W94,1,5)/365.25*X94*16*$Q$2</f>
        <v>#NAME?</v>
      </c>
      <c r="R94" s="60" t="n">
        <f aca="false">VLOOKUP(E94,Lookups!$B$6:$H$304,2)</f>
        <v>38716</v>
      </c>
      <c r="S94" s="14"/>
      <c r="T94" s="69" t="e">
        <f aca="false">IF(F94&gt;H94,"",J94-I94)</f>
        <v>#NAME?</v>
      </c>
      <c r="U94" s="26" t="str">
        <f aca="false">IF(F94&gt;H94,M94-L94,"")</f>
        <v/>
      </c>
      <c r="V94" s="70" t="n">
        <f aca="false">VLOOKUP(E94,Lookups!$B$6:$E$304,4)</f>
        <v>0.057052568803837</v>
      </c>
      <c r="W94" s="71" t="n">
        <f aca="false">R94-$C$1</f>
        <v>-7210</v>
      </c>
      <c r="X94" s="72" t="n">
        <f aca="false">VLOOKUP(E94,Lookups!$B$6:$E$304,3)</f>
        <v>21</v>
      </c>
    </row>
    <row r="95" customFormat="false" ht="12.75" hidden="false" customHeight="false" outlineLevel="0" collapsed="false">
      <c r="A95" s="142"/>
      <c r="B95" s="47" t="n">
        <v>0.092</v>
      </c>
      <c r="C95" s="66" t="n">
        <f aca="false">C$93+B95</f>
        <v>0.292</v>
      </c>
      <c r="D95" s="67" t="n">
        <f aca="false">D$93+B95</f>
        <v>0.392</v>
      </c>
      <c r="E95" s="50" t="n">
        <v>38718</v>
      </c>
      <c r="F95" s="68" t="n">
        <f aca="false">F94</f>
        <v>38</v>
      </c>
      <c r="G95" s="68" t="n">
        <f aca="false">F95</f>
        <v>38</v>
      </c>
      <c r="H95" s="52" t="n">
        <v>50</v>
      </c>
      <c r="I95" s="53" t="e">
        <f aca="false">IF(AND(F95&gt;H95,F$2="No"),"",EURO(F95,H95,V95,V95,C95,W95,1,0))</f>
        <v>#NAME?</v>
      </c>
      <c r="J95" s="54" t="e">
        <f aca="false">IF(AND(G95&gt;H95,F$2="no"),"",EURO(G95,H95,V95,V95,D95,W95,1,0))</f>
        <v>#NAME?</v>
      </c>
      <c r="K95" s="55" t="e">
        <f aca="false">EURO(F95,H95,V95,V95,C95,W95,1,1)</f>
        <v>#NAME?</v>
      </c>
      <c r="L95" s="53" t="e">
        <f aca="false">IF(AND(G95&lt;H95,F$2="no"),"",EURO(G95,H95,V95,V95,C95,W95,0,0))</f>
        <v>#NAME?</v>
      </c>
      <c r="M95" s="54" t="e">
        <f aca="false">IF(AND(F95&lt;H95,F$2="no"),"",EURO(F95,H95,V95,V95,D95,W95,0,0))</f>
        <v>#NAME?</v>
      </c>
      <c r="N95" s="56" t="e">
        <f aca="false">EURO(F95,H95,V95,V95,C95,W95,0,1)</f>
        <v>#NAME?</v>
      </c>
      <c r="O95" s="57" t="e">
        <f aca="false">EURO($F95,$H95,$V95,$V95,$C95,$W95,1,2)</f>
        <v>#NAME?</v>
      </c>
      <c r="P95" s="58" t="e">
        <f aca="false">EURO($F95,$H95,$V95,$V95,$C95,$W95,1,3)/100</f>
        <v>#NAME?</v>
      </c>
      <c r="Q95" s="59" t="e">
        <f aca="false">EURO($F95,$H95,$V95,$V95,$C95,$W95,1,5)/365.25*X95*16*$Q$2</f>
        <v>#NAME?</v>
      </c>
      <c r="R95" s="60" t="n">
        <f aca="false">VLOOKUP(E95,Lookups!$B$6:$H$304,2)</f>
        <v>38716</v>
      </c>
      <c r="S95" s="14"/>
      <c r="T95" s="69" t="e">
        <f aca="false">IF(F95&gt;H95,"",J95-I95)</f>
        <v>#NAME?</v>
      </c>
      <c r="U95" s="26" t="str">
        <f aca="false">IF(F95&gt;H95,M95-L95,"")</f>
        <v/>
      </c>
      <c r="V95" s="70" t="n">
        <f aca="false">VLOOKUP(E95,Lookups!$B$6:$E$304,4)</f>
        <v>0.057052568803837</v>
      </c>
      <c r="W95" s="71" t="n">
        <f aca="false">R95-$C$1</f>
        <v>-7210</v>
      </c>
      <c r="X95" s="72" t="n">
        <f aca="false">VLOOKUP(E95,Lookups!$B$6:$E$304,3)</f>
        <v>21</v>
      </c>
    </row>
    <row r="96" customFormat="false" ht="12.75" hidden="false" customHeight="false" outlineLevel="0" collapsed="false">
      <c r="A96" s="142"/>
      <c r="B96" s="47" t="n">
        <v>0.092</v>
      </c>
      <c r="C96" s="66" t="n">
        <f aca="false">C$93+B96</f>
        <v>0.292</v>
      </c>
      <c r="D96" s="67" t="n">
        <f aca="false">D$93+B96</f>
        <v>0.392</v>
      </c>
      <c r="E96" s="50" t="n">
        <v>38718</v>
      </c>
      <c r="F96" s="68" t="n">
        <f aca="false">F95</f>
        <v>38</v>
      </c>
      <c r="G96" s="68" t="n">
        <f aca="false">F96</f>
        <v>38</v>
      </c>
      <c r="H96" s="52" t="n">
        <v>50</v>
      </c>
      <c r="I96" s="53" t="e">
        <f aca="false">IF(AND(F96&gt;H96,F$2="No"),"",EURO(F96,H96,V96,V96,C96,W96,1,0))</f>
        <v>#NAME?</v>
      </c>
      <c r="J96" s="54" t="e">
        <f aca="false">IF(AND(G96&gt;H96,F$2="no"),"",EURO(G96,H96,V96,V96,D96,W96,1,0))</f>
        <v>#NAME?</v>
      </c>
      <c r="K96" s="55" t="e">
        <f aca="false">EURO(F96,H96,V96,V96,C96,W96,1,1)</f>
        <v>#NAME?</v>
      </c>
      <c r="L96" s="53" t="e">
        <f aca="false">IF(AND(G96&lt;H96,F$2="no"),"",EURO(G96,H96,V96,V96,C96,W96,0,0))</f>
        <v>#NAME?</v>
      </c>
      <c r="M96" s="54" t="e">
        <f aca="false">IF(AND(F96&lt;H96,F$2="no"),"",EURO(F96,H96,V96,V96,D96,W96,0,0))</f>
        <v>#NAME?</v>
      </c>
      <c r="N96" s="56" t="e">
        <f aca="false">EURO(F96,H96,V96,V96,C96,W96,0,1)</f>
        <v>#NAME?</v>
      </c>
      <c r="O96" s="57" t="e">
        <f aca="false">EURO($F96,$H96,$V96,$V96,$C96,$W96,1,2)</f>
        <v>#NAME?</v>
      </c>
      <c r="P96" s="58" t="e">
        <f aca="false">EURO($F96,$H96,$V96,$V96,$C96,$W96,1,3)/100</f>
        <v>#NAME?</v>
      </c>
      <c r="Q96" s="59" t="e">
        <f aca="false">EURO($F96,$H96,$V96,$V96,$C96,$W96,1,5)/365.25*X96*16*$Q$2</f>
        <v>#NAME?</v>
      </c>
      <c r="R96" s="60" t="n">
        <f aca="false">VLOOKUP(E96,Lookups!$B$6:$H$304,2)</f>
        <v>38716</v>
      </c>
      <c r="S96" s="14"/>
      <c r="T96" s="69" t="e">
        <f aca="false">IF(F96&gt;H96,"",J96-I96)</f>
        <v>#NAME?</v>
      </c>
      <c r="U96" s="26" t="str">
        <f aca="false">IF(F96&gt;H96,M96-L96,"")</f>
        <v/>
      </c>
      <c r="V96" s="70" t="n">
        <f aca="false">VLOOKUP(E96,Lookups!$B$6:$E$304,4)</f>
        <v>0.057052568803837</v>
      </c>
      <c r="W96" s="71" t="n">
        <f aca="false">R96-$C$1</f>
        <v>-7210</v>
      </c>
      <c r="X96" s="72" t="n">
        <f aca="false">VLOOKUP(E96,Lookups!$B$6:$E$304,3)</f>
        <v>21</v>
      </c>
    </row>
    <row r="97" customFormat="false" ht="13.5" hidden="false" customHeight="false" outlineLevel="0" collapsed="false">
      <c r="A97" s="142"/>
      <c r="B97" s="143" t="n">
        <v>0.092</v>
      </c>
      <c r="C97" s="144" t="n">
        <f aca="false">C$93+B97</f>
        <v>0.292</v>
      </c>
      <c r="D97" s="145" t="n">
        <f aca="false">D$93+B97</f>
        <v>0.392</v>
      </c>
      <c r="E97" s="146" t="n">
        <v>38718</v>
      </c>
      <c r="F97" s="147" t="n">
        <f aca="false">F96</f>
        <v>38</v>
      </c>
      <c r="G97" s="147" t="n">
        <f aca="false">F97</f>
        <v>38</v>
      </c>
      <c r="H97" s="148" t="n">
        <v>50</v>
      </c>
      <c r="I97" s="149" t="e">
        <f aca="false">IF(AND(F97&gt;H97,F$2="No"),"",EURO(F97,H97,V97,V97,C97,W97,1,0))</f>
        <v>#NAME?</v>
      </c>
      <c r="J97" s="150" t="e">
        <f aca="false">IF(AND(G97&gt;H97,F$2="no"),"",EURO(G97,H97,V97,V97,D97,W97,1,0))</f>
        <v>#NAME?</v>
      </c>
      <c r="K97" s="151" t="e">
        <f aca="false">EURO(F97,H97,V97,V97,C97,W97,1,1)</f>
        <v>#NAME?</v>
      </c>
      <c r="L97" s="149" t="e">
        <f aca="false">IF(AND(G97&lt;H97,F$2="no"),"",EURO(G97,H97,V97,V97,C97,W97,0,0))</f>
        <v>#NAME?</v>
      </c>
      <c r="M97" s="150" t="e">
        <f aca="false">IF(AND(F97&lt;H97,F$2="no"),"",EURO(F97,H97,V97,V97,D97,W97,0,0))</f>
        <v>#NAME?</v>
      </c>
      <c r="N97" s="152" t="e">
        <f aca="false">EURO(F97,H97,V97,V97,C97,W97,0,1)</f>
        <v>#NAME?</v>
      </c>
      <c r="O97" s="153" t="e">
        <f aca="false">EURO($F97,$H97,$V97,$V97,$C97,$W97,1,2)</f>
        <v>#NAME?</v>
      </c>
      <c r="P97" s="154" t="e">
        <f aca="false">EURO($F97,$H97,$V97,$V97,$C97,$W97,1,3)/100</f>
        <v>#NAME?</v>
      </c>
      <c r="Q97" s="155" t="e">
        <f aca="false">EURO($F97,$H97,$V97,$V97,$C97,$W97,1,5)/365.25*X97*16*$Q$2</f>
        <v>#NAME?</v>
      </c>
      <c r="R97" s="156" t="n">
        <f aca="false">VLOOKUP(E97,Lookups!$B$6:$H$304,2)</f>
        <v>38716</v>
      </c>
      <c r="S97" s="14"/>
      <c r="T97" s="73" t="e">
        <f aca="false">IF(F97&gt;H97,"",J97-I97)</f>
        <v>#NAME?</v>
      </c>
      <c r="U97" s="74" t="str">
        <f aca="false">IF(F97&gt;H97,M97-L97,"")</f>
        <v/>
      </c>
      <c r="V97" s="75" t="n">
        <f aca="false">VLOOKUP(E97,Lookups!$B$6:$E$304,4)</f>
        <v>0.057052568803837</v>
      </c>
      <c r="W97" s="76" t="n">
        <f aca="false">R97-$C$1</f>
        <v>-7210</v>
      </c>
      <c r="X97" s="77" t="n">
        <f aca="false">VLOOKUP(E97,Lookups!$B$6:$E$304,3)</f>
        <v>21</v>
      </c>
    </row>
    <row r="98" customFormat="false" ht="12.75" hidden="false" customHeight="false" outlineLevel="0" collapsed="false">
      <c r="C98" s="1"/>
      <c r="D98" s="1"/>
      <c r="E98" s="1"/>
      <c r="F98" s="28"/>
      <c r="G98" s="28"/>
      <c r="H98" s="29"/>
      <c r="I98" s="1"/>
      <c r="J98" s="1"/>
      <c r="K98" s="1"/>
      <c r="L98" s="1"/>
      <c r="M98" s="1"/>
      <c r="N98" s="1"/>
      <c r="O98" s="1"/>
      <c r="P98" s="1"/>
      <c r="Q98" s="1"/>
      <c r="R98" s="1"/>
      <c r="S98" s="11"/>
      <c r="V98" s="1"/>
      <c r="W98" s="1"/>
    </row>
    <row r="99" customFormat="false" ht="12.75" hidden="false" customHeight="false" outlineLevel="0" collapsed="false">
      <c r="C99" s="1"/>
      <c r="D99" s="1"/>
      <c r="E99" s="1"/>
      <c r="F99" s="28"/>
      <c r="G99" s="28"/>
      <c r="H99" s="29"/>
      <c r="I99" s="1"/>
      <c r="J99" s="1"/>
      <c r="K99" s="1"/>
      <c r="L99" s="1"/>
      <c r="M99" s="1"/>
      <c r="N99" s="1"/>
      <c r="O99" s="1"/>
      <c r="P99" s="1"/>
      <c r="Q99" s="1"/>
      <c r="R99" s="1"/>
      <c r="S99" s="11"/>
      <c r="V99" s="1"/>
      <c r="W99" s="1"/>
    </row>
    <row r="100" customFormat="false" ht="12.75" hidden="false" customHeight="false" outlineLevel="0" collapsed="false">
      <c r="C100" s="1"/>
      <c r="D100" s="1"/>
      <c r="E100" s="1"/>
      <c r="F100" s="28"/>
      <c r="G100" s="28"/>
      <c r="H100" s="29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1"/>
      <c r="V100" s="1"/>
      <c r="W100" s="1"/>
    </row>
    <row r="101" customFormat="false" ht="12.75" hidden="false" customHeight="false" outlineLevel="0" collapsed="false">
      <c r="C101" s="1"/>
      <c r="D101" s="1"/>
      <c r="E101" s="1"/>
      <c r="F101" s="28"/>
      <c r="G101" s="28"/>
      <c r="H101" s="29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1"/>
      <c r="V101" s="1"/>
      <c r="W101" s="1"/>
    </row>
    <row r="102" customFormat="false" ht="12.75" hidden="false" customHeight="false" outlineLevel="0" collapsed="false">
      <c r="C102" s="1"/>
      <c r="D102" s="1"/>
      <c r="E102" s="1"/>
      <c r="F102" s="28"/>
      <c r="G102" s="28"/>
      <c r="H102" s="29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1"/>
      <c r="V102" s="1"/>
      <c r="W102" s="1"/>
    </row>
    <row r="103" customFormat="false" ht="12.75" hidden="false" customHeight="false" outlineLevel="0" collapsed="false">
      <c r="C103" s="1"/>
      <c r="D103" s="1"/>
      <c r="E103" s="1"/>
      <c r="F103" s="28"/>
      <c r="G103" s="28"/>
      <c r="H103" s="29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1"/>
      <c r="V103" s="1"/>
      <c r="W103" s="1"/>
    </row>
    <row r="104" customFormat="false" ht="12.75" hidden="false" customHeight="false" outlineLevel="0" collapsed="false">
      <c r="C104" s="1"/>
      <c r="D104" s="1"/>
      <c r="E104" s="1"/>
      <c r="F104" s="28"/>
      <c r="G104" s="28"/>
      <c r="H104" s="29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1"/>
      <c r="V104" s="1"/>
      <c r="W104" s="1"/>
    </row>
    <row r="105" customFormat="false" ht="12.75" hidden="false" customHeight="false" outlineLevel="0" collapsed="false">
      <c r="C105" s="1"/>
      <c r="D105" s="1"/>
      <c r="E105" s="1"/>
      <c r="F105" s="28"/>
      <c r="G105" s="28"/>
      <c r="H105" s="29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1"/>
      <c r="V105" s="1"/>
      <c r="W105" s="1"/>
    </row>
  </sheetData>
  <mergeCells count="15">
    <mergeCell ref="I2:M2"/>
    <mergeCell ref="A5:A9"/>
    <mergeCell ref="A11:A15"/>
    <mergeCell ref="A17:A25"/>
    <mergeCell ref="A27:A34"/>
    <mergeCell ref="A36:A40"/>
    <mergeCell ref="A42:A46"/>
    <mergeCell ref="A48:A52"/>
    <mergeCell ref="A54:A58"/>
    <mergeCell ref="A60:A67"/>
    <mergeCell ref="A69:A73"/>
    <mergeCell ref="A75:A79"/>
    <mergeCell ref="A81:A85"/>
    <mergeCell ref="A87:A91"/>
    <mergeCell ref="A93:A97"/>
  </mergeCells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69"/>
  <sheetViews>
    <sheetView showFormulas="false" showGridLines="true" showRowColHeaders="true" showZeros="true" rightToLeft="false" tabSelected="false" showOutlineSymbols="true" defaultGridColor="true" view="normal" topLeftCell="A1" colorId="64" zoomScale="88" zoomScaleNormal="88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I5" activeCellId="0" sqref="I5:J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4.7"/>
    <col collapsed="false" customWidth="true" hidden="false" outlineLevel="0" max="2" min="2" style="1" width="6.85"/>
    <col collapsed="false" customWidth="true" hidden="false" outlineLevel="0" max="3" min="3" style="0" width="10.85"/>
    <col collapsed="false" customWidth="true" hidden="false" outlineLevel="0" max="4" min="4" style="0" width="10.71"/>
    <col collapsed="false" customWidth="true" hidden="false" outlineLevel="0" max="5" min="5" style="0" width="10.41"/>
    <col collapsed="false" customWidth="true" hidden="false" outlineLevel="0" max="6" min="6" style="23" width="9.41"/>
    <col collapsed="false" customWidth="true" hidden="false" outlineLevel="0" max="7" min="7" style="23" width="9.28"/>
    <col collapsed="false" customWidth="true" hidden="false" outlineLevel="0" max="8" min="8" style="24" width="9.14"/>
    <col collapsed="false" customWidth="true" hidden="false" outlineLevel="0" max="9" min="9" style="0" width="9.99"/>
    <col collapsed="false" customWidth="true" hidden="false" outlineLevel="0" max="10" min="10" style="0" width="7.99"/>
    <col collapsed="false" customWidth="true" hidden="false" outlineLevel="0" max="13" min="11" style="0" width="7.85"/>
    <col collapsed="false" customWidth="true" hidden="false" outlineLevel="0" max="14" min="14" style="0" width="7.7"/>
    <col collapsed="false" customWidth="true" hidden="false" outlineLevel="0" max="15" min="15" style="0" width="8.56"/>
    <col collapsed="false" customWidth="true" hidden="false" outlineLevel="0" max="16" min="16" style="0" width="8.14"/>
    <col collapsed="false" customWidth="true" hidden="false" outlineLevel="0" max="17" min="17" style="0" width="10.41"/>
    <col collapsed="false" customWidth="true" hidden="false" outlineLevel="0" max="18" min="18" style="0" width="10.99"/>
    <col collapsed="false" customWidth="true" hidden="false" outlineLevel="0" max="19" min="19" style="25" width="10.28"/>
    <col collapsed="false" customWidth="true" hidden="false" outlineLevel="0" max="20" min="20" style="1" width="8.56"/>
    <col collapsed="false" customWidth="true" hidden="false" outlineLevel="0" max="21" min="21" style="26" width="8.56"/>
    <col collapsed="false" customWidth="true" hidden="false" outlineLevel="0" max="22" min="22" style="0" width="6.41"/>
    <col collapsed="false" customWidth="true" hidden="false" outlineLevel="0" max="23" min="23" style="0" width="5.13"/>
    <col collapsed="false" customWidth="true" hidden="false" outlineLevel="0" max="24" min="24" style="1" width="5.71"/>
    <col collapsed="false" customWidth="true" hidden="false" outlineLevel="0" max="28" min="25" style="1" width="9.14"/>
  </cols>
  <sheetData>
    <row r="1" customFormat="false" ht="13.5" hidden="false" customHeight="false" outlineLevel="0" collapsed="false">
      <c r="C1" s="27" t="n">
        <f aca="true">TODAY()</f>
        <v>45926</v>
      </c>
      <c r="D1" s="1"/>
      <c r="E1" s="1"/>
      <c r="F1" s="28"/>
      <c r="G1" s="28"/>
      <c r="H1" s="29"/>
      <c r="I1" s="1"/>
      <c r="J1" s="1"/>
      <c r="K1" s="1"/>
      <c r="L1" s="1"/>
      <c r="M1" s="1"/>
      <c r="N1" s="1"/>
      <c r="O1" s="1"/>
      <c r="P1" s="1"/>
      <c r="Q1" s="1"/>
      <c r="R1" s="1"/>
      <c r="S1" s="11"/>
      <c r="V1" s="1"/>
      <c r="W1" s="1"/>
    </row>
    <row r="2" customFormat="false" ht="21" hidden="false" customHeight="false" outlineLevel="0" collapsed="false">
      <c r="C2" s="30" t="s">
        <v>7</v>
      </c>
      <c r="D2" s="1"/>
      <c r="E2" s="1"/>
      <c r="F2" s="31" t="s">
        <v>42</v>
      </c>
      <c r="G2" s="31"/>
      <c r="H2" s="29"/>
      <c r="I2" s="32" t="s">
        <v>43</v>
      </c>
      <c r="J2" s="32"/>
      <c r="K2" s="32"/>
      <c r="L2" s="32"/>
      <c r="M2" s="32"/>
      <c r="N2" s="1"/>
      <c r="O2" s="1"/>
      <c r="Q2" s="33" t="n">
        <v>50</v>
      </c>
      <c r="R2" s="34" t="s">
        <v>10</v>
      </c>
      <c r="S2" s="11"/>
      <c r="V2" s="1"/>
      <c r="W2" s="1"/>
    </row>
    <row r="3" customFormat="false" ht="12.75" hidden="false" customHeight="false" outlineLevel="0" collapsed="false">
      <c r="B3" s="35" t="s">
        <v>11</v>
      </c>
      <c r="D3" s="36"/>
      <c r="E3" s="37"/>
      <c r="F3" s="38" t="s">
        <v>12</v>
      </c>
      <c r="G3" s="38" t="s">
        <v>13</v>
      </c>
      <c r="H3" s="39"/>
      <c r="I3" s="40" t="s">
        <v>12</v>
      </c>
      <c r="J3" s="40" t="s">
        <v>13</v>
      </c>
      <c r="K3" s="35" t="s">
        <v>12</v>
      </c>
      <c r="L3" s="40" t="s">
        <v>12</v>
      </c>
      <c r="M3" s="40" t="s">
        <v>13</v>
      </c>
      <c r="N3" s="40" t="s">
        <v>12</v>
      </c>
      <c r="O3" s="40" t="s">
        <v>14</v>
      </c>
      <c r="P3" s="40" t="s">
        <v>14</v>
      </c>
      <c r="Q3" s="40" t="s">
        <v>14</v>
      </c>
      <c r="R3" s="37"/>
      <c r="S3" s="41"/>
      <c r="T3" s="35" t="s">
        <v>15</v>
      </c>
      <c r="U3" s="42" t="s">
        <v>15</v>
      </c>
      <c r="V3" s="37"/>
      <c r="W3" s="40" t="s">
        <v>5</v>
      </c>
      <c r="X3" s="30" t="s">
        <v>1</v>
      </c>
    </row>
    <row r="4" customFormat="false" ht="13.5" hidden="false" customHeight="false" outlineLevel="0" collapsed="false">
      <c r="B4" s="35" t="s">
        <v>16</v>
      </c>
      <c r="C4" s="35" t="s">
        <v>17</v>
      </c>
      <c r="D4" s="35" t="s">
        <v>18</v>
      </c>
      <c r="E4" s="35" t="s">
        <v>19</v>
      </c>
      <c r="F4" s="38" t="s">
        <v>20</v>
      </c>
      <c r="G4" s="38" t="s">
        <v>20</v>
      </c>
      <c r="H4" s="43" t="s">
        <v>21</v>
      </c>
      <c r="I4" s="35" t="s">
        <v>22</v>
      </c>
      <c r="J4" s="35" t="s">
        <v>22</v>
      </c>
      <c r="K4" s="35" t="s">
        <v>23</v>
      </c>
      <c r="L4" s="35" t="s">
        <v>24</v>
      </c>
      <c r="M4" s="35" t="s">
        <v>24</v>
      </c>
      <c r="N4" s="35" t="s">
        <v>25</v>
      </c>
      <c r="O4" s="35" t="s">
        <v>26</v>
      </c>
      <c r="P4" s="35" t="s">
        <v>27</v>
      </c>
      <c r="Q4" s="35" t="s">
        <v>28</v>
      </c>
      <c r="R4" s="44" t="s">
        <v>29</v>
      </c>
      <c r="S4" s="45"/>
      <c r="T4" s="35" t="s">
        <v>30</v>
      </c>
      <c r="U4" s="42" t="s">
        <v>31</v>
      </c>
      <c r="V4" s="35" t="s">
        <v>32</v>
      </c>
      <c r="W4" s="35" t="s">
        <v>29</v>
      </c>
      <c r="X4" s="30" t="s">
        <v>5</v>
      </c>
    </row>
    <row r="5" customFormat="false" ht="12.75" hidden="false" customHeight="true" outlineLevel="0" collapsed="false">
      <c r="A5" s="46" t="s">
        <v>33</v>
      </c>
      <c r="B5" s="47"/>
      <c r="C5" s="48" t="n">
        <v>0.7</v>
      </c>
      <c r="D5" s="49" t="n">
        <v>0.8</v>
      </c>
      <c r="E5" s="50" t="n">
        <v>37135</v>
      </c>
      <c r="F5" s="51" t="n">
        <v>41.9</v>
      </c>
      <c r="G5" s="51" t="n">
        <v>42.1</v>
      </c>
      <c r="H5" s="52" t="n">
        <v>40</v>
      </c>
      <c r="I5" s="53" t="str">
        <f aca="false">IF(AND(F5&gt;H5,F$2="No"),"",EURO(F5,H5,V5,V5,C5,W5,1,0))</f>
        <v/>
      </c>
      <c r="J5" s="54" t="str">
        <f aca="false">IF(AND(G5&gt;H5,F$2="no"),"",EURO(G5,H5,V5,V5,D5,W5,1,0))</f>
        <v/>
      </c>
      <c r="K5" s="55" t="e">
        <f aca="false">EURO(F5,H5,V5,V5,C5,W5,1,1)</f>
        <v>#NAME?</v>
      </c>
      <c r="L5" s="53" t="e">
        <f aca="false">IF(AND(G5&lt;H5,F$2="no"),"",EURO(G5,H5,V5,V5,C5,W5,0,0))</f>
        <v>#NAME?</v>
      </c>
      <c r="M5" s="54" t="e">
        <f aca="false">IF(AND(F5&lt;H5,F$2="no"),"",EURO(F5,H5,V5,V5,D5,W5,0,0))</f>
        <v>#NAME?</v>
      </c>
      <c r="N5" s="56" t="e">
        <f aca="false">EURO(F5,H5,V5,V5,C5,W5,0,1)</f>
        <v>#NAME?</v>
      </c>
      <c r="O5" s="57" t="e">
        <f aca="false">EURO($F5,$H5,$V5,$V5,$C5,$W5,1,2)</f>
        <v>#NAME?</v>
      </c>
      <c r="P5" s="58" t="e">
        <f aca="false">EURO($F5,$H5,$V5,$V5,$C5,$W5,1,3)/100</f>
        <v>#NAME?</v>
      </c>
      <c r="Q5" s="59" t="e">
        <f aca="false">EURO($F5,$H5,$V5,$V5,$C5,$W5,1,5)/365.25*X5*16*$Q$2</f>
        <v>#NAME?</v>
      </c>
      <c r="R5" s="60" t="n">
        <f aca="false">VLOOKUP(E5,Lookups!$B$6:$H$304,6)</f>
        <v>37151</v>
      </c>
      <c r="S5" s="14"/>
      <c r="T5" s="61" t="str">
        <f aca="false">IF(F5&gt;H5,"",J5-I5)</f>
        <v/>
      </c>
      <c r="U5" s="62" t="e">
        <f aca="false">IF(F5&gt;H5,M5-L5,"")</f>
        <v>#NAME?</v>
      </c>
      <c r="V5" s="63" t="n">
        <f aca="false">VLOOKUP(E5,Lookups!$B$6:$E$304,4)</f>
        <v>0.0414687898602457</v>
      </c>
      <c r="W5" s="64" t="n">
        <f aca="false">R5-$C$1</f>
        <v>-8775</v>
      </c>
      <c r="X5" s="65" t="n">
        <f aca="false">VLOOKUP(E5,Lookups!$B$6:$E$304,3)</f>
        <v>19</v>
      </c>
    </row>
    <row r="6" customFormat="false" ht="12.75" hidden="false" customHeight="false" outlineLevel="0" collapsed="false">
      <c r="A6" s="46"/>
      <c r="B6" s="47" t="n">
        <v>0.0166666666666667</v>
      </c>
      <c r="C6" s="66" t="n">
        <f aca="false">C$5+B6</f>
        <v>0.716666666666667</v>
      </c>
      <c r="D6" s="67" t="n">
        <f aca="false">D$5+B6</f>
        <v>0.816666666666667</v>
      </c>
      <c r="E6" s="50" t="n">
        <v>37135</v>
      </c>
      <c r="F6" s="68" t="n">
        <f aca="false">F5</f>
        <v>41.9</v>
      </c>
      <c r="G6" s="68" t="n">
        <f aca="false">G5</f>
        <v>42.1</v>
      </c>
      <c r="H6" s="52" t="n">
        <v>45</v>
      </c>
      <c r="I6" s="53" t="e">
        <f aca="false">IF(AND(F6&gt;H6,F$2="No"),"",EURO(F6,H6,V6,V6,C6,W6,1,0))</f>
        <v>#NAME?</v>
      </c>
      <c r="J6" s="54" t="e">
        <f aca="false">IF(AND(G6&gt;H6,F$2="no"),"",EURO(G6,H6,V6,V6,D6,W6,1,0))</f>
        <v>#NAME?</v>
      </c>
      <c r="K6" s="55" t="e">
        <f aca="false">EURO(F6,H6,V6,V6,C6,W6,1,1)</f>
        <v>#NAME?</v>
      </c>
      <c r="L6" s="53" t="str">
        <f aca="false">IF(AND(G6&lt;H6,F$2="no"),"",EURO(G6,H6,V6,V6,C6,W6,0,0))</f>
        <v/>
      </c>
      <c r="M6" s="54" t="str">
        <f aca="false">IF(AND(F6&lt;H6,F$2="no"),"",EURO(F6,H6,V6,V6,D6,W6,0,0))</f>
        <v/>
      </c>
      <c r="N6" s="56" t="e">
        <f aca="false">EURO(F6,H6,V6,V6,C6,W6,0,1)</f>
        <v>#NAME?</v>
      </c>
      <c r="O6" s="57" t="e">
        <f aca="false">EURO($F6,$H6,$V6,$V6,$C6,$W6,1,2)</f>
        <v>#NAME?</v>
      </c>
      <c r="P6" s="58" t="e">
        <f aca="false">EURO($F6,$H6,$V6,$V6,$C6,$W6,1,3)/100</f>
        <v>#NAME?</v>
      </c>
      <c r="Q6" s="59" t="e">
        <f aca="false">EURO($F6,$H6,$V6,$V6,$C6,$W6,1,5)/365.25*X6*16*$Q$2</f>
        <v>#NAME?</v>
      </c>
      <c r="R6" s="60" t="n">
        <f aca="false">VLOOKUP(E6,Lookups!$B$6:$H$304,6)</f>
        <v>37151</v>
      </c>
      <c r="S6" s="14"/>
      <c r="T6" s="69" t="e">
        <f aca="false">IF(F6&gt;H6,"",J6-I6)</f>
        <v>#NAME?</v>
      </c>
      <c r="U6" s="26" t="str">
        <f aca="false">IF(F6&gt;H6,M6-L6,"")</f>
        <v/>
      </c>
      <c r="V6" s="70" t="n">
        <f aca="false">VLOOKUP(E6,Lookups!$B$6:$E$304,4)</f>
        <v>0.0414687898602457</v>
      </c>
      <c r="W6" s="71" t="n">
        <f aca="false">R6-$C$1</f>
        <v>-8775</v>
      </c>
      <c r="X6" s="72" t="n">
        <f aca="false">VLOOKUP(E6,Lookups!$B$6:$E$304,3)</f>
        <v>19</v>
      </c>
    </row>
    <row r="7" customFormat="false" ht="12.75" hidden="false" customHeight="false" outlineLevel="0" collapsed="false">
      <c r="A7" s="46"/>
      <c r="B7" s="47" t="n">
        <v>0.054</v>
      </c>
      <c r="C7" s="66" t="n">
        <f aca="false">C$5+B7</f>
        <v>0.754</v>
      </c>
      <c r="D7" s="67" t="n">
        <f aca="false">D$5+B7</f>
        <v>0.854</v>
      </c>
      <c r="E7" s="50" t="n">
        <v>37135</v>
      </c>
      <c r="F7" s="68" t="n">
        <f aca="false">F6</f>
        <v>41.9</v>
      </c>
      <c r="G7" s="68" t="n">
        <f aca="false">G6</f>
        <v>42.1</v>
      </c>
      <c r="H7" s="52" t="n">
        <v>50</v>
      </c>
      <c r="I7" s="53" t="e">
        <f aca="false">IF(AND(F7&gt;H7,F$2="No"),"",EURO(F7,H7,V7,V7,C7,W7,1,0))</f>
        <v>#NAME?</v>
      </c>
      <c r="J7" s="54" t="e">
        <f aca="false">IF(AND(G7&gt;H7,F$2="no"),"",EURO(G7,H7,V7,V7,D7,W7,1,0))</f>
        <v>#NAME?</v>
      </c>
      <c r="K7" s="55" t="e">
        <f aca="false">EURO(F7,H7,V7,V7,C7,W7,1,1)</f>
        <v>#NAME?</v>
      </c>
      <c r="L7" s="53" t="str">
        <f aca="false">IF(AND(G7&lt;H7,F$2="no"),"",EURO(G7,H7,V7,V7,C7,W7,0,0))</f>
        <v/>
      </c>
      <c r="M7" s="54" t="str">
        <f aca="false">IF(AND(F7&lt;H7,F$2="no"),"",EURO(F7,H7,V7,V7,D7,W7,0,0))</f>
        <v/>
      </c>
      <c r="N7" s="56" t="e">
        <f aca="false">EURO(F7,H7,V7,V7,C7,W7,0,1)</f>
        <v>#NAME?</v>
      </c>
      <c r="O7" s="57" t="e">
        <f aca="false">EURO($F7,$H7,$V7,$V7,$C7,$W7,1,2)</f>
        <v>#NAME?</v>
      </c>
      <c r="P7" s="58" t="e">
        <f aca="false">EURO($F7,$H7,$V7,$V7,$C7,$W7,1,3)/100</f>
        <v>#NAME?</v>
      </c>
      <c r="Q7" s="59" t="e">
        <f aca="false">EURO($F7,$H7,$V7,$V7,$C7,$W7,1,5)/365.25*X7*16*$Q$2</f>
        <v>#NAME?</v>
      </c>
      <c r="R7" s="60" t="n">
        <f aca="false">VLOOKUP(E7,Lookups!$B$6:$H$304,6)</f>
        <v>37151</v>
      </c>
      <c r="S7" s="14"/>
      <c r="T7" s="69" t="e">
        <f aca="false">IF(F7&gt;H7,"",J7-I7)</f>
        <v>#NAME?</v>
      </c>
      <c r="U7" s="26" t="str">
        <f aca="false">IF(F7&gt;H7,M7-L7,"")</f>
        <v/>
      </c>
      <c r="V7" s="70" t="n">
        <f aca="false">VLOOKUP(E7,Lookups!$B$6:$E$304,4)</f>
        <v>0.0414687898602457</v>
      </c>
      <c r="W7" s="71" t="n">
        <f aca="false">R7-$C$1</f>
        <v>-8775</v>
      </c>
      <c r="X7" s="72" t="n">
        <f aca="false">VLOOKUP(E7,Lookups!$B$6:$E$304,3)</f>
        <v>19</v>
      </c>
    </row>
    <row r="8" customFormat="false" ht="12.75" hidden="false" customHeight="false" outlineLevel="0" collapsed="false">
      <c r="A8" s="46"/>
      <c r="B8" s="47" t="n">
        <v>0.13</v>
      </c>
      <c r="C8" s="66" t="n">
        <f aca="false">C$5+B8</f>
        <v>0.83</v>
      </c>
      <c r="D8" s="67" t="n">
        <f aca="false">D$5+B8</f>
        <v>0.93</v>
      </c>
      <c r="E8" s="50" t="n">
        <v>37135</v>
      </c>
      <c r="F8" s="68" t="n">
        <f aca="false">F7</f>
        <v>41.9</v>
      </c>
      <c r="G8" s="68" t="n">
        <f aca="false">G7</f>
        <v>42.1</v>
      </c>
      <c r="H8" s="52" t="n">
        <v>60</v>
      </c>
      <c r="I8" s="53" t="e">
        <f aca="false">IF(AND(F8&gt;H8,F$2="No"),"",EURO(F8,H8,V8,V8,C8,W8,1,0))</f>
        <v>#NAME?</v>
      </c>
      <c r="J8" s="54" t="e">
        <f aca="false">IF(AND(G8&gt;H8,F$2="no"),"",EURO(G8,H8,V8,V8,D8,W8,1,0))</f>
        <v>#NAME?</v>
      </c>
      <c r="K8" s="55" t="e">
        <f aca="false">EURO(F8,H8,V8,V8,C8,W8,1,1)</f>
        <v>#NAME?</v>
      </c>
      <c r="L8" s="53" t="str">
        <f aca="false">IF(AND(G8&lt;H8,F$2="no"),"",EURO(G8,H8,V8,V8,C8,W8,0,0))</f>
        <v/>
      </c>
      <c r="M8" s="54" t="str">
        <f aca="false">IF(AND(F8&lt;H8,F$2="no"),"",EURO(F8,H8,V8,V8,D8,W8,0,0))</f>
        <v/>
      </c>
      <c r="N8" s="56" t="e">
        <f aca="false">EURO(F8,H8,V8,V8,C8,W8,0,1)</f>
        <v>#NAME?</v>
      </c>
      <c r="O8" s="57" t="e">
        <f aca="false">EURO($F8,$H8,$V8,$V8,$C8,$W8,1,2)</f>
        <v>#NAME?</v>
      </c>
      <c r="P8" s="58" t="e">
        <f aca="false">EURO($F8,$H8,$V8,$V8,$C8,$W8,1,3)/100</f>
        <v>#NAME?</v>
      </c>
      <c r="Q8" s="59" t="e">
        <f aca="false">EURO($F8,$H8,$V8,$V8,$C8,$W8,1,5)/365.25*X8*16*$Q$2</f>
        <v>#NAME?</v>
      </c>
      <c r="R8" s="60" t="n">
        <f aca="false">VLOOKUP(E8,Lookups!$B$6:$H$304,6)</f>
        <v>37151</v>
      </c>
      <c r="S8" s="14"/>
      <c r="T8" s="69" t="e">
        <f aca="false">IF(F8&gt;H8,"",J8-I8)</f>
        <v>#NAME?</v>
      </c>
      <c r="U8" s="26" t="str">
        <f aca="false">IF(F8&gt;H8,M8-L8,"")</f>
        <v/>
      </c>
      <c r="V8" s="70" t="n">
        <f aca="false">VLOOKUP(E8,Lookups!$B$6:$E$304,4)</f>
        <v>0.0414687898602457</v>
      </c>
      <c r="W8" s="71" t="n">
        <f aca="false">R8-$C$1</f>
        <v>-8775</v>
      </c>
      <c r="X8" s="72" t="n">
        <f aca="false">VLOOKUP(E8,Lookups!$B$6:$E$304,3)</f>
        <v>19</v>
      </c>
    </row>
    <row r="9" customFormat="false" ht="13.5" hidden="false" customHeight="false" outlineLevel="0" collapsed="false">
      <c r="A9" s="46"/>
      <c r="B9" s="47" t="n">
        <v>0.138333333333333</v>
      </c>
      <c r="C9" s="66" t="n">
        <f aca="false">C$5+B9</f>
        <v>0.838333333333333</v>
      </c>
      <c r="D9" s="67" t="n">
        <f aca="false">D$5+B9</f>
        <v>0.938333333333333</v>
      </c>
      <c r="E9" s="50" t="n">
        <v>37135</v>
      </c>
      <c r="F9" s="68" t="n">
        <f aca="false">F8</f>
        <v>41.9</v>
      </c>
      <c r="G9" s="68" t="n">
        <f aca="false">G8</f>
        <v>42.1</v>
      </c>
      <c r="H9" s="52" t="n">
        <v>65</v>
      </c>
      <c r="I9" s="53" t="e">
        <f aca="false">IF(AND(F9&gt;H9,F$2="No"),"",EURO(F9,H9,V9,V9,C9,W9,1,0))</f>
        <v>#NAME?</v>
      </c>
      <c r="J9" s="54" t="e">
        <f aca="false">IF(AND(G9&gt;H9,F$2="no"),"",EURO(G9,H9,V9,V9,D9,W9,1,0))</f>
        <v>#NAME?</v>
      </c>
      <c r="K9" s="55" t="e">
        <f aca="false">EURO(F9,H9,V9,V9,C9,W9,1,1)</f>
        <v>#NAME?</v>
      </c>
      <c r="L9" s="53" t="str">
        <f aca="false">IF(AND(G9&lt;H9,F$2="no"),"",EURO(G9,H9,V9,V9,C9,W9,0,0))</f>
        <v/>
      </c>
      <c r="M9" s="54" t="str">
        <f aca="false">IF(AND(F9&lt;H9,F$2="no"),"",EURO(F9,H9,V9,V9,D9,W9,0,0))</f>
        <v/>
      </c>
      <c r="N9" s="56" t="e">
        <f aca="false">EURO(F9,H9,V9,V9,C9,W9,0,1)</f>
        <v>#NAME?</v>
      </c>
      <c r="O9" s="57" t="e">
        <f aca="false">EURO($F9,$H9,$V9,$V9,$C9,$W9,1,2)</f>
        <v>#NAME?</v>
      </c>
      <c r="P9" s="58" t="e">
        <f aca="false">EURO($F9,$H9,$V9,$V9,$C9,$W9,1,3)/100</f>
        <v>#NAME?</v>
      </c>
      <c r="Q9" s="59" t="e">
        <f aca="false">EURO($F9,$H9,$V9,$V9,$C9,$W9,1,5)/365.25*X9*16*$Q$2</f>
        <v>#NAME?</v>
      </c>
      <c r="R9" s="60" t="n">
        <f aca="false">VLOOKUP(E9,Lookups!$B$6:$H$304,6)</f>
        <v>37151</v>
      </c>
      <c r="S9" s="14"/>
      <c r="T9" s="73" t="e">
        <f aca="false">IF(F9&gt;H9,"",J9-I9)</f>
        <v>#NAME?</v>
      </c>
      <c r="U9" s="74" t="str">
        <f aca="false">IF(F9&gt;H9,M9-L9,"")</f>
        <v/>
      </c>
      <c r="V9" s="75" t="n">
        <f aca="false">VLOOKUP(E9,Lookups!$B$6:$E$304,4)</f>
        <v>0.0414687898602457</v>
      </c>
      <c r="W9" s="76" t="n">
        <f aca="false">R9-$C$1</f>
        <v>-8775</v>
      </c>
      <c r="X9" s="77" t="n">
        <f aca="false">VLOOKUP(E9,Lookups!$B$6:$E$304,3)</f>
        <v>19</v>
      </c>
    </row>
    <row r="10" customFormat="false" ht="13.5" hidden="false" customHeight="false" outlineLevel="0" collapsed="false">
      <c r="A10" s="78"/>
      <c r="B10" s="79"/>
      <c r="C10" s="80"/>
      <c r="D10" s="80"/>
      <c r="E10" s="81"/>
      <c r="F10" s="82"/>
      <c r="G10" s="82"/>
      <c r="H10" s="83"/>
      <c r="I10" s="84"/>
      <c r="J10" s="84"/>
      <c r="K10" s="85"/>
      <c r="L10" s="84"/>
      <c r="M10" s="84"/>
      <c r="N10" s="86"/>
      <c r="O10" s="87"/>
      <c r="P10" s="84"/>
      <c r="Q10" s="88"/>
      <c r="R10" s="89"/>
      <c r="S10" s="14"/>
      <c r="T10" s="84"/>
      <c r="U10" s="90"/>
      <c r="V10" s="91"/>
      <c r="W10" s="92"/>
    </row>
    <row r="11" customFormat="false" ht="12.75" hidden="false" customHeight="true" outlineLevel="0" collapsed="false">
      <c r="A11" s="46" t="s">
        <v>34</v>
      </c>
      <c r="B11" s="47"/>
      <c r="C11" s="48" t="n">
        <v>0.7</v>
      </c>
      <c r="D11" s="49" t="n">
        <v>0.76</v>
      </c>
      <c r="E11" s="50" t="n">
        <v>37165</v>
      </c>
      <c r="F11" s="51" t="n">
        <v>49</v>
      </c>
      <c r="G11" s="51" t="n">
        <f aca="false">F11</f>
        <v>49</v>
      </c>
      <c r="H11" s="52" t="n">
        <v>40</v>
      </c>
      <c r="I11" s="53" t="str">
        <f aca="false">IF(AND(F11&gt;H11,F$2="No"),"",EURO(F11,H11,V11,V11,C11,W11,1,0))</f>
        <v/>
      </c>
      <c r="J11" s="54" t="str">
        <f aca="false">IF(AND(G11&gt;H11,F$2="no"),"",EURO(G11,H11,V11,V11,D11,W11,1,0))</f>
        <v/>
      </c>
      <c r="K11" s="55" t="e">
        <f aca="false">EURO(F11,H11,V11,V11,C11,W11,1,1)</f>
        <v>#NAME?</v>
      </c>
      <c r="L11" s="53" t="e">
        <f aca="false">IF(AND(G11&lt;H11,F$2="no"),"",EURO(G11,H11,V11,V11,C11,W11,0,0))</f>
        <v>#NAME?</v>
      </c>
      <c r="M11" s="54" t="e">
        <f aca="false">IF(AND(F11&lt;H11,F$2="no"),"",EURO(F11,H11,V11,V11,D11,W11,0,0))</f>
        <v>#NAME?</v>
      </c>
      <c r="N11" s="56" t="e">
        <f aca="false">EURO(F11,H11,V11,V11,C11,W11,0,1)</f>
        <v>#NAME?</v>
      </c>
      <c r="O11" s="57" t="e">
        <f aca="false">EURO($F11,$H11,$V11,$V11,$C11,$W11,1,2)</f>
        <v>#NAME?</v>
      </c>
      <c r="P11" s="58" t="e">
        <f aca="false">EURO($F11,$H11,$V11,$V11,$C11,$W11,1,3)/100</f>
        <v>#NAME?</v>
      </c>
      <c r="Q11" s="59" t="e">
        <f aca="false">EURO($F11,$H11,$V11,$V11,$C11,$W11,1,5)/365.25*X11*16*$Q$2</f>
        <v>#NAME?</v>
      </c>
      <c r="R11" s="60" t="n">
        <f aca="false">VLOOKUP(E11,Lookups!$B$6:$H$304,6)</f>
        <v>37180</v>
      </c>
      <c r="S11" s="14"/>
      <c r="T11" s="61" t="str">
        <f aca="false">IF(F11&gt;H11,"",J11-I11)</f>
        <v/>
      </c>
      <c r="U11" s="62" t="e">
        <f aca="false">IF(F11&gt;H11,M11-L11,"")</f>
        <v>#NAME?</v>
      </c>
      <c r="V11" s="63" t="n">
        <f aca="false">VLOOKUP(E11,Lookups!$B$6:$E$304,4)</f>
        <v>0.041301320562793</v>
      </c>
      <c r="W11" s="64" t="n">
        <f aca="false">R11-$C$1</f>
        <v>-8746</v>
      </c>
      <c r="X11" s="65" t="n">
        <f aca="false">VLOOKUP(E11,Lookups!$B$6:$E$304,3)</f>
        <v>23</v>
      </c>
    </row>
    <row r="12" customFormat="false" ht="12.75" hidden="false" customHeight="false" outlineLevel="0" collapsed="false">
      <c r="A12" s="46"/>
      <c r="B12" s="47" t="n">
        <v>0</v>
      </c>
      <c r="C12" s="66" t="n">
        <f aca="false">C$11+B12</f>
        <v>0.7</v>
      </c>
      <c r="D12" s="67" t="n">
        <f aca="false">D$11+B12</f>
        <v>0.76</v>
      </c>
      <c r="E12" s="50" t="n">
        <v>37165</v>
      </c>
      <c r="F12" s="68" t="n">
        <f aca="false">F11</f>
        <v>49</v>
      </c>
      <c r="G12" s="68" t="n">
        <f aca="false">G11</f>
        <v>49</v>
      </c>
      <c r="H12" s="52" t="n">
        <v>45</v>
      </c>
      <c r="I12" s="53" t="str">
        <f aca="false">IF(AND(F12&gt;H12,F$2="No"),"",EURO(F12,H12,V12,V12,C12,W12,1,0))</f>
        <v/>
      </c>
      <c r="J12" s="54" t="str">
        <f aca="false">IF(AND(G12&gt;H12,F$2="no"),"",EURO(G12,H12,V12,V12,D12,W12,1,0))</f>
        <v/>
      </c>
      <c r="K12" s="55" t="e">
        <f aca="false">EURO(F12,H12,V12,V12,C12,W12,1,1)</f>
        <v>#NAME?</v>
      </c>
      <c r="L12" s="53" t="e">
        <f aca="false">IF(AND(G12&lt;H12,F$2="no"),"",EURO(G12,H12,V12,V12,C12,W12,0,0))</f>
        <v>#NAME?</v>
      </c>
      <c r="M12" s="54" t="e">
        <f aca="false">IF(AND(F12&lt;H12,F$2="no"),"",EURO(F12,H12,V12,V12,D12,W12,0,0))</f>
        <v>#NAME?</v>
      </c>
      <c r="N12" s="56" t="e">
        <f aca="false">EURO(F12,H12,V12,V12,C12,W12,0,1)</f>
        <v>#NAME?</v>
      </c>
      <c r="O12" s="57" t="e">
        <f aca="false">EURO($F12,$H12,$V12,$V12,$C12,$W12,1,2)</f>
        <v>#NAME?</v>
      </c>
      <c r="P12" s="58" t="e">
        <f aca="false">EURO($F12,$H12,$V12,$V12,$C12,$W12,1,3)/100</f>
        <v>#NAME?</v>
      </c>
      <c r="Q12" s="59" t="e">
        <f aca="false">EURO($F12,$H12,$V12,$V12,$C12,$W12,1,5)/365.25*X12*16*$Q$2</f>
        <v>#NAME?</v>
      </c>
      <c r="R12" s="60" t="n">
        <f aca="false">VLOOKUP(E12,Lookups!$B$6:$H$304,6)</f>
        <v>37180</v>
      </c>
      <c r="S12" s="14"/>
      <c r="T12" s="69" t="str">
        <f aca="false">IF(F12&gt;H12,"",J12-I12)</f>
        <v/>
      </c>
      <c r="U12" s="26" t="e">
        <f aca="false">IF(F12&gt;H12,M12-L12,"")</f>
        <v>#NAME?</v>
      </c>
      <c r="V12" s="70" t="n">
        <f aca="false">VLOOKUP(E12,Lookups!$B$6:$E$304,4)</f>
        <v>0.041301320562793</v>
      </c>
      <c r="W12" s="71" t="n">
        <f aca="false">R12-$C$1</f>
        <v>-8746</v>
      </c>
      <c r="X12" s="72" t="n">
        <f aca="false">VLOOKUP(E12,Lookups!$B$6:$E$304,3)</f>
        <v>23</v>
      </c>
    </row>
    <row r="13" customFormat="false" ht="12.75" hidden="false" customHeight="false" outlineLevel="0" collapsed="false">
      <c r="A13" s="46"/>
      <c r="B13" s="47" t="n">
        <v>0</v>
      </c>
      <c r="C13" s="66" t="n">
        <f aca="false">C$11+B13</f>
        <v>0.7</v>
      </c>
      <c r="D13" s="67" t="n">
        <f aca="false">D$11+B13</f>
        <v>0.76</v>
      </c>
      <c r="E13" s="50" t="n">
        <v>37165</v>
      </c>
      <c r="F13" s="68" t="n">
        <f aca="false">F12</f>
        <v>49</v>
      </c>
      <c r="G13" s="68" t="n">
        <f aca="false">G12</f>
        <v>49</v>
      </c>
      <c r="H13" s="52" t="n">
        <f aca="false">H12</f>
        <v>45</v>
      </c>
      <c r="I13" s="53" t="str">
        <f aca="false">IF(AND(F13&gt;H13,F$2="No"),"",EURO(F13,H13,V13,V13,C13,W13,1,0))</f>
        <v/>
      </c>
      <c r="J13" s="54" t="str">
        <f aca="false">IF(AND(G13&gt;H13,F$2="no"),"",EURO(G13,H13,V13,V13,D13,W13,1,0))</f>
        <v/>
      </c>
      <c r="K13" s="55" t="e">
        <f aca="false">EURO(F13,H13,V13,V13,C13,W13,1,1)</f>
        <v>#NAME?</v>
      </c>
      <c r="L13" s="53" t="e">
        <f aca="false">IF(AND(G13&lt;H13,F$2="no"),"",EURO(G13,H13,V13,V13,C13,W13,0,0))</f>
        <v>#NAME?</v>
      </c>
      <c r="M13" s="54" t="e">
        <f aca="false">IF(AND(F13&lt;H13,F$2="no"),"",EURO(F13,H13,V13,V13,D13,W13,0,0))</f>
        <v>#NAME?</v>
      </c>
      <c r="N13" s="56" t="e">
        <f aca="false">EURO(F13,H13,V13,V13,C13,W13,0,1)</f>
        <v>#NAME?</v>
      </c>
      <c r="O13" s="57" t="e">
        <f aca="false">EURO($F13,$H13,$V13,$V13,$C13,$W13,1,2)</f>
        <v>#NAME?</v>
      </c>
      <c r="P13" s="58" t="e">
        <f aca="false">EURO($F13,$H13,$V13,$V13,$C13,$W13,1,3)/100</f>
        <v>#NAME?</v>
      </c>
      <c r="Q13" s="59" t="e">
        <f aca="false">EURO($F13,$H13,$V13,$V13,$C13,$W13,1,5)/365.25*X13*16*$Q$2</f>
        <v>#NAME?</v>
      </c>
      <c r="R13" s="60" t="n">
        <f aca="false">VLOOKUP(E13,Lookups!$B$6:$H$304,6)</f>
        <v>37180</v>
      </c>
      <c r="S13" s="14"/>
      <c r="T13" s="69" t="str">
        <f aca="false">IF(F13&gt;H13,"",J13-I13)</f>
        <v/>
      </c>
      <c r="U13" s="26" t="e">
        <f aca="false">IF(F13&gt;H13,M13-L13,"")</f>
        <v>#NAME?</v>
      </c>
      <c r="V13" s="70" t="n">
        <f aca="false">VLOOKUP(E13,Lookups!$B$6:$E$304,4)</f>
        <v>0.041301320562793</v>
      </c>
      <c r="W13" s="71" t="n">
        <f aca="false">R13-$C$1</f>
        <v>-8746</v>
      </c>
      <c r="X13" s="72" t="n">
        <f aca="false">VLOOKUP(E13,Lookups!$B$6:$E$304,3)</f>
        <v>23</v>
      </c>
    </row>
    <row r="14" customFormat="false" ht="12.75" hidden="false" customHeight="false" outlineLevel="0" collapsed="false">
      <c r="A14" s="46"/>
      <c r="B14" s="47" t="n">
        <v>0.038</v>
      </c>
      <c r="C14" s="66" t="n">
        <f aca="false">C$11+B14</f>
        <v>0.738</v>
      </c>
      <c r="D14" s="67" t="n">
        <f aca="false">D$11+B14</f>
        <v>0.798</v>
      </c>
      <c r="E14" s="50" t="n">
        <v>37165</v>
      </c>
      <c r="F14" s="68" t="n">
        <f aca="false">F13</f>
        <v>49</v>
      </c>
      <c r="G14" s="68" t="n">
        <f aca="false">G13</f>
        <v>49</v>
      </c>
      <c r="H14" s="52" t="n">
        <v>55</v>
      </c>
      <c r="I14" s="53" t="e">
        <f aca="false">IF(AND(F14&gt;H14,F$2="No"),"",EURO(F14,H14,V14,V14,C14,W14,1,0))</f>
        <v>#NAME?</v>
      </c>
      <c r="J14" s="54" t="e">
        <f aca="false">IF(AND(G14&gt;H14,F$2="no"),"",EURO(G14,H14,V14,V14,D14,W14,1,0))</f>
        <v>#NAME?</v>
      </c>
      <c r="K14" s="55" t="e">
        <f aca="false">EURO(F14,H14,V14,V14,C14,W14,1,1)</f>
        <v>#NAME?</v>
      </c>
      <c r="L14" s="53" t="str">
        <f aca="false">IF(AND(G14&lt;H14,F$2="no"),"",EURO(G14,H14,V14,V14,C14,W14,0,0))</f>
        <v/>
      </c>
      <c r="M14" s="54" t="str">
        <f aca="false">IF(AND(F14&lt;H14,F$2="no"),"",EURO(F14,H14,V14,V14,D14,W14,0,0))</f>
        <v/>
      </c>
      <c r="N14" s="56" t="e">
        <f aca="false">EURO(F14,H14,V14,V14,C14,W14,0,1)</f>
        <v>#NAME?</v>
      </c>
      <c r="O14" s="57" t="e">
        <f aca="false">EURO($F14,$H14,$V14,$V14,$C14,$W14,1,2)</f>
        <v>#NAME?</v>
      </c>
      <c r="P14" s="58" t="e">
        <f aca="false">EURO($F14,$H14,$V14,$V14,$C14,$W14,1,3)/100</f>
        <v>#NAME?</v>
      </c>
      <c r="Q14" s="59" t="e">
        <f aca="false">EURO($F14,$H14,$V14,$V14,$C14,$W14,1,5)/365.25*X14*16*$Q$2</f>
        <v>#NAME?</v>
      </c>
      <c r="R14" s="60" t="n">
        <f aca="false">VLOOKUP(E14,Lookups!$B$6:$H$304,6)</f>
        <v>37180</v>
      </c>
      <c r="S14" s="14"/>
      <c r="T14" s="69" t="e">
        <f aca="false">IF(F14&gt;H14,"",J14-I14)</f>
        <v>#NAME?</v>
      </c>
      <c r="U14" s="26" t="str">
        <f aca="false">IF(F14&gt;H14,M14-L14,"")</f>
        <v/>
      </c>
      <c r="V14" s="70" t="n">
        <f aca="false">VLOOKUP(E14,Lookups!$B$6:$E$304,4)</f>
        <v>0.041301320562793</v>
      </c>
      <c r="W14" s="71" t="n">
        <f aca="false">R14-$C$1</f>
        <v>-8746</v>
      </c>
      <c r="X14" s="72" t="n">
        <f aca="false">VLOOKUP(E14,Lookups!$B$6:$E$304,3)</f>
        <v>23</v>
      </c>
    </row>
    <row r="15" customFormat="false" ht="13.5" hidden="false" customHeight="false" outlineLevel="0" collapsed="false">
      <c r="A15" s="46"/>
      <c r="B15" s="47" t="n">
        <v>0.081</v>
      </c>
      <c r="C15" s="66" t="n">
        <f aca="false">C$11+B15</f>
        <v>0.781</v>
      </c>
      <c r="D15" s="67" t="n">
        <f aca="false">D$11+B15</f>
        <v>0.841</v>
      </c>
      <c r="E15" s="50" t="n">
        <v>37165</v>
      </c>
      <c r="F15" s="68" t="n">
        <f aca="false">F14</f>
        <v>49</v>
      </c>
      <c r="G15" s="68" t="n">
        <f aca="false">G14</f>
        <v>49</v>
      </c>
      <c r="H15" s="52" t="n">
        <v>60</v>
      </c>
      <c r="I15" s="53" t="e">
        <f aca="false">IF(AND(F15&gt;H15,F$2="No"),"",EURO(F15,H15,V15,V15,C15,W15,1,0))</f>
        <v>#NAME?</v>
      </c>
      <c r="J15" s="54" t="e">
        <f aca="false">IF(AND(G15&gt;H15,F$2="no"),"",EURO(G15,H15,V15,V15,D15,W15,1,0))</f>
        <v>#NAME?</v>
      </c>
      <c r="K15" s="55" t="e">
        <f aca="false">EURO(F15,H15,V15,V15,C15,W15,1,1)</f>
        <v>#NAME?</v>
      </c>
      <c r="L15" s="53" t="str">
        <f aca="false">IF(AND(G15&lt;H15,F$2="no"),"",EURO(G15,H15,V15,V15,C15,W15,0,0))</f>
        <v/>
      </c>
      <c r="M15" s="54" t="str">
        <f aca="false">IF(AND(F15&lt;H15,F$2="no"),"",EURO(F15,H15,V15,V15,D15,W15,0,0))</f>
        <v/>
      </c>
      <c r="N15" s="56" t="e">
        <f aca="false">EURO(F15,H15,V15,V15,C15,W15,0,1)</f>
        <v>#NAME?</v>
      </c>
      <c r="O15" s="57" t="e">
        <f aca="false">EURO($F15,$H15,$V15,$V15,$C15,$W15,1,2)</f>
        <v>#NAME?</v>
      </c>
      <c r="P15" s="58" t="e">
        <f aca="false">EURO($F15,$H15,$V15,$V15,$C15,$W15,1,3)/100</f>
        <v>#NAME?</v>
      </c>
      <c r="Q15" s="59" t="e">
        <f aca="false">EURO($F15,$H15,$V15,$V15,$C15,$W15,1,5)/365.25*X15*16*$Q$2</f>
        <v>#NAME?</v>
      </c>
      <c r="R15" s="60" t="n">
        <f aca="false">VLOOKUP(E15,Lookups!$B$6:$H$304,6)</f>
        <v>37180</v>
      </c>
      <c r="S15" s="14"/>
      <c r="T15" s="73" t="e">
        <f aca="false">IF(F15&gt;H15,"",J15-I15)</f>
        <v>#NAME?</v>
      </c>
      <c r="U15" s="74" t="str">
        <f aca="false">IF(F15&gt;H15,M15-L15,"")</f>
        <v/>
      </c>
      <c r="V15" s="75" t="n">
        <f aca="false">VLOOKUP(E15,Lookups!$B$6:$E$304,4)</f>
        <v>0.041301320562793</v>
      </c>
      <c r="W15" s="76" t="n">
        <f aca="false">R15-$C$1</f>
        <v>-8746</v>
      </c>
      <c r="X15" s="77" t="n">
        <f aca="false">VLOOKUP(E15,Lookups!$B$6:$E$304,3)</f>
        <v>23</v>
      </c>
    </row>
    <row r="16" customFormat="false" ht="13.5" hidden="false" customHeight="false" outlineLevel="0" collapsed="false">
      <c r="A16" s="78"/>
      <c r="B16" s="79"/>
      <c r="C16" s="80"/>
      <c r="D16" s="80"/>
      <c r="E16" s="81"/>
      <c r="F16" s="82"/>
      <c r="G16" s="82"/>
      <c r="H16" s="83"/>
      <c r="I16" s="84"/>
      <c r="J16" s="84"/>
      <c r="K16" s="85"/>
      <c r="L16" s="84"/>
      <c r="M16" s="84"/>
      <c r="N16" s="86"/>
      <c r="O16" s="87"/>
      <c r="P16" s="84"/>
      <c r="Q16" s="88"/>
      <c r="R16" s="89"/>
      <c r="S16" s="14"/>
      <c r="T16" s="84"/>
      <c r="U16" s="90"/>
      <c r="V16" s="91"/>
      <c r="W16" s="92"/>
    </row>
    <row r="17" customFormat="false" ht="12.75" hidden="false" customHeight="true" outlineLevel="0" collapsed="false">
      <c r="A17" s="46" t="s">
        <v>35</v>
      </c>
      <c r="B17" s="47"/>
      <c r="C17" s="48" t="n">
        <v>0.7</v>
      </c>
      <c r="D17" s="49" t="n">
        <v>0.76</v>
      </c>
      <c r="E17" s="93" t="n">
        <v>37165</v>
      </c>
      <c r="F17" s="51" t="n">
        <v>40.5</v>
      </c>
      <c r="G17" s="51" t="n">
        <v>41</v>
      </c>
      <c r="H17" s="52" t="n">
        <v>40</v>
      </c>
      <c r="I17" s="53" t="str">
        <f aca="false">IF(AND(F17&gt;H17,F$2="No"),"",EURO(F17,H17,V17,V17,C17,W17,1,0))</f>
        <v/>
      </c>
      <c r="J17" s="54" t="str">
        <f aca="false">IF(AND(G17&gt;H17,F$2="no"),"",EURO(G17,H17,V17,V17,D17,W17,1,0))</f>
        <v/>
      </c>
      <c r="K17" s="55" t="e">
        <f aca="false">EURO(F17,H17,V17,V17,C17,W17,1,1)</f>
        <v>#NAME?</v>
      </c>
      <c r="L17" s="53" t="e">
        <f aca="false">IF(AND(G17&lt;H17,F$2="no"),"",EURO(G17,H17,V17,V17,C17,W17,0,0))</f>
        <v>#NAME?</v>
      </c>
      <c r="M17" s="94" t="e">
        <f aca="false">IF(AND(F17&lt;H17,F$2="no"),"",EURO(F17,H17,V17,V17,D17,W17,0,0))</f>
        <v>#NAME?</v>
      </c>
      <c r="N17" s="56" t="e">
        <f aca="false">EURO(F17,H17,V17,V17,C17,W17,0,1)</f>
        <v>#NAME?</v>
      </c>
      <c r="O17" s="57" t="e">
        <f aca="false">EURO($F17,$H17,$V17,$V17,$C17,$W17,1,2)</f>
        <v>#NAME?</v>
      </c>
      <c r="P17" s="58" t="e">
        <f aca="false">EURO($F17,$H17,$V17,$V17,$C17,$W17,1,3)/100</f>
        <v>#NAME?</v>
      </c>
      <c r="Q17" s="59" t="e">
        <f aca="false">EURO($F17,$H17,$V17,$V17,$C17,$W17,1,5)/365.25*X17*16*$Q$2</f>
        <v>#NAME?</v>
      </c>
      <c r="R17" s="60" t="n">
        <f aca="false">VLOOKUP(E17,Lookups!$B$6:$H$304,6)</f>
        <v>37180</v>
      </c>
      <c r="S17" s="14"/>
      <c r="T17" s="61" t="str">
        <f aca="false">IF(F17&gt;H17,"",J17-I17)</f>
        <v/>
      </c>
      <c r="U17" s="62" t="e">
        <f aca="false">IF(F17&gt;H17,M17-L17,"")</f>
        <v>#NAME?</v>
      </c>
      <c r="V17" s="63" t="n">
        <f aca="false">VLOOKUP(E17,Lookups!$B$6:$E$304,4)</f>
        <v>0.041301320562793</v>
      </c>
      <c r="W17" s="64" t="n">
        <f aca="false">R17-$C$1</f>
        <v>-8746</v>
      </c>
      <c r="X17" s="65" t="n">
        <f aca="false">VLOOKUP(E17,Lookups!$B$6:$E$304,3)</f>
        <v>23</v>
      </c>
    </row>
    <row r="18" customFormat="false" ht="12.75" hidden="false" customHeight="false" outlineLevel="0" collapsed="false">
      <c r="A18" s="46"/>
      <c r="B18" s="47"/>
      <c r="C18" s="66" t="n">
        <f aca="false">C17</f>
        <v>0.7</v>
      </c>
      <c r="D18" s="67" t="n">
        <f aca="false">D17</f>
        <v>0.76</v>
      </c>
      <c r="E18" s="93" t="n">
        <v>37196</v>
      </c>
      <c r="F18" s="68" t="n">
        <f aca="false">F17</f>
        <v>40.5</v>
      </c>
      <c r="G18" s="68" t="n">
        <f aca="false">G17</f>
        <v>41</v>
      </c>
      <c r="H18" s="95" t="n">
        <f aca="false">H17</f>
        <v>40</v>
      </c>
      <c r="I18" s="53" t="str">
        <f aca="false">IF(AND(F18&gt;H18,F$2="No"),"",EURO(F18,H18,V18,V18,C18,W18,1,0))</f>
        <v/>
      </c>
      <c r="J18" s="54" t="str">
        <f aca="false">IF(AND(G18&gt;H18,F$2="no"),"",EURO(G18,H18,V18,V18,D18,W18,1,0))</f>
        <v/>
      </c>
      <c r="K18" s="55" t="e">
        <f aca="false">EURO(F18,H18,V18,V18,C18,W18,1,1)</f>
        <v>#NAME?</v>
      </c>
      <c r="L18" s="53" t="e">
        <f aca="false">IF(AND(G18&lt;H18,F$2="no"),"",EURO(G18,H18,V18,V18,C18,W18,0,0))</f>
        <v>#NAME?</v>
      </c>
      <c r="M18" s="94" t="e">
        <f aca="false">IF(AND(F18&lt;H18,F$2="no"),"",EURO(F18,H18,V18,V18,D18,W18,0,0))</f>
        <v>#NAME?</v>
      </c>
      <c r="N18" s="56" t="e">
        <f aca="false">EURO(F18,H18,V18,V18,C18,W18,0,1)</f>
        <v>#NAME?</v>
      </c>
      <c r="O18" s="57" t="e">
        <f aca="false">EURO($F18,$H18,$V18,$V18,$C18,$W18,1,2)</f>
        <v>#NAME?</v>
      </c>
      <c r="P18" s="58" t="e">
        <f aca="false">EURO($F18,$H18,$V18,$V18,$C18,$W18,1,3)/100</f>
        <v>#NAME?</v>
      </c>
      <c r="Q18" s="59" t="e">
        <f aca="false">EURO($F18,$H18,$V18,$V18,$C18,$W18,1,5)/365.25*X18*16*$Q$2</f>
        <v>#NAME?</v>
      </c>
      <c r="R18" s="60" t="n">
        <f aca="false">VLOOKUP(E18,Lookups!$B$6:$H$304,6)</f>
        <v>37210</v>
      </c>
      <c r="S18" s="14"/>
      <c r="T18" s="69" t="str">
        <f aca="false">IF(F18&gt;H18,"",J18-I18)</f>
        <v/>
      </c>
      <c r="U18" s="26" t="e">
        <f aca="false">IF(F18&gt;H18,M18-L18,"")</f>
        <v>#NAME?</v>
      </c>
      <c r="V18" s="70" t="n">
        <f aca="false">VLOOKUP(E18,Lookups!$B$6:$E$304,4)</f>
        <v>0.0413340624253529</v>
      </c>
      <c r="W18" s="71" t="n">
        <f aca="false">R18-$C$1</f>
        <v>-8716</v>
      </c>
      <c r="X18" s="72" t="n">
        <f aca="false">VLOOKUP(E18,Lookups!$B$6:$E$304,3)</f>
        <v>21</v>
      </c>
    </row>
    <row r="19" customFormat="false" ht="12.75" hidden="false" customHeight="false" outlineLevel="0" collapsed="false">
      <c r="A19" s="46"/>
      <c r="B19" s="47"/>
      <c r="C19" s="96" t="n">
        <f aca="false">C18</f>
        <v>0.7</v>
      </c>
      <c r="D19" s="97" t="n">
        <f aca="false">D18</f>
        <v>0.76</v>
      </c>
      <c r="E19" s="98" t="n">
        <v>37226</v>
      </c>
      <c r="F19" s="99" t="n">
        <f aca="false">F18</f>
        <v>40.5</v>
      </c>
      <c r="G19" s="99" t="n">
        <f aca="false">G18</f>
        <v>41</v>
      </c>
      <c r="H19" s="100" t="n">
        <f aca="false">H18</f>
        <v>40</v>
      </c>
      <c r="I19" s="101" t="str">
        <f aca="false">IF(AND(F19&gt;H19,F$2="No"),"",EURO(F19,H19,V19,V19,C19,W19,1,0))</f>
        <v/>
      </c>
      <c r="J19" s="102" t="str">
        <f aca="false">IF(AND(G19&gt;H19,F$2="no"),"",EURO(G19,H19,V19,V19,D19,W19,1,0))</f>
        <v/>
      </c>
      <c r="K19" s="103" t="e">
        <f aca="false">EURO(F19,H19,V19,V19,C19,W19,1,1)</f>
        <v>#NAME?</v>
      </c>
      <c r="L19" s="101" t="e">
        <f aca="false">IF(AND(G19&lt;H19,F$2="no"),"",EURO(G19,H19,V19,V19,C19,W19,0,0))</f>
        <v>#NAME?</v>
      </c>
      <c r="M19" s="104" t="e">
        <f aca="false">IF(AND(F19&lt;H19,F$2="no"),"",EURO(F19,H19,V19,V19,D19,W19,0,0))</f>
        <v>#NAME?</v>
      </c>
      <c r="N19" s="105" t="e">
        <f aca="false">EURO(F19,H19,V19,V19,C19,W19,0,1)</f>
        <v>#NAME?</v>
      </c>
      <c r="O19" s="106" t="e">
        <f aca="false">EURO($F19,$H19,$V19,$V19,$C19,$W19,1,2)</f>
        <v>#NAME?</v>
      </c>
      <c r="P19" s="107" t="e">
        <f aca="false">EURO($F19,$H19,$V19,$V19,$C19,$W19,1,3)/100</f>
        <v>#NAME?</v>
      </c>
      <c r="Q19" s="108" t="e">
        <f aca="false">EURO($F19,$H19,$V19,$V19,$C19,$W19,1,5)/365.25*X19*16*$Q$2</f>
        <v>#NAME?</v>
      </c>
      <c r="R19" s="109" t="n">
        <f aca="false">VLOOKUP(E19,Lookups!$B$6:$H$304,6)</f>
        <v>37240</v>
      </c>
      <c r="S19" s="14"/>
      <c r="T19" s="69" t="str">
        <f aca="false">IF(F19&gt;H19,"",J19-I19)</f>
        <v/>
      </c>
      <c r="U19" s="26" t="e">
        <f aca="false">IF(F19&gt;H19,M19-L19,"")</f>
        <v>#NAME?</v>
      </c>
      <c r="V19" s="70" t="n">
        <f aca="false">VLOOKUP(E19,Lookups!$B$6:$E$304,4)</f>
        <v>0.0413657480991403</v>
      </c>
      <c r="W19" s="71" t="n">
        <f aca="false">R19-$C$1</f>
        <v>-8686</v>
      </c>
      <c r="X19" s="72" t="n">
        <f aca="false">VLOOKUP(E19,Lookups!$B$6:$E$304,3)</f>
        <v>20</v>
      </c>
    </row>
    <row r="20" customFormat="false" ht="12.75" hidden="false" customHeight="false" outlineLevel="0" collapsed="false">
      <c r="A20" s="46"/>
      <c r="B20" s="47" t="n">
        <v>0.0233333333333333</v>
      </c>
      <c r="C20" s="110" t="n">
        <f aca="false">C$17+B20</f>
        <v>0.723333333333333</v>
      </c>
      <c r="D20" s="111" t="n">
        <f aca="false">D$17+B20</f>
        <v>0.783333333333333</v>
      </c>
      <c r="E20" s="112" t="n">
        <v>37165</v>
      </c>
      <c r="F20" s="113" t="n">
        <f aca="false">F19</f>
        <v>40.5</v>
      </c>
      <c r="G20" s="113" t="n">
        <f aca="false">G19</f>
        <v>41</v>
      </c>
      <c r="H20" s="114" t="n">
        <v>45</v>
      </c>
      <c r="I20" s="115" t="e">
        <f aca="false">IF(AND(F20&gt;H20,F$2="No"),"",EURO(F20,H20,V20,V20,C20,W20,1,0))</f>
        <v>#NAME?</v>
      </c>
      <c r="J20" s="116" t="e">
        <f aca="false">IF(AND(G20&gt;H20,F$2="no"),"",EURO(G20,H20,V20,V20,D20,W20,1,0))</f>
        <v>#NAME?</v>
      </c>
      <c r="K20" s="117" t="e">
        <f aca="false">EURO(F20,H20,V20,V20,C20,W20,1,1)</f>
        <v>#NAME?</v>
      </c>
      <c r="L20" s="115" t="str">
        <f aca="false">IF(AND(G20&lt;H20,F$2="no"),"",EURO(G20,H20,V20,V20,C20,W20,0,0))</f>
        <v/>
      </c>
      <c r="M20" s="118" t="str">
        <f aca="false">IF(AND(F20&lt;H20,F$2="no"),"",EURO(F20,H20,V20,V20,D20,W20,0,0))</f>
        <v/>
      </c>
      <c r="N20" s="119" t="e">
        <f aca="false">EURO(F20,H20,V20,V20,C20,W20,0,1)</f>
        <v>#NAME?</v>
      </c>
      <c r="O20" s="120" t="e">
        <f aca="false">EURO($F20,$H20,$V20,$V20,$C20,$W20,1,2)</f>
        <v>#NAME?</v>
      </c>
      <c r="P20" s="121" t="e">
        <f aca="false">EURO($F20,$H20,$V20,$V20,$C20,$W20,1,3)/100</f>
        <v>#NAME?</v>
      </c>
      <c r="Q20" s="122" t="e">
        <f aca="false">EURO($F20,$H20,$V20,$V20,$C20,$W20,1,5)/365.25*X20*16*$Q$2</f>
        <v>#NAME?</v>
      </c>
      <c r="R20" s="123" t="n">
        <f aca="false">VLOOKUP(E20,Lookups!$B$6:$H$304,6)</f>
        <v>37180</v>
      </c>
      <c r="S20" s="14"/>
      <c r="T20" s="124" t="e">
        <f aca="false">IF(F20&gt;H20,"",J20-I20)</f>
        <v>#NAME?</v>
      </c>
      <c r="U20" s="125" t="str">
        <f aca="false">IF(F20&gt;H20,M20-L20,"")</f>
        <v/>
      </c>
      <c r="V20" s="126" t="n">
        <f aca="false">VLOOKUP(E20,Lookups!$B$6:$E$304,4)</f>
        <v>0.041301320562793</v>
      </c>
      <c r="W20" s="127" t="n">
        <f aca="false">R20-$C$1</f>
        <v>-8746</v>
      </c>
      <c r="X20" s="128" t="n">
        <f aca="false">VLOOKUP(E20,Lookups!$B$6:$E$304,3)</f>
        <v>23</v>
      </c>
    </row>
    <row r="21" customFormat="false" ht="12.75" hidden="false" customHeight="false" outlineLevel="0" collapsed="false">
      <c r="A21" s="46"/>
      <c r="B21" s="47" t="n">
        <v>0.0233333333333333</v>
      </c>
      <c r="C21" s="66" t="n">
        <f aca="false">C$17+B21</f>
        <v>0.723333333333333</v>
      </c>
      <c r="D21" s="67" t="n">
        <f aca="false">D$17+B21</f>
        <v>0.783333333333333</v>
      </c>
      <c r="E21" s="93" t="n">
        <v>37196</v>
      </c>
      <c r="F21" s="68" t="n">
        <f aca="false">F20</f>
        <v>40.5</v>
      </c>
      <c r="G21" s="68" t="n">
        <f aca="false">G20</f>
        <v>41</v>
      </c>
      <c r="H21" s="95" t="n">
        <f aca="false">H20</f>
        <v>45</v>
      </c>
      <c r="I21" s="53" t="e">
        <f aca="false">IF(AND(F21&gt;H21,F$2="No"),"",EURO(F21,H21,V21,V21,C21,W21,1,0))</f>
        <v>#NAME?</v>
      </c>
      <c r="J21" s="54" t="e">
        <f aca="false">IF(AND(G21&gt;H21,F$2="no"),"",EURO(G21,H21,V21,V21,D21,W21,1,0))</f>
        <v>#NAME?</v>
      </c>
      <c r="K21" s="55" t="e">
        <f aca="false">EURO(F21,H21,V21,V21,C21,W21,1,1)</f>
        <v>#NAME?</v>
      </c>
      <c r="L21" s="53" t="str">
        <f aca="false">IF(AND(G21&lt;H21,F$2="no"),"",EURO(G21,H21,V21,V21,C21,W21,0,0))</f>
        <v/>
      </c>
      <c r="M21" s="94" t="str">
        <f aca="false">IF(AND(F21&lt;H21,F$2="no"),"",EURO(F21,H21,V21,V21,D21,W21,0,0))</f>
        <v/>
      </c>
      <c r="N21" s="56" t="e">
        <f aca="false">EURO(F21,H21,V21,V21,C21,W21,0,1)</f>
        <v>#NAME?</v>
      </c>
      <c r="O21" s="57" t="e">
        <f aca="false">EURO($F21,$H21,$V21,$V21,$C21,$W21,1,2)</f>
        <v>#NAME?</v>
      </c>
      <c r="P21" s="58" t="e">
        <f aca="false">EURO($F21,$H21,$V21,$V21,$C21,$W21,1,3)/100</f>
        <v>#NAME?</v>
      </c>
      <c r="Q21" s="59" t="e">
        <f aca="false">EURO($F21,$H21,$V21,$V21,$C21,$W21,1,5)/365.25*X21*16*$Q$2</f>
        <v>#NAME?</v>
      </c>
      <c r="R21" s="60" t="n">
        <f aca="false">VLOOKUP(E21,Lookups!$B$6:$H$304,6)</f>
        <v>37210</v>
      </c>
      <c r="S21" s="14"/>
      <c r="T21" s="69" t="e">
        <f aca="false">IF(F21&gt;H21,"",J21-I21)</f>
        <v>#NAME?</v>
      </c>
      <c r="U21" s="26" t="str">
        <f aca="false">IF(F21&gt;H21,M21-L21,"")</f>
        <v/>
      </c>
      <c r="V21" s="70" t="n">
        <f aca="false">VLOOKUP(E21,Lookups!$B$6:$E$304,4)</f>
        <v>0.0413340624253529</v>
      </c>
      <c r="W21" s="71" t="n">
        <f aca="false">R21-$C$1</f>
        <v>-8716</v>
      </c>
      <c r="X21" s="72" t="n">
        <f aca="false">VLOOKUP(E21,Lookups!$B$6:$E$304,3)</f>
        <v>21</v>
      </c>
    </row>
    <row r="22" customFormat="false" ht="12.75" hidden="false" customHeight="false" outlineLevel="0" collapsed="false">
      <c r="A22" s="46"/>
      <c r="B22" s="47" t="n">
        <v>0.0233333333333333</v>
      </c>
      <c r="C22" s="96" t="n">
        <f aca="false">C$17+B22</f>
        <v>0.723333333333333</v>
      </c>
      <c r="D22" s="97" t="n">
        <f aca="false">D$17+B22</f>
        <v>0.783333333333333</v>
      </c>
      <c r="E22" s="98" t="n">
        <v>37226</v>
      </c>
      <c r="F22" s="99" t="n">
        <f aca="false">F21</f>
        <v>40.5</v>
      </c>
      <c r="G22" s="99" t="n">
        <f aca="false">G21</f>
        <v>41</v>
      </c>
      <c r="H22" s="100" t="n">
        <f aca="false">H21</f>
        <v>45</v>
      </c>
      <c r="I22" s="101" t="e">
        <f aca="false">IF(AND(F22&gt;H22,F$2="No"),"",EURO(F22,H22,V22,V22,C22,W22,1,0))</f>
        <v>#NAME?</v>
      </c>
      <c r="J22" s="102" t="e">
        <f aca="false">IF(AND(G22&gt;H22,F$2="no"),"",EURO(G22,H22,V22,V22,D22,W22,1,0))</f>
        <v>#NAME?</v>
      </c>
      <c r="K22" s="103" t="e">
        <f aca="false">EURO(F22,H22,V22,V22,C22,W22,1,1)</f>
        <v>#NAME?</v>
      </c>
      <c r="L22" s="101" t="str">
        <f aca="false">IF(AND(G22&lt;H22,F$2="no"),"",EURO(G22,H22,V22,V22,C22,W22,0,0))</f>
        <v/>
      </c>
      <c r="M22" s="104" t="str">
        <f aca="false">IF(AND(F22&lt;H22,F$2="no"),"",EURO(F22,H22,V22,V22,D22,W22,0,0))</f>
        <v/>
      </c>
      <c r="N22" s="105" t="e">
        <f aca="false">EURO(F22,H22,V22,V22,C22,W22,0,1)</f>
        <v>#NAME?</v>
      </c>
      <c r="O22" s="106" t="e">
        <f aca="false">EURO($F22,$H22,$V22,$V22,$C22,$W22,1,2)</f>
        <v>#NAME?</v>
      </c>
      <c r="P22" s="107" t="e">
        <f aca="false">EURO($F22,$H22,$V22,$V22,$C22,$W22,1,3)/100</f>
        <v>#NAME?</v>
      </c>
      <c r="Q22" s="108" t="e">
        <f aca="false">EURO($F22,$H22,$V22,$V22,$C22,$W22,1,5)/365.25*X22*16*$Q$2</f>
        <v>#NAME?</v>
      </c>
      <c r="R22" s="109" t="n">
        <f aca="false">VLOOKUP(E22,Lookups!$B$6:$H$304,6)</f>
        <v>37240</v>
      </c>
      <c r="S22" s="14"/>
      <c r="T22" s="129" t="e">
        <f aca="false">IF(F22&gt;H22,"",J22-I22)</f>
        <v>#NAME?</v>
      </c>
      <c r="U22" s="130" t="str">
        <f aca="false">IF(F22&gt;H22,M22-L22,"")</f>
        <v/>
      </c>
      <c r="V22" s="131" t="n">
        <f aca="false">VLOOKUP(E22,Lookups!$B$6:$E$304,4)</f>
        <v>0.0413657480991403</v>
      </c>
      <c r="W22" s="132" t="n">
        <f aca="false">R22-$C$1</f>
        <v>-8686</v>
      </c>
      <c r="X22" s="133" t="n">
        <f aca="false">VLOOKUP(E22,Lookups!$B$6:$E$304,3)</f>
        <v>20</v>
      </c>
    </row>
    <row r="23" customFormat="false" ht="12.75" hidden="false" customHeight="false" outlineLevel="0" collapsed="false">
      <c r="A23" s="46"/>
      <c r="B23" s="47" t="n">
        <v>0.062</v>
      </c>
      <c r="C23" s="66" t="n">
        <f aca="false">C$17+B23</f>
        <v>0.762</v>
      </c>
      <c r="D23" s="67" t="n">
        <f aca="false">D$17+B23</f>
        <v>0.822</v>
      </c>
      <c r="E23" s="93" t="n">
        <v>37165</v>
      </c>
      <c r="F23" s="68" t="n">
        <f aca="false">F22</f>
        <v>40.5</v>
      </c>
      <c r="G23" s="68" t="n">
        <f aca="false">G22</f>
        <v>41</v>
      </c>
      <c r="H23" s="52" t="n">
        <v>50</v>
      </c>
      <c r="I23" s="53" t="e">
        <f aca="false">IF(AND(F23&gt;H23,F$2="No"),"",EURO(F23,H23,V23,V23,C23,W23,1,0))</f>
        <v>#NAME?</v>
      </c>
      <c r="J23" s="54" t="e">
        <f aca="false">IF(AND(G23&gt;H23,F$2="no"),"",EURO(G23,H23,V23,V23,D23,W23,1,0))</f>
        <v>#NAME?</v>
      </c>
      <c r="K23" s="55" t="e">
        <f aca="false">EURO(F23,H23,V23,V23,C23,W23,1,1)</f>
        <v>#NAME?</v>
      </c>
      <c r="L23" s="53" t="str">
        <f aca="false">IF(AND(G23&lt;H23,F$2="no"),"",EURO(G23,H23,V23,V23,C23,W23,0,0))</f>
        <v/>
      </c>
      <c r="M23" s="94" t="str">
        <f aca="false">IF(AND(F23&lt;H23,F$2="no"),"",EURO(F23,H23,V23,V23,D23,W23,0,0))</f>
        <v/>
      </c>
      <c r="N23" s="56" t="e">
        <f aca="false">EURO(F23,H23,V23,V23,C23,W23,0,1)</f>
        <v>#NAME?</v>
      </c>
      <c r="O23" s="57" t="e">
        <f aca="false">EURO($F23,$H23,$V23,$V23,$C23,$W23,1,2)</f>
        <v>#NAME?</v>
      </c>
      <c r="P23" s="58" t="e">
        <f aca="false">EURO($F23,$H23,$V23,$V23,$C23,$W23,1,3)/100</f>
        <v>#NAME?</v>
      </c>
      <c r="Q23" s="59" t="e">
        <f aca="false">EURO($F23,$H23,$V23,$V23,$C23,$W23,1,5)/365.25*X23*16*$Q$2</f>
        <v>#NAME?</v>
      </c>
      <c r="R23" s="123" t="n">
        <f aca="false">VLOOKUP(E23,Lookups!$B$6:$H$304,6)</f>
        <v>37180</v>
      </c>
      <c r="S23" s="14"/>
      <c r="T23" s="69" t="e">
        <f aca="false">IF(F23&gt;H23,"",J23-I23)</f>
        <v>#NAME?</v>
      </c>
      <c r="U23" s="26" t="str">
        <f aca="false">IF(F23&gt;H23,M23-L23,"")</f>
        <v/>
      </c>
      <c r="V23" s="70" t="n">
        <f aca="false">VLOOKUP(E23,Lookups!$B$6:$E$304,4)</f>
        <v>0.041301320562793</v>
      </c>
      <c r="W23" s="71" t="n">
        <f aca="false">R23-$C$1</f>
        <v>-8746</v>
      </c>
      <c r="X23" s="72" t="n">
        <f aca="false">VLOOKUP(E23,Lookups!$B$6:$E$304,3)</f>
        <v>23</v>
      </c>
    </row>
    <row r="24" customFormat="false" ht="12.75" hidden="false" customHeight="false" outlineLevel="0" collapsed="false">
      <c r="A24" s="46"/>
      <c r="B24" s="47" t="n">
        <v>0.062</v>
      </c>
      <c r="C24" s="66" t="n">
        <f aca="false">C$17+B24</f>
        <v>0.762</v>
      </c>
      <c r="D24" s="67" t="n">
        <f aca="false">D$17+B24</f>
        <v>0.822</v>
      </c>
      <c r="E24" s="93" t="n">
        <v>37196</v>
      </c>
      <c r="F24" s="68" t="n">
        <f aca="false">F23</f>
        <v>40.5</v>
      </c>
      <c r="G24" s="68" t="n">
        <f aca="false">G23</f>
        <v>41</v>
      </c>
      <c r="H24" s="95" t="n">
        <f aca="false">H23</f>
        <v>50</v>
      </c>
      <c r="I24" s="53" t="e">
        <f aca="false">IF(AND(F24&gt;H24,F$2="No"),"",EURO(F24,H24,V24,V24,C24,W24,1,0))</f>
        <v>#NAME?</v>
      </c>
      <c r="J24" s="54" t="e">
        <f aca="false">IF(AND(G24&gt;H24,F$2="no"),"",EURO(G24,H24,V24,V24,D24,W24,1,0))</f>
        <v>#NAME?</v>
      </c>
      <c r="K24" s="55" t="e">
        <f aca="false">EURO(F24,H24,V24,V24,C24,W24,1,1)</f>
        <v>#NAME?</v>
      </c>
      <c r="L24" s="53" t="str">
        <f aca="false">IF(AND(G24&lt;H24,F$2="no"),"",EURO(G24,H24,V24,V24,C24,W24,0,0))</f>
        <v/>
      </c>
      <c r="M24" s="94" t="str">
        <f aca="false">IF(AND(F24&lt;H24,F$2="no"),"",EURO(F24,H24,V24,V24,D24,W24,0,0))</f>
        <v/>
      </c>
      <c r="N24" s="56" t="e">
        <f aca="false">EURO(F24,H24,V24,V24,C24,W24,0,1)</f>
        <v>#NAME?</v>
      </c>
      <c r="O24" s="57" t="e">
        <f aca="false">EURO($F24,$H24,$V24,$V24,$C24,$W24,1,2)</f>
        <v>#NAME?</v>
      </c>
      <c r="P24" s="58" t="e">
        <f aca="false">EURO($F24,$H24,$V24,$V24,$C24,$W24,1,3)/100</f>
        <v>#NAME?</v>
      </c>
      <c r="Q24" s="59" t="e">
        <f aca="false">EURO($F24,$H24,$V24,$V24,$C24,$W24,1,5)/365.25*X24*16*$Q$2</f>
        <v>#NAME?</v>
      </c>
      <c r="R24" s="60" t="n">
        <f aca="false">VLOOKUP(E24,Lookups!$B$6:$H$304,6)</f>
        <v>37210</v>
      </c>
      <c r="S24" s="14"/>
      <c r="T24" s="69" t="e">
        <f aca="false">IF(F24&gt;H24,"",J24-I24)</f>
        <v>#NAME?</v>
      </c>
      <c r="U24" s="26" t="str">
        <f aca="false">IF(F24&gt;H24,M24-L24,"")</f>
        <v/>
      </c>
      <c r="V24" s="70" t="n">
        <f aca="false">VLOOKUP(E24,Lookups!$B$6:$E$304,4)</f>
        <v>0.0413340624253529</v>
      </c>
      <c r="W24" s="71" t="n">
        <f aca="false">R24-$C$1</f>
        <v>-8716</v>
      </c>
      <c r="X24" s="72" t="n">
        <f aca="false">VLOOKUP(E24,Lookups!$B$6:$E$304,3)</f>
        <v>21</v>
      </c>
    </row>
    <row r="25" customFormat="false" ht="13.5" hidden="false" customHeight="false" outlineLevel="0" collapsed="false">
      <c r="A25" s="46"/>
      <c r="B25" s="47" t="n">
        <v>0.062</v>
      </c>
      <c r="C25" s="66" t="n">
        <f aca="false">C$17+B25</f>
        <v>0.762</v>
      </c>
      <c r="D25" s="67" t="n">
        <f aca="false">D$17+B25</f>
        <v>0.822</v>
      </c>
      <c r="E25" s="93" t="n">
        <v>37226</v>
      </c>
      <c r="F25" s="68" t="n">
        <f aca="false">F24</f>
        <v>40.5</v>
      </c>
      <c r="G25" s="68" t="n">
        <f aca="false">G24</f>
        <v>41</v>
      </c>
      <c r="H25" s="95" t="n">
        <f aca="false">H24</f>
        <v>50</v>
      </c>
      <c r="I25" s="53" t="e">
        <f aca="false">IF(AND(F25&gt;H25,F$2="No"),"",EURO(F25,H25,V25,V25,C25,W25,1,0))</f>
        <v>#NAME?</v>
      </c>
      <c r="J25" s="54" t="e">
        <f aca="false">IF(AND(G25&gt;H25,F$2="no"),"",EURO(G25,H25,V25,V25,D25,W25,1,0))</f>
        <v>#NAME?</v>
      </c>
      <c r="K25" s="55" t="e">
        <f aca="false">EURO(F25,H25,V25,V25,C25,W25,1,1)</f>
        <v>#NAME?</v>
      </c>
      <c r="L25" s="53" t="str">
        <f aca="false">IF(AND(G25&lt;H25,F$2="no"),"",EURO(G25,H25,V25,V25,C25,W25,0,0))</f>
        <v/>
      </c>
      <c r="M25" s="94" t="str">
        <f aca="false">IF(AND(F25&lt;H25,F$2="no"),"",EURO(F25,H25,V25,V25,D25,W25,0,0))</f>
        <v/>
      </c>
      <c r="N25" s="56" t="e">
        <f aca="false">EURO(F25,H25,V25,V25,C25,W25,0,1)</f>
        <v>#NAME?</v>
      </c>
      <c r="O25" s="57" t="e">
        <f aca="false">EURO($F25,$H25,$V25,$V25,$C25,$W25,1,2)</f>
        <v>#NAME?</v>
      </c>
      <c r="P25" s="58" t="e">
        <f aca="false">EURO($F25,$H25,$V25,$V25,$C25,$W25,1,3)/100</f>
        <v>#NAME?</v>
      </c>
      <c r="Q25" s="59" t="e">
        <f aca="false">EURO($F25,$H25,$V25,$V25,$C25,$W25,1,5)/365.25*X25*16*$Q$2</f>
        <v>#NAME?</v>
      </c>
      <c r="R25" s="60" t="n">
        <f aca="false">VLOOKUP(E25,Lookups!$B$6:$H$304,6)</f>
        <v>37240</v>
      </c>
      <c r="S25" s="14"/>
      <c r="T25" s="73" t="e">
        <f aca="false">IF(F25&gt;H25,"",J25-I25)</f>
        <v>#NAME?</v>
      </c>
      <c r="U25" s="74" t="str">
        <f aca="false">IF(F25&gt;H25,M25-L25,"")</f>
        <v/>
      </c>
      <c r="V25" s="75" t="n">
        <f aca="false">VLOOKUP(E25,Lookups!$B$6:$E$304,4)</f>
        <v>0.0413657480991403</v>
      </c>
      <c r="W25" s="76" t="n">
        <f aca="false">R25-$C$1</f>
        <v>-8686</v>
      </c>
      <c r="X25" s="77" t="n">
        <f aca="false">VLOOKUP(E25,Lookups!$B$6:$E$304,3)</f>
        <v>20</v>
      </c>
    </row>
    <row r="26" customFormat="false" ht="13.5" hidden="false" customHeight="false" outlineLevel="0" collapsed="false">
      <c r="A26" s="134"/>
      <c r="B26" s="79"/>
      <c r="C26" s="80"/>
      <c r="D26" s="80"/>
      <c r="E26" s="81"/>
      <c r="F26" s="82"/>
      <c r="G26" s="82"/>
      <c r="H26" s="135"/>
      <c r="I26" s="84"/>
      <c r="J26" s="84"/>
      <c r="K26" s="85"/>
      <c r="L26" s="84"/>
      <c r="M26" s="84"/>
      <c r="N26" s="86"/>
      <c r="O26" s="87"/>
      <c r="P26" s="84"/>
      <c r="Q26" s="88"/>
      <c r="R26" s="89"/>
      <c r="S26" s="14"/>
      <c r="T26" s="84"/>
      <c r="U26" s="90"/>
      <c r="V26" s="91"/>
      <c r="W26" s="92"/>
    </row>
    <row r="27" customFormat="false" ht="12.75" hidden="false" customHeight="true" outlineLevel="0" collapsed="false">
      <c r="A27" s="136" t="s">
        <v>36</v>
      </c>
      <c r="B27" s="47"/>
      <c r="C27" s="48" t="n">
        <v>0.42</v>
      </c>
      <c r="D27" s="49" t="n">
        <v>0.48</v>
      </c>
      <c r="E27" s="93" t="n">
        <v>37257</v>
      </c>
      <c r="F27" s="51" t="n">
        <v>39.5</v>
      </c>
      <c r="G27" s="51" t="n">
        <v>40</v>
      </c>
      <c r="H27" s="52" t="n">
        <v>40</v>
      </c>
      <c r="I27" s="53" t="e">
        <f aca="false">IF(AND(F27&gt;H27,F$2="No"),"",EURO(F27,H27,V27,V27,C27,W27,1,0))</f>
        <v>#NAME?</v>
      </c>
      <c r="J27" s="54" t="e">
        <f aca="false">IF(AND(G27&gt;H27,F$2="no"),"",EURO(G27,H27,V27,V27,D27,W27,1,0))</f>
        <v>#NAME?</v>
      </c>
      <c r="K27" s="137" t="e">
        <f aca="false">EURO(F27,H27,V27,V27,C27,W27,1,1)</f>
        <v>#NAME?</v>
      </c>
      <c r="L27" s="53" t="e">
        <f aca="false">IF(AND(G27&lt;H27,F$2="no"),"",EURO(G27,H27,V27,V27,C27,W27,0,0))</f>
        <v>#NAME?</v>
      </c>
      <c r="M27" s="54" t="str">
        <f aca="false">IF(AND(F27&lt;H27,F$2="no"),"",EURO(F27,H27,V27,V27,D27,W27,0,0))</f>
        <v/>
      </c>
      <c r="N27" s="56" t="e">
        <f aca="false">EURO(F27,H27,V27,V27,C27,W27,0,1)</f>
        <v>#NAME?</v>
      </c>
      <c r="O27" s="57" t="e">
        <f aca="false">EURO($F27,$H27,$V27,$V27,$C27,$W27,1,2)</f>
        <v>#NAME?</v>
      </c>
      <c r="P27" s="58" t="e">
        <f aca="false">EURO($F27,$H27,$V27,$V27,$C27,$W27,1,3)/100</f>
        <v>#NAME?</v>
      </c>
      <c r="Q27" s="59" t="e">
        <f aca="false">EURO($F27,$H27,$V27,$V27,$C27,$W27,1,5)/365.25*X27*16*$Q$2</f>
        <v>#NAME?</v>
      </c>
      <c r="R27" s="60" t="n">
        <f aca="false">VLOOKUP(E27,Lookups!$B$6:$H$304,6)</f>
        <v>37272</v>
      </c>
      <c r="S27" s="14"/>
      <c r="T27" s="61" t="e">
        <f aca="false">IF(F27&gt;H27,"",J27-I27)</f>
        <v>#NAME?</v>
      </c>
      <c r="U27" s="62" t="str">
        <f aca="false">IF(F27&gt;H27,M27-L27,"")</f>
        <v/>
      </c>
      <c r="V27" s="63" t="n">
        <f aca="false">VLOOKUP(E27,Lookups!$B$6:$E$304,4)</f>
        <v>0.0415520673532761</v>
      </c>
      <c r="W27" s="64" t="n">
        <f aca="false">R27-$C$1</f>
        <v>-8654</v>
      </c>
      <c r="X27" s="65" t="n">
        <f aca="false">VLOOKUP(E27,Lookups!$B$6:$E$304,3)</f>
        <v>22</v>
      </c>
    </row>
    <row r="28" customFormat="false" ht="12.75" hidden="false" customHeight="false" outlineLevel="0" collapsed="false">
      <c r="A28" s="136"/>
      <c r="B28" s="47"/>
      <c r="C28" s="96" t="n">
        <f aca="false">C27</f>
        <v>0.42</v>
      </c>
      <c r="D28" s="97" t="n">
        <f aca="false">D27</f>
        <v>0.48</v>
      </c>
      <c r="E28" s="98" t="n">
        <v>37288</v>
      </c>
      <c r="F28" s="99" t="n">
        <f aca="false">F27</f>
        <v>39.5</v>
      </c>
      <c r="G28" s="99" t="n">
        <f aca="false">G27</f>
        <v>40</v>
      </c>
      <c r="H28" s="100" t="n">
        <f aca="false">H27</f>
        <v>40</v>
      </c>
      <c r="I28" s="101" t="e">
        <f aca="false">IF(AND(F28&gt;H28,F$2="No"),"",EURO(F28,H28,V28,V28,C28,W28,1,0))</f>
        <v>#NAME?</v>
      </c>
      <c r="J28" s="102" t="e">
        <f aca="false">IF(AND(G28&gt;H28,F$2="no"),"",EURO(G28,H28,V28,V28,D28,W28,1,0))</f>
        <v>#NAME?</v>
      </c>
      <c r="K28" s="138" t="e">
        <f aca="false">EURO(F28,H28,V28,V28,C28,W28,1,1)</f>
        <v>#NAME?</v>
      </c>
      <c r="L28" s="101" t="e">
        <f aca="false">IF(AND(G28&lt;H28,F$2="no"),"",EURO(G28,H28,V28,V28,C28,W28,0,0))</f>
        <v>#NAME?</v>
      </c>
      <c r="M28" s="102" t="str">
        <f aca="false">IF(AND(F28&lt;H28,F$2="no"),"",EURO(F28,H28,V28,V28,D28,W28,0,0))</f>
        <v/>
      </c>
      <c r="N28" s="105" t="e">
        <f aca="false">EURO(F28,H28,V28,V28,C28,W28,0,1)</f>
        <v>#NAME?</v>
      </c>
      <c r="O28" s="106" t="e">
        <f aca="false">EURO($F28,$H28,$V28,$V28,$C28,$W28,1,2)</f>
        <v>#NAME?</v>
      </c>
      <c r="P28" s="107" t="e">
        <f aca="false">EURO($F28,$H28,$V28,$V28,$C28,$W28,1,3)/100</f>
        <v>#NAME?</v>
      </c>
      <c r="Q28" s="108" t="e">
        <f aca="false">EURO($F28,$H28,$V28,$V28,$C28,$W28,1,5)/365.25*X28*16*$Q$2</f>
        <v>#NAME?</v>
      </c>
      <c r="R28" s="109" t="n">
        <f aca="false">VLOOKUP(E28,Lookups!$B$6:$H$304,6)</f>
        <v>37302</v>
      </c>
      <c r="S28" s="14"/>
      <c r="T28" s="69" t="e">
        <f aca="false">IF(F28&gt;H28,"",J28-I28)</f>
        <v>#NAME?</v>
      </c>
      <c r="U28" s="26" t="str">
        <f aca="false">IF(F28&gt;H28,M28-L28,"")</f>
        <v/>
      </c>
      <c r="V28" s="70" t="n">
        <f aca="false">VLOOKUP(E28,Lookups!$B$6:$E$304,4)</f>
        <v>0.0419510322635128</v>
      </c>
      <c r="W28" s="71" t="n">
        <f aca="false">R28-$C$1</f>
        <v>-8624</v>
      </c>
      <c r="X28" s="72" t="n">
        <f aca="false">VLOOKUP(E28,Lookups!$B$6:$E$304,3)</f>
        <v>20</v>
      </c>
    </row>
    <row r="29" customFormat="false" ht="12.75" hidden="false" customHeight="false" outlineLevel="0" collapsed="false">
      <c r="A29" s="136"/>
      <c r="B29" s="47" t="n">
        <v>0.07</v>
      </c>
      <c r="C29" s="110" t="n">
        <f aca="false">C$27+B29</f>
        <v>0.49</v>
      </c>
      <c r="D29" s="111" t="n">
        <f aca="false">D$27+B29</f>
        <v>0.55</v>
      </c>
      <c r="E29" s="112" t="n">
        <v>37257</v>
      </c>
      <c r="F29" s="113" t="n">
        <f aca="false">F27</f>
        <v>39.5</v>
      </c>
      <c r="G29" s="113" t="n">
        <f aca="false">G27</f>
        <v>40</v>
      </c>
      <c r="H29" s="114" t="n">
        <v>50</v>
      </c>
      <c r="I29" s="115" t="e">
        <f aca="false">IF(AND(F29&gt;H29,F$2="No"),"",EURO(F29,H29,V29,V29,C29,W29,1,0))</f>
        <v>#NAME?</v>
      </c>
      <c r="J29" s="116" t="e">
        <f aca="false">IF(AND(G29&gt;H29,F$2="no"),"",EURO(G29,H29,V29,V29,D29,W29,1,0))</f>
        <v>#NAME?</v>
      </c>
      <c r="K29" s="139" t="e">
        <f aca="false">EURO(F29,H29,V29,V29,C29,W29,1,1)</f>
        <v>#NAME?</v>
      </c>
      <c r="L29" s="115" t="str">
        <f aca="false">IF(AND(G29&lt;H29,F$2="no"),"",EURO(G29,H29,V29,V29,C29,W29,0,0))</f>
        <v/>
      </c>
      <c r="M29" s="116" t="str">
        <f aca="false">IF(AND(F29&lt;H29,F$2="no"),"",EURO(F29,H29,V29,V29,D29,W29,0,0))</f>
        <v/>
      </c>
      <c r="N29" s="119" t="e">
        <f aca="false">EURO(F29,H29,V29,V29,C29,W29,0,1)</f>
        <v>#NAME?</v>
      </c>
      <c r="O29" s="120" t="e">
        <f aca="false">EURO($F29,$H29,$V29,$V29,$C29,$W29,1,2)</f>
        <v>#NAME?</v>
      </c>
      <c r="P29" s="121" t="e">
        <f aca="false">EURO($F29,$H29,$V29,$V29,$C29,$W29,1,3)/100</f>
        <v>#NAME?</v>
      </c>
      <c r="Q29" s="122" t="e">
        <f aca="false">EURO($F29,$H29,$V29,$V29,$C29,$W29,1,5)/365.25*X29*16*$Q$2</f>
        <v>#NAME?</v>
      </c>
      <c r="R29" s="123" t="n">
        <f aca="false">VLOOKUP(E29,Lookups!$B$6:$H$304,6)</f>
        <v>37272</v>
      </c>
      <c r="S29" s="14"/>
      <c r="T29" s="124" t="e">
        <f aca="false">IF(F29&gt;H29,"",J29-I29)</f>
        <v>#NAME?</v>
      </c>
      <c r="U29" s="125" t="str">
        <f aca="false">IF(F29&gt;H29,M29-L29,"")</f>
        <v/>
      </c>
      <c r="V29" s="126" t="n">
        <f aca="false">VLOOKUP(E29,Lookups!$B$6:$E$304,4)</f>
        <v>0.0415520673532761</v>
      </c>
      <c r="W29" s="127" t="n">
        <f aca="false">R29-$C$1</f>
        <v>-8654</v>
      </c>
      <c r="X29" s="128" t="n">
        <f aca="false">VLOOKUP(E29,Lookups!$B$6:$E$304,3)</f>
        <v>22</v>
      </c>
    </row>
    <row r="30" customFormat="false" ht="12.75" hidden="false" customHeight="false" outlineLevel="0" collapsed="false">
      <c r="A30" s="136"/>
      <c r="B30" s="47" t="n">
        <v>0.07</v>
      </c>
      <c r="C30" s="96" t="n">
        <f aca="false">C$27+B30</f>
        <v>0.49</v>
      </c>
      <c r="D30" s="97" t="n">
        <f aca="false">D$27+B30</f>
        <v>0.55</v>
      </c>
      <c r="E30" s="98" t="n">
        <v>37288</v>
      </c>
      <c r="F30" s="99" t="n">
        <f aca="false">F28</f>
        <v>39.5</v>
      </c>
      <c r="G30" s="99" t="n">
        <f aca="false">G28</f>
        <v>40</v>
      </c>
      <c r="H30" s="100" t="n">
        <f aca="false">H29</f>
        <v>50</v>
      </c>
      <c r="I30" s="101" t="e">
        <f aca="false">IF(AND(F30&gt;H30,F$2="No"),"",EURO(F30,H30,V30,V30,C30,W30,1,0))</f>
        <v>#NAME?</v>
      </c>
      <c r="J30" s="102" t="e">
        <f aca="false">IF(AND(G30&gt;H30,F$2="no"),"",EURO(G30,H30,V30,V30,D30,W30,1,0))</f>
        <v>#NAME?</v>
      </c>
      <c r="K30" s="138" t="e">
        <f aca="false">EURO(F30,H30,V30,V30,C30,W30,1,1)</f>
        <v>#NAME?</v>
      </c>
      <c r="L30" s="101" t="str">
        <f aca="false">IF(AND(G30&lt;H30,F$2="no"),"",EURO(G30,H30,V30,V30,C30,W30,0,0))</f>
        <v/>
      </c>
      <c r="M30" s="102" t="str">
        <f aca="false">IF(AND(F30&lt;H30,F$2="no"),"",EURO(F30,H30,V30,V30,D30,W30,0,0))</f>
        <v/>
      </c>
      <c r="N30" s="105" t="e">
        <f aca="false">EURO(F30,H30,V30,V30,C30,W30,0,1)</f>
        <v>#NAME?</v>
      </c>
      <c r="O30" s="106" t="e">
        <f aca="false">EURO($F30,$H30,$V30,$V30,$C30,$W30,1,2)</f>
        <v>#NAME?</v>
      </c>
      <c r="P30" s="107" t="e">
        <f aca="false">EURO($F30,$H30,$V30,$V30,$C30,$W30,1,3)/100</f>
        <v>#NAME?</v>
      </c>
      <c r="Q30" s="108" t="e">
        <f aca="false">EURO($F30,$H30,$V30,$V30,$C30,$W30,1,5)/365.25*X30*16*$Q$2</f>
        <v>#NAME?</v>
      </c>
      <c r="R30" s="109" t="n">
        <f aca="false">VLOOKUP(E30,Lookups!$B$6:$H$304,6)</f>
        <v>37302</v>
      </c>
      <c r="S30" s="14"/>
      <c r="T30" s="129" t="e">
        <f aca="false">IF(F30&gt;H30,"",J30-I30)</f>
        <v>#NAME?</v>
      </c>
      <c r="U30" s="130" t="str">
        <f aca="false">IF(F30&gt;H30,M30-L30,"")</f>
        <v/>
      </c>
      <c r="V30" s="131" t="n">
        <f aca="false">VLOOKUP(E30,Lookups!$B$6:$E$304,4)</f>
        <v>0.0419510322635128</v>
      </c>
      <c r="W30" s="132" t="n">
        <f aca="false">R30-$C$1</f>
        <v>-8624</v>
      </c>
      <c r="X30" s="133" t="n">
        <f aca="false">VLOOKUP(E30,Lookups!$B$6:$E$304,3)</f>
        <v>20</v>
      </c>
    </row>
    <row r="31" customFormat="false" ht="12.75" hidden="false" customHeight="false" outlineLevel="0" collapsed="false">
      <c r="A31" s="136"/>
      <c r="B31" s="47" t="n">
        <v>0.07</v>
      </c>
      <c r="C31" s="110" t="n">
        <f aca="false">C$27+B31</f>
        <v>0.49</v>
      </c>
      <c r="D31" s="111" t="n">
        <f aca="false">D$27+B31</f>
        <v>0.55</v>
      </c>
      <c r="E31" s="112" t="n">
        <v>37257</v>
      </c>
      <c r="F31" s="113" t="n">
        <f aca="false">F29</f>
        <v>39.5</v>
      </c>
      <c r="G31" s="113" t="n">
        <f aca="false">G29</f>
        <v>40</v>
      </c>
      <c r="H31" s="114" t="n">
        <v>50</v>
      </c>
      <c r="I31" s="115" t="e">
        <f aca="false">IF(AND(F31&gt;H31,F$2="No"),"",EURO(F31,H31,V31,V31,C31,W31,1,0))</f>
        <v>#NAME?</v>
      </c>
      <c r="J31" s="116" t="e">
        <f aca="false">IF(AND(G31&gt;H31,F$2="no"),"",EURO(G31,H31,V31,V31,D31,W31,1,0))</f>
        <v>#NAME?</v>
      </c>
      <c r="K31" s="139" t="e">
        <f aca="false">EURO(F31,H31,V31,V31,C31,W31,1,1)</f>
        <v>#NAME?</v>
      </c>
      <c r="L31" s="115" t="str">
        <f aca="false">IF(AND(G31&lt;H31,F$2="no"),"",EURO(G31,H31,V31,V31,C31,W31,0,0))</f>
        <v/>
      </c>
      <c r="M31" s="116" t="str">
        <f aca="false">IF(AND(F31&lt;H31,F$2="no"),"",EURO(F31,H31,V31,V31,D31,W31,0,0))</f>
        <v/>
      </c>
      <c r="N31" s="119" t="e">
        <f aca="false">EURO(F31,H31,V31,V31,C31,W31,0,1)</f>
        <v>#NAME?</v>
      </c>
      <c r="O31" s="120" t="e">
        <f aca="false">EURO($F31,$H31,$V31,$V31,$C31,$W31,1,2)</f>
        <v>#NAME?</v>
      </c>
      <c r="P31" s="121" t="e">
        <f aca="false">EURO($F31,$H31,$V31,$V31,$C31,$W31,1,3)/100</f>
        <v>#NAME?</v>
      </c>
      <c r="Q31" s="122" t="e">
        <f aca="false">EURO($F31,$H31,$V31,$V31,$C31,$W31,1,5)/365.25*X31*16*$Q$2</f>
        <v>#NAME?</v>
      </c>
      <c r="R31" s="123" t="n">
        <f aca="false">VLOOKUP(E31,Lookups!$B$6:$H$304,6)</f>
        <v>37272</v>
      </c>
      <c r="S31" s="14"/>
      <c r="T31" s="124" t="e">
        <f aca="false">IF(F31&gt;H31,"",J31-I31)</f>
        <v>#NAME?</v>
      </c>
      <c r="U31" s="125" t="str">
        <f aca="false">IF(F31&gt;H31,M31-L31,"")</f>
        <v/>
      </c>
      <c r="V31" s="126" t="n">
        <f aca="false">VLOOKUP(E31,Lookups!$B$6:$E$304,4)</f>
        <v>0.0415520673532761</v>
      </c>
      <c r="W31" s="127" t="n">
        <f aca="false">R31-$C$1</f>
        <v>-8654</v>
      </c>
      <c r="X31" s="128" t="n">
        <f aca="false">VLOOKUP(E31,Lookups!$B$6:$E$304,3)</f>
        <v>22</v>
      </c>
    </row>
    <row r="32" customFormat="false" ht="12.75" hidden="false" customHeight="false" outlineLevel="0" collapsed="false">
      <c r="A32" s="136"/>
      <c r="B32" s="47" t="n">
        <v>0.07</v>
      </c>
      <c r="C32" s="96" t="n">
        <f aca="false">C$27+B32</f>
        <v>0.49</v>
      </c>
      <c r="D32" s="97" t="n">
        <f aca="false">D$27+B32</f>
        <v>0.55</v>
      </c>
      <c r="E32" s="98" t="n">
        <v>37288</v>
      </c>
      <c r="F32" s="99" t="n">
        <f aca="false">F30</f>
        <v>39.5</v>
      </c>
      <c r="G32" s="99" t="n">
        <f aca="false">G30</f>
        <v>40</v>
      </c>
      <c r="H32" s="100" t="n">
        <f aca="false">H31</f>
        <v>50</v>
      </c>
      <c r="I32" s="101" t="e">
        <f aca="false">IF(AND(F32&gt;H32,F$2="No"),"",EURO(F32,H32,V32,V32,C32,W32,1,0))</f>
        <v>#NAME?</v>
      </c>
      <c r="J32" s="102" t="e">
        <f aca="false">IF(AND(G32&gt;H32,F$2="no"),"",EURO(G32,H32,V32,V32,D32,W32,1,0))</f>
        <v>#NAME?</v>
      </c>
      <c r="K32" s="138" t="e">
        <f aca="false">EURO(F32,H32,V32,V32,C32,W32,1,1)</f>
        <v>#NAME?</v>
      </c>
      <c r="L32" s="101" t="str">
        <f aca="false">IF(AND(G32&lt;H32,F$2="no"),"",EURO(G32,H32,V32,V32,C32,W32,0,0))</f>
        <v/>
      </c>
      <c r="M32" s="102" t="str">
        <f aca="false">IF(AND(F32&lt;H32,F$2="no"),"",EURO(F32,H32,V32,V32,D32,W32,0,0))</f>
        <v/>
      </c>
      <c r="N32" s="105" t="e">
        <f aca="false">EURO(F32,H32,V32,V32,C32,W32,0,1)</f>
        <v>#NAME?</v>
      </c>
      <c r="O32" s="106" t="e">
        <f aca="false">EURO($F32,$H32,$V32,$V32,$C32,$W32,1,2)</f>
        <v>#NAME?</v>
      </c>
      <c r="P32" s="107" t="e">
        <f aca="false">EURO($F32,$H32,$V32,$V32,$C32,$W32,1,3)/100</f>
        <v>#NAME?</v>
      </c>
      <c r="Q32" s="108" t="e">
        <f aca="false">EURO($F32,$H32,$V32,$V32,$C32,$W32,1,5)/365.25*X32*16*$Q$2</f>
        <v>#NAME?</v>
      </c>
      <c r="R32" s="109" t="n">
        <f aca="false">VLOOKUP(E32,Lookups!$B$6:$H$304,6)</f>
        <v>37302</v>
      </c>
      <c r="S32" s="14"/>
      <c r="T32" s="129" t="e">
        <f aca="false">IF(F32&gt;H32,"",J32-I32)</f>
        <v>#NAME?</v>
      </c>
      <c r="U32" s="130" t="str">
        <f aca="false">IF(F32&gt;H32,M32-L32,"")</f>
        <v/>
      </c>
      <c r="V32" s="131" t="n">
        <f aca="false">VLOOKUP(E32,Lookups!$B$6:$E$304,4)</f>
        <v>0.0419510322635128</v>
      </c>
      <c r="W32" s="132" t="n">
        <f aca="false">R32-$C$1</f>
        <v>-8624</v>
      </c>
      <c r="X32" s="133" t="n">
        <f aca="false">VLOOKUP(E32,Lookups!$B$6:$E$304,3)</f>
        <v>20</v>
      </c>
    </row>
    <row r="33" customFormat="false" ht="12.75" hidden="false" customHeight="false" outlineLevel="0" collapsed="false">
      <c r="A33" s="136"/>
      <c r="B33" s="47" t="n">
        <v>0.07</v>
      </c>
      <c r="C33" s="110" t="n">
        <f aca="false">C$27+B33</f>
        <v>0.49</v>
      </c>
      <c r="D33" s="111" t="n">
        <f aca="false">D$27+B33</f>
        <v>0.55</v>
      </c>
      <c r="E33" s="112" t="n">
        <v>37257</v>
      </c>
      <c r="F33" s="113" t="n">
        <f aca="false">F31</f>
        <v>39.5</v>
      </c>
      <c r="G33" s="113" t="n">
        <f aca="false">G31</f>
        <v>40</v>
      </c>
      <c r="H33" s="114" t="n">
        <v>50</v>
      </c>
      <c r="I33" s="115" t="e">
        <f aca="false">IF(AND(F33&gt;H33,F$2="No"),"",EURO(F33,H33,V33,V33,C33,W33,1,0))</f>
        <v>#NAME?</v>
      </c>
      <c r="J33" s="116" t="e">
        <f aca="false">IF(AND(G33&gt;H33,F$2="no"),"",EURO(G33,H33,V33,V33,D33,W33,1,0))</f>
        <v>#NAME?</v>
      </c>
      <c r="K33" s="139" t="e">
        <f aca="false">EURO(F33,H33,V33,V33,C33,W33,1,1)</f>
        <v>#NAME?</v>
      </c>
      <c r="L33" s="115" t="str">
        <f aca="false">IF(AND(G33&lt;H33,F$2="no"),"",EURO(G33,H33,V33,V33,C33,W33,0,0))</f>
        <v/>
      </c>
      <c r="M33" s="116" t="str">
        <f aca="false">IF(AND(F33&lt;H33,F$2="no"),"",EURO(F33,H33,V33,V33,D33,W33,0,0))</f>
        <v/>
      </c>
      <c r="N33" s="119" t="e">
        <f aca="false">EURO(F33,H33,V33,V33,C33,W33,0,1)</f>
        <v>#NAME?</v>
      </c>
      <c r="O33" s="120" t="e">
        <f aca="false">EURO($F33,$H33,$V33,$V33,$C33,$W33,1,2)</f>
        <v>#NAME?</v>
      </c>
      <c r="P33" s="121" t="e">
        <f aca="false">EURO($F33,$H33,$V33,$V33,$C33,$W33,1,3)/100</f>
        <v>#NAME?</v>
      </c>
      <c r="Q33" s="122" t="e">
        <f aca="false">EURO($F33,$H33,$V33,$V33,$C33,$W33,1,5)/365.25*X33*16*$Q$2</f>
        <v>#NAME?</v>
      </c>
      <c r="R33" s="123" t="n">
        <f aca="false">VLOOKUP(E33,Lookups!$B$6:$H$304,6)</f>
        <v>37272</v>
      </c>
      <c r="S33" s="14"/>
      <c r="T33" s="69" t="e">
        <f aca="false">IF(F33&gt;H33,"",J33-I33)</f>
        <v>#NAME?</v>
      </c>
      <c r="U33" s="26" t="str">
        <f aca="false">IF(F33&gt;H33,M33-L33,"")</f>
        <v/>
      </c>
      <c r="V33" s="70" t="n">
        <f aca="false">VLOOKUP(E33,Lookups!$B$6:$E$304,4)</f>
        <v>0.0415520673532761</v>
      </c>
      <c r="W33" s="71" t="n">
        <f aca="false">R33-$C$1</f>
        <v>-8654</v>
      </c>
      <c r="X33" s="72" t="n">
        <f aca="false">VLOOKUP(E33,Lookups!$B$6:$E$304,3)</f>
        <v>22</v>
      </c>
    </row>
    <row r="34" customFormat="false" ht="13.5" hidden="false" customHeight="false" outlineLevel="0" collapsed="false">
      <c r="A34" s="136"/>
      <c r="B34" s="47" t="n">
        <v>0.07</v>
      </c>
      <c r="C34" s="66" t="n">
        <f aca="false">C$27+B34</f>
        <v>0.49</v>
      </c>
      <c r="D34" s="67" t="n">
        <f aca="false">D$27+B34</f>
        <v>0.55</v>
      </c>
      <c r="E34" s="93" t="n">
        <v>37288</v>
      </c>
      <c r="F34" s="68" t="n">
        <f aca="false">F32</f>
        <v>39.5</v>
      </c>
      <c r="G34" s="68" t="n">
        <f aca="false">G32</f>
        <v>40</v>
      </c>
      <c r="H34" s="95" t="n">
        <f aca="false">H33</f>
        <v>50</v>
      </c>
      <c r="I34" s="53" t="e">
        <f aca="false">IF(AND(F34&gt;H34,F$2="No"),"",EURO(F34,H34,V34,V34,C34,W34,1,0))</f>
        <v>#NAME?</v>
      </c>
      <c r="J34" s="54" t="e">
        <f aca="false">IF(AND(G34&gt;H34,F$2="no"),"",EURO(G34,H34,V34,V34,D34,W34,1,0))</f>
        <v>#NAME?</v>
      </c>
      <c r="K34" s="137" t="e">
        <f aca="false">EURO(F34,H34,V34,V34,C34,W34,1,1)</f>
        <v>#NAME?</v>
      </c>
      <c r="L34" s="53" t="str">
        <f aca="false">IF(AND(G34&lt;H34,F$2="no"),"",EURO(G34,H34,V34,V34,C34,W34,0,0))</f>
        <v/>
      </c>
      <c r="M34" s="54" t="str">
        <f aca="false">IF(AND(F34&lt;H34,F$2="no"),"",EURO(F34,H34,V34,V34,D34,W34,0,0))</f>
        <v/>
      </c>
      <c r="N34" s="56" t="e">
        <f aca="false">EURO(F34,H34,V34,V34,C34,W34,0,1)</f>
        <v>#NAME?</v>
      </c>
      <c r="O34" s="57" t="e">
        <f aca="false">EURO($F34,$H34,$V34,$V34,$C34,$W34,1,2)</f>
        <v>#NAME?</v>
      </c>
      <c r="P34" s="58" t="e">
        <f aca="false">EURO($F34,$H34,$V34,$V34,$C34,$W34,1,3)/100</f>
        <v>#NAME?</v>
      </c>
      <c r="Q34" s="59" t="e">
        <f aca="false">EURO($F34,$H34,$V34,$V34,$C34,$W34,1,5)/365.25*X34*16*$Q$2</f>
        <v>#NAME?</v>
      </c>
      <c r="R34" s="60" t="n">
        <f aca="false">VLOOKUP(E34,Lookups!$B$6:$H$304,6)</f>
        <v>37302</v>
      </c>
      <c r="S34" s="14"/>
      <c r="T34" s="73" t="e">
        <f aca="false">IF(F34&gt;H34,"",J34-I34)</f>
        <v>#NAME?</v>
      </c>
      <c r="U34" s="74" t="str">
        <f aca="false">IF(F34&gt;H34,M34-L34,"")</f>
        <v/>
      </c>
      <c r="V34" s="75" t="n">
        <f aca="false">VLOOKUP(E34,Lookups!$B$6:$E$304,4)</f>
        <v>0.0419510322635128</v>
      </c>
      <c r="W34" s="76" t="n">
        <f aca="false">R34-$C$1</f>
        <v>-8624</v>
      </c>
      <c r="X34" s="77" t="n">
        <f aca="false">VLOOKUP(E34,Lookups!$B$6:$E$304,3)</f>
        <v>20</v>
      </c>
    </row>
    <row r="35" customFormat="false" ht="13.5" hidden="false" customHeight="false" outlineLevel="0" collapsed="false">
      <c r="A35" s="140"/>
      <c r="B35" s="79"/>
      <c r="C35" s="80"/>
      <c r="D35" s="80"/>
      <c r="E35" s="81"/>
      <c r="F35" s="82"/>
      <c r="G35" s="82"/>
      <c r="H35" s="135"/>
      <c r="I35" s="84"/>
      <c r="J35" s="84"/>
      <c r="K35" s="85"/>
      <c r="L35" s="84"/>
      <c r="M35" s="84"/>
      <c r="N35" s="86"/>
      <c r="O35" s="87"/>
      <c r="P35" s="84"/>
      <c r="Q35" s="88"/>
      <c r="R35" s="89"/>
      <c r="S35" s="14"/>
      <c r="T35" s="84"/>
      <c r="U35" s="90"/>
      <c r="V35" s="91"/>
      <c r="W35" s="92"/>
    </row>
    <row r="36" customFormat="false" ht="12.75" hidden="false" customHeight="true" outlineLevel="0" collapsed="false">
      <c r="A36" s="46" t="s">
        <v>37</v>
      </c>
      <c r="B36" s="47"/>
      <c r="C36" s="48" t="n">
        <v>0.32</v>
      </c>
      <c r="D36" s="49" t="n">
        <v>0.42</v>
      </c>
      <c r="E36" s="50" t="n">
        <v>37316</v>
      </c>
      <c r="F36" s="51" t="n">
        <v>40</v>
      </c>
      <c r="G36" s="51" t="n">
        <v>40</v>
      </c>
      <c r="H36" s="52" t="n">
        <v>50</v>
      </c>
      <c r="I36" s="53" t="e">
        <f aca="false">IF(AND(F36&gt;H36,F$2="No"),"",EURO(F36,H36,V36,V36,C36,W36,1,0))</f>
        <v>#NAME?</v>
      </c>
      <c r="J36" s="54" t="e">
        <f aca="false">IF(AND(G36&gt;H36,F$2="no"),"",EURO(G36,H36,V36,V36,D36,W36,1,0))</f>
        <v>#NAME?</v>
      </c>
      <c r="K36" s="55" t="e">
        <f aca="false">EURO(F36,H36,V36,V36,C36,W36,1,1)</f>
        <v>#NAME?</v>
      </c>
      <c r="L36" s="53" t="str">
        <f aca="false">IF(AND(G36&lt;H36,F$2="no"),"",EURO(G36,H36,V36,V36,C36,W36,0,0))</f>
        <v/>
      </c>
      <c r="M36" s="54" t="str">
        <f aca="false">IF(AND(F36&lt;H36,F$2="no"),"",EURO(F36,H36,V36,V36,D36,W36,0,0))</f>
        <v/>
      </c>
      <c r="N36" s="56" t="e">
        <f aca="false">EURO(F36,H36,V36,V36,C36,W36,0,1)</f>
        <v>#NAME?</v>
      </c>
      <c r="O36" s="57" t="e">
        <f aca="false">EURO($F36,$H36,$V36,$V36,$C36,$W36,1,2)</f>
        <v>#NAME?</v>
      </c>
      <c r="P36" s="58" t="e">
        <f aca="false">EURO($F36,$H36,$V36,$V36,$C36,$W36,1,3)/100</f>
        <v>#NAME?</v>
      </c>
      <c r="Q36" s="59" t="e">
        <f aca="false">EURO($F36,$H36,$V36,$V36,$C36,$W36,1,5)/365.25*X36*16*$Q$2</f>
        <v>#NAME?</v>
      </c>
      <c r="R36" s="60" t="n">
        <f aca="false">VLOOKUP(E36,Lookups!$B$6:$H$304,6)</f>
        <v>37330</v>
      </c>
      <c r="S36" s="14"/>
      <c r="T36" s="61" t="e">
        <f aca="false">IF(F36&gt;H36,"",J36-I36)</f>
        <v>#NAME?</v>
      </c>
      <c r="U36" s="62" t="str">
        <f aca="false">IF(F36&gt;H36,M36-L36,"")</f>
        <v/>
      </c>
      <c r="V36" s="63" t="n">
        <f aca="false">VLOOKUP(E36,Lookups!$B$6:$E$304,4)</f>
        <v>0.0423113877121675</v>
      </c>
      <c r="W36" s="64" t="n">
        <f aca="false">R36-$C$1</f>
        <v>-8596</v>
      </c>
      <c r="X36" s="65" t="n">
        <f aca="false">VLOOKUP(E36,Lookups!$B$6:$E$304,3)</f>
        <v>21</v>
      </c>
    </row>
    <row r="37" customFormat="false" ht="12.75" hidden="false" customHeight="true" outlineLevel="0" collapsed="false">
      <c r="A37" s="46"/>
      <c r="B37" s="47" t="n">
        <v>0.07</v>
      </c>
      <c r="C37" s="66" t="n">
        <f aca="false">C$36+B37</f>
        <v>0.39</v>
      </c>
      <c r="D37" s="67" t="n">
        <f aca="false">D$36+B37</f>
        <v>0.49</v>
      </c>
      <c r="E37" s="50" t="n">
        <v>37316</v>
      </c>
      <c r="F37" s="68" t="n">
        <f aca="false">F36</f>
        <v>40</v>
      </c>
      <c r="G37" s="68" t="n">
        <f aca="false">G36</f>
        <v>40</v>
      </c>
      <c r="H37" s="52" t="n">
        <v>50</v>
      </c>
      <c r="I37" s="53" t="e">
        <f aca="false">IF(AND(F37&gt;H37,F$2="No"),"",EURO(F37,H37,V37,V37,C37,W37,1,0))</f>
        <v>#NAME?</v>
      </c>
      <c r="J37" s="54" t="e">
        <f aca="false">IF(AND(G37&gt;H37,F$2="no"),"",EURO(G37,H37,V37,V37,D37,W37,1,0))</f>
        <v>#NAME?</v>
      </c>
      <c r="K37" s="55" t="e">
        <f aca="false">EURO(F37,H37,V37,V37,C37,W37,1,1)</f>
        <v>#NAME?</v>
      </c>
      <c r="L37" s="53" t="str">
        <f aca="false">IF(AND(G37&lt;H37,F$2="no"),"",EURO(G37,H37,V37,V37,C37,W37,0,0))</f>
        <v/>
      </c>
      <c r="M37" s="54" t="str">
        <f aca="false">IF(AND(F37&lt;H37,F$2="no"),"",EURO(F37,H37,V37,V37,D37,W37,0,0))</f>
        <v/>
      </c>
      <c r="N37" s="56" t="e">
        <f aca="false">EURO(F37,H37,V37,V37,C37,W37,0,1)</f>
        <v>#NAME?</v>
      </c>
      <c r="O37" s="57" t="e">
        <f aca="false">EURO($F37,$H37,$V37,$V37,$C37,$W37,1,2)</f>
        <v>#NAME?</v>
      </c>
      <c r="P37" s="58" t="e">
        <f aca="false">EURO($F37,$H37,$V37,$V37,$C37,$W37,1,3)/100</f>
        <v>#NAME?</v>
      </c>
      <c r="Q37" s="59" t="e">
        <f aca="false">EURO($F37,$H37,$V37,$V37,$C37,$W37,1,5)/365.25*X37*16*$Q$2</f>
        <v>#NAME?</v>
      </c>
      <c r="R37" s="60" t="n">
        <f aca="false">VLOOKUP(E37,Lookups!$B$6:$H$304,6)</f>
        <v>37330</v>
      </c>
      <c r="S37" s="14"/>
      <c r="T37" s="69" t="e">
        <f aca="false">IF(F37&gt;H37,"",J37-I37)</f>
        <v>#NAME?</v>
      </c>
      <c r="U37" s="26" t="str">
        <f aca="false">IF(F37&gt;H37,M37-L37,"")</f>
        <v/>
      </c>
      <c r="V37" s="70" t="n">
        <f aca="false">VLOOKUP(E37,Lookups!$B$6:$E$304,4)</f>
        <v>0.0423113877121675</v>
      </c>
      <c r="W37" s="71" t="n">
        <f aca="false">R37-$C$1</f>
        <v>-8596</v>
      </c>
      <c r="X37" s="72" t="n">
        <f aca="false">VLOOKUP(E37,Lookups!$B$6:$E$304,3)</f>
        <v>21</v>
      </c>
    </row>
    <row r="38" customFormat="false" ht="12.75" hidden="false" customHeight="true" outlineLevel="0" collapsed="false">
      <c r="A38" s="46"/>
      <c r="B38" s="47" t="n">
        <v>0.07</v>
      </c>
      <c r="C38" s="66" t="n">
        <f aca="false">C$36+B38</f>
        <v>0.39</v>
      </c>
      <c r="D38" s="67" t="n">
        <f aca="false">D$36+B38</f>
        <v>0.49</v>
      </c>
      <c r="E38" s="50" t="n">
        <v>37316</v>
      </c>
      <c r="F38" s="68" t="n">
        <f aca="false">F37</f>
        <v>40</v>
      </c>
      <c r="G38" s="68" t="n">
        <f aca="false">G37</f>
        <v>40</v>
      </c>
      <c r="H38" s="52" t="n">
        <v>50</v>
      </c>
      <c r="I38" s="53" t="e">
        <f aca="false">IF(AND(F38&gt;H38,F$2="No"),"",EURO(F38,H38,V38,V38,C38,W38,1,0))</f>
        <v>#NAME?</v>
      </c>
      <c r="J38" s="54" t="e">
        <f aca="false">IF(AND(G38&gt;H38,F$2="no"),"",EURO(G38,H38,V38,V38,D38,W38,1,0))</f>
        <v>#NAME?</v>
      </c>
      <c r="K38" s="55" t="e">
        <f aca="false">EURO(F38,H38,V38,V38,C38,W38,1,1)</f>
        <v>#NAME?</v>
      </c>
      <c r="L38" s="53" t="str">
        <f aca="false">IF(AND(G38&lt;H38,F$2="no"),"",EURO(G38,H38,V38,V38,C38,W38,0,0))</f>
        <v/>
      </c>
      <c r="M38" s="54" t="str">
        <f aca="false">IF(AND(F38&lt;H38,F$2="no"),"",EURO(F38,H38,V38,V38,D38,W38,0,0))</f>
        <v/>
      </c>
      <c r="N38" s="56" t="e">
        <f aca="false">EURO(F38,H38,V38,V38,C38,W38,0,1)</f>
        <v>#NAME?</v>
      </c>
      <c r="O38" s="57" t="e">
        <f aca="false">EURO($F38,$H38,$V38,$V38,$C38,$W38,1,2)</f>
        <v>#NAME?</v>
      </c>
      <c r="P38" s="58" t="e">
        <f aca="false">EURO($F38,$H38,$V38,$V38,$C38,$W38,1,3)/100</f>
        <v>#NAME?</v>
      </c>
      <c r="Q38" s="59" t="e">
        <f aca="false">EURO($F38,$H38,$V38,$V38,$C38,$W38,1,5)/365.25*X38*16*$Q$2</f>
        <v>#NAME?</v>
      </c>
      <c r="R38" s="60" t="n">
        <f aca="false">VLOOKUP(E38,Lookups!$B$6:$H$304,6)</f>
        <v>37330</v>
      </c>
      <c r="S38" s="14"/>
      <c r="T38" s="69" t="e">
        <f aca="false">IF(F38&gt;H38,"",J38-I38)</f>
        <v>#NAME?</v>
      </c>
      <c r="U38" s="26" t="str">
        <f aca="false">IF(F38&gt;H38,M38-L38,"")</f>
        <v/>
      </c>
      <c r="V38" s="70" t="n">
        <f aca="false">VLOOKUP(E38,Lookups!$B$6:$E$304,4)</f>
        <v>0.0423113877121675</v>
      </c>
      <c r="W38" s="71" t="n">
        <f aca="false">R38-$C$1</f>
        <v>-8596</v>
      </c>
      <c r="X38" s="72" t="n">
        <f aca="false">VLOOKUP(E38,Lookups!$B$6:$E$304,3)</f>
        <v>21</v>
      </c>
    </row>
    <row r="39" customFormat="false" ht="12.75" hidden="false" customHeight="true" outlineLevel="0" collapsed="false">
      <c r="A39" s="46"/>
      <c r="B39" s="47" t="n">
        <v>0.07</v>
      </c>
      <c r="C39" s="66" t="n">
        <f aca="false">C$36+B39</f>
        <v>0.39</v>
      </c>
      <c r="D39" s="67" t="n">
        <f aca="false">D$36+B39</f>
        <v>0.49</v>
      </c>
      <c r="E39" s="50" t="n">
        <v>37316</v>
      </c>
      <c r="F39" s="68" t="n">
        <f aca="false">F38</f>
        <v>40</v>
      </c>
      <c r="G39" s="68" t="n">
        <f aca="false">G38</f>
        <v>40</v>
      </c>
      <c r="H39" s="52" t="n">
        <v>50</v>
      </c>
      <c r="I39" s="53" t="e">
        <f aca="false">IF(AND(F39&gt;H39,F$2="No"),"",EURO(F39,H39,V39,V39,C39,W39,1,0))</f>
        <v>#NAME?</v>
      </c>
      <c r="J39" s="54" t="e">
        <f aca="false">IF(AND(G39&gt;H39,F$2="no"),"",EURO(G39,H39,V39,V39,D39,W39,1,0))</f>
        <v>#NAME?</v>
      </c>
      <c r="K39" s="55" t="e">
        <f aca="false">EURO(F39,H39,V39,V39,C39,W39,1,1)</f>
        <v>#NAME?</v>
      </c>
      <c r="L39" s="53" t="str">
        <f aca="false">IF(AND(G39&lt;H39,F$2="no"),"",EURO(G39,H39,V39,V39,C39,W39,0,0))</f>
        <v/>
      </c>
      <c r="M39" s="54" t="str">
        <f aca="false">IF(AND(F39&lt;H39,F$2="no"),"",EURO(F39,H39,V39,V39,D39,W39,0,0))</f>
        <v/>
      </c>
      <c r="N39" s="56" t="e">
        <f aca="false">EURO(F39,H39,V39,V39,C39,W39,0,1)</f>
        <v>#NAME?</v>
      </c>
      <c r="O39" s="57" t="e">
        <f aca="false">EURO($F39,$H39,$V39,$V39,$C39,$W39,1,2)</f>
        <v>#NAME?</v>
      </c>
      <c r="P39" s="58" t="e">
        <f aca="false">EURO($F39,$H39,$V39,$V39,$C39,$W39,1,3)/100</f>
        <v>#NAME?</v>
      </c>
      <c r="Q39" s="59" t="e">
        <f aca="false">EURO($F39,$H39,$V39,$V39,$C39,$W39,1,5)/365.25*X39*16*$Q$2</f>
        <v>#NAME?</v>
      </c>
      <c r="R39" s="60" t="n">
        <f aca="false">VLOOKUP(E39,Lookups!$B$6:$H$304,6)</f>
        <v>37330</v>
      </c>
      <c r="S39" s="14"/>
      <c r="T39" s="69" t="e">
        <f aca="false">IF(F39&gt;H39,"",J39-I39)</f>
        <v>#NAME?</v>
      </c>
      <c r="U39" s="26" t="str">
        <f aca="false">IF(F39&gt;H39,M39-L39,"")</f>
        <v/>
      </c>
      <c r="V39" s="70" t="n">
        <f aca="false">VLOOKUP(E39,Lookups!$B$6:$E$304,4)</f>
        <v>0.0423113877121675</v>
      </c>
      <c r="W39" s="71" t="n">
        <f aca="false">R39-$C$1</f>
        <v>-8596</v>
      </c>
      <c r="X39" s="72" t="n">
        <f aca="false">VLOOKUP(E39,Lookups!$B$6:$E$304,3)</f>
        <v>21</v>
      </c>
    </row>
    <row r="40" customFormat="false" ht="12.75" hidden="false" customHeight="true" outlineLevel="0" collapsed="false">
      <c r="A40" s="46"/>
      <c r="B40" s="47" t="n">
        <v>0.07</v>
      </c>
      <c r="C40" s="66" t="n">
        <f aca="false">C$36+B40</f>
        <v>0.39</v>
      </c>
      <c r="D40" s="67" t="n">
        <f aca="false">D$36+B40</f>
        <v>0.49</v>
      </c>
      <c r="E40" s="50" t="n">
        <v>37316</v>
      </c>
      <c r="F40" s="68" t="n">
        <f aca="false">F39</f>
        <v>40</v>
      </c>
      <c r="G40" s="68" t="n">
        <f aca="false">G39</f>
        <v>40</v>
      </c>
      <c r="H40" s="52" t="n">
        <v>50</v>
      </c>
      <c r="I40" s="53" t="e">
        <f aca="false">IF(AND(F40&gt;H40,F$2="No"),"",EURO(F40,H40,V40,V40,C40,W40,1,0))</f>
        <v>#NAME?</v>
      </c>
      <c r="J40" s="54" t="e">
        <f aca="false">IF(AND(G40&gt;H40,F$2="no"),"",EURO(G40,H40,V40,V40,D40,W40,1,0))</f>
        <v>#NAME?</v>
      </c>
      <c r="K40" s="55" t="e">
        <f aca="false">EURO(F40,H40,V40,V40,C40,W40,1,1)</f>
        <v>#NAME?</v>
      </c>
      <c r="L40" s="53" t="str">
        <f aca="false">IF(AND(G40&lt;H40,F$2="no"),"",EURO(G40,H40,V40,V40,C40,W40,0,0))</f>
        <v/>
      </c>
      <c r="M40" s="54" t="str">
        <f aca="false">IF(AND(F40&lt;H40,F$2="no"),"",EURO(F40,H40,V40,V40,D40,W40,0,0))</f>
        <v/>
      </c>
      <c r="N40" s="56" t="e">
        <f aca="false">EURO(F40,H40,V40,V40,C40,W40,0,1)</f>
        <v>#NAME?</v>
      </c>
      <c r="O40" s="57" t="e">
        <f aca="false">EURO($F40,$H40,$V40,$V40,$C40,$W40,1,2)</f>
        <v>#NAME?</v>
      </c>
      <c r="P40" s="58" t="e">
        <f aca="false">EURO($F40,$H40,$V40,$V40,$C40,$W40,1,3)/100</f>
        <v>#NAME?</v>
      </c>
      <c r="Q40" s="59" t="e">
        <f aca="false">EURO($F40,$H40,$V40,$V40,$C40,$W40,1,5)/365.25*X40*16*$Q$2</f>
        <v>#NAME?</v>
      </c>
      <c r="R40" s="60" t="n">
        <f aca="false">VLOOKUP(E40,Lookups!$B$6:$H$304,6)</f>
        <v>37330</v>
      </c>
      <c r="S40" s="14"/>
      <c r="T40" s="73" t="e">
        <f aca="false">IF(F40&gt;H40,"",J40-I40)</f>
        <v>#NAME?</v>
      </c>
      <c r="U40" s="74" t="str">
        <f aca="false">IF(F40&gt;H40,M40-L40,"")</f>
        <v/>
      </c>
      <c r="V40" s="75" t="n">
        <f aca="false">VLOOKUP(E40,Lookups!$B$6:$E$304,4)</f>
        <v>0.0423113877121675</v>
      </c>
      <c r="W40" s="76" t="n">
        <f aca="false">R40-$C$1</f>
        <v>-8596</v>
      </c>
      <c r="X40" s="77" t="n">
        <f aca="false">VLOOKUP(E40,Lookups!$B$6:$E$304,3)</f>
        <v>21</v>
      </c>
    </row>
    <row r="41" customFormat="false" ht="12.75" hidden="false" customHeight="true" outlineLevel="0" collapsed="false">
      <c r="A41" s="78"/>
      <c r="B41" s="79"/>
      <c r="C41" s="80"/>
      <c r="D41" s="80"/>
      <c r="E41" s="81"/>
      <c r="F41" s="82"/>
      <c r="G41" s="82"/>
      <c r="H41" s="83"/>
      <c r="I41" s="84"/>
      <c r="J41" s="84"/>
      <c r="K41" s="85"/>
      <c r="L41" s="84"/>
      <c r="M41" s="84"/>
      <c r="N41" s="86"/>
      <c r="O41" s="87"/>
      <c r="P41" s="84"/>
      <c r="Q41" s="88"/>
      <c r="R41" s="89"/>
      <c r="S41" s="14"/>
      <c r="T41" s="84"/>
      <c r="U41" s="90"/>
      <c r="V41" s="91"/>
      <c r="W41" s="92"/>
    </row>
    <row r="42" customFormat="false" ht="12.75" hidden="false" customHeight="true" outlineLevel="0" collapsed="false">
      <c r="A42" s="46" t="s">
        <v>38</v>
      </c>
      <c r="B42" s="47"/>
      <c r="C42" s="48" t="n">
        <f aca="false">C40</f>
        <v>0.39</v>
      </c>
      <c r="D42" s="49" t="n">
        <f aca="false">D40</f>
        <v>0.49</v>
      </c>
      <c r="E42" s="50" t="n">
        <v>37347</v>
      </c>
      <c r="F42" s="51" t="n">
        <f aca="false">F40</f>
        <v>40</v>
      </c>
      <c r="G42" s="51" t="n">
        <f aca="false">G40</f>
        <v>40</v>
      </c>
      <c r="H42" s="52" t="n">
        <v>50</v>
      </c>
      <c r="I42" s="53" t="e">
        <f aca="false">IF(AND(F42&gt;H42,F$2="No"),"",EURO(F42,H42,V42,V42,C42,W42,1,0))</f>
        <v>#NAME?</v>
      </c>
      <c r="J42" s="54" t="e">
        <f aca="false">IF(AND(G42&gt;H42,F$2="no"),"",EURO(G42,H42,V42,V42,D42,W42,1,0))</f>
        <v>#NAME?</v>
      </c>
      <c r="K42" s="55" t="e">
        <f aca="false">EURO(F42,H42,V42,V42,C42,W42,1,1)</f>
        <v>#NAME?</v>
      </c>
      <c r="L42" s="53" t="str">
        <f aca="false">IF(AND(G42&lt;H42,F$2="no"),"",EURO(G42,H42,V42,V42,C42,W42,0,0))</f>
        <v/>
      </c>
      <c r="M42" s="54" t="str">
        <f aca="false">IF(AND(F42&lt;H42,F$2="no"),"",EURO(F42,H42,V42,V42,D42,W42,0,0))</f>
        <v/>
      </c>
      <c r="N42" s="56" t="e">
        <f aca="false">EURO(F42,H42,V42,V42,C42,W42,0,1)</f>
        <v>#NAME?</v>
      </c>
      <c r="O42" s="57" t="e">
        <f aca="false">EURO($F42,$H42,$V42,$V42,$C42,$W42,1,2)</f>
        <v>#NAME?</v>
      </c>
      <c r="P42" s="58" t="e">
        <f aca="false">EURO($F42,$H42,$V42,$V42,$C42,$W42,1,3)/100</f>
        <v>#NAME?</v>
      </c>
      <c r="Q42" s="59" t="e">
        <f aca="false">EURO($F42,$H42,$V42,$V42,$C42,$W42,1,5)/365.25*X42*16*$Q$2</f>
        <v>#NAME?</v>
      </c>
      <c r="R42" s="60" t="n">
        <f aca="false">VLOOKUP(E42,Lookups!$B$6:$H$304,6)</f>
        <v>37361</v>
      </c>
      <c r="S42" s="14"/>
      <c r="T42" s="61" t="e">
        <f aca="false">IF(F42&gt;H42,"",J42-I42)</f>
        <v>#NAME?</v>
      </c>
      <c r="U42" s="62" t="str">
        <f aca="false">IF(F42&gt;H42,M42-L42,"")</f>
        <v/>
      </c>
      <c r="V42" s="63" t="n">
        <f aca="false">VLOOKUP(E42,Lookups!$B$6:$E$304,4)</f>
        <v>0.0427284295906927</v>
      </c>
      <c r="W42" s="64" t="n">
        <f aca="false">R42-$C$1</f>
        <v>-8565</v>
      </c>
      <c r="X42" s="65" t="n">
        <f aca="false">VLOOKUP(E42,Lookups!$B$6:$E$304,3)</f>
        <v>22</v>
      </c>
    </row>
    <row r="43" customFormat="false" ht="12.75" hidden="false" customHeight="true" outlineLevel="0" collapsed="false">
      <c r="A43" s="46"/>
      <c r="B43" s="47" t="n">
        <v>0.07</v>
      </c>
      <c r="C43" s="66" t="n">
        <f aca="false">C$42+B43</f>
        <v>0.46</v>
      </c>
      <c r="D43" s="67" t="n">
        <f aca="false">D$42+B43</f>
        <v>0.56</v>
      </c>
      <c r="E43" s="50" t="n">
        <v>37347</v>
      </c>
      <c r="F43" s="68" t="n">
        <f aca="false">F42</f>
        <v>40</v>
      </c>
      <c r="G43" s="68" t="n">
        <f aca="false">G42</f>
        <v>40</v>
      </c>
      <c r="H43" s="52" t="n">
        <v>50</v>
      </c>
      <c r="I43" s="53" t="e">
        <f aca="false">IF(AND(F43&gt;H43,F$2="No"),"",EURO(F43,H43,V43,V43,C43,W43,1,0))</f>
        <v>#NAME?</v>
      </c>
      <c r="J43" s="54" t="e">
        <f aca="false">IF(AND(G43&gt;H43,F$2="no"),"",EURO(G43,H43,V43,V43,D43,W43,1,0))</f>
        <v>#NAME?</v>
      </c>
      <c r="K43" s="55" t="e">
        <f aca="false">EURO(F43,H43,V43,V43,C43,W43,1,1)</f>
        <v>#NAME?</v>
      </c>
      <c r="L43" s="53" t="str">
        <f aca="false">IF(AND(G43&lt;H43,F$2="no"),"",EURO(G43,H43,V43,V43,C43,W43,0,0))</f>
        <v/>
      </c>
      <c r="M43" s="54" t="str">
        <f aca="false">IF(AND(F43&lt;H43,F$2="no"),"",EURO(F43,H43,V43,V43,D43,W43,0,0))</f>
        <v/>
      </c>
      <c r="N43" s="56" t="e">
        <f aca="false">EURO(F43,H43,V43,V43,C43,W43,0,1)</f>
        <v>#NAME?</v>
      </c>
      <c r="O43" s="57" t="e">
        <f aca="false">EURO($F43,$H43,$V43,$V43,$C43,$W43,1,2)</f>
        <v>#NAME?</v>
      </c>
      <c r="P43" s="58" t="e">
        <f aca="false">EURO($F43,$H43,$V43,$V43,$C43,$W43,1,3)/100</f>
        <v>#NAME?</v>
      </c>
      <c r="Q43" s="59" t="e">
        <f aca="false">EURO($F43,$H43,$V43,$V43,$C43,$W43,1,5)/365.25*X43*16*$Q$2</f>
        <v>#NAME?</v>
      </c>
      <c r="R43" s="60" t="n">
        <f aca="false">VLOOKUP(E43,Lookups!$B$6:$H$304,6)</f>
        <v>37361</v>
      </c>
      <c r="S43" s="14"/>
      <c r="T43" s="69" t="e">
        <f aca="false">IF(F43&gt;H43,"",J43-I43)</f>
        <v>#NAME?</v>
      </c>
      <c r="U43" s="26" t="str">
        <f aca="false">IF(F43&gt;H43,M43-L43,"")</f>
        <v/>
      </c>
      <c r="V43" s="70" t="n">
        <f aca="false">VLOOKUP(E43,Lookups!$B$6:$E$304,4)</f>
        <v>0.0427284295906927</v>
      </c>
      <c r="W43" s="71" t="n">
        <f aca="false">R43-$C$1</f>
        <v>-8565</v>
      </c>
      <c r="X43" s="72" t="n">
        <f aca="false">VLOOKUP(E43,Lookups!$B$6:$E$304,3)</f>
        <v>22</v>
      </c>
    </row>
    <row r="44" customFormat="false" ht="12.75" hidden="false" customHeight="true" outlineLevel="0" collapsed="false">
      <c r="A44" s="46"/>
      <c r="B44" s="47" t="n">
        <v>0.07</v>
      </c>
      <c r="C44" s="66" t="n">
        <f aca="false">C$42+B44</f>
        <v>0.46</v>
      </c>
      <c r="D44" s="67" t="n">
        <f aca="false">D$42+B44</f>
        <v>0.56</v>
      </c>
      <c r="E44" s="50" t="n">
        <v>37347</v>
      </c>
      <c r="F44" s="68" t="n">
        <f aca="false">F43</f>
        <v>40</v>
      </c>
      <c r="G44" s="68" t="n">
        <f aca="false">G43</f>
        <v>40</v>
      </c>
      <c r="H44" s="52" t="n">
        <v>50</v>
      </c>
      <c r="I44" s="53" t="e">
        <f aca="false">IF(AND(F44&gt;H44,F$2="No"),"",EURO(F44,H44,V44,V44,C44,W44,1,0))</f>
        <v>#NAME?</v>
      </c>
      <c r="J44" s="54" t="e">
        <f aca="false">IF(AND(G44&gt;H44,F$2="no"),"",EURO(G44,H44,V44,V44,D44,W44,1,0))</f>
        <v>#NAME?</v>
      </c>
      <c r="K44" s="55" t="e">
        <f aca="false">EURO(F44,H44,V44,V44,C44,W44,1,1)</f>
        <v>#NAME?</v>
      </c>
      <c r="L44" s="53" t="str">
        <f aca="false">IF(AND(G44&lt;H44,F$2="no"),"",EURO(G44,H44,V44,V44,C44,W44,0,0))</f>
        <v/>
      </c>
      <c r="M44" s="54" t="str">
        <f aca="false">IF(AND(F44&lt;H44,F$2="no"),"",EURO(F44,H44,V44,V44,D44,W44,0,0))</f>
        <v/>
      </c>
      <c r="N44" s="56" t="e">
        <f aca="false">EURO(F44,H44,V44,V44,C44,W44,0,1)</f>
        <v>#NAME?</v>
      </c>
      <c r="O44" s="57" t="e">
        <f aca="false">EURO($F44,$H44,$V44,$V44,$C44,$W44,1,2)</f>
        <v>#NAME?</v>
      </c>
      <c r="P44" s="58" t="e">
        <f aca="false">EURO($F44,$H44,$V44,$V44,$C44,$W44,1,3)/100</f>
        <v>#NAME?</v>
      </c>
      <c r="Q44" s="59" t="e">
        <f aca="false">EURO($F44,$H44,$V44,$V44,$C44,$W44,1,5)/365.25*X44*16*$Q$2</f>
        <v>#NAME?</v>
      </c>
      <c r="R44" s="60" t="n">
        <f aca="false">VLOOKUP(E44,Lookups!$B$6:$H$304,6)</f>
        <v>37361</v>
      </c>
      <c r="S44" s="14"/>
      <c r="T44" s="69" t="e">
        <f aca="false">IF(F44&gt;H44,"",J44-I44)</f>
        <v>#NAME?</v>
      </c>
      <c r="U44" s="26" t="str">
        <f aca="false">IF(F44&gt;H44,M44-L44,"")</f>
        <v/>
      </c>
      <c r="V44" s="70" t="n">
        <f aca="false">VLOOKUP(E44,Lookups!$B$6:$E$304,4)</f>
        <v>0.0427284295906927</v>
      </c>
      <c r="W44" s="71" t="n">
        <f aca="false">R44-$C$1</f>
        <v>-8565</v>
      </c>
      <c r="X44" s="72" t="n">
        <f aca="false">VLOOKUP(E44,Lookups!$B$6:$E$304,3)</f>
        <v>22</v>
      </c>
    </row>
    <row r="45" customFormat="false" ht="12.75" hidden="false" customHeight="false" outlineLevel="0" collapsed="false">
      <c r="A45" s="46"/>
      <c r="B45" s="47" t="n">
        <v>0.07</v>
      </c>
      <c r="C45" s="66" t="n">
        <f aca="false">C$42+B45</f>
        <v>0.46</v>
      </c>
      <c r="D45" s="67" t="n">
        <f aca="false">D$42+B45</f>
        <v>0.56</v>
      </c>
      <c r="E45" s="50" t="n">
        <v>37347</v>
      </c>
      <c r="F45" s="68" t="n">
        <f aca="false">F44</f>
        <v>40</v>
      </c>
      <c r="G45" s="68" t="n">
        <f aca="false">F45</f>
        <v>40</v>
      </c>
      <c r="H45" s="52" t="n">
        <v>50</v>
      </c>
      <c r="I45" s="53" t="e">
        <f aca="false">IF(AND(F45&gt;H45,F$2="No"),"",EURO(F45,H45,V45,V45,C45,W45,1,0))</f>
        <v>#NAME?</v>
      </c>
      <c r="J45" s="54" t="e">
        <f aca="false">IF(AND(G45&gt;H45,F$2="no"),"",EURO(G45,H45,V45,V45,D45,W45,1,0))</f>
        <v>#NAME?</v>
      </c>
      <c r="K45" s="55" t="e">
        <f aca="false">EURO(F45,H45,V45,V45,C45,W45,1,1)</f>
        <v>#NAME?</v>
      </c>
      <c r="L45" s="53" t="str">
        <f aca="false">IF(AND(G45&lt;H45,F$2="no"),"",EURO(G45,H45,V45,V45,C45,W45,0,0))</f>
        <v/>
      </c>
      <c r="M45" s="54" t="str">
        <f aca="false">IF(AND(F45&lt;H45,F$2="no"),"",EURO(F45,H45,V45,V45,D45,W45,0,0))</f>
        <v/>
      </c>
      <c r="N45" s="56" t="e">
        <f aca="false">EURO(F45,H45,V45,V45,C45,W45,0,1)</f>
        <v>#NAME?</v>
      </c>
      <c r="O45" s="57" t="e">
        <f aca="false">EURO($F45,$H45,$V45,$V45,$C45,$W45,1,2)</f>
        <v>#NAME?</v>
      </c>
      <c r="P45" s="58" t="e">
        <f aca="false">EURO($F45,$H45,$V45,$V45,$C45,$W45,1,3)/100</f>
        <v>#NAME?</v>
      </c>
      <c r="Q45" s="59" t="e">
        <f aca="false">EURO($F45,$H45,$V45,$V45,$C45,$W45,1,5)/365.25*X45*16*$Q$2</f>
        <v>#NAME?</v>
      </c>
      <c r="R45" s="60" t="n">
        <f aca="false">VLOOKUP(E45,Lookups!$B$6:$H$304,6)</f>
        <v>37361</v>
      </c>
      <c r="S45" s="14"/>
      <c r="T45" s="69" t="e">
        <f aca="false">IF(F45&gt;H45,"",J45-I45)</f>
        <v>#NAME?</v>
      </c>
      <c r="U45" s="26" t="str">
        <f aca="false">IF(F45&gt;H45,M45-L45,"")</f>
        <v/>
      </c>
      <c r="V45" s="70" t="n">
        <f aca="false">VLOOKUP(E45,Lookups!$B$6:$E$304,4)</f>
        <v>0.0427284295906927</v>
      </c>
      <c r="W45" s="71" t="n">
        <f aca="false">R45-$C$1</f>
        <v>-8565</v>
      </c>
      <c r="X45" s="72" t="n">
        <f aca="false">VLOOKUP(E45,Lookups!$B$6:$E$304,3)</f>
        <v>22</v>
      </c>
    </row>
    <row r="46" customFormat="false" ht="13.5" hidden="false" customHeight="false" outlineLevel="0" collapsed="false">
      <c r="A46" s="46"/>
      <c r="B46" s="47" t="n">
        <v>0.07</v>
      </c>
      <c r="C46" s="66" t="n">
        <f aca="false">C$42+B46</f>
        <v>0.46</v>
      </c>
      <c r="D46" s="67" t="n">
        <f aca="false">D$42+B46</f>
        <v>0.56</v>
      </c>
      <c r="E46" s="50" t="n">
        <v>37347</v>
      </c>
      <c r="F46" s="68" t="n">
        <f aca="false">F45</f>
        <v>40</v>
      </c>
      <c r="G46" s="68" t="n">
        <f aca="false">F46</f>
        <v>40</v>
      </c>
      <c r="H46" s="52" t="n">
        <v>50</v>
      </c>
      <c r="I46" s="53" t="e">
        <f aca="false">IF(AND(F46&gt;H46,F$2="No"),"",EURO(F46,H46,V46,V46,C46,W46,1,0))</f>
        <v>#NAME?</v>
      </c>
      <c r="J46" s="54" t="e">
        <f aca="false">IF(AND(G46&gt;H46,F$2="no"),"",EURO(G46,H46,V46,V46,D46,W46,1,0))</f>
        <v>#NAME?</v>
      </c>
      <c r="K46" s="55" t="e">
        <f aca="false">EURO(F46,H46,V46,V46,C46,W46,1,1)</f>
        <v>#NAME?</v>
      </c>
      <c r="L46" s="53" t="str">
        <f aca="false">IF(AND(G46&lt;H46,F$2="no"),"",EURO(G46,H46,V46,V46,C46,W46,0,0))</f>
        <v/>
      </c>
      <c r="M46" s="54" t="str">
        <f aca="false">IF(AND(F46&lt;H46,F$2="no"),"",EURO(F46,H46,V46,V46,D46,W46,0,0))</f>
        <v/>
      </c>
      <c r="N46" s="56" t="e">
        <f aca="false">EURO(F46,H46,V46,V46,C46,W46,0,1)</f>
        <v>#NAME?</v>
      </c>
      <c r="O46" s="57" t="e">
        <f aca="false">EURO($F46,$H46,$V46,$V46,$C46,$W46,1,2)</f>
        <v>#NAME?</v>
      </c>
      <c r="P46" s="58" t="e">
        <f aca="false">EURO($F46,$H46,$V46,$V46,$C46,$W46,1,3)/100</f>
        <v>#NAME?</v>
      </c>
      <c r="Q46" s="59" t="e">
        <f aca="false">EURO($F46,$H46,$V46,$V46,$C46,$W46,1,5)/365.25*X46*16*$Q$2</f>
        <v>#NAME?</v>
      </c>
      <c r="R46" s="60" t="n">
        <f aca="false">VLOOKUP(E46,Lookups!$B$6:$H$304,6)</f>
        <v>37361</v>
      </c>
      <c r="S46" s="14"/>
      <c r="T46" s="73" t="e">
        <f aca="false">IF(F46&gt;H46,"",J46-I46)</f>
        <v>#NAME?</v>
      </c>
      <c r="U46" s="74" t="str">
        <f aca="false">IF(F46&gt;H46,M46-L46,"")</f>
        <v/>
      </c>
      <c r="V46" s="75" t="n">
        <f aca="false">VLOOKUP(E46,Lookups!$B$6:$E$304,4)</f>
        <v>0.0427284295906927</v>
      </c>
      <c r="W46" s="76" t="n">
        <f aca="false">R46-$C$1</f>
        <v>-8565</v>
      </c>
      <c r="X46" s="77" t="n">
        <f aca="false">VLOOKUP(E46,Lookups!$B$6:$E$304,3)</f>
        <v>22</v>
      </c>
    </row>
    <row r="47" customFormat="false" ht="13.5" hidden="false" customHeight="false" outlineLevel="0" collapsed="false">
      <c r="A47" s="78"/>
      <c r="B47" s="79"/>
      <c r="C47" s="80"/>
      <c r="D47" s="80"/>
      <c r="E47" s="81"/>
      <c r="F47" s="82"/>
      <c r="G47" s="82"/>
      <c r="H47" s="83"/>
      <c r="I47" s="84"/>
      <c r="J47" s="84"/>
      <c r="K47" s="85"/>
      <c r="L47" s="84"/>
      <c r="M47" s="84"/>
      <c r="N47" s="86"/>
      <c r="O47" s="87"/>
      <c r="P47" s="84"/>
      <c r="Q47" s="88"/>
      <c r="R47" s="89"/>
      <c r="S47" s="14"/>
      <c r="T47" s="84"/>
      <c r="U47" s="90"/>
      <c r="V47" s="91"/>
      <c r="W47" s="92"/>
    </row>
    <row r="48" customFormat="false" ht="12.75" hidden="false" customHeight="true" outlineLevel="0" collapsed="false">
      <c r="A48" s="46" t="s">
        <v>39</v>
      </c>
      <c r="B48" s="47"/>
      <c r="C48" s="48" t="n">
        <f aca="false">C46</f>
        <v>0.46</v>
      </c>
      <c r="D48" s="49" t="n">
        <f aca="false">D46</f>
        <v>0.56</v>
      </c>
      <c r="E48" s="50" t="n">
        <v>37377</v>
      </c>
      <c r="F48" s="51" t="n">
        <f aca="false">F46</f>
        <v>40</v>
      </c>
      <c r="G48" s="51" t="n">
        <f aca="false">F48</f>
        <v>40</v>
      </c>
      <c r="H48" s="52" t="n">
        <v>50</v>
      </c>
      <c r="I48" s="53" t="e">
        <f aca="false">IF(AND(F48&gt;H48,F$2="No"),"",EURO(F48,H48,V48,V48,C48,W48,1,0))</f>
        <v>#NAME?</v>
      </c>
      <c r="J48" s="54" t="e">
        <f aca="false">IF(AND(G48&gt;H48,F$2="no"),"",EURO(G48,H48,V48,V48,D48,W48,1,0))</f>
        <v>#NAME?</v>
      </c>
      <c r="K48" s="55" t="e">
        <f aca="false">EURO(F48,H48,V48,V48,C48,W48,1,1)</f>
        <v>#NAME?</v>
      </c>
      <c r="L48" s="53" t="str">
        <f aca="false">IF(AND(G48&lt;H48,F$2="no"),"",EURO(G48,H48,V48,V48,C48,W48,0,0))</f>
        <v/>
      </c>
      <c r="M48" s="54" t="str">
        <f aca="false">IF(AND(F48&lt;H48,F$2="no"),"",EURO(F48,H48,V48,V48,D48,W48,0,0))</f>
        <v/>
      </c>
      <c r="N48" s="56" t="e">
        <f aca="false">EURO(F48,H48,V48,V48,C48,W48,0,1)</f>
        <v>#NAME?</v>
      </c>
      <c r="O48" s="57" t="e">
        <f aca="false">EURO($F48,$H48,$V48,$V48,$C48,$W48,1,2)</f>
        <v>#NAME?</v>
      </c>
      <c r="P48" s="58" t="e">
        <f aca="false">EURO($F48,$H48,$V48,$V48,$C48,$W48,1,3)/100</f>
        <v>#NAME?</v>
      </c>
      <c r="Q48" s="59" t="e">
        <f aca="false">EURO($F48,$H48,$V48,$V48,$C48,$W48,1,5)/365.25*X48*16*$Q$2</f>
        <v>#NAME?</v>
      </c>
      <c r="R48" s="60" t="n">
        <f aca="false">VLOOKUP(E48,Lookups!$B$6:$H$304,6)</f>
        <v>37391</v>
      </c>
      <c r="S48" s="14"/>
      <c r="T48" s="61" t="e">
        <f aca="false">IF(F48&gt;H48,"",J48-I48)</f>
        <v>#NAME?</v>
      </c>
      <c r="U48" s="62" t="str">
        <f aca="false">IF(F48&gt;H48,M48-L48,"")</f>
        <v/>
      </c>
      <c r="V48" s="63" t="n">
        <f aca="false">VLOOKUP(E48,Lookups!$B$6:$E$304,4)</f>
        <v>0.0431443334007802</v>
      </c>
      <c r="W48" s="64" t="n">
        <f aca="false">R48-$C$1</f>
        <v>-8535</v>
      </c>
      <c r="X48" s="65" t="n">
        <f aca="false">VLOOKUP(E48,Lookups!$B$6:$E$304,3)</f>
        <v>22</v>
      </c>
    </row>
    <row r="49" customFormat="false" ht="12.75" hidden="false" customHeight="false" outlineLevel="0" collapsed="false">
      <c r="A49" s="46"/>
      <c r="B49" s="47" t="n">
        <v>0.07</v>
      </c>
      <c r="C49" s="66" t="n">
        <f aca="false">C$48+B49</f>
        <v>0.53</v>
      </c>
      <c r="D49" s="67" t="n">
        <f aca="false">D$48+B49</f>
        <v>0.63</v>
      </c>
      <c r="E49" s="50" t="n">
        <v>37377</v>
      </c>
      <c r="F49" s="68" t="n">
        <f aca="false">F48</f>
        <v>40</v>
      </c>
      <c r="G49" s="68" t="n">
        <f aca="false">F49</f>
        <v>40</v>
      </c>
      <c r="H49" s="52" t="n">
        <v>50</v>
      </c>
      <c r="I49" s="53" t="e">
        <f aca="false">IF(AND(F49&gt;H49,F$2="No"),"",EURO(F49,H49,V49,V49,C49,W49,1,0))</f>
        <v>#NAME?</v>
      </c>
      <c r="J49" s="54" t="e">
        <f aca="false">IF(AND(G49&gt;H49,F$2="no"),"",EURO(G49,H49,V49,V49,D49,W49,1,0))</f>
        <v>#NAME?</v>
      </c>
      <c r="K49" s="55" t="e">
        <f aca="false">EURO(F49,H49,V49,V49,C49,W49,1,1)</f>
        <v>#NAME?</v>
      </c>
      <c r="L49" s="53" t="str">
        <f aca="false">IF(AND(G49&lt;H49,F$2="no"),"",EURO(G49,H49,V49,V49,C49,W49,0,0))</f>
        <v/>
      </c>
      <c r="M49" s="54" t="str">
        <f aca="false">IF(AND(F49&lt;H49,F$2="no"),"",EURO(F49,H49,V49,V49,D49,W49,0,0))</f>
        <v/>
      </c>
      <c r="N49" s="56" t="e">
        <f aca="false">EURO(F49,H49,V49,V49,C49,W49,0,1)</f>
        <v>#NAME?</v>
      </c>
      <c r="O49" s="57" t="e">
        <f aca="false">EURO($F49,$H49,$V49,$V49,$C49,$W49,1,2)</f>
        <v>#NAME?</v>
      </c>
      <c r="P49" s="58" t="e">
        <f aca="false">EURO($F49,$H49,$V49,$V49,$C49,$W49,1,3)/100</f>
        <v>#NAME?</v>
      </c>
      <c r="Q49" s="59" t="e">
        <f aca="false">EURO($F49,$H49,$V49,$V49,$C49,$W49,1,5)/365.25*X49*16*$Q$2</f>
        <v>#NAME?</v>
      </c>
      <c r="R49" s="60" t="n">
        <f aca="false">VLOOKUP(E49,Lookups!$B$6:$H$304,6)</f>
        <v>37391</v>
      </c>
      <c r="S49" s="14"/>
      <c r="T49" s="69" t="e">
        <f aca="false">IF(F49&gt;H49,"",J49-I49)</f>
        <v>#NAME?</v>
      </c>
      <c r="U49" s="26" t="str">
        <f aca="false">IF(F49&gt;H49,M49-L49,"")</f>
        <v/>
      </c>
      <c r="V49" s="70" t="n">
        <f aca="false">VLOOKUP(E49,Lookups!$B$6:$E$304,4)</f>
        <v>0.0431443334007802</v>
      </c>
      <c r="W49" s="71" t="n">
        <f aca="false">R49-$C$1</f>
        <v>-8535</v>
      </c>
      <c r="X49" s="72" t="n">
        <f aca="false">VLOOKUP(E49,Lookups!$B$6:$E$304,3)</f>
        <v>22</v>
      </c>
    </row>
    <row r="50" customFormat="false" ht="12.75" hidden="false" customHeight="false" outlineLevel="0" collapsed="false">
      <c r="A50" s="46"/>
      <c r="B50" s="47" t="n">
        <v>0.07</v>
      </c>
      <c r="C50" s="66" t="n">
        <f aca="false">C$48+B50</f>
        <v>0.53</v>
      </c>
      <c r="D50" s="67" t="n">
        <f aca="false">D$48+B50</f>
        <v>0.63</v>
      </c>
      <c r="E50" s="50" t="n">
        <v>37377</v>
      </c>
      <c r="F50" s="68" t="n">
        <f aca="false">F49</f>
        <v>40</v>
      </c>
      <c r="G50" s="68" t="n">
        <f aca="false">F50</f>
        <v>40</v>
      </c>
      <c r="H50" s="52" t="n">
        <v>50</v>
      </c>
      <c r="I50" s="53" t="e">
        <f aca="false">IF(AND(F50&gt;H50,F$2="No"),"",EURO(F50,H50,V50,V50,C50,W50,1,0))</f>
        <v>#NAME?</v>
      </c>
      <c r="J50" s="54" t="e">
        <f aca="false">IF(AND(G50&gt;H50,F$2="no"),"",EURO(G50,H50,V50,V50,D50,W50,1,0))</f>
        <v>#NAME?</v>
      </c>
      <c r="K50" s="55" t="e">
        <f aca="false">EURO(F50,H50,V50,V50,C50,W50,1,1)</f>
        <v>#NAME?</v>
      </c>
      <c r="L50" s="53" t="str">
        <f aca="false">IF(AND(G50&lt;H50,F$2="no"),"",EURO(G50,H50,V50,V50,C50,W50,0,0))</f>
        <v/>
      </c>
      <c r="M50" s="54" t="str">
        <f aca="false">IF(AND(F50&lt;H50,F$2="no"),"",EURO(F50,H50,V50,V50,D50,W50,0,0))</f>
        <v/>
      </c>
      <c r="N50" s="56" t="e">
        <f aca="false">EURO(F50,H50,V50,V50,C50,W50,0,1)</f>
        <v>#NAME?</v>
      </c>
      <c r="O50" s="57" t="e">
        <f aca="false">EURO($F50,$H50,$V50,$V50,$C50,$W50,1,2)</f>
        <v>#NAME?</v>
      </c>
      <c r="P50" s="58" t="e">
        <f aca="false">EURO($F50,$H50,$V50,$V50,$C50,$W50,1,3)/100</f>
        <v>#NAME?</v>
      </c>
      <c r="Q50" s="59" t="e">
        <f aca="false">EURO($F50,$H50,$V50,$V50,$C50,$W50,1,5)/365.25*X50*16*$Q$2</f>
        <v>#NAME?</v>
      </c>
      <c r="R50" s="60" t="n">
        <f aca="false">VLOOKUP(E50,Lookups!$B$6:$H$304,6)</f>
        <v>37391</v>
      </c>
      <c r="S50" s="14"/>
      <c r="T50" s="69" t="e">
        <f aca="false">IF(F50&gt;H50,"",J50-I50)</f>
        <v>#NAME?</v>
      </c>
      <c r="U50" s="26" t="str">
        <f aca="false">IF(F50&gt;H50,M50-L50,"")</f>
        <v/>
      </c>
      <c r="V50" s="70" t="n">
        <f aca="false">VLOOKUP(E50,Lookups!$B$6:$E$304,4)</f>
        <v>0.0431443334007802</v>
      </c>
      <c r="W50" s="71" t="n">
        <f aca="false">R50-$C$1</f>
        <v>-8535</v>
      </c>
      <c r="X50" s="72" t="n">
        <f aca="false">VLOOKUP(E50,Lookups!$B$6:$E$304,3)</f>
        <v>22</v>
      </c>
    </row>
    <row r="51" customFormat="false" ht="12.75" hidden="false" customHeight="false" outlineLevel="0" collapsed="false">
      <c r="A51" s="46"/>
      <c r="B51" s="47" t="n">
        <v>0.07</v>
      </c>
      <c r="C51" s="66" t="n">
        <f aca="false">C$48+B51</f>
        <v>0.53</v>
      </c>
      <c r="D51" s="67" t="n">
        <f aca="false">D$48+B51</f>
        <v>0.63</v>
      </c>
      <c r="E51" s="50" t="n">
        <v>37377</v>
      </c>
      <c r="F51" s="68" t="n">
        <f aca="false">F50</f>
        <v>40</v>
      </c>
      <c r="G51" s="68" t="n">
        <f aca="false">F51</f>
        <v>40</v>
      </c>
      <c r="H51" s="52" t="n">
        <v>50</v>
      </c>
      <c r="I51" s="53" t="e">
        <f aca="false">IF(AND(F51&gt;H51,F$2="No"),"",EURO(F51,H51,V51,V51,C51,W51,1,0))</f>
        <v>#NAME?</v>
      </c>
      <c r="J51" s="54" t="e">
        <f aca="false">IF(AND(G51&gt;H51,F$2="no"),"",EURO(G51,H51,V51,V51,D51,W51,1,0))</f>
        <v>#NAME?</v>
      </c>
      <c r="K51" s="55" t="e">
        <f aca="false">EURO(F51,H51,V51,V51,C51,W51,1,1)</f>
        <v>#NAME?</v>
      </c>
      <c r="L51" s="53" t="str">
        <f aca="false">IF(AND(G51&lt;H51,F$2="no"),"",EURO(G51,H51,V51,V51,C51,W51,0,0))</f>
        <v/>
      </c>
      <c r="M51" s="54" t="str">
        <f aca="false">IF(AND(F51&lt;H51,F$2="no"),"",EURO(F51,H51,V51,V51,D51,W51,0,0))</f>
        <v/>
      </c>
      <c r="N51" s="56" t="e">
        <f aca="false">EURO(F51,H51,V51,V51,C51,W51,0,1)</f>
        <v>#NAME?</v>
      </c>
      <c r="O51" s="57" t="e">
        <f aca="false">EURO($F51,$H51,$V51,$V51,$C51,$W51,1,2)</f>
        <v>#NAME?</v>
      </c>
      <c r="P51" s="58" t="e">
        <f aca="false">EURO($F51,$H51,$V51,$V51,$C51,$W51,1,3)/100</f>
        <v>#NAME?</v>
      </c>
      <c r="Q51" s="59" t="e">
        <f aca="false">EURO($F51,$H51,$V51,$V51,$C51,$W51,1,5)/365.25*X51*16*$Q$2</f>
        <v>#NAME?</v>
      </c>
      <c r="R51" s="60" t="n">
        <f aca="false">VLOOKUP(E51,Lookups!$B$6:$H$304,6)</f>
        <v>37391</v>
      </c>
      <c r="S51" s="14"/>
      <c r="T51" s="69" t="e">
        <f aca="false">IF(F51&gt;H51,"",J51-I51)</f>
        <v>#NAME?</v>
      </c>
      <c r="U51" s="26" t="str">
        <f aca="false">IF(F51&gt;H51,M51-L51,"")</f>
        <v/>
      </c>
      <c r="V51" s="70" t="n">
        <f aca="false">VLOOKUP(E51,Lookups!$B$6:$E$304,4)</f>
        <v>0.0431443334007802</v>
      </c>
      <c r="W51" s="71" t="n">
        <f aca="false">R51-$C$1</f>
        <v>-8535</v>
      </c>
      <c r="X51" s="72" t="n">
        <f aca="false">VLOOKUP(E51,Lookups!$B$6:$E$304,3)</f>
        <v>22</v>
      </c>
    </row>
    <row r="52" customFormat="false" ht="13.5" hidden="false" customHeight="false" outlineLevel="0" collapsed="false">
      <c r="A52" s="46"/>
      <c r="B52" s="47" t="n">
        <v>0.07</v>
      </c>
      <c r="C52" s="66" t="n">
        <f aca="false">C$48+B52</f>
        <v>0.53</v>
      </c>
      <c r="D52" s="67" t="n">
        <f aca="false">D$48+B52</f>
        <v>0.63</v>
      </c>
      <c r="E52" s="50" t="n">
        <v>37377</v>
      </c>
      <c r="F52" s="68" t="n">
        <f aca="false">F51</f>
        <v>40</v>
      </c>
      <c r="G52" s="68" t="n">
        <f aca="false">F52</f>
        <v>40</v>
      </c>
      <c r="H52" s="52" t="n">
        <v>50</v>
      </c>
      <c r="I52" s="53" t="e">
        <f aca="false">IF(AND(F52&gt;H52,F$2="No"),"",EURO(F52,H52,V52,V52,C52,W52,1,0))</f>
        <v>#NAME?</v>
      </c>
      <c r="J52" s="54" t="e">
        <f aca="false">IF(AND(G52&gt;H52,F$2="no"),"",EURO(G52,H52,V52,V52,D52,W52,1,0))</f>
        <v>#NAME?</v>
      </c>
      <c r="K52" s="55" t="e">
        <f aca="false">EURO(F52,H52,V52,V52,C52,W52,1,1)</f>
        <v>#NAME?</v>
      </c>
      <c r="L52" s="53" t="str">
        <f aca="false">IF(AND(G52&lt;H52,F$2="no"),"",EURO(G52,H52,V52,V52,C52,W52,0,0))</f>
        <v/>
      </c>
      <c r="M52" s="54" t="str">
        <f aca="false">IF(AND(F52&lt;H52,F$2="no"),"",EURO(F52,H52,V52,V52,D52,W52,0,0))</f>
        <v/>
      </c>
      <c r="N52" s="56" t="e">
        <f aca="false">EURO(F52,H52,V52,V52,C52,W52,0,1)</f>
        <v>#NAME?</v>
      </c>
      <c r="O52" s="57" t="e">
        <f aca="false">EURO($F52,$H52,$V52,$V52,$C52,$W52,1,2)</f>
        <v>#NAME?</v>
      </c>
      <c r="P52" s="58" t="e">
        <f aca="false">EURO($F52,$H52,$V52,$V52,$C52,$W52,1,3)/100</f>
        <v>#NAME?</v>
      </c>
      <c r="Q52" s="59" t="e">
        <f aca="false">EURO($F52,$H52,$V52,$V52,$C52,$W52,1,5)/365.25*X52*16*$Q$2</f>
        <v>#NAME?</v>
      </c>
      <c r="R52" s="60" t="n">
        <f aca="false">VLOOKUP(E52,Lookups!$B$6:$H$304,6)</f>
        <v>37391</v>
      </c>
      <c r="S52" s="14"/>
      <c r="T52" s="73" t="e">
        <f aca="false">IF(F52&gt;H52,"",J52-I52)</f>
        <v>#NAME?</v>
      </c>
      <c r="U52" s="74" t="str">
        <f aca="false">IF(F52&gt;H52,M52-L52,"")</f>
        <v/>
      </c>
      <c r="V52" s="75" t="n">
        <f aca="false">VLOOKUP(E52,Lookups!$B$6:$E$304,4)</f>
        <v>0.0431443334007802</v>
      </c>
      <c r="W52" s="76" t="n">
        <f aca="false">R52-$C$1</f>
        <v>-8535</v>
      </c>
      <c r="X52" s="77" t="n">
        <f aca="false">VLOOKUP(E52,Lookups!$B$6:$E$304,3)</f>
        <v>22</v>
      </c>
    </row>
    <row r="53" customFormat="false" ht="13.5" hidden="false" customHeight="false" outlineLevel="0" collapsed="false">
      <c r="A53" s="78"/>
      <c r="B53" s="79"/>
      <c r="C53" s="80"/>
      <c r="D53" s="80"/>
      <c r="E53" s="81"/>
      <c r="F53" s="82"/>
      <c r="G53" s="82"/>
      <c r="H53" s="83"/>
      <c r="I53" s="84"/>
      <c r="J53" s="84"/>
      <c r="K53" s="85"/>
      <c r="L53" s="84"/>
      <c r="M53" s="84"/>
      <c r="N53" s="86"/>
      <c r="O53" s="87"/>
      <c r="P53" s="84"/>
      <c r="Q53" s="88"/>
      <c r="R53" s="89"/>
      <c r="S53" s="14"/>
      <c r="T53" s="84"/>
      <c r="U53" s="90"/>
      <c r="V53" s="91"/>
      <c r="W53" s="92"/>
    </row>
    <row r="54" customFormat="false" ht="12.75" hidden="false" customHeight="true" outlineLevel="0" collapsed="false">
      <c r="A54" s="141" t="s">
        <v>40</v>
      </c>
      <c r="B54" s="47"/>
      <c r="C54" s="48" t="n">
        <f aca="false">C52</f>
        <v>0.53</v>
      </c>
      <c r="D54" s="49" t="n">
        <f aca="false">D52</f>
        <v>0.63</v>
      </c>
      <c r="E54" s="50" t="n">
        <v>37408</v>
      </c>
      <c r="F54" s="51" t="n">
        <f aca="false">F52</f>
        <v>40</v>
      </c>
      <c r="G54" s="51" t="n">
        <f aca="false">F54</f>
        <v>40</v>
      </c>
      <c r="H54" s="52" t="n">
        <v>50</v>
      </c>
      <c r="I54" s="53" t="e">
        <f aca="false">IF(AND(F54&gt;H54,F$2="No"),"",EURO(F54,H54,V54,V54,C54,W54,1,0))</f>
        <v>#NAME?</v>
      </c>
      <c r="J54" s="54" t="e">
        <f aca="false">IF(AND(G54&gt;H54,F$2="no"),"",EURO(G54,H54,V54,V54,D54,W54,1,0))</f>
        <v>#NAME?</v>
      </c>
      <c r="K54" s="55" t="e">
        <f aca="false">EURO(F54,H54,V54,V54,C54,W54,1,1)</f>
        <v>#NAME?</v>
      </c>
      <c r="L54" s="53" t="str">
        <f aca="false">IF(AND(G54&lt;H54,F$2="no"),"",EURO(G54,H54,V54,V54,C54,W54,0,0))</f>
        <v/>
      </c>
      <c r="M54" s="54" t="str">
        <f aca="false">IF(AND(F54&lt;H54,F$2="no"),"",EURO(F54,H54,V54,V54,D54,W54,0,0))</f>
        <v/>
      </c>
      <c r="N54" s="56" t="e">
        <f aca="false">EURO(F54,H54,V54,V54,C54,W54,0,1)</f>
        <v>#NAME?</v>
      </c>
      <c r="O54" s="57" t="e">
        <f aca="false">EURO($F54,$H54,$V54,$V54,$C54,$W54,1,2)</f>
        <v>#NAME?</v>
      </c>
      <c r="P54" s="58" t="e">
        <f aca="false">EURO($F54,$H54,$V54,$V54,$C54,$W54,1,3)/100</f>
        <v>#NAME?</v>
      </c>
      <c r="Q54" s="59" t="e">
        <f aca="false">EURO($F54,$H54,$V54,$V54,$C54,$W54,1,5)/365.25*X54*16*$Q$2</f>
        <v>#NAME?</v>
      </c>
      <c r="R54" s="60" t="n">
        <f aca="false">VLOOKUP(E54,Lookups!$B$6:$H$304,6)</f>
        <v>37422</v>
      </c>
      <c r="S54" s="14"/>
      <c r="T54" s="61" t="e">
        <f aca="false">IF(F54&gt;H54,"",J54-I54)</f>
        <v>#NAME?</v>
      </c>
      <c r="U54" s="62" t="str">
        <f aca="false">IF(F54&gt;H54,M54-L54,"")</f>
        <v/>
      </c>
      <c r="V54" s="63" t="n">
        <f aca="false">VLOOKUP(E54,Lookups!$B$6:$E$304,4)</f>
        <v>0.0435741007320805</v>
      </c>
      <c r="W54" s="64" t="n">
        <f aca="false">R54-$C$1</f>
        <v>-8504</v>
      </c>
      <c r="X54" s="65" t="n">
        <f aca="false">VLOOKUP(E54,Lookups!$B$6:$E$304,3)</f>
        <v>20</v>
      </c>
    </row>
    <row r="55" customFormat="false" ht="12.75" hidden="false" customHeight="false" outlineLevel="0" collapsed="false">
      <c r="A55" s="141"/>
      <c r="B55" s="47" t="n">
        <v>0.07</v>
      </c>
      <c r="C55" s="66" t="n">
        <f aca="false">C$54+B55</f>
        <v>0.6</v>
      </c>
      <c r="D55" s="67" t="n">
        <f aca="false">D$54+B55</f>
        <v>0.7</v>
      </c>
      <c r="E55" s="50" t="n">
        <v>37408</v>
      </c>
      <c r="F55" s="68" t="n">
        <f aca="false">F54</f>
        <v>40</v>
      </c>
      <c r="G55" s="68" t="n">
        <f aca="false">F55</f>
        <v>40</v>
      </c>
      <c r="H55" s="52" t="n">
        <v>50</v>
      </c>
      <c r="I55" s="53" t="e">
        <f aca="false">IF(AND(F55&gt;H55,F$2="No"),"",EURO(F55,H55,V55,V55,C55,W55,1,0))</f>
        <v>#NAME?</v>
      </c>
      <c r="J55" s="54" t="e">
        <f aca="false">IF(AND(G55&gt;H55,F$2="no"),"",EURO(G55,H55,V55,V55,D55,W55,1,0))</f>
        <v>#NAME?</v>
      </c>
      <c r="K55" s="55" t="e">
        <f aca="false">EURO(F55,H55,V55,V55,C55,W55,1,1)</f>
        <v>#NAME?</v>
      </c>
      <c r="L55" s="53" t="str">
        <f aca="false">IF(AND(G55&lt;H55,F$2="no"),"",EURO(G55,H55,V55,V55,C55,W55,0,0))</f>
        <v/>
      </c>
      <c r="M55" s="54" t="str">
        <f aca="false">IF(AND(F55&lt;H55,F$2="no"),"",EURO(F55,H55,V55,V55,D55,W55,0,0))</f>
        <v/>
      </c>
      <c r="N55" s="56" t="e">
        <f aca="false">EURO(F55,H55,V55,V55,C55,W55,0,1)</f>
        <v>#NAME?</v>
      </c>
      <c r="O55" s="57" t="e">
        <f aca="false">EURO($F55,$H55,$V55,$V55,$C55,$W55,1,2)</f>
        <v>#NAME?</v>
      </c>
      <c r="P55" s="58" t="e">
        <f aca="false">EURO($F55,$H55,$V55,$V55,$C55,$W55,1,3)/100</f>
        <v>#NAME?</v>
      </c>
      <c r="Q55" s="59" t="e">
        <f aca="false">EURO($F55,$H55,$V55,$V55,$C55,$W55,1,5)/365.25*X55*16*$Q$2</f>
        <v>#NAME?</v>
      </c>
      <c r="R55" s="60" t="n">
        <f aca="false">VLOOKUP(E55,Lookups!$B$6:$H$304,6)</f>
        <v>37422</v>
      </c>
      <c r="S55" s="14"/>
      <c r="T55" s="69" t="e">
        <f aca="false">IF(F55&gt;H55,"",J55-I55)</f>
        <v>#NAME?</v>
      </c>
      <c r="U55" s="26" t="str">
        <f aca="false">IF(F55&gt;H55,M55-L55,"")</f>
        <v/>
      </c>
      <c r="V55" s="70" t="n">
        <f aca="false">VLOOKUP(E55,Lookups!$B$6:$E$304,4)</f>
        <v>0.0435741007320805</v>
      </c>
      <c r="W55" s="71" t="n">
        <f aca="false">R55-$C$1</f>
        <v>-8504</v>
      </c>
      <c r="X55" s="72" t="n">
        <f aca="false">VLOOKUP(E55,Lookups!$B$6:$E$304,3)</f>
        <v>20</v>
      </c>
    </row>
    <row r="56" customFormat="false" ht="12.75" hidden="false" customHeight="false" outlineLevel="0" collapsed="false">
      <c r="A56" s="141"/>
      <c r="B56" s="47" t="n">
        <v>0.07</v>
      </c>
      <c r="C56" s="66" t="n">
        <f aca="false">C$54+B56</f>
        <v>0.6</v>
      </c>
      <c r="D56" s="67" t="n">
        <f aca="false">D$54+B56</f>
        <v>0.7</v>
      </c>
      <c r="E56" s="50" t="n">
        <v>37408</v>
      </c>
      <c r="F56" s="68" t="n">
        <f aca="false">F55</f>
        <v>40</v>
      </c>
      <c r="G56" s="68" t="n">
        <f aca="false">F56</f>
        <v>40</v>
      </c>
      <c r="H56" s="52" t="n">
        <v>50</v>
      </c>
      <c r="I56" s="53" t="e">
        <f aca="false">IF(AND(F56&gt;H56,F$2="No"),"",EURO(F56,H56,V56,V56,C56,W56,1,0))</f>
        <v>#NAME?</v>
      </c>
      <c r="J56" s="54" t="e">
        <f aca="false">IF(AND(G56&gt;H56,F$2="no"),"",EURO(G56,H56,V56,V56,D56,W56,1,0))</f>
        <v>#NAME?</v>
      </c>
      <c r="K56" s="55" t="e">
        <f aca="false">EURO(F56,H56,V56,V56,C56,W56,1,1)</f>
        <v>#NAME?</v>
      </c>
      <c r="L56" s="53" t="str">
        <f aca="false">IF(AND(G56&lt;H56,F$2="no"),"",EURO(G56,H56,V56,V56,C56,W56,0,0))</f>
        <v/>
      </c>
      <c r="M56" s="54" t="str">
        <f aca="false">IF(AND(F56&lt;H56,F$2="no"),"",EURO(F56,H56,V56,V56,D56,W56,0,0))</f>
        <v/>
      </c>
      <c r="N56" s="56" t="e">
        <f aca="false">EURO(F56,H56,V56,V56,C56,W56,0,1)</f>
        <v>#NAME?</v>
      </c>
      <c r="O56" s="57" t="e">
        <f aca="false">EURO($F56,$H56,$V56,$V56,$C56,$W56,1,2)</f>
        <v>#NAME?</v>
      </c>
      <c r="P56" s="58" t="e">
        <f aca="false">EURO($F56,$H56,$V56,$V56,$C56,$W56,1,3)/100</f>
        <v>#NAME?</v>
      </c>
      <c r="Q56" s="59" t="e">
        <f aca="false">EURO($F56,$H56,$V56,$V56,$C56,$W56,1,5)/365.25*X56*16*$Q$2</f>
        <v>#NAME?</v>
      </c>
      <c r="R56" s="60" t="n">
        <f aca="false">VLOOKUP(E56,Lookups!$B$6:$H$304,6)</f>
        <v>37422</v>
      </c>
      <c r="S56" s="14"/>
      <c r="T56" s="69" t="e">
        <f aca="false">IF(F56&gt;H56,"",J56-I56)</f>
        <v>#NAME?</v>
      </c>
      <c r="U56" s="26" t="str">
        <f aca="false">IF(F56&gt;H56,M56-L56,"")</f>
        <v/>
      </c>
      <c r="V56" s="70" t="n">
        <f aca="false">VLOOKUP(E56,Lookups!$B$6:$E$304,4)</f>
        <v>0.0435741007320805</v>
      </c>
      <c r="W56" s="71" t="n">
        <f aca="false">R56-$C$1</f>
        <v>-8504</v>
      </c>
      <c r="X56" s="72" t="n">
        <f aca="false">VLOOKUP(E56,Lookups!$B$6:$E$304,3)</f>
        <v>20</v>
      </c>
    </row>
    <row r="57" customFormat="false" ht="12.75" hidden="false" customHeight="false" outlineLevel="0" collapsed="false">
      <c r="A57" s="141"/>
      <c r="B57" s="47" t="n">
        <v>0.07</v>
      </c>
      <c r="C57" s="66" t="n">
        <f aca="false">C$54+B57</f>
        <v>0.6</v>
      </c>
      <c r="D57" s="67" t="n">
        <f aca="false">D$54+B57</f>
        <v>0.7</v>
      </c>
      <c r="E57" s="50" t="n">
        <v>37408</v>
      </c>
      <c r="F57" s="68" t="n">
        <f aca="false">F56</f>
        <v>40</v>
      </c>
      <c r="G57" s="68" t="n">
        <f aca="false">F57</f>
        <v>40</v>
      </c>
      <c r="H57" s="52" t="n">
        <v>50</v>
      </c>
      <c r="I57" s="53" t="e">
        <f aca="false">IF(AND(F57&gt;H57,F$2="No"),"",EURO(F57,H57,V57,V57,C57,W57,1,0))</f>
        <v>#NAME?</v>
      </c>
      <c r="J57" s="54" t="e">
        <f aca="false">IF(AND(G57&gt;H57,F$2="no"),"",EURO(G57,H57,V57,V57,D57,W57,1,0))</f>
        <v>#NAME?</v>
      </c>
      <c r="K57" s="55" t="e">
        <f aca="false">EURO(F57,H57,V57,V57,C57,W57,1,1)</f>
        <v>#NAME?</v>
      </c>
      <c r="L57" s="53" t="str">
        <f aca="false">IF(AND(G57&lt;H57,F$2="no"),"",EURO(G57,H57,V57,V57,C57,W57,0,0))</f>
        <v/>
      </c>
      <c r="M57" s="54" t="str">
        <f aca="false">IF(AND(F57&lt;H57,F$2="no"),"",EURO(F57,H57,V57,V57,D57,W57,0,0))</f>
        <v/>
      </c>
      <c r="N57" s="56" t="e">
        <f aca="false">EURO(F57,H57,V57,V57,C57,W57,0,1)</f>
        <v>#NAME?</v>
      </c>
      <c r="O57" s="57" t="e">
        <f aca="false">EURO($F57,$H57,$V57,$V57,$C57,$W57,1,2)</f>
        <v>#NAME?</v>
      </c>
      <c r="P57" s="58" t="e">
        <f aca="false">EURO($F57,$H57,$V57,$V57,$C57,$W57,1,3)/100</f>
        <v>#NAME?</v>
      </c>
      <c r="Q57" s="59" t="e">
        <f aca="false">EURO($F57,$H57,$V57,$V57,$C57,$W57,1,5)/365.25*X57*16*$Q$2</f>
        <v>#NAME?</v>
      </c>
      <c r="R57" s="60" t="n">
        <f aca="false">VLOOKUP(E57,Lookups!$B$6:$H$304,6)</f>
        <v>37422</v>
      </c>
      <c r="S57" s="14"/>
      <c r="T57" s="69" t="e">
        <f aca="false">IF(F57&gt;H57,"",J57-I57)</f>
        <v>#NAME?</v>
      </c>
      <c r="U57" s="26" t="str">
        <f aca="false">IF(F57&gt;H57,M57-L57,"")</f>
        <v/>
      </c>
      <c r="V57" s="70" t="n">
        <f aca="false">VLOOKUP(E57,Lookups!$B$6:$E$304,4)</f>
        <v>0.0435741007320805</v>
      </c>
      <c r="W57" s="71" t="n">
        <f aca="false">R57-$C$1</f>
        <v>-8504</v>
      </c>
      <c r="X57" s="72" t="n">
        <f aca="false">VLOOKUP(E57,Lookups!$B$6:$E$304,3)</f>
        <v>20</v>
      </c>
    </row>
    <row r="58" customFormat="false" ht="13.5" hidden="false" customHeight="false" outlineLevel="0" collapsed="false">
      <c r="A58" s="141"/>
      <c r="B58" s="47" t="n">
        <v>0.07</v>
      </c>
      <c r="C58" s="66" t="n">
        <f aca="false">C$54+B58</f>
        <v>0.6</v>
      </c>
      <c r="D58" s="67" t="n">
        <f aca="false">D$54+B58</f>
        <v>0.7</v>
      </c>
      <c r="E58" s="50" t="n">
        <v>37408</v>
      </c>
      <c r="F58" s="68" t="n">
        <f aca="false">F57</f>
        <v>40</v>
      </c>
      <c r="G58" s="68" t="n">
        <f aca="false">F58</f>
        <v>40</v>
      </c>
      <c r="H58" s="52" t="n">
        <v>50</v>
      </c>
      <c r="I58" s="53" t="e">
        <f aca="false">IF(AND(F58&gt;H58,F$2="No"),"",EURO(F58,H58,V58,V58,C58,W58,1,0))</f>
        <v>#NAME?</v>
      </c>
      <c r="J58" s="54" t="e">
        <f aca="false">IF(AND(G58&gt;H58,F$2="no"),"",EURO(G58,H58,V58,V58,D58,W58,1,0))</f>
        <v>#NAME?</v>
      </c>
      <c r="K58" s="55" t="e">
        <f aca="false">EURO(F58,H58,V58,V58,C58,W58,1,1)</f>
        <v>#NAME?</v>
      </c>
      <c r="L58" s="53" t="str">
        <f aca="false">IF(AND(G58&lt;H58,F$2="no"),"",EURO(G58,H58,V58,V58,C58,W58,0,0))</f>
        <v/>
      </c>
      <c r="M58" s="54" t="str">
        <f aca="false">IF(AND(F58&lt;H58,F$2="no"),"",EURO(F58,H58,V58,V58,D58,W58,0,0))</f>
        <v/>
      </c>
      <c r="N58" s="56" t="e">
        <f aca="false">EURO(F58,H58,V58,V58,C58,W58,0,1)</f>
        <v>#NAME?</v>
      </c>
      <c r="O58" s="57" t="e">
        <f aca="false">EURO($F58,$H58,$V58,$V58,$C58,$W58,1,2)</f>
        <v>#NAME?</v>
      </c>
      <c r="P58" s="58" t="e">
        <f aca="false">EURO($F58,$H58,$V58,$V58,$C58,$W58,1,3)/100</f>
        <v>#NAME?</v>
      </c>
      <c r="Q58" s="59" t="e">
        <f aca="false">EURO($F58,$H58,$V58,$V58,$C58,$W58,1,5)/365.25*X58*16*$Q$2</f>
        <v>#NAME?</v>
      </c>
      <c r="R58" s="60" t="n">
        <f aca="false">VLOOKUP(E58,Lookups!$B$6:$H$304,6)</f>
        <v>37422</v>
      </c>
      <c r="S58" s="14"/>
      <c r="T58" s="73" t="e">
        <f aca="false">IF(F58&gt;H58,"",J58-I58)</f>
        <v>#NAME?</v>
      </c>
      <c r="U58" s="74" t="str">
        <f aca="false">IF(F58&gt;H58,M58-L58,"")</f>
        <v/>
      </c>
      <c r="V58" s="75" t="n">
        <f aca="false">VLOOKUP(E58,Lookups!$B$6:$E$304,4)</f>
        <v>0.0435741007320805</v>
      </c>
      <c r="W58" s="76" t="n">
        <f aca="false">R58-$C$1</f>
        <v>-8504</v>
      </c>
      <c r="X58" s="77" t="n">
        <f aca="false">VLOOKUP(E58,Lookups!$B$6:$E$304,3)</f>
        <v>20</v>
      </c>
    </row>
    <row r="59" customFormat="false" ht="13.5" hidden="false" customHeight="false" outlineLevel="0" collapsed="false">
      <c r="A59" s="78"/>
      <c r="B59" s="79"/>
      <c r="C59" s="80"/>
      <c r="D59" s="80"/>
      <c r="E59" s="81"/>
      <c r="F59" s="82"/>
      <c r="G59" s="82"/>
      <c r="H59" s="83"/>
      <c r="I59" s="84"/>
      <c r="J59" s="84"/>
      <c r="K59" s="85"/>
      <c r="L59" s="84"/>
      <c r="M59" s="84"/>
      <c r="N59" s="86"/>
      <c r="O59" s="87"/>
      <c r="P59" s="84"/>
      <c r="Q59" s="88"/>
      <c r="R59" s="89"/>
      <c r="S59" s="14"/>
      <c r="T59" s="84"/>
      <c r="U59" s="90"/>
      <c r="V59" s="91"/>
      <c r="W59" s="92"/>
    </row>
    <row r="60" customFormat="false" ht="12.75" hidden="false" customHeight="true" outlineLevel="0" collapsed="false">
      <c r="A60" s="46" t="s">
        <v>41</v>
      </c>
      <c r="B60" s="157"/>
      <c r="C60" s="158" t="n">
        <v>0.32</v>
      </c>
      <c r="D60" s="159" t="n">
        <v>0.36</v>
      </c>
      <c r="E60" s="160" t="n">
        <v>37438</v>
      </c>
      <c r="F60" s="161" t="n">
        <f aca="false">F58</f>
        <v>40</v>
      </c>
      <c r="G60" s="161" t="n">
        <f aca="false">F60</f>
        <v>40</v>
      </c>
      <c r="H60" s="162" t="n">
        <v>50</v>
      </c>
      <c r="I60" s="163" t="e">
        <f aca="false">IF(AND(F60&gt;H60,F$2="No"),"",EURO(F60,H60,V60,V60,C60,W60,1,0))</f>
        <v>#NAME?</v>
      </c>
      <c r="J60" s="164" t="e">
        <f aca="false">IF(AND(G60&gt;H60,F$2="no"),"",EURO(G60,H60,V60,V60,D60,W60,1,0))</f>
        <v>#NAME?</v>
      </c>
      <c r="K60" s="165" t="e">
        <f aca="false">EURO(F60,H60,V60,V60,C60,W60,1,1)</f>
        <v>#NAME?</v>
      </c>
      <c r="L60" s="163" t="str">
        <f aca="false">IF(AND(G60&lt;H60,F$2="no"),"",EURO(G60,H60,V60,V60,C60,W60,0,0))</f>
        <v/>
      </c>
      <c r="M60" s="164" t="str">
        <f aca="false">IF(AND(F60&lt;H60,F$2="no"),"",EURO(F60,H60,V60,V60,D60,W60,0,0))</f>
        <v/>
      </c>
      <c r="N60" s="166" t="e">
        <f aca="false">EURO(F60,H60,V60,V60,C60,W60,0,1)</f>
        <v>#NAME?</v>
      </c>
      <c r="O60" s="167" t="e">
        <f aca="false">EURO($F60,$H60,$V60,$V60,$C60,$W60,1,2)</f>
        <v>#NAME?</v>
      </c>
      <c r="P60" s="168" t="e">
        <f aca="false">EURO($F60,$H60,$V60,$V60,$C60,$W60,1,3)/100</f>
        <v>#NAME?</v>
      </c>
      <c r="Q60" s="169" t="e">
        <f aca="false">EURO($F60,$H60,$V60,$V60,$C60,$W60,1,5)/365.25*X60*16*$Q$2</f>
        <v>#NAME?</v>
      </c>
      <c r="R60" s="170" t="n">
        <f aca="false">VLOOKUP(E60,Lookups!$B$6:$H$304,6)</f>
        <v>37453</v>
      </c>
      <c r="S60" s="14"/>
      <c r="T60" s="61" t="e">
        <f aca="false">IF(F60&gt;H60,"",J60-I60)</f>
        <v>#NAME?</v>
      </c>
      <c r="U60" s="62" t="str">
        <f aca="false">IF(F60&gt;H60,M60-L60,"")</f>
        <v/>
      </c>
      <c r="V60" s="63" t="n">
        <f aca="false">VLOOKUP(E60,Lookups!$B$6:$E$304,4)</f>
        <v>0.0440156958540792</v>
      </c>
      <c r="W60" s="64" t="n">
        <f aca="false">R60-$C$1</f>
        <v>-8473</v>
      </c>
      <c r="X60" s="65" t="n">
        <f aca="false">VLOOKUP(E60,Lookups!$B$6:$E$304,3)</f>
        <v>22</v>
      </c>
    </row>
    <row r="61" customFormat="false" ht="12.75" hidden="false" customHeight="false" outlineLevel="0" collapsed="false">
      <c r="A61" s="46"/>
      <c r="B61" s="47"/>
      <c r="C61" s="96" t="n">
        <f aca="false">C60</f>
        <v>0.32</v>
      </c>
      <c r="D61" s="97" t="n">
        <f aca="false">D60</f>
        <v>0.36</v>
      </c>
      <c r="E61" s="98" t="n">
        <v>37469</v>
      </c>
      <c r="F61" s="99" t="n">
        <f aca="false">F60</f>
        <v>40</v>
      </c>
      <c r="G61" s="99" t="n">
        <f aca="false">F61</f>
        <v>40</v>
      </c>
      <c r="H61" s="100" t="n">
        <v>50</v>
      </c>
      <c r="I61" s="101" t="e">
        <f aca="false">IF(AND(F61&gt;H61,F$2="No"),"",EURO(F61,H61,V61,V61,C61,W61,1,0))</f>
        <v>#NAME?</v>
      </c>
      <c r="J61" s="102" t="e">
        <f aca="false">IF(AND(G61&gt;H61,F$2="no"),"",EURO(G61,H61,V61,V61,D61,W61,1,0))</f>
        <v>#NAME?</v>
      </c>
      <c r="K61" s="138" t="e">
        <f aca="false">EURO(F61,H61,V61,V61,C61,W61,1,1)</f>
        <v>#NAME?</v>
      </c>
      <c r="L61" s="101" t="str">
        <f aca="false">IF(AND(G61&lt;H61,F$2="no"),"",EURO(G61,H61,V61,V61,C61,W61,0,0))</f>
        <v/>
      </c>
      <c r="M61" s="102" t="str">
        <f aca="false">IF(AND(F61&lt;H61,F$2="no"),"",EURO(F61,H61,V61,V61,D61,W61,0,0))</f>
        <v/>
      </c>
      <c r="N61" s="105" t="e">
        <f aca="false">EURO(F61,H61,V61,V61,C61,W61,0,1)</f>
        <v>#NAME?</v>
      </c>
      <c r="O61" s="106" t="e">
        <f aca="false">EURO($F61,$H61,$V61,$V61,$C61,$W61,1,2)</f>
        <v>#NAME?</v>
      </c>
      <c r="P61" s="107" t="e">
        <f aca="false">EURO($F61,$H61,$V61,$V61,$C61,$W61,1,3)/100</f>
        <v>#NAME?</v>
      </c>
      <c r="Q61" s="108" t="e">
        <f aca="false">EURO($F61,$H61,$V61,$V61,$C61,$W61,1,5)/365.25*X61*16*$Q$2</f>
        <v>#NAME?</v>
      </c>
      <c r="R61" s="109" t="n">
        <f aca="false">VLOOKUP(E61,Lookups!$B$6:$H$304,6)</f>
        <v>37483</v>
      </c>
      <c r="S61" s="14"/>
      <c r="T61" s="69" t="e">
        <f aca="false">IF(F61&gt;H61,"",J61-I61)</f>
        <v>#NAME?</v>
      </c>
      <c r="U61" s="26" t="str">
        <f aca="false">IF(F61&gt;H61,M61-L61,"")</f>
        <v/>
      </c>
      <c r="V61" s="70" t="n">
        <f aca="false">VLOOKUP(E61,Lookups!$B$6:$E$304,4)</f>
        <v>0.0445140299408071</v>
      </c>
      <c r="W61" s="71" t="n">
        <f aca="false">R61-$C$1</f>
        <v>-8443</v>
      </c>
      <c r="X61" s="72" t="n">
        <f aca="false">VLOOKUP(E61,Lookups!$B$6:$E$304,3)</f>
        <v>22</v>
      </c>
    </row>
    <row r="62" customFormat="false" ht="12.75" hidden="false" customHeight="false" outlineLevel="0" collapsed="false">
      <c r="A62" s="46"/>
      <c r="B62" s="47" t="n">
        <v>0.07</v>
      </c>
      <c r="C62" s="110" t="n">
        <f aca="false">C$60+B62</f>
        <v>0.39</v>
      </c>
      <c r="D62" s="111" t="n">
        <f aca="false">D$60+B62</f>
        <v>0.43</v>
      </c>
      <c r="E62" s="112" t="n">
        <v>37438</v>
      </c>
      <c r="F62" s="113" t="n">
        <f aca="false">F61</f>
        <v>40</v>
      </c>
      <c r="G62" s="113" t="n">
        <f aca="false">F62</f>
        <v>40</v>
      </c>
      <c r="H62" s="114" t="n">
        <v>50</v>
      </c>
      <c r="I62" s="115" t="e">
        <f aca="false">IF(AND(F62&gt;H62,F$2="No"),"",EURO(F62,H62,V62,V62,C62,W62,1,0))</f>
        <v>#NAME?</v>
      </c>
      <c r="J62" s="116" t="e">
        <f aca="false">IF(AND(G62&gt;H62,F$2="no"),"",EURO(G62,H62,V62,V62,D62,W62,1,0))</f>
        <v>#NAME?</v>
      </c>
      <c r="K62" s="139" t="e">
        <f aca="false">EURO(F62,H62,V62,V62,C62,W62,1,1)</f>
        <v>#NAME?</v>
      </c>
      <c r="L62" s="115" t="str">
        <f aca="false">IF(AND(G62&lt;H62,F$2="no"),"",EURO(G62,H62,V62,V62,C62,W62,0,0))</f>
        <v/>
      </c>
      <c r="M62" s="116" t="str">
        <f aca="false">IF(AND(F62&lt;H62,F$2="no"),"",EURO(F62,H62,V62,V62,D62,W62,0,0))</f>
        <v/>
      </c>
      <c r="N62" s="119" t="e">
        <f aca="false">EURO(F62,H62,V62,V62,C62,W62,0,1)</f>
        <v>#NAME?</v>
      </c>
      <c r="O62" s="120" t="e">
        <f aca="false">EURO($F62,$H62,$V62,$V62,$C62,$W62,1,2)</f>
        <v>#NAME?</v>
      </c>
      <c r="P62" s="121" t="e">
        <f aca="false">EURO($F62,$H62,$V62,$V62,$C62,$W62,1,3)/100</f>
        <v>#NAME?</v>
      </c>
      <c r="Q62" s="122" t="e">
        <f aca="false">EURO($F62,$H62,$V62,$V62,$C62,$W62,1,5)/365.25*X62*16*$Q$2</f>
        <v>#NAME?</v>
      </c>
      <c r="R62" s="123" t="n">
        <f aca="false">VLOOKUP(E62,Lookups!$B$6:$H$304,6)</f>
        <v>37453</v>
      </c>
      <c r="S62" s="14"/>
      <c r="T62" s="124" t="e">
        <f aca="false">IF(F62&gt;H62,"",J62-I62)</f>
        <v>#NAME?</v>
      </c>
      <c r="U62" s="125" t="str">
        <f aca="false">IF(F62&gt;H62,M62-L62,"")</f>
        <v/>
      </c>
      <c r="V62" s="126" t="n">
        <f aca="false">VLOOKUP(E62,Lookups!$B$6:$E$304,4)</f>
        <v>0.0440156958540792</v>
      </c>
      <c r="W62" s="127" t="n">
        <f aca="false">R62-$C$1</f>
        <v>-8473</v>
      </c>
      <c r="X62" s="128" t="n">
        <f aca="false">VLOOKUP(E62,Lookups!$B$6:$E$304,3)</f>
        <v>22</v>
      </c>
    </row>
    <row r="63" customFormat="false" ht="12.75" hidden="false" customHeight="false" outlineLevel="0" collapsed="false">
      <c r="A63" s="46"/>
      <c r="B63" s="47" t="n">
        <v>0.07</v>
      </c>
      <c r="C63" s="96" t="n">
        <f aca="false">C$60+B63</f>
        <v>0.39</v>
      </c>
      <c r="D63" s="97" t="n">
        <f aca="false">D$60+B63</f>
        <v>0.43</v>
      </c>
      <c r="E63" s="98" t="n">
        <v>37469</v>
      </c>
      <c r="F63" s="99" t="n">
        <f aca="false">F62</f>
        <v>40</v>
      </c>
      <c r="G63" s="99" t="n">
        <f aca="false">F63</f>
        <v>40</v>
      </c>
      <c r="H63" s="100" t="n">
        <v>50</v>
      </c>
      <c r="I63" s="101" t="e">
        <f aca="false">IF(AND(F63&gt;H63,F$2="No"),"",EURO(F63,H63,V63,V63,C63,W63,1,0))</f>
        <v>#NAME?</v>
      </c>
      <c r="J63" s="102" t="e">
        <f aca="false">IF(AND(G63&gt;H63,F$2="no"),"",EURO(G63,H63,V63,V63,D63,W63,1,0))</f>
        <v>#NAME?</v>
      </c>
      <c r="K63" s="138" t="e">
        <f aca="false">EURO(F63,H63,V63,V63,C63,W63,1,1)</f>
        <v>#NAME?</v>
      </c>
      <c r="L63" s="101" t="str">
        <f aca="false">IF(AND(G63&lt;H63,F$2="no"),"",EURO(G63,H63,V63,V63,C63,W63,0,0))</f>
        <v/>
      </c>
      <c r="M63" s="102" t="str">
        <f aca="false">IF(AND(F63&lt;H63,F$2="no"),"",EURO(F63,H63,V63,V63,D63,W63,0,0))</f>
        <v/>
      </c>
      <c r="N63" s="105" t="e">
        <f aca="false">EURO(F63,H63,V63,V63,C63,W63,0,1)</f>
        <v>#NAME?</v>
      </c>
      <c r="O63" s="106" t="e">
        <f aca="false">EURO($F63,$H63,$V63,$V63,$C63,$W63,1,2)</f>
        <v>#NAME?</v>
      </c>
      <c r="P63" s="107" t="e">
        <f aca="false">EURO($F63,$H63,$V63,$V63,$C63,$W63,1,3)/100</f>
        <v>#NAME?</v>
      </c>
      <c r="Q63" s="108" t="e">
        <f aca="false">EURO($F63,$H63,$V63,$V63,$C63,$W63,1,5)/365.25*X63*16*$Q$2</f>
        <v>#NAME?</v>
      </c>
      <c r="R63" s="109" t="n">
        <f aca="false">VLOOKUP(E63,Lookups!$B$6:$H$304,6)</f>
        <v>37483</v>
      </c>
      <c r="S63" s="14"/>
      <c r="T63" s="129" t="e">
        <f aca="false">IF(F63&gt;H63,"",J63-I63)</f>
        <v>#NAME?</v>
      </c>
      <c r="U63" s="130" t="str">
        <f aca="false">IF(F63&gt;H63,M63-L63,"")</f>
        <v/>
      </c>
      <c r="V63" s="131" t="n">
        <f aca="false">VLOOKUP(E63,Lookups!$B$6:$E$304,4)</f>
        <v>0.0445140299408071</v>
      </c>
      <c r="W63" s="132" t="n">
        <f aca="false">R63-$C$1</f>
        <v>-8443</v>
      </c>
      <c r="X63" s="133" t="n">
        <f aca="false">VLOOKUP(E63,Lookups!$B$6:$E$304,3)</f>
        <v>22</v>
      </c>
    </row>
    <row r="64" customFormat="false" ht="12.75" hidden="false" customHeight="false" outlineLevel="0" collapsed="false">
      <c r="A64" s="46"/>
      <c r="B64" s="47" t="n">
        <v>0.07</v>
      </c>
      <c r="C64" s="110" t="n">
        <f aca="false">C$60+B64</f>
        <v>0.39</v>
      </c>
      <c r="D64" s="111" t="n">
        <f aca="false">D$60+B64</f>
        <v>0.43</v>
      </c>
      <c r="E64" s="112" t="n">
        <v>37438</v>
      </c>
      <c r="F64" s="113" t="n">
        <f aca="false">F63</f>
        <v>40</v>
      </c>
      <c r="G64" s="113" t="n">
        <f aca="false">F64</f>
        <v>40</v>
      </c>
      <c r="H64" s="114" t="n">
        <v>50</v>
      </c>
      <c r="I64" s="115" t="e">
        <f aca="false">IF(AND(F64&gt;H64,F$2="No"),"",EURO(F64,H64,V64,V64,C64,W64,1,0))</f>
        <v>#NAME?</v>
      </c>
      <c r="J64" s="116" t="e">
        <f aca="false">IF(AND(G64&gt;H64,F$2="no"),"",EURO(G64,H64,V64,V64,D64,W64,1,0))</f>
        <v>#NAME?</v>
      </c>
      <c r="K64" s="139" t="e">
        <f aca="false">EURO(F64,H64,V64,V64,C64,W64,1,1)</f>
        <v>#NAME?</v>
      </c>
      <c r="L64" s="115" t="str">
        <f aca="false">IF(AND(G64&lt;H64,F$2="no"),"",EURO(G64,H64,V64,V64,C64,W64,0,0))</f>
        <v/>
      </c>
      <c r="M64" s="116" t="str">
        <f aca="false">IF(AND(F64&lt;H64,F$2="no"),"",EURO(F64,H64,V64,V64,D64,W64,0,0))</f>
        <v/>
      </c>
      <c r="N64" s="119" t="e">
        <f aca="false">EURO(F64,H64,V64,V64,C64,W64,0,1)</f>
        <v>#NAME?</v>
      </c>
      <c r="O64" s="120" t="e">
        <f aca="false">EURO($F64,$H64,$V64,$V64,$C64,$W64,1,2)</f>
        <v>#NAME?</v>
      </c>
      <c r="P64" s="121" t="e">
        <f aca="false">EURO($F64,$H64,$V64,$V64,$C64,$W64,1,3)/100</f>
        <v>#NAME?</v>
      </c>
      <c r="Q64" s="122" t="e">
        <f aca="false">EURO($F64,$H64,$V64,$V64,$C64,$W64,1,5)/365.25*X64*16*$Q$2</f>
        <v>#NAME?</v>
      </c>
      <c r="R64" s="123" t="n">
        <f aca="false">VLOOKUP(E64,Lookups!$B$6:$H$304,6)</f>
        <v>37453</v>
      </c>
      <c r="S64" s="14"/>
      <c r="T64" s="124" t="e">
        <f aca="false">IF(F64&gt;H64,"",J64-I64)</f>
        <v>#NAME?</v>
      </c>
      <c r="U64" s="125" t="str">
        <f aca="false">IF(F64&gt;H64,M64-L64,"")</f>
        <v/>
      </c>
      <c r="V64" s="126" t="n">
        <f aca="false">VLOOKUP(E64,Lookups!$B$6:$E$304,4)</f>
        <v>0.0440156958540792</v>
      </c>
      <c r="W64" s="127" t="n">
        <f aca="false">R64-$C$1</f>
        <v>-8473</v>
      </c>
      <c r="X64" s="128" t="n">
        <f aca="false">VLOOKUP(E64,Lookups!$B$6:$E$304,3)</f>
        <v>22</v>
      </c>
    </row>
    <row r="65" customFormat="false" ht="12.75" hidden="false" customHeight="false" outlineLevel="0" collapsed="false">
      <c r="A65" s="46"/>
      <c r="B65" s="47" t="n">
        <v>0.07</v>
      </c>
      <c r="C65" s="96" t="n">
        <f aca="false">C$60+B65</f>
        <v>0.39</v>
      </c>
      <c r="D65" s="97" t="n">
        <f aca="false">D$60+B65</f>
        <v>0.43</v>
      </c>
      <c r="E65" s="98" t="n">
        <v>37469</v>
      </c>
      <c r="F65" s="99" t="n">
        <f aca="false">F64</f>
        <v>40</v>
      </c>
      <c r="G65" s="99" t="n">
        <f aca="false">F65</f>
        <v>40</v>
      </c>
      <c r="H65" s="100" t="n">
        <v>50</v>
      </c>
      <c r="I65" s="101" t="e">
        <f aca="false">IF(AND(F65&gt;H65,F$2="No"),"",EURO(F65,H65,V65,V65,C65,W65,1,0))</f>
        <v>#NAME?</v>
      </c>
      <c r="J65" s="102" t="e">
        <f aca="false">IF(AND(G65&gt;H65,F$2="no"),"",EURO(G65,H65,V65,V65,D65,W65,1,0))</f>
        <v>#NAME?</v>
      </c>
      <c r="K65" s="138" t="e">
        <f aca="false">EURO(F65,H65,V65,V65,C65,W65,1,1)</f>
        <v>#NAME?</v>
      </c>
      <c r="L65" s="101" t="str">
        <f aca="false">IF(AND(G65&lt;H65,F$2="no"),"",EURO(G65,H65,V65,V65,C65,W65,0,0))</f>
        <v/>
      </c>
      <c r="M65" s="102" t="str">
        <f aca="false">IF(AND(F65&lt;H65,F$2="no"),"",EURO(F65,H65,V65,V65,D65,W65,0,0))</f>
        <v/>
      </c>
      <c r="N65" s="105" t="e">
        <f aca="false">EURO(F65,H65,V65,V65,C65,W65,0,1)</f>
        <v>#NAME?</v>
      </c>
      <c r="O65" s="106" t="e">
        <f aca="false">EURO($F65,$H65,$V65,$V65,$C65,$W65,1,2)</f>
        <v>#NAME?</v>
      </c>
      <c r="P65" s="107" t="e">
        <f aca="false">EURO($F65,$H65,$V65,$V65,$C65,$W65,1,3)/100</f>
        <v>#NAME?</v>
      </c>
      <c r="Q65" s="108" t="e">
        <f aca="false">EURO($F65,$H65,$V65,$V65,$C65,$W65,1,5)/365.25*X65*16*$Q$2</f>
        <v>#NAME?</v>
      </c>
      <c r="R65" s="109" t="n">
        <f aca="false">VLOOKUP(E65,Lookups!$B$6:$H$304,6)</f>
        <v>37483</v>
      </c>
      <c r="S65" s="14"/>
      <c r="T65" s="129" t="e">
        <f aca="false">IF(F65&gt;H65,"",J65-I65)</f>
        <v>#NAME?</v>
      </c>
      <c r="U65" s="130" t="str">
        <f aca="false">IF(F65&gt;H65,M65-L65,"")</f>
        <v/>
      </c>
      <c r="V65" s="131" t="n">
        <f aca="false">VLOOKUP(E65,Lookups!$B$6:$E$304,4)</f>
        <v>0.0445140299408071</v>
      </c>
      <c r="W65" s="132" t="n">
        <f aca="false">R65-$C$1</f>
        <v>-8443</v>
      </c>
      <c r="X65" s="133" t="n">
        <f aca="false">VLOOKUP(E65,Lookups!$B$6:$E$304,3)</f>
        <v>22</v>
      </c>
    </row>
    <row r="66" customFormat="false" ht="12.75" hidden="false" customHeight="false" outlineLevel="0" collapsed="false">
      <c r="A66" s="46"/>
      <c r="B66" s="47" t="n">
        <v>0.07</v>
      </c>
      <c r="C66" s="110" t="n">
        <f aca="false">C$60+B66</f>
        <v>0.39</v>
      </c>
      <c r="D66" s="111" t="n">
        <f aca="false">D$60+B66</f>
        <v>0.43</v>
      </c>
      <c r="E66" s="112" t="n">
        <v>37438</v>
      </c>
      <c r="F66" s="113" t="n">
        <f aca="false">F65</f>
        <v>40</v>
      </c>
      <c r="G66" s="113" t="n">
        <f aca="false">F66</f>
        <v>40</v>
      </c>
      <c r="H66" s="114" t="n">
        <v>50</v>
      </c>
      <c r="I66" s="115" t="e">
        <f aca="false">IF(AND(F66&gt;H66,F$2="No"),"",EURO(F66,H66,V66,V66,C66,W66,1,0))</f>
        <v>#NAME?</v>
      </c>
      <c r="J66" s="116" t="e">
        <f aca="false">IF(AND(G66&gt;H66,F$2="no"),"",EURO(G66,H66,V66,V66,D66,W66,1,0))</f>
        <v>#NAME?</v>
      </c>
      <c r="K66" s="139" t="e">
        <f aca="false">EURO(F66,H66,V66,V66,C66,W66,1,1)</f>
        <v>#NAME?</v>
      </c>
      <c r="L66" s="115" t="str">
        <f aca="false">IF(AND(G66&lt;H66,F$2="no"),"",EURO(G66,H66,V66,V66,C66,W66,0,0))</f>
        <v/>
      </c>
      <c r="M66" s="116" t="str">
        <f aca="false">IF(AND(F66&lt;H66,F$2="no"),"",EURO(F66,H66,V66,V66,D66,W66,0,0))</f>
        <v/>
      </c>
      <c r="N66" s="119" t="e">
        <f aca="false">EURO(F66,H66,V66,V66,C66,W66,0,1)</f>
        <v>#NAME?</v>
      </c>
      <c r="O66" s="120" t="e">
        <f aca="false">EURO($F66,$H66,$V66,$V66,$C66,$W66,1,2)</f>
        <v>#NAME?</v>
      </c>
      <c r="P66" s="121" t="e">
        <f aca="false">EURO($F66,$H66,$V66,$V66,$C66,$W66,1,3)/100</f>
        <v>#NAME?</v>
      </c>
      <c r="Q66" s="122" t="e">
        <f aca="false">EURO($F66,$H66,$V66,$V66,$C66,$W66,1,5)/365.25*X66*16*$Q$2</f>
        <v>#NAME?</v>
      </c>
      <c r="R66" s="123" t="n">
        <f aca="false">VLOOKUP(E66,Lookups!$B$6:$H$304,6)</f>
        <v>37453</v>
      </c>
      <c r="S66" s="14"/>
      <c r="T66" s="69" t="e">
        <f aca="false">IF(F66&gt;H66,"",J66-I66)</f>
        <v>#NAME?</v>
      </c>
      <c r="U66" s="26" t="str">
        <f aca="false">IF(F66&gt;H66,M66-L66,"")</f>
        <v/>
      </c>
      <c r="V66" s="70" t="n">
        <f aca="false">VLOOKUP(E66,Lookups!$B$6:$E$304,4)</f>
        <v>0.0440156958540792</v>
      </c>
      <c r="W66" s="71" t="n">
        <f aca="false">R66-$C$1</f>
        <v>-8473</v>
      </c>
      <c r="X66" s="72" t="n">
        <f aca="false">VLOOKUP(E66,Lookups!$B$6:$E$304,3)</f>
        <v>22</v>
      </c>
    </row>
    <row r="67" customFormat="false" ht="13.5" hidden="false" customHeight="false" outlineLevel="0" collapsed="false">
      <c r="A67" s="46"/>
      <c r="B67" s="143" t="n">
        <v>0.07</v>
      </c>
      <c r="C67" s="144" t="n">
        <f aca="false">C$60+B67</f>
        <v>0.39</v>
      </c>
      <c r="D67" s="145" t="n">
        <f aca="false">D$60+B67</f>
        <v>0.43</v>
      </c>
      <c r="E67" s="171" t="n">
        <v>37469</v>
      </c>
      <c r="F67" s="147" t="n">
        <f aca="false">F66</f>
        <v>40</v>
      </c>
      <c r="G67" s="147" t="n">
        <f aca="false">F67</f>
        <v>40</v>
      </c>
      <c r="H67" s="172" t="n">
        <v>50</v>
      </c>
      <c r="I67" s="149" t="e">
        <f aca="false">IF(AND(F67&gt;H67,F$2="No"),"",EURO(F67,H67,V67,V67,C67,W67,1,0))</f>
        <v>#NAME?</v>
      </c>
      <c r="J67" s="150" t="e">
        <f aca="false">IF(AND(G67&gt;H67,F$2="no"),"",EURO(G67,H67,V67,V67,D67,W67,1,0))</f>
        <v>#NAME?</v>
      </c>
      <c r="K67" s="173" t="e">
        <f aca="false">EURO(F67,H67,V67,V67,C67,W67,1,1)</f>
        <v>#NAME?</v>
      </c>
      <c r="L67" s="149" t="str">
        <f aca="false">IF(AND(G67&lt;H67,F$2="no"),"",EURO(G67,H67,V67,V67,C67,W67,0,0))</f>
        <v/>
      </c>
      <c r="M67" s="150" t="str">
        <f aca="false">IF(AND(F67&lt;H67,F$2="no"),"",EURO(F67,H67,V67,V67,D67,W67,0,0))</f>
        <v/>
      </c>
      <c r="N67" s="152" t="e">
        <f aca="false">EURO(F67,H67,V67,V67,C67,W67,0,1)</f>
        <v>#NAME?</v>
      </c>
      <c r="O67" s="153" t="e">
        <f aca="false">EURO($F67,$H67,$V67,$V67,$C67,$W67,1,2)</f>
        <v>#NAME?</v>
      </c>
      <c r="P67" s="154" t="e">
        <f aca="false">EURO($F67,$H67,$V67,$V67,$C67,$W67,1,3)/100</f>
        <v>#NAME?</v>
      </c>
      <c r="Q67" s="155" t="e">
        <f aca="false">EURO($F67,$H67,$V67,$V67,$C67,$W67,1,5)/365.25*X67*16*$Q$2</f>
        <v>#NAME?</v>
      </c>
      <c r="R67" s="156" t="n">
        <f aca="false">VLOOKUP(E67,Lookups!$B$6:$H$304,6)</f>
        <v>37483</v>
      </c>
      <c r="S67" s="14"/>
      <c r="T67" s="73" t="e">
        <f aca="false">IF(F67&gt;H67,"",J67-I67)</f>
        <v>#NAME?</v>
      </c>
      <c r="U67" s="74" t="str">
        <f aca="false">IF(F67&gt;H67,M67-L67,"")</f>
        <v/>
      </c>
      <c r="V67" s="75" t="n">
        <f aca="false">VLOOKUP(E67,Lookups!$B$6:$E$304,4)</f>
        <v>0.0445140299408071</v>
      </c>
      <c r="W67" s="76" t="n">
        <f aca="false">R67-$C$1</f>
        <v>-8443</v>
      </c>
      <c r="X67" s="77" t="n">
        <f aca="false">VLOOKUP(E67,Lookups!$B$6:$E$304,3)</f>
        <v>22</v>
      </c>
    </row>
    <row r="68" customFormat="false" ht="12.75" hidden="false" customHeight="false" outlineLevel="0" collapsed="false">
      <c r="A68" s="174"/>
      <c r="C68" s="1"/>
      <c r="D68" s="1"/>
      <c r="E68" s="1"/>
      <c r="F68" s="28"/>
      <c r="G68" s="28"/>
      <c r="H68" s="29"/>
      <c r="I68" s="1"/>
      <c r="J68" s="1"/>
      <c r="K68" s="1"/>
      <c r="L68" s="1"/>
      <c r="M68" s="1"/>
      <c r="N68" s="1"/>
      <c r="O68" s="1"/>
      <c r="P68" s="1"/>
      <c r="Q68" s="1"/>
      <c r="R68" s="1"/>
      <c r="S68" s="11"/>
      <c r="V68" s="1"/>
      <c r="W68" s="1"/>
    </row>
    <row r="69" customFormat="false" ht="12.75" hidden="false" customHeight="false" outlineLevel="0" collapsed="false">
      <c r="A69" s="11"/>
    </row>
  </sheetData>
  <mergeCells count="10">
    <mergeCell ref="I2:M2"/>
    <mergeCell ref="A5:A9"/>
    <mergeCell ref="A11:A15"/>
    <mergeCell ref="A17:A25"/>
    <mergeCell ref="A27:A34"/>
    <mergeCell ref="A36:A40"/>
    <mergeCell ref="A42:A46"/>
    <mergeCell ref="A48:A52"/>
    <mergeCell ref="A54:A58"/>
    <mergeCell ref="A60:A6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85"/>
  <sheetViews>
    <sheetView showFormulas="false" showGridLines="true" showRowColHeaders="true" showZeros="true" rightToLeft="false" tabSelected="false" showOutlineSymbols="true" defaultGridColor="true" view="normal" topLeftCell="A1" colorId="64" zoomScale="88" zoomScaleNormal="88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K31" activeCellId="0" sqref="K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4.7"/>
    <col collapsed="false" customWidth="true" hidden="false" outlineLevel="0" max="2" min="2" style="1" width="6.85"/>
    <col collapsed="false" customWidth="true" hidden="false" outlineLevel="0" max="3" min="3" style="0" width="10.85"/>
    <col collapsed="false" customWidth="true" hidden="false" outlineLevel="0" max="4" min="4" style="0" width="10.71"/>
    <col collapsed="false" customWidth="true" hidden="false" outlineLevel="0" max="5" min="5" style="0" width="10.41"/>
    <col collapsed="false" customWidth="true" hidden="false" outlineLevel="0" max="6" min="6" style="23" width="9.41"/>
    <col collapsed="false" customWidth="true" hidden="false" outlineLevel="0" max="7" min="7" style="23" width="9.28"/>
    <col collapsed="false" customWidth="true" hidden="false" outlineLevel="0" max="8" min="8" style="24" width="9.14"/>
    <col collapsed="false" customWidth="true" hidden="false" outlineLevel="0" max="9" min="9" style="0" width="9.99"/>
    <col collapsed="false" customWidth="true" hidden="false" outlineLevel="0" max="10" min="10" style="0" width="7.99"/>
    <col collapsed="false" customWidth="true" hidden="false" outlineLevel="0" max="11" min="11" style="0" width="7.42"/>
    <col collapsed="false" customWidth="true" hidden="false" outlineLevel="0" max="13" min="12" style="0" width="7.85"/>
    <col collapsed="false" customWidth="true" hidden="false" outlineLevel="0" max="14" min="14" style="0" width="7.7"/>
    <col collapsed="false" customWidth="true" hidden="false" outlineLevel="0" max="15" min="15" style="0" width="8.56"/>
    <col collapsed="false" customWidth="true" hidden="false" outlineLevel="0" max="16" min="16" style="0" width="8.14"/>
    <col collapsed="false" customWidth="true" hidden="false" outlineLevel="0" max="17" min="17" style="0" width="10.41"/>
    <col collapsed="false" customWidth="true" hidden="false" outlineLevel="0" max="18" min="18" style="0" width="10.99"/>
    <col collapsed="false" customWidth="true" hidden="false" outlineLevel="0" max="19" min="19" style="25" width="10.28"/>
    <col collapsed="false" customWidth="true" hidden="false" outlineLevel="0" max="20" min="20" style="1" width="8.56"/>
    <col collapsed="false" customWidth="true" hidden="false" outlineLevel="0" max="21" min="21" style="26" width="8.56"/>
    <col collapsed="false" customWidth="true" hidden="false" outlineLevel="0" max="22" min="22" style="0" width="6.41"/>
    <col collapsed="false" customWidth="true" hidden="false" outlineLevel="0" max="23" min="23" style="0" width="5.13"/>
    <col collapsed="false" customWidth="true" hidden="false" outlineLevel="0" max="24" min="24" style="1" width="5.71"/>
    <col collapsed="false" customWidth="true" hidden="false" outlineLevel="0" max="28" min="25" style="1" width="9.14"/>
  </cols>
  <sheetData>
    <row r="1" customFormat="false" ht="13.5" hidden="false" customHeight="false" outlineLevel="0" collapsed="false">
      <c r="C1" s="27" t="n">
        <f aca="true">TODAY()</f>
        <v>45926</v>
      </c>
      <c r="D1" s="1"/>
      <c r="E1" s="1"/>
      <c r="F1" s="175" t="s">
        <v>44</v>
      </c>
      <c r="G1" s="176"/>
      <c r="H1" s="29"/>
      <c r="I1" s="1"/>
      <c r="J1" s="1"/>
      <c r="K1" s="1"/>
      <c r="L1" s="1"/>
      <c r="M1" s="1"/>
      <c r="N1" s="1"/>
      <c r="O1" s="1"/>
      <c r="P1" s="1"/>
      <c r="Q1" s="1"/>
      <c r="R1" s="1"/>
      <c r="S1" s="11"/>
      <c r="V1" s="1"/>
      <c r="W1" s="1"/>
    </row>
    <row r="2" customFormat="false" ht="21" hidden="false" customHeight="false" outlineLevel="0" collapsed="false">
      <c r="C2" s="30" t="s">
        <v>7</v>
      </c>
      <c r="D2" s="1"/>
      <c r="E2" s="1"/>
      <c r="F2" s="31" t="s">
        <v>45</v>
      </c>
      <c r="G2" s="31"/>
      <c r="H2" s="29"/>
      <c r="I2" s="32" t="s">
        <v>43</v>
      </c>
      <c r="J2" s="32"/>
      <c r="K2" s="32"/>
      <c r="L2" s="32"/>
      <c r="M2" s="32"/>
      <c r="N2" s="1"/>
      <c r="O2" s="1"/>
      <c r="Q2" s="33" t="n">
        <v>50</v>
      </c>
      <c r="R2" s="34" t="s">
        <v>10</v>
      </c>
      <c r="S2" s="11"/>
      <c r="V2" s="1"/>
      <c r="W2" s="1"/>
    </row>
    <row r="3" customFormat="false" ht="12.75" hidden="false" customHeight="false" outlineLevel="0" collapsed="false">
      <c r="B3" s="35" t="s">
        <v>11</v>
      </c>
      <c r="D3" s="36"/>
      <c r="E3" s="37"/>
      <c r="F3" s="38" t="s">
        <v>12</v>
      </c>
      <c r="G3" s="38" t="s">
        <v>13</v>
      </c>
      <c r="H3" s="39"/>
      <c r="I3" s="40" t="s">
        <v>12</v>
      </c>
      <c r="J3" s="40" t="s">
        <v>13</v>
      </c>
      <c r="K3" s="35" t="s">
        <v>12</v>
      </c>
      <c r="L3" s="40" t="s">
        <v>12</v>
      </c>
      <c r="M3" s="40" t="s">
        <v>13</v>
      </c>
      <c r="N3" s="40" t="s">
        <v>12</v>
      </c>
      <c r="O3" s="40" t="s">
        <v>14</v>
      </c>
      <c r="P3" s="40" t="s">
        <v>14</v>
      </c>
      <c r="Q3" s="40" t="s">
        <v>14</v>
      </c>
      <c r="R3" s="37"/>
      <c r="S3" s="41"/>
      <c r="T3" s="35" t="s">
        <v>15</v>
      </c>
      <c r="U3" s="42" t="s">
        <v>15</v>
      </c>
      <c r="V3" s="37"/>
      <c r="W3" s="40" t="s">
        <v>5</v>
      </c>
      <c r="X3" s="30" t="s">
        <v>1</v>
      </c>
    </row>
    <row r="4" customFormat="false" ht="13.5" hidden="false" customHeight="false" outlineLevel="0" collapsed="false">
      <c r="B4" s="35" t="s">
        <v>16</v>
      </c>
      <c r="C4" s="35" t="s">
        <v>17</v>
      </c>
      <c r="D4" s="35" t="s">
        <v>18</v>
      </c>
      <c r="E4" s="35" t="s">
        <v>46</v>
      </c>
      <c r="F4" s="38" t="s">
        <v>20</v>
      </c>
      <c r="G4" s="38" t="s">
        <v>20</v>
      </c>
      <c r="H4" s="43" t="s">
        <v>21</v>
      </c>
      <c r="I4" s="35" t="s">
        <v>22</v>
      </c>
      <c r="J4" s="35" t="s">
        <v>22</v>
      </c>
      <c r="K4" s="35" t="s">
        <v>23</v>
      </c>
      <c r="L4" s="35" t="s">
        <v>24</v>
      </c>
      <c r="M4" s="35" t="s">
        <v>24</v>
      </c>
      <c r="N4" s="35" t="s">
        <v>25</v>
      </c>
      <c r="O4" s="35" t="s">
        <v>26</v>
      </c>
      <c r="P4" s="35" t="s">
        <v>27</v>
      </c>
      <c r="Q4" s="35" t="s">
        <v>28</v>
      </c>
      <c r="R4" s="44" t="s">
        <v>29</v>
      </c>
      <c r="S4" s="45"/>
      <c r="T4" s="35" t="s">
        <v>30</v>
      </c>
      <c r="U4" s="42" t="s">
        <v>31</v>
      </c>
      <c r="V4" s="35" t="s">
        <v>32</v>
      </c>
      <c r="W4" s="35" t="s">
        <v>29</v>
      </c>
      <c r="X4" s="30" t="s">
        <v>5</v>
      </c>
    </row>
    <row r="5" customFormat="false" ht="12.75" hidden="false" customHeight="true" outlineLevel="0" collapsed="false">
      <c r="A5" s="177" t="n">
        <v>37135</v>
      </c>
      <c r="B5" s="47" t="n">
        <v>0.15</v>
      </c>
      <c r="C5" s="48" t="n">
        <v>0.7</v>
      </c>
      <c r="D5" s="49" t="n">
        <v>0.8</v>
      </c>
      <c r="E5" s="178" t="n">
        <v>37137</v>
      </c>
      <c r="F5" s="51" t="n">
        <v>30.3</v>
      </c>
      <c r="G5" s="51" t="n">
        <v>30.5</v>
      </c>
      <c r="H5" s="52" t="n">
        <v>45</v>
      </c>
      <c r="I5" s="53" t="e">
        <f aca="false">IF(AND(F5&gt;H5,F$2="No"),"",EURO(F5,H5,V5,V5,C5,W5,1,0))</f>
        <v>#NAME?</v>
      </c>
      <c r="J5" s="54" t="e">
        <f aca="false">IF(AND(G5&gt;H5,F$2="no"),"",EURO(G5,H5,V5,V5,D5,W5,1,0))</f>
        <v>#NAME?</v>
      </c>
      <c r="K5" s="55" t="e">
        <f aca="false">EURO(F5,H5,V5,V5,C5,W5,1,1)</f>
        <v>#NAME?</v>
      </c>
      <c r="L5" s="53" t="e">
        <f aca="false">IF(AND(G5&lt;H5,F$2="no"),"",EURO(G5,H5,V5,V5,C5,W5,0,0))</f>
        <v>#NAME?</v>
      </c>
      <c r="M5" s="54" t="e">
        <f aca="false">IF(AND(F5&lt;H5,F$2="no"),"",EURO(F5,H5,V5,V5,D5,W5,0,0))</f>
        <v>#NAME?</v>
      </c>
      <c r="N5" s="56" t="e">
        <f aca="false">EURO(F5,H5,V5,V5,C5,W5,0,1)</f>
        <v>#NAME?</v>
      </c>
      <c r="O5" s="57" t="e">
        <f aca="false">EURO($F5,$H5,$V5,$V5,$C5,$W5,1,2)</f>
        <v>#NAME?</v>
      </c>
      <c r="P5" s="58" t="e">
        <f aca="false">EURO($F5,$H5,$V5,$V5,$C5,$W5,1,3)/100</f>
        <v>#NAME?</v>
      </c>
      <c r="Q5" s="59" t="e">
        <f aca="false">EURO($F5,$H5,$V5,$V5,$C5,$W5,1,5)/365.25*X5*16*$Q$2</f>
        <v>#NAME?</v>
      </c>
      <c r="R5" s="60" t="n">
        <f aca="false">VLOOKUP($A$5,Lookups!$B$6:$H$304,6)</f>
        <v>37151</v>
      </c>
      <c r="S5" s="14"/>
      <c r="T5" s="61" t="e">
        <f aca="false">IF(F5&gt;H5,"",J5-I5)</f>
        <v>#NAME?</v>
      </c>
      <c r="U5" s="62" t="str">
        <f aca="false">IF(F5&gt;H5,M5-L5,"")</f>
        <v/>
      </c>
      <c r="V5" s="63" t="n">
        <f aca="false">VLOOKUP(E5,Lookups!$B$6:$E$304,4)</f>
        <v>0.0414687898602457</v>
      </c>
      <c r="W5" s="64" t="n">
        <f aca="false">R5-$C$1</f>
        <v>-8775</v>
      </c>
      <c r="X5" s="65" t="n">
        <f aca="false">VLOOKUP(E5,Lookups!$B$6:$E$304,3)</f>
        <v>19</v>
      </c>
    </row>
    <row r="6" customFormat="false" ht="12.75" hidden="false" customHeight="false" outlineLevel="0" collapsed="false">
      <c r="A6" s="177"/>
      <c r="B6" s="47" t="n">
        <v>0.05</v>
      </c>
      <c r="C6" s="66" t="n">
        <f aca="false">C$5+B6</f>
        <v>0.75</v>
      </c>
      <c r="D6" s="67" t="n">
        <f aca="false">D$5+B6</f>
        <v>0.85</v>
      </c>
      <c r="E6" s="178" t="n">
        <f aca="false">E5</f>
        <v>37137</v>
      </c>
      <c r="F6" s="68" t="n">
        <f aca="false">F5</f>
        <v>30.3</v>
      </c>
      <c r="G6" s="68" t="n">
        <f aca="false">G5</f>
        <v>30.5</v>
      </c>
      <c r="H6" s="52" t="n">
        <v>40</v>
      </c>
      <c r="I6" s="53" t="e">
        <f aca="false">IF(AND(F6&gt;H6,F$2="No"),"",EURO(F6,H6,V6,V6,C6,W6,1,0))</f>
        <v>#NAME?</v>
      </c>
      <c r="J6" s="54" t="e">
        <f aca="false">IF(AND(G6&gt;H6,F$2="no"),"",EURO(G6,H6,V6,V6,D6,W6,1,0))</f>
        <v>#NAME?</v>
      </c>
      <c r="K6" s="55" t="e">
        <f aca="false">EURO(F6,H6,V6,V6,C6,W6,1,1)</f>
        <v>#NAME?</v>
      </c>
      <c r="L6" s="53" t="e">
        <f aca="false">IF(AND(G6&lt;H6,F$2="no"),"",EURO(G6,H6,V6,V6,C6,W6,0,0))</f>
        <v>#NAME?</v>
      </c>
      <c r="M6" s="54" t="e">
        <f aca="false">IF(AND(F6&lt;H6,F$2="no"),"",EURO(F6,H6,V6,V6,D6,W6,0,0))</f>
        <v>#NAME?</v>
      </c>
      <c r="N6" s="56" t="e">
        <f aca="false">EURO(F6,H6,V6,V6,C6,W6,0,1)</f>
        <v>#NAME?</v>
      </c>
      <c r="O6" s="57" t="e">
        <f aca="false">EURO($F6,$H6,$V6,$V6,$C6,$W6,1,2)</f>
        <v>#NAME?</v>
      </c>
      <c r="P6" s="58" t="e">
        <f aca="false">EURO($F6,$H6,$V6,$V6,$C6,$W6,1,3)/100</f>
        <v>#NAME?</v>
      </c>
      <c r="Q6" s="59" t="e">
        <f aca="false">EURO($F6,$H6,$V6,$V6,$C6,$W6,1,5)/365.25*X6*16*$Q$2</f>
        <v>#NAME?</v>
      </c>
      <c r="R6" s="60" t="n">
        <f aca="false">VLOOKUP(E6,Lookups!$B$6:$H$304,6)</f>
        <v>37151</v>
      </c>
      <c r="S6" s="14"/>
      <c r="T6" s="69" t="e">
        <f aca="false">IF(F6&gt;H6,"",J6-I6)</f>
        <v>#NAME?</v>
      </c>
      <c r="U6" s="26" t="str">
        <f aca="false">IF(F6&gt;H6,M6-L6,"")</f>
        <v/>
      </c>
      <c r="V6" s="70" t="n">
        <f aca="false">VLOOKUP(E6,Lookups!$B$6:$E$304,4)</f>
        <v>0.0414687898602457</v>
      </c>
      <c r="W6" s="71" t="n">
        <f aca="false">R6-$C$1</f>
        <v>-8775</v>
      </c>
      <c r="X6" s="72" t="n">
        <f aca="false">VLOOKUP(E6,Lookups!$B$6:$E$304,3)</f>
        <v>19</v>
      </c>
    </row>
    <row r="7" customFormat="false" ht="12.75" hidden="false" customHeight="false" outlineLevel="0" collapsed="false">
      <c r="A7" s="177"/>
      <c r="B7" s="47"/>
      <c r="C7" s="66" t="n">
        <f aca="false">C$5+B7</f>
        <v>0.7</v>
      </c>
      <c r="D7" s="67" t="n">
        <f aca="false">D$5+B7</f>
        <v>0.8</v>
      </c>
      <c r="E7" s="178" t="n">
        <f aca="false">E6</f>
        <v>37137</v>
      </c>
      <c r="F7" s="68" t="n">
        <f aca="false">F6</f>
        <v>30.3</v>
      </c>
      <c r="G7" s="68" t="n">
        <f aca="false">G6</f>
        <v>30.5</v>
      </c>
      <c r="H7" s="52" t="n">
        <v>35</v>
      </c>
      <c r="I7" s="53" t="e">
        <f aca="false">IF(AND(F7&gt;H7,F$2="No"),"",EURO(F7,H7,V7,V7,C7,W7,1,0))</f>
        <v>#NAME?</v>
      </c>
      <c r="J7" s="54" t="e">
        <f aca="false">IF(AND(G7&gt;H7,F$2="no"),"",EURO(G7,H7,V7,V7,D7,W7,1,0))</f>
        <v>#NAME?</v>
      </c>
      <c r="K7" s="55" t="e">
        <f aca="false">EURO(F7,H7,V7,V7,C7,W7,1,1)</f>
        <v>#NAME?</v>
      </c>
      <c r="L7" s="53" t="e">
        <f aca="false">IF(AND(G7&lt;H7,F$2="no"),"",EURO(G7,H7,V7,V7,C7,W7,0,0))</f>
        <v>#NAME?</v>
      </c>
      <c r="M7" s="54" t="e">
        <f aca="false">IF(AND(F7&lt;H7,F$2="no"),"",EURO(F7,H7,V7,V7,D7,W7,0,0))</f>
        <v>#NAME?</v>
      </c>
      <c r="N7" s="56" t="e">
        <f aca="false">EURO(F7,H7,V7,V7,C7,W7,0,1)</f>
        <v>#NAME?</v>
      </c>
      <c r="O7" s="57" t="e">
        <f aca="false">EURO($F7,$H7,$V7,$V7,$C7,$W7,1,2)</f>
        <v>#NAME?</v>
      </c>
      <c r="P7" s="58" t="e">
        <f aca="false">EURO($F7,$H7,$V7,$V7,$C7,$W7,1,3)/100</f>
        <v>#NAME?</v>
      </c>
      <c r="Q7" s="59" t="e">
        <f aca="false">EURO($F7,$H7,$V7,$V7,$C7,$W7,1,5)/365.25*X7*16*$Q$2</f>
        <v>#NAME?</v>
      </c>
      <c r="R7" s="60" t="n">
        <f aca="false">VLOOKUP(E7,Lookups!$B$6:$H$304,6)</f>
        <v>37151</v>
      </c>
      <c r="S7" s="14"/>
      <c r="T7" s="69" t="e">
        <f aca="false">IF(F7&gt;H7,"",J7-I7)</f>
        <v>#NAME?</v>
      </c>
      <c r="U7" s="26" t="str">
        <f aca="false">IF(F7&gt;H7,M7-L7,"")</f>
        <v/>
      </c>
      <c r="V7" s="70" t="n">
        <f aca="false">VLOOKUP(E7,Lookups!$B$6:$E$304,4)</f>
        <v>0.0414687898602457</v>
      </c>
      <c r="W7" s="71" t="n">
        <f aca="false">R7-$C$1</f>
        <v>-8775</v>
      </c>
      <c r="X7" s="72" t="n">
        <f aca="false">VLOOKUP(E7,Lookups!$B$6:$E$304,3)</f>
        <v>19</v>
      </c>
    </row>
    <row r="8" customFormat="false" ht="12.75" hidden="false" customHeight="false" outlineLevel="0" collapsed="false">
      <c r="A8" s="177"/>
      <c r="B8" s="47" t="n">
        <v>0.01</v>
      </c>
      <c r="C8" s="66" t="n">
        <f aca="false">C$5+B8</f>
        <v>0.71</v>
      </c>
      <c r="D8" s="67" t="n">
        <f aca="false">D$5+B8</f>
        <v>0.81</v>
      </c>
      <c r="E8" s="178" t="n">
        <f aca="false">E7</f>
        <v>37137</v>
      </c>
      <c r="F8" s="68" t="n">
        <f aca="false">F7</f>
        <v>30.3</v>
      </c>
      <c r="G8" s="68" t="n">
        <f aca="false">G7</f>
        <v>30.5</v>
      </c>
      <c r="H8" s="52" t="n">
        <v>30</v>
      </c>
      <c r="I8" s="53" t="e">
        <f aca="false">IF(AND(F8&gt;H8,F$2="No"),"",EURO(F8,H8,V8,V8,C8,W8,1,0))</f>
        <v>#NAME?</v>
      </c>
      <c r="J8" s="54" t="e">
        <f aca="false">IF(AND(G8&gt;H8,F$2="no"),"",EURO(G8,H8,V8,V8,D8,W8,1,0))</f>
        <v>#NAME?</v>
      </c>
      <c r="K8" s="55" t="e">
        <f aca="false">EURO(F8,H8,V8,V8,C8,W8,1,1)</f>
        <v>#NAME?</v>
      </c>
      <c r="L8" s="53" t="e">
        <f aca="false">IF(AND(G8&lt;H8,F$2="no"),"",EURO(G8,H8,V8,V8,C8,W8,0,0))</f>
        <v>#NAME?</v>
      </c>
      <c r="M8" s="54" t="e">
        <f aca="false">IF(AND(F8&lt;H8,F$2="no"),"",EURO(F8,H8,V8,V8,D8,W8,0,0))</f>
        <v>#NAME?</v>
      </c>
      <c r="N8" s="56" t="e">
        <f aca="false">EURO(F8,H8,V8,V8,C8,W8,0,1)</f>
        <v>#NAME?</v>
      </c>
      <c r="O8" s="57" t="e">
        <f aca="false">EURO($F8,$H8,$V8,$V8,$C8,$W8,1,2)</f>
        <v>#NAME?</v>
      </c>
      <c r="P8" s="58" t="e">
        <f aca="false">EURO($F8,$H8,$V8,$V8,$C8,$W8,1,3)/100</f>
        <v>#NAME?</v>
      </c>
      <c r="Q8" s="59" t="e">
        <f aca="false">EURO($F8,$H8,$V8,$V8,$C8,$W8,1,5)/365.25*X8*16*$Q$2</f>
        <v>#NAME?</v>
      </c>
      <c r="R8" s="60" t="n">
        <f aca="false">VLOOKUP(E8,Lookups!$B$6:$H$304,6)</f>
        <v>37151</v>
      </c>
      <c r="S8" s="14"/>
      <c r="T8" s="69" t="str">
        <f aca="false">IF(F8&gt;H8,"",J8-I8)</f>
        <v/>
      </c>
      <c r="U8" s="26" t="e">
        <f aca="false">IF(F8&gt;H8,M8-L8,"")</f>
        <v>#NAME?</v>
      </c>
      <c r="V8" s="70" t="n">
        <f aca="false">VLOOKUP(E8,Lookups!$B$6:$E$304,4)</f>
        <v>0.0414687898602457</v>
      </c>
      <c r="W8" s="71" t="n">
        <f aca="false">R8-$C$1</f>
        <v>-8775</v>
      </c>
      <c r="X8" s="72" t="n">
        <f aca="false">VLOOKUP(E8,Lookups!$B$6:$E$304,3)</f>
        <v>19</v>
      </c>
    </row>
    <row r="9" customFormat="false" ht="12.75" hidden="false" customHeight="false" outlineLevel="0" collapsed="false">
      <c r="A9" s="177"/>
      <c r="B9" s="179" t="n">
        <v>0.05</v>
      </c>
      <c r="C9" s="96" t="n">
        <f aca="false">C$5+B9</f>
        <v>0.75</v>
      </c>
      <c r="D9" s="97" t="n">
        <f aca="false">D$5+B9</f>
        <v>0.85</v>
      </c>
      <c r="E9" s="180" t="n">
        <f aca="false">E8</f>
        <v>37137</v>
      </c>
      <c r="F9" s="99" t="n">
        <f aca="false">F8</f>
        <v>30.3</v>
      </c>
      <c r="G9" s="99" t="n">
        <f aca="false">G8</f>
        <v>30.5</v>
      </c>
      <c r="H9" s="181" t="n">
        <v>25</v>
      </c>
      <c r="I9" s="101" t="e">
        <f aca="false">IF(AND(F9&gt;H9,F$2="No"),"",EURO(F9,H9,V9,V9,C9,W9,1,0))</f>
        <v>#NAME?</v>
      </c>
      <c r="J9" s="102" t="e">
        <f aca="false">IF(AND(G9&gt;H9,F$2="no"),"",EURO(G9,H9,V9,V9,D9,W9,1,0))</f>
        <v>#NAME?</v>
      </c>
      <c r="K9" s="103" t="e">
        <f aca="false">EURO(F9,H9,V9,V9,C9,W9,1,1)</f>
        <v>#NAME?</v>
      </c>
      <c r="L9" s="101" t="e">
        <f aca="false">IF(AND(G9&lt;H9,F$2="no"),"",EURO(G9,H9,V9,V9,C9,W9,0,0))</f>
        <v>#NAME?</v>
      </c>
      <c r="M9" s="102" t="e">
        <f aca="false">IF(AND(F9&lt;H9,F$2="no"),"",EURO(F9,H9,V9,V9,D9,W9,0,0))</f>
        <v>#NAME?</v>
      </c>
      <c r="N9" s="105" t="e">
        <f aca="false">EURO(F9,H9,V9,V9,C9,W9,0,1)</f>
        <v>#NAME?</v>
      </c>
      <c r="O9" s="106" t="e">
        <f aca="false">EURO($F9,$H9,$V9,$V9,$C9,$W9,1,2)</f>
        <v>#NAME?</v>
      </c>
      <c r="P9" s="107" t="e">
        <f aca="false">EURO($F9,$H9,$V9,$V9,$C9,$W9,1,3)/100</f>
        <v>#NAME?</v>
      </c>
      <c r="Q9" s="108" t="e">
        <f aca="false">EURO($F9,$H9,$V9,$V9,$C9,$W9,1,5)/365.25*X9*16*$Q$2</f>
        <v>#NAME?</v>
      </c>
      <c r="R9" s="109" t="n">
        <f aca="false">VLOOKUP(E9,Lookups!$B$6:$H$304,6)</f>
        <v>37151</v>
      </c>
      <c r="S9" s="14"/>
      <c r="T9" s="69" t="str">
        <f aca="false">IF(F9&gt;H9,"",J9-I9)</f>
        <v/>
      </c>
      <c r="U9" s="26" t="e">
        <f aca="false">IF(F9&gt;H9,M9-L9,"")</f>
        <v>#NAME?</v>
      </c>
      <c r="V9" s="70" t="n">
        <f aca="false">VLOOKUP(E9,Lookups!$B$6:$E$304,4)</f>
        <v>0.0414687898602457</v>
      </c>
      <c r="W9" s="71" t="n">
        <f aca="false">R9-$C$1</f>
        <v>-8775</v>
      </c>
      <c r="X9" s="72" t="n">
        <f aca="false">VLOOKUP(E9,Lookups!$B$6:$E$304,3)</f>
        <v>19</v>
      </c>
    </row>
    <row r="10" customFormat="false" ht="12.75" hidden="false" customHeight="false" outlineLevel="0" collapsed="false">
      <c r="A10" s="177"/>
      <c r="B10" s="47" t="n">
        <v>0.1</v>
      </c>
      <c r="C10" s="66" t="n">
        <f aca="false">C$5+B10</f>
        <v>0.8</v>
      </c>
      <c r="D10" s="67" t="n">
        <f aca="false">D$5+B10</f>
        <v>0.9</v>
      </c>
      <c r="E10" s="178" t="n">
        <v>37144</v>
      </c>
      <c r="F10" s="51" t="n">
        <v>30.3</v>
      </c>
      <c r="G10" s="51" t="n">
        <v>30.5</v>
      </c>
      <c r="H10" s="52" t="n">
        <v>45</v>
      </c>
      <c r="I10" s="53" t="e">
        <f aca="false">IF(AND(F10&gt;H10,F$2="No"),"",EURO(F10,H10,V10,V10,C10,W10,1,0))</f>
        <v>#NAME?</v>
      </c>
      <c r="J10" s="54" t="e">
        <f aca="false">IF(AND(G10&gt;H10,F$2="no"),"",EURO(G10,H10,V10,V10,D10,W10,1,0))</f>
        <v>#NAME?</v>
      </c>
      <c r="K10" s="55" t="e">
        <f aca="false">EURO(F10,H10,V10,V10,C10,W10,1,1)</f>
        <v>#NAME?</v>
      </c>
      <c r="L10" s="53" t="e">
        <f aca="false">IF(AND(G10&lt;H10,F$2="no"),"",EURO(G10,H10,V10,V10,C10,W10,0,0))</f>
        <v>#NAME?</v>
      </c>
      <c r="M10" s="54" t="e">
        <f aca="false">IF(AND(F10&lt;H10,F$2="no"),"",EURO(F10,H10,V10,V10,D10,W10,0,0))</f>
        <v>#NAME?</v>
      </c>
      <c r="N10" s="56" t="e">
        <f aca="false">EURO(F10,H10,V10,V10,C10,W10,0,1)</f>
        <v>#NAME?</v>
      </c>
      <c r="O10" s="57" t="e">
        <f aca="false">EURO($F10,$H10,$V10,$V10,$C10,$W10,1,2)</f>
        <v>#NAME?</v>
      </c>
      <c r="P10" s="58" t="e">
        <f aca="false">EURO($F10,$H10,$V10,$V10,$C10,$W10,1,3)/100</f>
        <v>#NAME?</v>
      </c>
      <c r="Q10" s="59" t="e">
        <f aca="false">EURO($F10,$H10,$V10,$V10,$C10,$W10,1,5)/365.25*X10*16*$Q$2</f>
        <v>#NAME?</v>
      </c>
      <c r="R10" s="60" t="n">
        <f aca="false">VLOOKUP(E10,Lookups!$B$6:$H$304,6)</f>
        <v>37151</v>
      </c>
      <c r="S10" s="14"/>
      <c r="T10" s="69" t="e">
        <f aca="false">IF(F10&gt;H10,"",J10-I10)</f>
        <v>#NAME?</v>
      </c>
      <c r="U10" s="26" t="str">
        <f aca="false">IF(F10&gt;H10,M10-L10,"")</f>
        <v/>
      </c>
      <c r="V10" s="70" t="n">
        <f aca="false">VLOOKUP(E10,Lookups!$B$6:$E$304,4)</f>
        <v>0.0414687898602457</v>
      </c>
      <c r="W10" s="71" t="n">
        <f aca="false">R10-$C$1</f>
        <v>-8775</v>
      </c>
      <c r="X10" s="72" t="n">
        <f aca="false">VLOOKUP(E10,Lookups!$B$6:$E$304,3)</f>
        <v>19</v>
      </c>
    </row>
    <row r="11" customFormat="false" ht="12.75" hidden="false" customHeight="false" outlineLevel="0" collapsed="false">
      <c r="A11" s="177"/>
      <c r="B11" s="47" t="n">
        <v>0.05</v>
      </c>
      <c r="C11" s="66" t="n">
        <f aca="false">C$5+B11</f>
        <v>0.75</v>
      </c>
      <c r="D11" s="67" t="n">
        <f aca="false">D$5+B11</f>
        <v>0.85</v>
      </c>
      <c r="E11" s="178" t="n">
        <f aca="false">E10</f>
        <v>37144</v>
      </c>
      <c r="F11" s="68" t="n">
        <f aca="false">F10</f>
        <v>30.3</v>
      </c>
      <c r="G11" s="68" t="n">
        <f aca="false">G10</f>
        <v>30.5</v>
      </c>
      <c r="H11" s="52" t="n">
        <v>40</v>
      </c>
      <c r="I11" s="53" t="e">
        <f aca="false">IF(AND(F11&gt;H11,F$2="No"),"",EURO(F11,H11,V11,V11,C11,W11,1,0))</f>
        <v>#NAME?</v>
      </c>
      <c r="J11" s="54" t="e">
        <f aca="false">IF(AND(G11&gt;H11,F$2="no"),"",EURO(G11,H11,V11,V11,D11,W11,1,0))</f>
        <v>#NAME?</v>
      </c>
      <c r="K11" s="55" t="e">
        <f aca="false">EURO(F11,H11,V11,V11,C11,W11,1,1)</f>
        <v>#NAME?</v>
      </c>
      <c r="L11" s="53" t="e">
        <f aca="false">IF(AND(G11&lt;H11,F$2="no"),"",EURO(G11,H11,V11,V11,C11,W11,0,0))</f>
        <v>#NAME?</v>
      </c>
      <c r="M11" s="54" t="e">
        <f aca="false">IF(AND(F11&lt;H11,F$2="no"),"",EURO(F11,H11,V11,V11,D11,W11,0,0))</f>
        <v>#NAME?</v>
      </c>
      <c r="N11" s="56" t="e">
        <f aca="false">EURO(F11,H11,V11,V11,C11,W11,0,1)</f>
        <v>#NAME?</v>
      </c>
      <c r="O11" s="57" t="e">
        <f aca="false">EURO($F11,$H11,$V11,$V11,$C11,$W11,1,2)</f>
        <v>#NAME?</v>
      </c>
      <c r="P11" s="58" t="e">
        <f aca="false">EURO($F11,$H11,$V11,$V11,$C11,$W11,1,3)/100</f>
        <v>#NAME?</v>
      </c>
      <c r="Q11" s="59" t="e">
        <f aca="false">EURO($F11,$H11,$V11,$V11,$C11,$W11,1,5)/365.25*X11*16*$Q$2</f>
        <v>#NAME?</v>
      </c>
      <c r="R11" s="60" t="n">
        <f aca="false">VLOOKUP(E11,Lookups!$B$6:$H$304,6)</f>
        <v>37151</v>
      </c>
      <c r="S11" s="14"/>
      <c r="T11" s="69" t="e">
        <f aca="false">IF(F11&gt;H11,"",J11-I11)</f>
        <v>#NAME?</v>
      </c>
      <c r="U11" s="26" t="str">
        <f aca="false">IF(F11&gt;H11,M11-L11,"")</f>
        <v/>
      </c>
      <c r="V11" s="70" t="n">
        <f aca="false">VLOOKUP(E11,Lookups!$B$6:$E$304,4)</f>
        <v>0.0414687898602457</v>
      </c>
      <c r="W11" s="71" t="n">
        <f aca="false">R11-$C$1</f>
        <v>-8775</v>
      </c>
      <c r="X11" s="72" t="n">
        <f aca="false">VLOOKUP(E11,Lookups!$B$6:$E$304,3)</f>
        <v>19</v>
      </c>
    </row>
    <row r="12" customFormat="false" ht="12.75" hidden="false" customHeight="false" outlineLevel="0" collapsed="false">
      <c r="A12" s="177"/>
      <c r="B12" s="47"/>
      <c r="C12" s="66" t="n">
        <f aca="false">C$5+B12</f>
        <v>0.7</v>
      </c>
      <c r="D12" s="67" t="n">
        <f aca="false">D$5+B12</f>
        <v>0.8</v>
      </c>
      <c r="E12" s="178" t="n">
        <f aca="false">E11</f>
        <v>37144</v>
      </c>
      <c r="F12" s="68" t="n">
        <f aca="false">F11</f>
        <v>30.3</v>
      </c>
      <c r="G12" s="68" t="n">
        <f aca="false">G11</f>
        <v>30.5</v>
      </c>
      <c r="H12" s="52" t="n">
        <v>35</v>
      </c>
      <c r="I12" s="53" t="e">
        <f aca="false">IF(AND(F12&gt;H12,F$2="No"),"",EURO(F12,H12,V12,V12,C12,W12,1,0))</f>
        <v>#NAME?</v>
      </c>
      <c r="J12" s="54" t="e">
        <f aca="false">IF(AND(G12&gt;H12,F$2="no"),"",EURO(G12,H12,V12,V12,D12,W12,1,0))</f>
        <v>#NAME?</v>
      </c>
      <c r="K12" s="55" t="e">
        <f aca="false">EURO(F12,H12,V12,V12,C12,W12,1,1)</f>
        <v>#NAME?</v>
      </c>
      <c r="L12" s="53" t="e">
        <f aca="false">IF(AND(G12&lt;H12,F$2="no"),"",EURO(G12,H12,V12,V12,C12,W12,0,0))</f>
        <v>#NAME?</v>
      </c>
      <c r="M12" s="54" t="e">
        <f aca="false">IF(AND(F12&lt;H12,F$2="no"),"",EURO(F12,H12,V12,V12,D12,W12,0,0))</f>
        <v>#NAME?</v>
      </c>
      <c r="N12" s="56" t="e">
        <f aca="false">EURO(F12,H12,V12,V12,C12,W12,0,1)</f>
        <v>#NAME?</v>
      </c>
      <c r="O12" s="57" t="e">
        <f aca="false">EURO($F12,$H12,$V12,$V12,$C12,$W12,1,2)</f>
        <v>#NAME?</v>
      </c>
      <c r="P12" s="58" t="e">
        <f aca="false">EURO($F12,$H12,$V12,$V12,$C12,$W12,1,3)/100</f>
        <v>#NAME?</v>
      </c>
      <c r="Q12" s="59" t="e">
        <f aca="false">EURO($F12,$H12,$V12,$V12,$C12,$W12,1,5)/365.25*X12*16*$Q$2</f>
        <v>#NAME?</v>
      </c>
      <c r="R12" s="60" t="n">
        <f aca="false">VLOOKUP(E12,Lookups!$B$6:$H$304,6)</f>
        <v>37151</v>
      </c>
      <c r="S12" s="14"/>
      <c r="T12" s="69" t="e">
        <f aca="false">IF(F12&gt;H12,"",J12-I12)</f>
        <v>#NAME?</v>
      </c>
      <c r="U12" s="26" t="str">
        <f aca="false">IF(F12&gt;H12,M12-L12,"")</f>
        <v/>
      </c>
      <c r="V12" s="70" t="n">
        <f aca="false">VLOOKUP(E12,Lookups!$B$6:$E$304,4)</f>
        <v>0.0414687898602457</v>
      </c>
      <c r="W12" s="71" t="n">
        <f aca="false">R12-$C$1</f>
        <v>-8775</v>
      </c>
      <c r="X12" s="72" t="n">
        <f aca="false">VLOOKUP(E12,Lookups!$B$6:$E$304,3)</f>
        <v>19</v>
      </c>
    </row>
    <row r="13" customFormat="false" ht="12.75" hidden="false" customHeight="false" outlineLevel="0" collapsed="false">
      <c r="A13" s="177"/>
      <c r="B13" s="47" t="n">
        <v>0.01</v>
      </c>
      <c r="C13" s="66" t="n">
        <f aca="false">C$5+B13</f>
        <v>0.71</v>
      </c>
      <c r="D13" s="67" t="n">
        <f aca="false">D$5+B13</f>
        <v>0.81</v>
      </c>
      <c r="E13" s="178" t="n">
        <f aca="false">E12</f>
        <v>37144</v>
      </c>
      <c r="F13" s="68" t="n">
        <f aca="false">F12</f>
        <v>30.3</v>
      </c>
      <c r="G13" s="68" t="n">
        <f aca="false">G12</f>
        <v>30.5</v>
      </c>
      <c r="H13" s="52" t="n">
        <v>30</v>
      </c>
      <c r="I13" s="53" t="e">
        <f aca="false">IF(AND(F13&gt;H13,F$2="No"),"",EURO(F13,H13,V13,V13,C13,W13,1,0))</f>
        <v>#NAME?</v>
      </c>
      <c r="J13" s="54" t="e">
        <f aca="false">IF(AND(G13&gt;H13,F$2="no"),"",EURO(G13,H13,V13,V13,D13,W13,1,0))</f>
        <v>#NAME?</v>
      </c>
      <c r="K13" s="55" t="e">
        <f aca="false">EURO(F13,H13,V13,V13,C13,W13,1,1)</f>
        <v>#NAME?</v>
      </c>
      <c r="L13" s="53" t="e">
        <f aca="false">IF(AND(G13&lt;H13,F$2="no"),"",EURO(G13,H13,V13,V13,C13,W13,0,0))</f>
        <v>#NAME?</v>
      </c>
      <c r="M13" s="54" t="e">
        <f aca="false">IF(AND(F13&lt;H13,F$2="no"),"",EURO(F13,H13,V13,V13,D13,W13,0,0))</f>
        <v>#NAME?</v>
      </c>
      <c r="N13" s="56" t="e">
        <f aca="false">EURO(F13,H13,V13,V13,C13,W13,0,1)</f>
        <v>#NAME?</v>
      </c>
      <c r="O13" s="57" t="e">
        <f aca="false">EURO($F13,$H13,$V13,$V13,$C13,$W13,1,2)</f>
        <v>#NAME?</v>
      </c>
      <c r="P13" s="58" t="e">
        <f aca="false">EURO($F13,$H13,$V13,$V13,$C13,$W13,1,3)/100</f>
        <v>#NAME?</v>
      </c>
      <c r="Q13" s="59" t="e">
        <f aca="false">EURO($F13,$H13,$V13,$V13,$C13,$W13,1,5)/365.25*X13*16*$Q$2</f>
        <v>#NAME?</v>
      </c>
      <c r="R13" s="60" t="n">
        <f aca="false">VLOOKUP(E13,Lookups!$B$6:$H$304,6)</f>
        <v>37151</v>
      </c>
      <c r="S13" s="14"/>
      <c r="T13" s="69" t="str">
        <f aca="false">IF(F13&gt;H13,"",J13-I13)</f>
        <v/>
      </c>
      <c r="U13" s="26" t="e">
        <f aca="false">IF(F13&gt;H13,M13-L13,"")</f>
        <v>#NAME?</v>
      </c>
      <c r="V13" s="70" t="n">
        <f aca="false">VLOOKUP(E13,Lookups!$B$6:$E$304,4)</f>
        <v>0.0414687898602457</v>
      </c>
      <c r="W13" s="71" t="n">
        <f aca="false">R13-$C$1</f>
        <v>-8775</v>
      </c>
      <c r="X13" s="72" t="n">
        <f aca="false">VLOOKUP(E13,Lookups!$B$6:$E$304,3)</f>
        <v>19</v>
      </c>
    </row>
    <row r="14" customFormat="false" ht="12.75" hidden="false" customHeight="false" outlineLevel="0" collapsed="false">
      <c r="A14" s="177"/>
      <c r="B14" s="179" t="n">
        <v>0.05</v>
      </c>
      <c r="C14" s="96" t="n">
        <f aca="false">C$5+B14</f>
        <v>0.75</v>
      </c>
      <c r="D14" s="97" t="n">
        <f aca="false">D$5+B14</f>
        <v>0.85</v>
      </c>
      <c r="E14" s="180" t="n">
        <f aca="false">E13</f>
        <v>37144</v>
      </c>
      <c r="F14" s="99" t="n">
        <f aca="false">F13</f>
        <v>30.3</v>
      </c>
      <c r="G14" s="99" t="n">
        <f aca="false">G13</f>
        <v>30.5</v>
      </c>
      <c r="H14" s="181" t="n">
        <v>25</v>
      </c>
      <c r="I14" s="101" t="e">
        <f aca="false">IF(AND(F14&gt;H14,F$2="No"),"",EURO(F14,H14,V14,V14,C14,W14,1,0))</f>
        <v>#NAME?</v>
      </c>
      <c r="J14" s="102" t="e">
        <f aca="false">IF(AND(G14&gt;H14,F$2="no"),"",EURO(G14,H14,V14,V14,D14,W14,1,0))</f>
        <v>#NAME?</v>
      </c>
      <c r="K14" s="103" t="e">
        <f aca="false">EURO(F14,H14,V14,V14,C14,W14,1,1)</f>
        <v>#NAME?</v>
      </c>
      <c r="L14" s="101" t="e">
        <f aca="false">IF(AND(G14&lt;H14,F$2="no"),"",EURO(G14,H14,V14,V14,C14,W14,0,0))</f>
        <v>#NAME?</v>
      </c>
      <c r="M14" s="102" t="e">
        <f aca="false">IF(AND(F14&lt;H14,F$2="no"),"",EURO(F14,H14,V14,V14,D14,W14,0,0))</f>
        <v>#NAME?</v>
      </c>
      <c r="N14" s="105" t="e">
        <f aca="false">EURO(F14,H14,V14,V14,C14,W14,0,1)</f>
        <v>#NAME?</v>
      </c>
      <c r="O14" s="106" t="e">
        <f aca="false">EURO($F14,$H14,$V14,$V14,$C14,$W14,1,2)</f>
        <v>#NAME?</v>
      </c>
      <c r="P14" s="107" t="e">
        <f aca="false">EURO($F14,$H14,$V14,$V14,$C14,$W14,1,3)/100</f>
        <v>#NAME?</v>
      </c>
      <c r="Q14" s="108" t="e">
        <f aca="false">EURO($F14,$H14,$V14,$V14,$C14,$W14,1,5)/365.25*X14*16*$Q$2</f>
        <v>#NAME?</v>
      </c>
      <c r="R14" s="109" t="n">
        <f aca="false">VLOOKUP(E14,Lookups!$B$6:$H$304,6)</f>
        <v>37151</v>
      </c>
      <c r="S14" s="14"/>
      <c r="T14" s="69" t="str">
        <f aca="false">IF(F14&gt;H14,"",J14-I14)</f>
        <v/>
      </c>
      <c r="U14" s="26" t="e">
        <f aca="false">IF(F14&gt;H14,M14-L14,"")</f>
        <v>#NAME?</v>
      </c>
      <c r="V14" s="70" t="n">
        <f aca="false">VLOOKUP(E14,Lookups!$B$6:$E$304,4)</f>
        <v>0.0414687898602457</v>
      </c>
      <c r="W14" s="71" t="n">
        <f aca="false">R14-$C$1</f>
        <v>-8775</v>
      </c>
      <c r="X14" s="72" t="n">
        <f aca="false">VLOOKUP(E14,Lookups!$B$6:$E$304,3)</f>
        <v>19</v>
      </c>
    </row>
    <row r="15" customFormat="false" ht="12.75" hidden="false" customHeight="false" outlineLevel="0" collapsed="false">
      <c r="A15" s="177"/>
      <c r="B15" s="47" t="n">
        <v>0.1</v>
      </c>
      <c r="C15" s="66" t="n">
        <f aca="false">C$5+B15</f>
        <v>0.8</v>
      </c>
      <c r="D15" s="67" t="n">
        <f aca="false">D$5+B15</f>
        <v>0.9</v>
      </c>
      <c r="E15" s="178" t="n">
        <v>37151</v>
      </c>
      <c r="F15" s="51" t="n">
        <v>30.3</v>
      </c>
      <c r="G15" s="51" t="n">
        <v>30.5</v>
      </c>
      <c r="H15" s="52" t="n">
        <v>45</v>
      </c>
      <c r="I15" s="53" t="e">
        <f aca="false">IF(AND(F15&gt;H15,F$2="No"),"",EURO(F15,H15,V15,V15,C15,W15,1,0))</f>
        <v>#NAME?</v>
      </c>
      <c r="J15" s="54" t="e">
        <f aca="false">IF(AND(G15&gt;H15,F$2="no"),"",EURO(G15,H15,V15,V15,D15,W15,1,0))</f>
        <v>#NAME?</v>
      </c>
      <c r="K15" s="55" t="e">
        <f aca="false">EURO(F15,H15,V15,V15,C15,W15,1,1)</f>
        <v>#NAME?</v>
      </c>
      <c r="L15" s="53" t="e">
        <f aca="false">IF(AND(G15&lt;H15,F$2="no"),"",EURO(G15,H15,V15,V15,C15,W15,0,0))</f>
        <v>#NAME?</v>
      </c>
      <c r="M15" s="54" t="e">
        <f aca="false">IF(AND(F15&lt;H15,F$2="no"),"",EURO(F15,H15,V15,V15,D15,W15,0,0))</f>
        <v>#NAME?</v>
      </c>
      <c r="N15" s="56" t="e">
        <f aca="false">EURO(F15,H15,V15,V15,C15,W15,0,1)</f>
        <v>#NAME?</v>
      </c>
      <c r="O15" s="57" t="e">
        <f aca="false">EURO($F15,$H15,$V15,$V15,$C15,$W15,1,2)</f>
        <v>#NAME?</v>
      </c>
      <c r="P15" s="58" t="e">
        <f aca="false">EURO($F15,$H15,$V15,$V15,$C15,$W15,1,3)/100</f>
        <v>#NAME?</v>
      </c>
      <c r="Q15" s="59" t="e">
        <f aca="false">EURO($F15,$H15,$V15,$V15,$C15,$W15,1,5)/365.25*X15*16*$Q$2</f>
        <v>#NAME?</v>
      </c>
      <c r="R15" s="60" t="n">
        <f aca="false">VLOOKUP(E15,Lookups!$B$6:$H$304,6)</f>
        <v>37151</v>
      </c>
      <c r="S15" s="14"/>
      <c r="T15" s="69" t="e">
        <f aca="false">IF(F15&gt;H15,"",J15-I15)</f>
        <v>#NAME?</v>
      </c>
      <c r="U15" s="26" t="str">
        <f aca="false">IF(F15&gt;H15,M15-L15,"")</f>
        <v/>
      </c>
      <c r="V15" s="70" t="n">
        <f aca="false">VLOOKUP(E15,Lookups!$B$6:$E$304,4)</f>
        <v>0.0414687898602457</v>
      </c>
      <c r="W15" s="71" t="n">
        <f aca="false">R15-$C$1</f>
        <v>-8775</v>
      </c>
      <c r="X15" s="72" t="n">
        <f aca="false">VLOOKUP(E15,Lookups!$B$6:$E$304,3)</f>
        <v>19</v>
      </c>
    </row>
    <row r="16" customFormat="false" ht="12.75" hidden="false" customHeight="false" outlineLevel="0" collapsed="false">
      <c r="A16" s="177"/>
      <c r="B16" s="47" t="n">
        <v>0.05</v>
      </c>
      <c r="C16" s="66" t="n">
        <f aca="false">C$5+B16</f>
        <v>0.75</v>
      </c>
      <c r="D16" s="67" t="n">
        <f aca="false">D$5+B16</f>
        <v>0.85</v>
      </c>
      <c r="E16" s="178" t="n">
        <f aca="false">E15</f>
        <v>37151</v>
      </c>
      <c r="F16" s="68" t="n">
        <f aca="false">F15</f>
        <v>30.3</v>
      </c>
      <c r="G16" s="68" t="n">
        <f aca="false">G15</f>
        <v>30.5</v>
      </c>
      <c r="H16" s="52" t="n">
        <v>40</v>
      </c>
      <c r="I16" s="53" t="e">
        <f aca="false">IF(AND(F16&gt;H16,F$2="No"),"",EURO(F16,H16,V16,V16,C16,W16,1,0))</f>
        <v>#NAME?</v>
      </c>
      <c r="J16" s="54" t="e">
        <f aca="false">IF(AND(G16&gt;H16,F$2="no"),"",EURO(G16,H16,V16,V16,D16,W16,1,0))</f>
        <v>#NAME?</v>
      </c>
      <c r="K16" s="55" t="e">
        <f aca="false">EURO(F16,H16,V16,V16,C16,W16,1,1)</f>
        <v>#NAME?</v>
      </c>
      <c r="L16" s="53" t="e">
        <f aca="false">IF(AND(G16&lt;H16,F$2="no"),"",EURO(G16,H16,V16,V16,C16,W16,0,0))</f>
        <v>#NAME?</v>
      </c>
      <c r="M16" s="54" t="e">
        <f aca="false">IF(AND(F16&lt;H16,F$2="no"),"",EURO(F16,H16,V16,V16,D16,W16,0,0))</f>
        <v>#NAME?</v>
      </c>
      <c r="N16" s="56" t="e">
        <f aca="false">EURO(F16,H16,V16,V16,C16,W16,0,1)</f>
        <v>#NAME?</v>
      </c>
      <c r="O16" s="57" t="e">
        <f aca="false">EURO($F16,$H16,$V16,$V16,$C16,$W16,1,2)</f>
        <v>#NAME?</v>
      </c>
      <c r="P16" s="58" t="e">
        <f aca="false">EURO($F16,$H16,$V16,$V16,$C16,$W16,1,3)/100</f>
        <v>#NAME?</v>
      </c>
      <c r="Q16" s="59" t="e">
        <f aca="false">EURO($F16,$H16,$V16,$V16,$C16,$W16,1,5)/365.25*X16*16*$Q$2</f>
        <v>#NAME?</v>
      </c>
      <c r="R16" s="60" t="n">
        <f aca="false">VLOOKUP(E16,Lookups!$B$6:$H$304,6)</f>
        <v>37151</v>
      </c>
      <c r="S16" s="14"/>
      <c r="T16" s="69" t="e">
        <f aca="false">IF(F16&gt;H16,"",J16-I16)</f>
        <v>#NAME?</v>
      </c>
      <c r="U16" s="26" t="str">
        <f aca="false">IF(F16&gt;H16,M16-L16,"")</f>
        <v/>
      </c>
      <c r="V16" s="70" t="n">
        <f aca="false">VLOOKUP(E16,Lookups!$B$6:$E$304,4)</f>
        <v>0.0414687898602457</v>
      </c>
      <c r="W16" s="71" t="n">
        <f aca="false">R16-$C$1</f>
        <v>-8775</v>
      </c>
      <c r="X16" s="72" t="n">
        <f aca="false">VLOOKUP(E16,Lookups!$B$6:$E$304,3)</f>
        <v>19</v>
      </c>
    </row>
    <row r="17" customFormat="false" ht="12.75" hidden="false" customHeight="false" outlineLevel="0" collapsed="false">
      <c r="A17" s="177"/>
      <c r="B17" s="47"/>
      <c r="C17" s="66" t="n">
        <f aca="false">C$5+B17</f>
        <v>0.7</v>
      </c>
      <c r="D17" s="67" t="n">
        <f aca="false">D$5+B17</f>
        <v>0.8</v>
      </c>
      <c r="E17" s="178" t="n">
        <f aca="false">E16</f>
        <v>37151</v>
      </c>
      <c r="F17" s="68" t="n">
        <f aca="false">F16</f>
        <v>30.3</v>
      </c>
      <c r="G17" s="68" t="n">
        <f aca="false">G16</f>
        <v>30.5</v>
      </c>
      <c r="H17" s="52" t="n">
        <v>35</v>
      </c>
      <c r="I17" s="53" t="e">
        <f aca="false">IF(AND(F17&gt;H17,F$2="No"),"",EURO(F17,H17,V17,V17,C17,W17,1,0))</f>
        <v>#NAME?</v>
      </c>
      <c r="J17" s="54" t="e">
        <f aca="false">IF(AND(G17&gt;H17,F$2="no"),"",EURO(G17,H17,V17,V17,D17,W17,1,0))</f>
        <v>#NAME?</v>
      </c>
      <c r="K17" s="55" t="e">
        <f aca="false">EURO(F17,H17,V17,V17,C17,W17,1,1)</f>
        <v>#NAME?</v>
      </c>
      <c r="L17" s="53" t="e">
        <f aca="false">IF(AND(G17&lt;H17,F$2="no"),"",EURO(G17,H17,V17,V17,C17,W17,0,0))</f>
        <v>#NAME?</v>
      </c>
      <c r="M17" s="54" t="e">
        <f aca="false">IF(AND(F17&lt;H17,F$2="no"),"",EURO(F17,H17,V17,V17,D17,W17,0,0))</f>
        <v>#NAME?</v>
      </c>
      <c r="N17" s="56" t="e">
        <f aca="false">EURO(F17,H17,V17,V17,C17,W17,0,1)</f>
        <v>#NAME?</v>
      </c>
      <c r="O17" s="57" t="e">
        <f aca="false">EURO($F17,$H17,$V17,$V17,$C17,$W17,1,2)</f>
        <v>#NAME?</v>
      </c>
      <c r="P17" s="58" t="e">
        <f aca="false">EURO($F17,$H17,$V17,$V17,$C17,$W17,1,3)/100</f>
        <v>#NAME?</v>
      </c>
      <c r="Q17" s="59" t="e">
        <f aca="false">EURO($F17,$H17,$V17,$V17,$C17,$W17,1,5)/365.25*X17*16*$Q$2</f>
        <v>#NAME?</v>
      </c>
      <c r="R17" s="60" t="n">
        <f aca="false">VLOOKUP(E17,Lookups!$B$6:$H$304,6)</f>
        <v>37151</v>
      </c>
      <c r="S17" s="14"/>
      <c r="T17" s="69" t="e">
        <f aca="false">IF(F17&gt;H17,"",J17-I17)</f>
        <v>#NAME?</v>
      </c>
      <c r="U17" s="26" t="str">
        <f aca="false">IF(F17&gt;H17,M17-L17,"")</f>
        <v/>
      </c>
      <c r="V17" s="70" t="n">
        <f aca="false">VLOOKUP(E17,Lookups!$B$6:$E$304,4)</f>
        <v>0.0414687898602457</v>
      </c>
      <c r="W17" s="71" t="n">
        <f aca="false">R17-$C$1</f>
        <v>-8775</v>
      </c>
      <c r="X17" s="72" t="n">
        <f aca="false">VLOOKUP(E17,Lookups!$B$6:$E$304,3)</f>
        <v>19</v>
      </c>
    </row>
    <row r="18" customFormat="false" ht="12.75" hidden="false" customHeight="false" outlineLevel="0" collapsed="false">
      <c r="A18" s="177"/>
      <c r="B18" s="47" t="n">
        <v>0.01</v>
      </c>
      <c r="C18" s="66" t="n">
        <f aca="false">C$5+B18</f>
        <v>0.71</v>
      </c>
      <c r="D18" s="67" t="n">
        <f aca="false">D$5+B18</f>
        <v>0.81</v>
      </c>
      <c r="E18" s="178" t="n">
        <f aca="false">E17</f>
        <v>37151</v>
      </c>
      <c r="F18" s="68" t="n">
        <f aca="false">F17</f>
        <v>30.3</v>
      </c>
      <c r="G18" s="68" t="n">
        <f aca="false">G17</f>
        <v>30.5</v>
      </c>
      <c r="H18" s="52" t="n">
        <v>30</v>
      </c>
      <c r="I18" s="53" t="e">
        <f aca="false">IF(AND(F18&gt;H18,F$2="No"),"",EURO(F18,H18,V18,V18,C18,W18,1,0))</f>
        <v>#NAME?</v>
      </c>
      <c r="J18" s="54" t="e">
        <f aca="false">IF(AND(G18&gt;H18,F$2="no"),"",EURO(G18,H18,V18,V18,D18,W18,1,0))</f>
        <v>#NAME?</v>
      </c>
      <c r="K18" s="55" t="e">
        <f aca="false">EURO(F18,H18,V18,V18,C18,W18,1,1)</f>
        <v>#NAME?</v>
      </c>
      <c r="L18" s="53" t="e">
        <f aca="false">IF(AND(G18&lt;H18,F$2="no"),"",EURO(G18,H18,V18,V18,C18,W18,0,0))</f>
        <v>#NAME?</v>
      </c>
      <c r="M18" s="54" t="e">
        <f aca="false">IF(AND(F18&lt;H18,F$2="no"),"",EURO(F18,H18,V18,V18,D18,W18,0,0))</f>
        <v>#NAME?</v>
      </c>
      <c r="N18" s="56" t="e">
        <f aca="false">EURO(F18,H18,V18,V18,C18,W18,0,1)</f>
        <v>#NAME?</v>
      </c>
      <c r="O18" s="57" t="e">
        <f aca="false">EURO($F18,$H18,$V18,$V18,$C18,$W18,1,2)</f>
        <v>#NAME?</v>
      </c>
      <c r="P18" s="58" t="e">
        <f aca="false">EURO($F18,$H18,$V18,$V18,$C18,$W18,1,3)/100</f>
        <v>#NAME?</v>
      </c>
      <c r="Q18" s="59" t="e">
        <f aca="false">EURO($F18,$H18,$V18,$V18,$C18,$W18,1,5)/365.25*X18*16*$Q$2</f>
        <v>#NAME?</v>
      </c>
      <c r="R18" s="60" t="n">
        <f aca="false">VLOOKUP(E18,Lookups!$B$6:$H$304,6)</f>
        <v>37151</v>
      </c>
      <c r="S18" s="14"/>
      <c r="T18" s="69" t="str">
        <f aca="false">IF(F18&gt;H18,"",J18-I18)</f>
        <v/>
      </c>
      <c r="U18" s="26" t="e">
        <f aca="false">IF(F18&gt;H18,M18-L18,"")</f>
        <v>#NAME?</v>
      </c>
      <c r="V18" s="70" t="n">
        <f aca="false">VLOOKUP(E18,Lookups!$B$6:$E$304,4)</f>
        <v>0.0414687898602457</v>
      </c>
      <c r="W18" s="71" t="n">
        <f aca="false">R18-$C$1</f>
        <v>-8775</v>
      </c>
      <c r="X18" s="72" t="n">
        <f aca="false">VLOOKUP(E18,Lookups!$B$6:$E$304,3)</f>
        <v>19</v>
      </c>
    </row>
    <row r="19" customFormat="false" ht="12.75" hidden="false" customHeight="false" outlineLevel="0" collapsed="false">
      <c r="A19" s="177"/>
      <c r="B19" s="179" t="n">
        <v>0.05</v>
      </c>
      <c r="C19" s="96" t="n">
        <f aca="false">C$5+B19</f>
        <v>0.75</v>
      </c>
      <c r="D19" s="97" t="n">
        <f aca="false">D$5+B19</f>
        <v>0.85</v>
      </c>
      <c r="E19" s="180" t="n">
        <f aca="false">E18</f>
        <v>37151</v>
      </c>
      <c r="F19" s="99" t="n">
        <f aca="false">F18</f>
        <v>30.3</v>
      </c>
      <c r="G19" s="99" t="n">
        <f aca="false">G18</f>
        <v>30.5</v>
      </c>
      <c r="H19" s="181" t="n">
        <v>25</v>
      </c>
      <c r="I19" s="101" t="e">
        <f aca="false">IF(AND(F19&gt;H19,F$2="No"),"",EURO(F19,H19,V19,V19,C19,W19,1,0))</f>
        <v>#NAME?</v>
      </c>
      <c r="J19" s="102" t="e">
        <f aca="false">IF(AND(G19&gt;H19,F$2="no"),"",EURO(G19,H19,V19,V19,D19,W19,1,0))</f>
        <v>#NAME?</v>
      </c>
      <c r="K19" s="103" t="e">
        <f aca="false">EURO(F19,H19,V19,V19,C19,W19,1,1)</f>
        <v>#NAME?</v>
      </c>
      <c r="L19" s="101" t="e">
        <f aca="false">IF(AND(G19&lt;H19,F$2="no"),"",EURO(G19,H19,V19,V19,C19,W19,0,0))</f>
        <v>#NAME?</v>
      </c>
      <c r="M19" s="102" t="e">
        <f aca="false">IF(AND(F19&lt;H19,F$2="no"),"",EURO(F19,H19,V19,V19,D19,W19,0,0))</f>
        <v>#NAME?</v>
      </c>
      <c r="N19" s="105" t="e">
        <f aca="false">EURO(F19,H19,V19,V19,C19,W19,0,1)</f>
        <v>#NAME?</v>
      </c>
      <c r="O19" s="106" t="e">
        <f aca="false">EURO($F19,$H19,$V19,$V19,$C19,$W19,1,2)</f>
        <v>#NAME?</v>
      </c>
      <c r="P19" s="107" t="e">
        <f aca="false">EURO($F19,$H19,$V19,$V19,$C19,$W19,1,3)/100</f>
        <v>#NAME?</v>
      </c>
      <c r="Q19" s="108" t="e">
        <f aca="false">EURO($F19,$H19,$V19,$V19,$C19,$W19,1,5)/365.25*X19*16*$Q$2</f>
        <v>#NAME?</v>
      </c>
      <c r="R19" s="109" t="n">
        <f aca="false">VLOOKUP(E19,Lookups!$B$6:$H$304,6)</f>
        <v>37151</v>
      </c>
      <c r="S19" s="14"/>
      <c r="T19" s="69" t="str">
        <f aca="false">IF(F19&gt;H19,"",J19-I19)</f>
        <v/>
      </c>
      <c r="U19" s="26" t="e">
        <f aca="false">IF(F19&gt;H19,M19-L19,"")</f>
        <v>#NAME?</v>
      </c>
      <c r="V19" s="70" t="n">
        <f aca="false">VLOOKUP(E19,Lookups!$B$6:$E$304,4)</f>
        <v>0.0414687898602457</v>
      </c>
      <c r="W19" s="71" t="n">
        <f aca="false">R19-$C$1</f>
        <v>-8775</v>
      </c>
      <c r="X19" s="72" t="n">
        <f aca="false">VLOOKUP(E19,Lookups!$B$6:$E$304,3)</f>
        <v>19</v>
      </c>
    </row>
    <row r="20" customFormat="false" ht="12.75" hidden="false" customHeight="false" outlineLevel="0" collapsed="false">
      <c r="A20" s="177"/>
      <c r="B20" s="47" t="n">
        <v>0.1</v>
      </c>
      <c r="C20" s="66" t="n">
        <f aca="false">C$5+B20</f>
        <v>0.8</v>
      </c>
      <c r="D20" s="67" t="n">
        <f aca="false">D$5+B20</f>
        <v>0.9</v>
      </c>
      <c r="E20" s="178" t="n">
        <v>37158</v>
      </c>
      <c r="F20" s="51" t="n">
        <v>30.3</v>
      </c>
      <c r="G20" s="51" t="n">
        <v>30.5</v>
      </c>
      <c r="H20" s="52" t="n">
        <v>50</v>
      </c>
      <c r="I20" s="53" t="e">
        <f aca="false">IF(AND(F20&gt;H20,F$2="No"),"",EURO(F20,H20,V20,V20,C20,W20,1,0))</f>
        <v>#NAME?</v>
      </c>
      <c r="J20" s="54" t="e">
        <f aca="false">IF(AND(G20&gt;H20,F$2="no"),"",EURO(G20,H20,V20,V20,D20,W20,1,0))</f>
        <v>#NAME?</v>
      </c>
      <c r="K20" s="55" t="e">
        <f aca="false">EURO(F20,H20,V20,V20,C20,W20,1,1)</f>
        <v>#NAME?</v>
      </c>
      <c r="L20" s="53" t="e">
        <f aca="false">IF(AND(G20&lt;H20,F$2="no"),"",EURO(G20,H20,V20,V20,C20,W20,0,0))</f>
        <v>#NAME?</v>
      </c>
      <c r="M20" s="54" t="e">
        <f aca="false">IF(AND(F20&lt;H20,F$2="no"),"",EURO(F20,H20,V20,V20,D20,W20,0,0))</f>
        <v>#NAME?</v>
      </c>
      <c r="N20" s="56" t="e">
        <f aca="false">EURO(F20,H20,V20,V20,C20,W20,0,1)</f>
        <v>#NAME?</v>
      </c>
      <c r="O20" s="57" t="e">
        <f aca="false">EURO($F20,$H20,$V20,$V20,$C20,$W20,1,2)</f>
        <v>#NAME?</v>
      </c>
      <c r="P20" s="58" t="e">
        <f aca="false">EURO($F20,$H20,$V20,$V20,$C20,$W20,1,3)/100</f>
        <v>#NAME?</v>
      </c>
      <c r="Q20" s="59" t="e">
        <f aca="false">EURO($F20,$H20,$V20,$V20,$C20,$W20,1,5)/365.25*X20*16*$Q$2</f>
        <v>#NAME?</v>
      </c>
      <c r="R20" s="60" t="n">
        <f aca="false">VLOOKUP(E20,Lookups!$B$6:$H$304,6)</f>
        <v>37151</v>
      </c>
      <c r="S20" s="14"/>
      <c r="T20" s="69" t="e">
        <f aca="false">IF(F20&gt;H20,"",J20-I20)</f>
        <v>#NAME?</v>
      </c>
      <c r="U20" s="26" t="str">
        <f aca="false">IF(F20&gt;H20,M20-L20,"")</f>
        <v/>
      </c>
      <c r="V20" s="70" t="n">
        <f aca="false">VLOOKUP(E20,Lookups!$B$6:$E$304,4)</f>
        <v>0.0414687898602457</v>
      </c>
      <c r="W20" s="71" t="n">
        <f aca="false">R20-$C$1</f>
        <v>-8775</v>
      </c>
      <c r="X20" s="72" t="n">
        <f aca="false">VLOOKUP(E20,Lookups!$B$6:$E$304,3)</f>
        <v>19</v>
      </c>
    </row>
    <row r="21" customFormat="false" ht="12.75" hidden="false" customHeight="false" outlineLevel="0" collapsed="false">
      <c r="A21" s="177"/>
      <c r="B21" s="47" t="n">
        <v>0.1</v>
      </c>
      <c r="C21" s="66" t="n">
        <f aca="false">C$5+B21</f>
        <v>0.8</v>
      </c>
      <c r="D21" s="67" t="n">
        <f aca="false">D$5+B21</f>
        <v>0.9</v>
      </c>
      <c r="E21" s="178" t="n">
        <f aca="false">E20</f>
        <v>37158</v>
      </c>
      <c r="F21" s="68" t="n">
        <f aca="false">F20</f>
        <v>30.3</v>
      </c>
      <c r="G21" s="68" t="n">
        <f aca="false">G20</f>
        <v>30.5</v>
      </c>
      <c r="H21" s="52" t="n">
        <v>45</v>
      </c>
      <c r="I21" s="53" t="e">
        <f aca="false">IF(AND(F21&gt;H21,F$2="No"),"",EURO(F21,H21,V21,V21,C21,W21,1,0))</f>
        <v>#NAME?</v>
      </c>
      <c r="J21" s="54" t="e">
        <f aca="false">IF(AND(G21&gt;H21,F$2="no"),"",EURO(G21,H21,V21,V21,D21,W21,1,0))</f>
        <v>#NAME?</v>
      </c>
      <c r="K21" s="55" t="e">
        <f aca="false">EURO(F21,H21,V21,V21,C21,W21,1,1)</f>
        <v>#NAME?</v>
      </c>
      <c r="L21" s="53" t="e">
        <f aca="false">IF(AND(G21&lt;H21,F$2="no"),"",EURO(G21,H21,V21,V21,C21,W21,0,0))</f>
        <v>#NAME?</v>
      </c>
      <c r="M21" s="54" t="e">
        <f aca="false">IF(AND(F21&lt;H21,F$2="no"),"",EURO(F21,H21,V21,V21,D21,W21,0,0))</f>
        <v>#NAME?</v>
      </c>
      <c r="N21" s="56" t="e">
        <f aca="false">EURO(F21,H21,V21,V21,C21,W21,0,1)</f>
        <v>#NAME?</v>
      </c>
      <c r="O21" s="57" t="e">
        <f aca="false">EURO($F21,$H21,$V21,$V21,$C21,$W21,1,2)</f>
        <v>#NAME?</v>
      </c>
      <c r="P21" s="58" t="e">
        <f aca="false">EURO($F21,$H21,$V21,$V21,$C21,$W21,1,3)/100</f>
        <v>#NAME?</v>
      </c>
      <c r="Q21" s="59" t="e">
        <f aca="false">EURO($F21,$H21,$V21,$V21,$C21,$W21,1,5)/365.25*X21*16*$Q$2</f>
        <v>#NAME?</v>
      </c>
      <c r="R21" s="60" t="n">
        <f aca="false">VLOOKUP(E21,Lookups!$B$6:$H$304,6)</f>
        <v>37151</v>
      </c>
      <c r="S21" s="14"/>
      <c r="T21" s="69" t="e">
        <f aca="false">IF(F21&gt;H21,"",J21-I21)</f>
        <v>#NAME?</v>
      </c>
      <c r="U21" s="26" t="str">
        <f aca="false">IF(F21&gt;H21,M21-L21,"")</f>
        <v/>
      </c>
      <c r="V21" s="70" t="n">
        <f aca="false">VLOOKUP(E21,Lookups!$B$6:$E$304,4)</f>
        <v>0.0414687898602457</v>
      </c>
      <c r="W21" s="71" t="n">
        <f aca="false">R21-$C$1</f>
        <v>-8775</v>
      </c>
      <c r="X21" s="72" t="n">
        <f aca="false">VLOOKUP(E21,Lookups!$B$6:$E$304,3)</f>
        <v>19</v>
      </c>
    </row>
    <row r="22" customFormat="false" ht="12.75" hidden="false" customHeight="false" outlineLevel="0" collapsed="false">
      <c r="A22" s="177"/>
      <c r="B22" s="47" t="n">
        <v>0.05</v>
      </c>
      <c r="C22" s="66" t="n">
        <f aca="false">C$5+B22</f>
        <v>0.75</v>
      </c>
      <c r="D22" s="67" t="n">
        <f aca="false">D$5+B22</f>
        <v>0.85</v>
      </c>
      <c r="E22" s="178" t="n">
        <f aca="false">E21</f>
        <v>37158</v>
      </c>
      <c r="F22" s="68" t="n">
        <f aca="false">F21</f>
        <v>30.3</v>
      </c>
      <c r="G22" s="68" t="n">
        <f aca="false">G21</f>
        <v>30.5</v>
      </c>
      <c r="H22" s="52" t="n">
        <v>40</v>
      </c>
      <c r="I22" s="53" t="e">
        <f aca="false">IF(AND(F22&gt;H22,F$2="No"),"",EURO(F22,H22,V22,V22,C22,W22,1,0))</f>
        <v>#NAME?</v>
      </c>
      <c r="J22" s="54" t="e">
        <f aca="false">IF(AND(G22&gt;H22,F$2="no"),"",EURO(G22,H22,V22,V22,D22,W22,1,0))</f>
        <v>#NAME?</v>
      </c>
      <c r="K22" s="55" t="e">
        <f aca="false">EURO(F22,H22,V22,V22,C22,W22,1,1)</f>
        <v>#NAME?</v>
      </c>
      <c r="L22" s="53" t="e">
        <f aca="false">IF(AND(G22&lt;H22,F$2="no"),"",EURO(G22,H22,V22,V22,C22,W22,0,0))</f>
        <v>#NAME?</v>
      </c>
      <c r="M22" s="54" t="e">
        <f aca="false">IF(AND(F22&lt;H22,F$2="no"),"",EURO(F22,H22,V22,V22,D22,W22,0,0))</f>
        <v>#NAME?</v>
      </c>
      <c r="N22" s="56" t="e">
        <f aca="false">EURO(F22,H22,V22,V22,C22,W22,0,1)</f>
        <v>#NAME?</v>
      </c>
      <c r="O22" s="57" t="e">
        <f aca="false">EURO($F22,$H22,$V22,$V22,$C22,$W22,1,2)</f>
        <v>#NAME?</v>
      </c>
      <c r="P22" s="58" t="e">
        <f aca="false">EURO($F22,$H22,$V22,$V22,$C22,$W22,1,3)/100</f>
        <v>#NAME?</v>
      </c>
      <c r="Q22" s="59" t="e">
        <f aca="false">EURO($F22,$H22,$V22,$V22,$C22,$W22,1,5)/365.25*X22*16*$Q$2</f>
        <v>#NAME?</v>
      </c>
      <c r="R22" s="60" t="n">
        <f aca="false">VLOOKUP(E22,Lookups!$B$6:$H$304,6)</f>
        <v>37151</v>
      </c>
      <c r="S22" s="14"/>
      <c r="T22" s="69" t="e">
        <f aca="false">IF(F22&gt;H22,"",J22-I22)</f>
        <v>#NAME?</v>
      </c>
      <c r="U22" s="26" t="str">
        <f aca="false">IF(F22&gt;H22,M22-L22,"")</f>
        <v/>
      </c>
      <c r="V22" s="70" t="n">
        <f aca="false">VLOOKUP(E22,Lookups!$B$6:$E$304,4)</f>
        <v>0.0414687898602457</v>
      </c>
      <c r="W22" s="71" t="n">
        <f aca="false">R22-$C$1</f>
        <v>-8775</v>
      </c>
      <c r="X22" s="72" t="n">
        <f aca="false">VLOOKUP(E22,Lookups!$B$6:$E$304,3)</f>
        <v>19</v>
      </c>
    </row>
    <row r="23" customFormat="false" ht="12.75" hidden="false" customHeight="false" outlineLevel="0" collapsed="false">
      <c r="A23" s="177"/>
      <c r="B23" s="47"/>
      <c r="C23" s="66" t="n">
        <f aca="false">C$5+B23</f>
        <v>0.7</v>
      </c>
      <c r="D23" s="67" t="n">
        <f aca="false">D$5+B23</f>
        <v>0.8</v>
      </c>
      <c r="E23" s="178" t="n">
        <f aca="false">E22</f>
        <v>37158</v>
      </c>
      <c r="F23" s="68" t="n">
        <f aca="false">F22</f>
        <v>30.3</v>
      </c>
      <c r="G23" s="68" t="n">
        <f aca="false">G22</f>
        <v>30.5</v>
      </c>
      <c r="H23" s="52" t="n">
        <v>35</v>
      </c>
      <c r="I23" s="53" t="e">
        <f aca="false">IF(AND(F23&gt;H23,F$2="No"),"",EURO(F23,H23,V23,V23,C23,W23,1,0))</f>
        <v>#NAME?</v>
      </c>
      <c r="J23" s="54" t="e">
        <f aca="false">IF(AND(G23&gt;H23,F$2="no"),"",EURO(G23,H23,V23,V23,D23,W23,1,0))</f>
        <v>#NAME?</v>
      </c>
      <c r="K23" s="55" t="e">
        <f aca="false">EURO(F23,H23,V23,V23,C23,W23,1,1)</f>
        <v>#NAME?</v>
      </c>
      <c r="L23" s="53" t="e">
        <f aca="false">IF(AND(G23&lt;H23,F$2="no"),"",EURO(G23,H23,V23,V23,C23,W23,0,0))</f>
        <v>#NAME?</v>
      </c>
      <c r="M23" s="54" t="e">
        <f aca="false">IF(AND(F23&lt;H23,F$2="no"),"",EURO(F23,H23,V23,V23,D23,W23,0,0))</f>
        <v>#NAME?</v>
      </c>
      <c r="N23" s="56" t="e">
        <f aca="false">EURO(F23,H23,V23,V23,C23,W23,0,1)</f>
        <v>#NAME?</v>
      </c>
      <c r="O23" s="57" t="e">
        <f aca="false">EURO($F23,$H23,$V23,$V23,$C23,$W23,1,2)</f>
        <v>#NAME?</v>
      </c>
      <c r="P23" s="58" t="e">
        <f aca="false">EURO($F23,$H23,$V23,$V23,$C23,$W23,1,3)/100</f>
        <v>#NAME?</v>
      </c>
      <c r="Q23" s="59" t="e">
        <f aca="false">EURO($F23,$H23,$V23,$V23,$C23,$W23,1,5)/365.25*X23*16*$Q$2</f>
        <v>#NAME?</v>
      </c>
      <c r="R23" s="60" t="n">
        <f aca="false">VLOOKUP(E23,Lookups!$B$6:$H$304,6)</f>
        <v>37151</v>
      </c>
      <c r="S23" s="14"/>
      <c r="T23" s="69" t="e">
        <f aca="false">IF(F23&gt;H23,"",J23-I23)</f>
        <v>#NAME?</v>
      </c>
      <c r="U23" s="26" t="str">
        <f aca="false">IF(F23&gt;H23,M23-L23,"")</f>
        <v/>
      </c>
      <c r="V23" s="70" t="n">
        <f aca="false">VLOOKUP(E23,Lookups!$B$6:$E$304,4)</f>
        <v>0.0414687898602457</v>
      </c>
      <c r="W23" s="71" t="n">
        <f aca="false">R23-$C$1</f>
        <v>-8775</v>
      </c>
      <c r="X23" s="72" t="n">
        <f aca="false">VLOOKUP(E23,Lookups!$B$6:$E$304,3)</f>
        <v>19</v>
      </c>
    </row>
    <row r="24" customFormat="false" ht="12.75" hidden="false" customHeight="false" outlineLevel="0" collapsed="false">
      <c r="A24" s="177"/>
      <c r="B24" s="47" t="n">
        <v>0.01</v>
      </c>
      <c r="C24" s="66" t="n">
        <f aca="false">C$5+B24</f>
        <v>0.71</v>
      </c>
      <c r="D24" s="67" t="n">
        <f aca="false">D$5+B24</f>
        <v>0.81</v>
      </c>
      <c r="E24" s="178" t="n">
        <f aca="false">E23</f>
        <v>37158</v>
      </c>
      <c r="F24" s="68" t="n">
        <f aca="false">F23</f>
        <v>30.3</v>
      </c>
      <c r="G24" s="68" t="n">
        <f aca="false">G23</f>
        <v>30.5</v>
      </c>
      <c r="H24" s="52" t="n">
        <v>30</v>
      </c>
      <c r="I24" s="53" t="e">
        <f aca="false">IF(AND(F24&gt;H24,F$2="No"),"",EURO(F24,H24,V24,V24,C24,W24,1,0))</f>
        <v>#NAME?</v>
      </c>
      <c r="J24" s="54" t="e">
        <f aca="false">IF(AND(G24&gt;H24,F$2="no"),"",EURO(G24,H24,V24,V24,D24,W24,1,0))</f>
        <v>#NAME?</v>
      </c>
      <c r="K24" s="55" t="e">
        <f aca="false">EURO(F24,H24,V24,V24,C24,W24,1,1)</f>
        <v>#NAME?</v>
      </c>
      <c r="L24" s="53" t="e">
        <f aca="false">IF(AND(G24&lt;H24,F$2="no"),"",EURO(G24,H24,V24,V24,C24,W24,0,0))</f>
        <v>#NAME?</v>
      </c>
      <c r="M24" s="54" t="e">
        <f aca="false">IF(AND(F24&lt;H24,F$2="no"),"",EURO(F24,H24,V24,V24,D24,W24,0,0))</f>
        <v>#NAME?</v>
      </c>
      <c r="N24" s="56" t="e">
        <f aca="false">EURO(F24,H24,V24,V24,C24,W24,0,1)</f>
        <v>#NAME?</v>
      </c>
      <c r="O24" s="57" t="e">
        <f aca="false">EURO($F24,$H24,$V24,$V24,$C24,$W24,1,2)</f>
        <v>#NAME?</v>
      </c>
      <c r="P24" s="58" t="e">
        <f aca="false">EURO($F24,$H24,$V24,$V24,$C24,$W24,1,3)/100</f>
        <v>#NAME?</v>
      </c>
      <c r="Q24" s="59" t="e">
        <f aca="false">EURO($F24,$H24,$V24,$V24,$C24,$W24,1,5)/365.25*X24*16*$Q$2</f>
        <v>#NAME?</v>
      </c>
      <c r="R24" s="60" t="n">
        <f aca="false">VLOOKUP(E24,Lookups!$B$6:$H$304,6)</f>
        <v>37151</v>
      </c>
      <c r="S24" s="14"/>
      <c r="T24" s="69" t="str">
        <f aca="false">IF(F24&gt;H24,"",J24-I24)</f>
        <v/>
      </c>
      <c r="U24" s="26" t="e">
        <f aca="false">IF(F24&gt;H24,M24-L24,"")</f>
        <v>#NAME?</v>
      </c>
      <c r="V24" s="70" t="n">
        <f aca="false">VLOOKUP(E24,Lookups!$B$6:$E$304,4)</f>
        <v>0.0414687898602457</v>
      </c>
      <c r="W24" s="71" t="n">
        <f aca="false">R24-$C$1</f>
        <v>-8775</v>
      </c>
      <c r="X24" s="72" t="n">
        <f aca="false">VLOOKUP(E24,Lookups!$B$6:$E$304,3)</f>
        <v>19</v>
      </c>
    </row>
    <row r="25" customFormat="false" ht="13.5" hidden="false" customHeight="false" outlineLevel="0" collapsed="false">
      <c r="A25" s="177"/>
      <c r="B25" s="179" t="n">
        <v>0.05</v>
      </c>
      <c r="C25" s="66" t="n">
        <f aca="false">C$5+B25</f>
        <v>0.75</v>
      </c>
      <c r="D25" s="67" t="n">
        <f aca="false">D$5+B25</f>
        <v>0.85</v>
      </c>
      <c r="E25" s="50" t="n">
        <v>37135</v>
      </c>
      <c r="F25" s="68" t="n">
        <f aca="false">F8</f>
        <v>30.3</v>
      </c>
      <c r="G25" s="68" t="n">
        <f aca="false">G8</f>
        <v>30.5</v>
      </c>
      <c r="H25" s="181" t="n">
        <v>25</v>
      </c>
      <c r="I25" s="53" t="e">
        <f aca="false">IF(AND(F25&gt;H25,F$2="No"),"",EURO(F25,H25,V25,V25,C25,W25,1,0))</f>
        <v>#NAME?</v>
      </c>
      <c r="J25" s="54" t="e">
        <f aca="false">IF(AND(G25&gt;H25,F$2="no"),"",EURO(G25,H25,V25,V25,D25,W25,1,0))</f>
        <v>#NAME?</v>
      </c>
      <c r="K25" s="55" t="e">
        <f aca="false">EURO(F25,H25,V25,V25,C25,W25,1,1)</f>
        <v>#NAME?</v>
      </c>
      <c r="L25" s="53" t="e">
        <f aca="false">IF(AND(G25&lt;H25,F$2="no"),"",EURO(G25,H25,V25,V25,C25,W25,0,0))</f>
        <v>#NAME?</v>
      </c>
      <c r="M25" s="54" t="e">
        <f aca="false">IF(AND(F25&lt;H25,F$2="no"),"",EURO(F25,H25,V25,V25,D25,W25,0,0))</f>
        <v>#NAME?</v>
      </c>
      <c r="N25" s="56" t="e">
        <f aca="false">EURO(F25,H25,V25,V25,C25,W25,0,1)</f>
        <v>#NAME?</v>
      </c>
      <c r="O25" s="57" t="e">
        <f aca="false">EURO($F25,$H25,$V25,$V25,$C25,$W25,1,2)</f>
        <v>#NAME?</v>
      </c>
      <c r="P25" s="58" t="e">
        <f aca="false">EURO($F25,$H25,$V25,$V25,$C25,$W25,1,3)/100</f>
        <v>#NAME?</v>
      </c>
      <c r="Q25" s="59" t="e">
        <f aca="false">EURO($F25,$H25,$V25,$V25,$C25,$W25,1,5)/365.25*X25*16*$Q$2</f>
        <v>#NAME?</v>
      </c>
      <c r="R25" s="60" t="n">
        <f aca="false">VLOOKUP(E25,Lookups!$B$6:$H$304,6)</f>
        <v>37151</v>
      </c>
      <c r="S25" s="14"/>
      <c r="T25" s="73" t="str">
        <f aca="false">IF(F25&gt;H25,"",J25-I25)</f>
        <v/>
      </c>
      <c r="U25" s="74" t="e">
        <f aca="false">IF(F25&gt;H25,M25-L25,"")</f>
        <v>#NAME?</v>
      </c>
      <c r="V25" s="75" t="n">
        <f aca="false">VLOOKUP(E25,Lookups!$B$6:$E$304,4)</f>
        <v>0.0414687898602457</v>
      </c>
      <c r="W25" s="76" t="n">
        <f aca="false">R25-$C$1</f>
        <v>-8775</v>
      </c>
      <c r="X25" s="77" t="n">
        <f aca="false">VLOOKUP(E25,Lookups!$B$6:$E$304,3)</f>
        <v>19</v>
      </c>
    </row>
    <row r="26" customFormat="false" ht="13.5" hidden="false" customHeight="false" outlineLevel="0" collapsed="false">
      <c r="A26" s="78"/>
      <c r="B26" s="79"/>
      <c r="C26" s="80"/>
      <c r="D26" s="80"/>
      <c r="E26" s="81"/>
      <c r="F26" s="82"/>
      <c r="G26" s="82"/>
      <c r="H26" s="83"/>
      <c r="I26" s="84"/>
      <c r="J26" s="84"/>
      <c r="K26" s="85"/>
      <c r="L26" s="84"/>
      <c r="M26" s="84"/>
      <c r="N26" s="86"/>
      <c r="O26" s="87"/>
      <c r="P26" s="84"/>
      <c r="Q26" s="88"/>
      <c r="R26" s="89"/>
      <c r="S26" s="14"/>
      <c r="T26" s="84"/>
      <c r="U26" s="90"/>
      <c r="V26" s="91"/>
      <c r="W26" s="92"/>
    </row>
    <row r="27" customFormat="false" ht="12.75" hidden="false" customHeight="true" outlineLevel="0" collapsed="false">
      <c r="A27" s="46" t="s">
        <v>34</v>
      </c>
      <c r="B27" s="47"/>
      <c r="C27" s="48" t="n">
        <v>0.7</v>
      </c>
      <c r="D27" s="49" t="n">
        <v>0.76</v>
      </c>
      <c r="E27" s="50" t="n">
        <v>37165</v>
      </c>
      <c r="F27" s="51" t="n">
        <v>49</v>
      </c>
      <c r="G27" s="51" t="n">
        <f aca="false">F27</f>
        <v>49</v>
      </c>
      <c r="H27" s="52" t="n">
        <v>40</v>
      </c>
      <c r="I27" s="53" t="e">
        <f aca="false">IF(AND(F27&gt;H27,F$2="No"),"",EURO(F27,H27,V27,V27,C27,W27,1,0))</f>
        <v>#NAME?</v>
      </c>
      <c r="J27" s="54" t="e">
        <f aca="false">IF(AND(G27&gt;H27,F$2="no"),"",EURO(G27,H27,V27,V27,D27,W27,1,0))</f>
        <v>#NAME?</v>
      </c>
      <c r="K27" s="55" t="e">
        <f aca="false">EURO(F27,H27,V27,V27,C27,W27,1,1)</f>
        <v>#NAME?</v>
      </c>
      <c r="L27" s="53" t="e">
        <f aca="false">IF(AND(G27&lt;H27,F$2="no"),"",EURO(G27,H27,V27,V27,C27,W27,0,0))</f>
        <v>#NAME?</v>
      </c>
      <c r="M27" s="54" t="e">
        <f aca="false">IF(AND(F27&lt;H27,F$2="no"),"",EURO(F27,H27,V27,V27,D27,W27,0,0))</f>
        <v>#NAME?</v>
      </c>
      <c r="N27" s="56" t="e">
        <f aca="false">EURO(F27,H27,V27,V27,C27,W27,0,1)</f>
        <v>#NAME?</v>
      </c>
      <c r="O27" s="57" t="e">
        <f aca="false">EURO($F27,$H27,$V27,$V27,$C27,$W27,1,2)</f>
        <v>#NAME?</v>
      </c>
      <c r="P27" s="58" t="e">
        <f aca="false">EURO($F27,$H27,$V27,$V27,$C27,$W27,1,3)/100</f>
        <v>#NAME?</v>
      </c>
      <c r="Q27" s="59" t="e">
        <f aca="false">EURO($F27,$H27,$V27,$V27,$C27,$W27,1,5)/365.25*X27*16*$Q$2</f>
        <v>#NAME?</v>
      </c>
      <c r="R27" s="60" t="n">
        <f aca="false">VLOOKUP(E27,Lookups!$B$6:$H$304,6)</f>
        <v>37180</v>
      </c>
      <c r="S27" s="14"/>
      <c r="T27" s="61" t="str">
        <f aca="false">IF(F27&gt;H27,"",J27-I27)</f>
        <v/>
      </c>
      <c r="U27" s="62" t="e">
        <f aca="false">IF(F27&gt;H27,M27-L27,"")</f>
        <v>#NAME?</v>
      </c>
      <c r="V27" s="63" t="n">
        <f aca="false">VLOOKUP(E27,Lookups!$B$6:$E$304,4)</f>
        <v>0.041301320562793</v>
      </c>
      <c r="W27" s="64" t="n">
        <f aca="false">R27-$C$1</f>
        <v>-8746</v>
      </c>
      <c r="X27" s="65" t="n">
        <f aca="false">VLOOKUP(E27,Lookups!$B$6:$E$304,3)</f>
        <v>23</v>
      </c>
    </row>
    <row r="28" customFormat="false" ht="12.75" hidden="false" customHeight="false" outlineLevel="0" collapsed="false">
      <c r="A28" s="46"/>
      <c r="B28" s="47" t="n">
        <v>0</v>
      </c>
      <c r="C28" s="66" t="n">
        <f aca="false">C$27+B28</f>
        <v>0.7</v>
      </c>
      <c r="D28" s="67" t="n">
        <f aca="false">D$27+B28</f>
        <v>0.76</v>
      </c>
      <c r="E28" s="50" t="n">
        <v>37165</v>
      </c>
      <c r="F28" s="68" t="n">
        <f aca="false">F27</f>
        <v>49</v>
      </c>
      <c r="G28" s="68" t="n">
        <f aca="false">G27</f>
        <v>49</v>
      </c>
      <c r="H28" s="52" t="n">
        <v>45</v>
      </c>
      <c r="I28" s="53" t="e">
        <f aca="false">IF(AND(F28&gt;H28,F$2="No"),"",EURO(F28,H28,V28,V28,C28,W28,1,0))</f>
        <v>#NAME?</v>
      </c>
      <c r="J28" s="54" t="e">
        <f aca="false">IF(AND(G28&gt;H28,F$2="no"),"",EURO(G28,H28,V28,V28,D28,W28,1,0))</f>
        <v>#NAME?</v>
      </c>
      <c r="K28" s="55" t="e">
        <f aca="false">EURO(F28,H28,V28,V28,C28,W28,1,1)</f>
        <v>#NAME?</v>
      </c>
      <c r="L28" s="53" t="e">
        <f aca="false">IF(AND(G28&lt;H28,F$2="no"),"",EURO(G28,H28,V28,V28,C28,W28,0,0))</f>
        <v>#NAME?</v>
      </c>
      <c r="M28" s="54" t="e">
        <f aca="false">IF(AND(F28&lt;H28,F$2="no"),"",EURO(F28,H28,V28,V28,D28,W28,0,0))</f>
        <v>#NAME?</v>
      </c>
      <c r="N28" s="56" t="e">
        <f aca="false">EURO(F28,H28,V28,V28,C28,W28,0,1)</f>
        <v>#NAME?</v>
      </c>
      <c r="O28" s="57" t="e">
        <f aca="false">EURO($F28,$H28,$V28,$V28,$C28,$W28,1,2)</f>
        <v>#NAME?</v>
      </c>
      <c r="P28" s="58" t="e">
        <f aca="false">EURO($F28,$H28,$V28,$V28,$C28,$W28,1,3)/100</f>
        <v>#NAME?</v>
      </c>
      <c r="Q28" s="59" t="e">
        <f aca="false">EURO($F28,$H28,$V28,$V28,$C28,$W28,1,5)/365.25*X28*16*$Q$2</f>
        <v>#NAME?</v>
      </c>
      <c r="R28" s="60" t="n">
        <f aca="false">VLOOKUP(E28,Lookups!$B$6:$H$304,6)</f>
        <v>37180</v>
      </c>
      <c r="S28" s="14"/>
      <c r="T28" s="69" t="str">
        <f aca="false">IF(F28&gt;H28,"",J28-I28)</f>
        <v/>
      </c>
      <c r="U28" s="26" t="e">
        <f aca="false">IF(F28&gt;H28,M28-L28,"")</f>
        <v>#NAME?</v>
      </c>
      <c r="V28" s="70" t="n">
        <f aca="false">VLOOKUP(E28,Lookups!$B$6:$E$304,4)</f>
        <v>0.041301320562793</v>
      </c>
      <c r="W28" s="71" t="n">
        <f aca="false">R28-$C$1</f>
        <v>-8746</v>
      </c>
      <c r="X28" s="72" t="n">
        <f aca="false">VLOOKUP(E28,Lookups!$B$6:$E$304,3)</f>
        <v>23</v>
      </c>
    </row>
    <row r="29" customFormat="false" ht="12.75" hidden="false" customHeight="false" outlineLevel="0" collapsed="false">
      <c r="A29" s="46"/>
      <c r="B29" s="47" t="n">
        <v>0</v>
      </c>
      <c r="C29" s="66" t="n">
        <f aca="false">C$27+B29</f>
        <v>0.7</v>
      </c>
      <c r="D29" s="67" t="n">
        <f aca="false">D$27+B29</f>
        <v>0.76</v>
      </c>
      <c r="E29" s="50" t="n">
        <v>37165</v>
      </c>
      <c r="F29" s="68" t="n">
        <f aca="false">F28</f>
        <v>49</v>
      </c>
      <c r="G29" s="68" t="n">
        <f aca="false">G28</f>
        <v>49</v>
      </c>
      <c r="H29" s="52" t="n">
        <f aca="false">H28</f>
        <v>45</v>
      </c>
      <c r="I29" s="53" t="e">
        <f aca="false">IF(AND(F29&gt;H29,F$2="No"),"",EURO(F29,H29,V29,V29,C29,W29,1,0))</f>
        <v>#NAME?</v>
      </c>
      <c r="J29" s="54" t="e">
        <f aca="false">IF(AND(G29&gt;H29,F$2="no"),"",EURO(G29,H29,V29,V29,D29,W29,1,0))</f>
        <v>#NAME?</v>
      </c>
      <c r="K29" s="55" t="e">
        <f aca="false">EURO(F29,H29,V29,V29,C29,W29,1,1)</f>
        <v>#NAME?</v>
      </c>
      <c r="L29" s="53" t="e">
        <f aca="false">IF(AND(G29&lt;H29,F$2="no"),"",EURO(G29,H29,V29,V29,C29,W29,0,0))</f>
        <v>#NAME?</v>
      </c>
      <c r="M29" s="54" t="e">
        <f aca="false">IF(AND(F29&lt;H29,F$2="no"),"",EURO(F29,H29,V29,V29,D29,W29,0,0))</f>
        <v>#NAME?</v>
      </c>
      <c r="N29" s="56" t="e">
        <f aca="false">EURO(F29,H29,V29,V29,C29,W29,0,1)</f>
        <v>#NAME?</v>
      </c>
      <c r="O29" s="57" t="e">
        <f aca="false">EURO($F29,$H29,$V29,$V29,$C29,$W29,1,2)</f>
        <v>#NAME?</v>
      </c>
      <c r="P29" s="58" t="e">
        <f aca="false">EURO($F29,$H29,$V29,$V29,$C29,$W29,1,3)/100</f>
        <v>#NAME?</v>
      </c>
      <c r="Q29" s="59" t="e">
        <f aca="false">EURO($F29,$H29,$V29,$V29,$C29,$W29,1,5)/365.25*X29*16*$Q$2</f>
        <v>#NAME?</v>
      </c>
      <c r="R29" s="60" t="n">
        <f aca="false">VLOOKUP(E29,Lookups!$B$6:$H$304,6)</f>
        <v>37180</v>
      </c>
      <c r="S29" s="14"/>
      <c r="T29" s="69" t="str">
        <f aca="false">IF(F29&gt;H29,"",J29-I29)</f>
        <v/>
      </c>
      <c r="U29" s="26" t="e">
        <f aca="false">IF(F29&gt;H29,M29-L29,"")</f>
        <v>#NAME?</v>
      </c>
      <c r="V29" s="70" t="n">
        <f aca="false">VLOOKUP(E29,Lookups!$B$6:$E$304,4)</f>
        <v>0.041301320562793</v>
      </c>
      <c r="W29" s="71" t="n">
        <f aca="false">R29-$C$1</f>
        <v>-8746</v>
      </c>
      <c r="X29" s="72" t="n">
        <f aca="false">VLOOKUP(E29,Lookups!$B$6:$E$304,3)</f>
        <v>23</v>
      </c>
    </row>
    <row r="30" customFormat="false" ht="12.75" hidden="false" customHeight="false" outlineLevel="0" collapsed="false">
      <c r="A30" s="46"/>
      <c r="B30" s="47" t="n">
        <v>0.038</v>
      </c>
      <c r="C30" s="66" t="n">
        <f aca="false">C$27+B30</f>
        <v>0.738</v>
      </c>
      <c r="D30" s="67" t="n">
        <f aca="false">D$27+B30</f>
        <v>0.798</v>
      </c>
      <c r="E30" s="50" t="n">
        <v>37165</v>
      </c>
      <c r="F30" s="68" t="n">
        <f aca="false">F29</f>
        <v>49</v>
      </c>
      <c r="G30" s="68" t="n">
        <f aca="false">G29</f>
        <v>49</v>
      </c>
      <c r="H30" s="52" t="n">
        <v>55</v>
      </c>
      <c r="I30" s="53" t="e">
        <f aca="false">IF(AND(F30&gt;H30,F$2="No"),"",EURO(F30,H30,V30,V30,C30,W30,1,0))</f>
        <v>#NAME?</v>
      </c>
      <c r="J30" s="54" t="e">
        <f aca="false">IF(AND(G30&gt;H30,F$2="no"),"",EURO(G30,H30,V30,V30,D30,W30,1,0))</f>
        <v>#NAME?</v>
      </c>
      <c r="K30" s="55" t="e">
        <f aca="false">EURO(F30,H30,V30,V30,C30,W30,1,1)</f>
        <v>#NAME?</v>
      </c>
      <c r="L30" s="53" t="e">
        <f aca="false">IF(AND(G30&lt;H30,F$2="no"),"",EURO(G30,H30,V30,V30,C30,W30,0,0))</f>
        <v>#NAME?</v>
      </c>
      <c r="M30" s="54" t="e">
        <f aca="false">IF(AND(F30&lt;H30,F$2="no"),"",EURO(F30,H30,V30,V30,D30,W30,0,0))</f>
        <v>#NAME?</v>
      </c>
      <c r="N30" s="56" t="e">
        <f aca="false">EURO(F30,H30,V30,V30,C30,W30,0,1)</f>
        <v>#NAME?</v>
      </c>
      <c r="O30" s="57" t="e">
        <f aca="false">EURO($F30,$H30,$V30,$V30,$C30,$W30,1,2)</f>
        <v>#NAME?</v>
      </c>
      <c r="P30" s="58" t="e">
        <f aca="false">EURO($F30,$H30,$V30,$V30,$C30,$W30,1,3)/100</f>
        <v>#NAME?</v>
      </c>
      <c r="Q30" s="59" t="e">
        <f aca="false">EURO($F30,$H30,$V30,$V30,$C30,$W30,1,5)/365.25*X30*16*$Q$2</f>
        <v>#NAME?</v>
      </c>
      <c r="R30" s="60" t="n">
        <f aca="false">VLOOKUP(E30,Lookups!$B$6:$H$304,6)</f>
        <v>37180</v>
      </c>
      <c r="S30" s="14"/>
      <c r="T30" s="69" t="e">
        <f aca="false">IF(F30&gt;H30,"",J30-I30)</f>
        <v>#NAME?</v>
      </c>
      <c r="U30" s="26" t="str">
        <f aca="false">IF(F30&gt;H30,M30-L30,"")</f>
        <v/>
      </c>
      <c r="V30" s="70" t="n">
        <f aca="false">VLOOKUP(E30,Lookups!$B$6:$E$304,4)</f>
        <v>0.041301320562793</v>
      </c>
      <c r="W30" s="71" t="n">
        <f aca="false">R30-$C$1</f>
        <v>-8746</v>
      </c>
      <c r="X30" s="72" t="n">
        <f aca="false">VLOOKUP(E30,Lookups!$B$6:$E$304,3)</f>
        <v>23</v>
      </c>
    </row>
    <row r="31" customFormat="false" ht="13.5" hidden="false" customHeight="false" outlineLevel="0" collapsed="false">
      <c r="A31" s="46"/>
      <c r="B31" s="47" t="n">
        <v>0.081</v>
      </c>
      <c r="C31" s="66" t="n">
        <f aca="false">C$27+B31</f>
        <v>0.781</v>
      </c>
      <c r="D31" s="67" t="n">
        <f aca="false">D$27+B31</f>
        <v>0.841</v>
      </c>
      <c r="E31" s="50" t="n">
        <v>37165</v>
      </c>
      <c r="F31" s="68" t="n">
        <f aca="false">F30</f>
        <v>49</v>
      </c>
      <c r="G31" s="68" t="n">
        <f aca="false">G30</f>
        <v>49</v>
      </c>
      <c r="H31" s="52" t="n">
        <v>60</v>
      </c>
      <c r="I31" s="53" t="e">
        <f aca="false">IF(AND(F31&gt;H31,F$2="No"),"",EURO(F31,H31,V31,V31,C31,W31,1,0))</f>
        <v>#NAME?</v>
      </c>
      <c r="J31" s="54" t="e">
        <f aca="false">IF(AND(G31&gt;H31,F$2="no"),"",EURO(G31,H31,V31,V31,D31,W31,1,0))</f>
        <v>#NAME?</v>
      </c>
      <c r="K31" s="55" t="e">
        <f aca="false">EURO(F31,H31,V31,V31,C31,W31,1,1)</f>
        <v>#NAME?</v>
      </c>
      <c r="L31" s="53" t="e">
        <f aca="false">IF(AND(G31&lt;H31,F$2="no"),"",EURO(G31,H31,V31,V31,C31,W31,0,0))</f>
        <v>#NAME?</v>
      </c>
      <c r="M31" s="54" t="e">
        <f aca="false">IF(AND(F31&lt;H31,F$2="no"),"",EURO(F31,H31,V31,V31,D31,W31,0,0))</f>
        <v>#NAME?</v>
      </c>
      <c r="N31" s="56" t="e">
        <f aca="false">EURO(F31,H31,V31,V31,C31,W31,0,1)</f>
        <v>#NAME?</v>
      </c>
      <c r="O31" s="57" t="e">
        <f aca="false">EURO($F31,$H31,$V31,$V31,$C31,$W31,1,2)</f>
        <v>#NAME?</v>
      </c>
      <c r="P31" s="58" t="e">
        <f aca="false">EURO($F31,$H31,$V31,$V31,$C31,$W31,1,3)/100</f>
        <v>#NAME?</v>
      </c>
      <c r="Q31" s="59" t="e">
        <f aca="false">EURO($F31,$H31,$V31,$V31,$C31,$W31,1,5)/365.25*X31*16*$Q$2</f>
        <v>#NAME?</v>
      </c>
      <c r="R31" s="60" t="n">
        <f aca="false">VLOOKUP(E31,Lookups!$B$6:$H$304,6)</f>
        <v>37180</v>
      </c>
      <c r="S31" s="14"/>
      <c r="T31" s="73" t="e">
        <f aca="false">IF(F31&gt;H31,"",J31-I31)</f>
        <v>#NAME?</v>
      </c>
      <c r="U31" s="74" t="str">
        <f aca="false">IF(F31&gt;H31,M31-L31,"")</f>
        <v/>
      </c>
      <c r="V31" s="75" t="n">
        <f aca="false">VLOOKUP(E31,Lookups!$B$6:$E$304,4)</f>
        <v>0.041301320562793</v>
      </c>
      <c r="W31" s="76" t="n">
        <f aca="false">R31-$C$1</f>
        <v>-8746</v>
      </c>
      <c r="X31" s="77" t="n">
        <f aca="false">VLOOKUP(E31,Lookups!$B$6:$E$304,3)</f>
        <v>23</v>
      </c>
    </row>
    <row r="32" customFormat="false" ht="13.5" hidden="false" customHeight="false" outlineLevel="0" collapsed="false">
      <c r="A32" s="78"/>
      <c r="B32" s="79"/>
      <c r="C32" s="80"/>
      <c r="D32" s="80"/>
      <c r="E32" s="81"/>
      <c r="F32" s="82"/>
      <c r="G32" s="82"/>
      <c r="H32" s="83"/>
      <c r="I32" s="84"/>
      <c r="J32" s="84"/>
      <c r="K32" s="85"/>
      <c r="L32" s="84"/>
      <c r="M32" s="84"/>
      <c r="N32" s="86"/>
      <c r="O32" s="87"/>
      <c r="P32" s="84"/>
      <c r="Q32" s="88"/>
      <c r="R32" s="89"/>
      <c r="S32" s="14"/>
      <c r="T32" s="84"/>
      <c r="U32" s="90"/>
      <c r="V32" s="91"/>
      <c r="W32" s="92"/>
    </row>
    <row r="33" customFormat="false" ht="12.75" hidden="false" customHeight="true" outlineLevel="0" collapsed="false">
      <c r="A33" s="46" t="s">
        <v>35</v>
      </c>
      <c r="B33" s="47"/>
      <c r="C33" s="48" t="n">
        <v>0.7</v>
      </c>
      <c r="D33" s="49" t="n">
        <v>0.76</v>
      </c>
      <c r="E33" s="93" t="n">
        <v>37165</v>
      </c>
      <c r="F33" s="51" t="n">
        <v>40.5</v>
      </c>
      <c r="G33" s="51" t="n">
        <v>41</v>
      </c>
      <c r="H33" s="52" t="n">
        <v>40</v>
      </c>
      <c r="I33" s="53" t="e">
        <f aca="false">IF(AND(F33&gt;H33,F$2="No"),"",EURO(F33,H33,V33,V33,C33,W33,1,0))</f>
        <v>#NAME?</v>
      </c>
      <c r="J33" s="54" t="e">
        <f aca="false">IF(AND(G33&gt;H33,F$2="no"),"",EURO(G33,H33,V33,V33,D33,W33,1,0))</f>
        <v>#NAME?</v>
      </c>
      <c r="K33" s="55" t="e">
        <f aca="false">EURO(F33,H33,V33,V33,C33,W33,1,1)</f>
        <v>#NAME?</v>
      </c>
      <c r="L33" s="53" t="e">
        <f aca="false">IF(AND(G33&lt;H33,F$2="no"),"",EURO(G33,H33,V33,V33,C33,W33,0,0))</f>
        <v>#NAME?</v>
      </c>
      <c r="M33" s="94" t="e">
        <f aca="false">IF(AND(F33&lt;H33,F$2="no"),"",EURO(F33,H33,V33,V33,D33,W33,0,0))</f>
        <v>#NAME?</v>
      </c>
      <c r="N33" s="56" t="e">
        <f aca="false">EURO(F33,H33,V33,V33,C33,W33,0,1)</f>
        <v>#NAME?</v>
      </c>
      <c r="O33" s="57" t="e">
        <f aca="false">EURO($F33,$H33,$V33,$V33,$C33,$W33,1,2)</f>
        <v>#NAME?</v>
      </c>
      <c r="P33" s="58" t="e">
        <f aca="false">EURO($F33,$H33,$V33,$V33,$C33,$W33,1,3)/100</f>
        <v>#NAME?</v>
      </c>
      <c r="Q33" s="59" t="e">
        <f aca="false">EURO($F33,$H33,$V33,$V33,$C33,$W33,1,5)/365.25*X33*16*$Q$2</f>
        <v>#NAME?</v>
      </c>
      <c r="R33" s="60" t="n">
        <f aca="false">VLOOKUP(E33,Lookups!$B$6:$H$304,6)</f>
        <v>37180</v>
      </c>
      <c r="S33" s="14"/>
      <c r="T33" s="61" t="str">
        <f aca="false">IF(F33&gt;H33,"",J33-I33)</f>
        <v/>
      </c>
      <c r="U33" s="62" t="e">
        <f aca="false">IF(F33&gt;H33,M33-L33,"")</f>
        <v>#NAME?</v>
      </c>
      <c r="V33" s="63" t="n">
        <f aca="false">VLOOKUP(E33,Lookups!$B$6:$E$304,4)</f>
        <v>0.041301320562793</v>
      </c>
      <c r="W33" s="64" t="n">
        <f aca="false">R33-$C$1</f>
        <v>-8746</v>
      </c>
      <c r="X33" s="65" t="n">
        <f aca="false">VLOOKUP(E33,Lookups!$B$6:$E$304,3)</f>
        <v>23</v>
      </c>
    </row>
    <row r="34" customFormat="false" ht="12.75" hidden="false" customHeight="false" outlineLevel="0" collapsed="false">
      <c r="A34" s="46"/>
      <c r="B34" s="47"/>
      <c r="C34" s="66" t="n">
        <f aca="false">C33</f>
        <v>0.7</v>
      </c>
      <c r="D34" s="67" t="n">
        <f aca="false">D33</f>
        <v>0.76</v>
      </c>
      <c r="E34" s="93" t="n">
        <v>37196</v>
      </c>
      <c r="F34" s="68" t="n">
        <f aca="false">F33</f>
        <v>40.5</v>
      </c>
      <c r="G34" s="68" t="n">
        <f aca="false">G33</f>
        <v>41</v>
      </c>
      <c r="H34" s="95" t="n">
        <f aca="false">H33</f>
        <v>40</v>
      </c>
      <c r="I34" s="53" t="e">
        <f aca="false">IF(AND(F34&gt;H34,F$2="No"),"",EURO(F34,H34,V34,V34,C34,W34,1,0))</f>
        <v>#NAME?</v>
      </c>
      <c r="J34" s="54" t="e">
        <f aca="false">IF(AND(G34&gt;H34,F$2="no"),"",EURO(G34,H34,V34,V34,D34,W34,1,0))</f>
        <v>#NAME?</v>
      </c>
      <c r="K34" s="55" t="e">
        <f aca="false">EURO(F34,H34,V34,V34,C34,W34,1,1)</f>
        <v>#NAME?</v>
      </c>
      <c r="L34" s="53" t="e">
        <f aca="false">IF(AND(G34&lt;H34,F$2="no"),"",EURO(G34,H34,V34,V34,C34,W34,0,0))</f>
        <v>#NAME?</v>
      </c>
      <c r="M34" s="94" t="e">
        <f aca="false">IF(AND(F34&lt;H34,F$2="no"),"",EURO(F34,H34,V34,V34,D34,W34,0,0))</f>
        <v>#NAME?</v>
      </c>
      <c r="N34" s="56" t="e">
        <f aca="false">EURO(F34,H34,V34,V34,C34,W34,0,1)</f>
        <v>#NAME?</v>
      </c>
      <c r="O34" s="57" t="e">
        <f aca="false">EURO($F34,$H34,$V34,$V34,$C34,$W34,1,2)</f>
        <v>#NAME?</v>
      </c>
      <c r="P34" s="58" t="e">
        <f aca="false">EURO($F34,$H34,$V34,$V34,$C34,$W34,1,3)/100</f>
        <v>#NAME?</v>
      </c>
      <c r="Q34" s="59" t="e">
        <f aca="false">EURO($F34,$H34,$V34,$V34,$C34,$W34,1,5)/365.25*X34*16*$Q$2</f>
        <v>#NAME?</v>
      </c>
      <c r="R34" s="60" t="n">
        <f aca="false">VLOOKUP(E34,Lookups!$B$6:$H$304,6)</f>
        <v>37210</v>
      </c>
      <c r="S34" s="14"/>
      <c r="T34" s="69" t="str">
        <f aca="false">IF(F34&gt;H34,"",J34-I34)</f>
        <v/>
      </c>
      <c r="U34" s="26" t="e">
        <f aca="false">IF(F34&gt;H34,M34-L34,"")</f>
        <v>#NAME?</v>
      </c>
      <c r="V34" s="70" t="n">
        <f aca="false">VLOOKUP(E34,Lookups!$B$6:$E$304,4)</f>
        <v>0.0413340624253529</v>
      </c>
      <c r="W34" s="71" t="n">
        <f aca="false">R34-$C$1</f>
        <v>-8716</v>
      </c>
      <c r="X34" s="72" t="n">
        <f aca="false">VLOOKUP(E34,Lookups!$B$6:$E$304,3)</f>
        <v>21</v>
      </c>
    </row>
    <row r="35" customFormat="false" ht="12.75" hidden="false" customHeight="false" outlineLevel="0" collapsed="false">
      <c r="A35" s="46"/>
      <c r="B35" s="47"/>
      <c r="C35" s="96" t="n">
        <f aca="false">C34</f>
        <v>0.7</v>
      </c>
      <c r="D35" s="97" t="n">
        <f aca="false">D34</f>
        <v>0.76</v>
      </c>
      <c r="E35" s="98" t="n">
        <v>37226</v>
      </c>
      <c r="F35" s="99" t="n">
        <f aca="false">F34</f>
        <v>40.5</v>
      </c>
      <c r="G35" s="99" t="n">
        <f aca="false">G34</f>
        <v>41</v>
      </c>
      <c r="H35" s="100" t="n">
        <f aca="false">H34</f>
        <v>40</v>
      </c>
      <c r="I35" s="101" t="e">
        <f aca="false">IF(AND(F35&gt;H35,F$2="No"),"",EURO(F35,H35,V35,V35,C35,W35,1,0))</f>
        <v>#NAME?</v>
      </c>
      <c r="J35" s="102" t="e">
        <f aca="false">IF(AND(G35&gt;H35,F$2="no"),"",EURO(G35,H35,V35,V35,D35,W35,1,0))</f>
        <v>#NAME?</v>
      </c>
      <c r="K35" s="103" t="e">
        <f aca="false">EURO(F35,H35,V35,V35,C35,W35,1,1)</f>
        <v>#NAME?</v>
      </c>
      <c r="L35" s="101" t="e">
        <f aca="false">IF(AND(G35&lt;H35,F$2="no"),"",EURO(G35,H35,V35,V35,C35,W35,0,0))</f>
        <v>#NAME?</v>
      </c>
      <c r="M35" s="104" t="e">
        <f aca="false">IF(AND(F35&lt;H35,F$2="no"),"",EURO(F35,H35,V35,V35,D35,W35,0,0))</f>
        <v>#NAME?</v>
      </c>
      <c r="N35" s="105" t="e">
        <f aca="false">EURO(F35,H35,V35,V35,C35,W35,0,1)</f>
        <v>#NAME?</v>
      </c>
      <c r="O35" s="106" t="e">
        <f aca="false">EURO($F35,$H35,$V35,$V35,$C35,$W35,1,2)</f>
        <v>#NAME?</v>
      </c>
      <c r="P35" s="107" t="e">
        <f aca="false">EURO($F35,$H35,$V35,$V35,$C35,$W35,1,3)/100</f>
        <v>#NAME?</v>
      </c>
      <c r="Q35" s="108" t="e">
        <f aca="false">EURO($F35,$H35,$V35,$V35,$C35,$W35,1,5)/365.25*X35*16*$Q$2</f>
        <v>#NAME?</v>
      </c>
      <c r="R35" s="109" t="n">
        <f aca="false">VLOOKUP(E35,Lookups!$B$6:$H$304,6)</f>
        <v>37240</v>
      </c>
      <c r="S35" s="14"/>
      <c r="T35" s="69" t="str">
        <f aca="false">IF(F35&gt;H35,"",J35-I35)</f>
        <v/>
      </c>
      <c r="U35" s="26" t="e">
        <f aca="false">IF(F35&gt;H35,M35-L35,"")</f>
        <v>#NAME?</v>
      </c>
      <c r="V35" s="70" t="n">
        <f aca="false">VLOOKUP(E35,Lookups!$B$6:$E$304,4)</f>
        <v>0.0413657480991403</v>
      </c>
      <c r="W35" s="71" t="n">
        <f aca="false">R35-$C$1</f>
        <v>-8686</v>
      </c>
      <c r="X35" s="72" t="n">
        <f aca="false">VLOOKUP(E35,Lookups!$B$6:$E$304,3)</f>
        <v>20</v>
      </c>
    </row>
    <row r="36" customFormat="false" ht="12.75" hidden="false" customHeight="false" outlineLevel="0" collapsed="false">
      <c r="A36" s="46"/>
      <c r="B36" s="47" t="n">
        <v>0.0233333333333333</v>
      </c>
      <c r="C36" s="110" t="n">
        <f aca="false">C$33+B36</f>
        <v>0.723333333333333</v>
      </c>
      <c r="D36" s="111" t="n">
        <f aca="false">D$33+B36</f>
        <v>0.783333333333333</v>
      </c>
      <c r="E36" s="112" t="n">
        <v>37165</v>
      </c>
      <c r="F36" s="113" t="n">
        <f aca="false">F35</f>
        <v>40.5</v>
      </c>
      <c r="G36" s="113" t="n">
        <f aca="false">G35</f>
        <v>41</v>
      </c>
      <c r="H36" s="114" t="n">
        <v>45</v>
      </c>
      <c r="I36" s="115" t="e">
        <f aca="false">IF(AND(F36&gt;H36,F$2="No"),"",EURO(F36,H36,V36,V36,C36,W36,1,0))</f>
        <v>#NAME?</v>
      </c>
      <c r="J36" s="116" t="e">
        <f aca="false">IF(AND(G36&gt;H36,F$2="no"),"",EURO(G36,H36,V36,V36,D36,W36,1,0))</f>
        <v>#NAME?</v>
      </c>
      <c r="K36" s="117" t="e">
        <f aca="false">EURO(F36,H36,V36,V36,C36,W36,1,1)</f>
        <v>#NAME?</v>
      </c>
      <c r="L36" s="115" t="e">
        <f aca="false">IF(AND(G36&lt;H36,F$2="no"),"",EURO(G36,H36,V36,V36,C36,W36,0,0))</f>
        <v>#NAME?</v>
      </c>
      <c r="M36" s="118" t="e">
        <f aca="false">IF(AND(F36&lt;H36,F$2="no"),"",EURO(F36,H36,V36,V36,D36,W36,0,0))</f>
        <v>#NAME?</v>
      </c>
      <c r="N36" s="119" t="e">
        <f aca="false">EURO(F36,H36,V36,V36,C36,W36,0,1)</f>
        <v>#NAME?</v>
      </c>
      <c r="O36" s="120" t="e">
        <f aca="false">EURO($F36,$H36,$V36,$V36,$C36,$W36,1,2)</f>
        <v>#NAME?</v>
      </c>
      <c r="P36" s="121" t="e">
        <f aca="false">EURO($F36,$H36,$V36,$V36,$C36,$W36,1,3)/100</f>
        <v>#NAME?</v>
      </c>
      <c r="Q36" s="122" t="e">
        <f aca="false">EURO($F36,$H36,$V36,$V36,$C36,$W36,1,5)/365.25*X36*16*$Q$2</f>
        <v>#NAME?</v>
      </c>
      <c r="R36" s="123" t="n">
        <f aca="false">VLOOKUP(E36,Lookups!$B$6:$H$304,6)</f>
        <v>37180</v>
      </c>
      <c r="S36" s="14"/>
      <c r="T36" s="124" t="e">
        <f aca="false">IF(F36&gt;H36,"",J36-I36)</f>
        <v>#NAME?</v>
      </c>
      <c r="U36" s="125" t="str">
        <f aca="false">IF(F36&gt;H36,M36-L36,"")</f>
        <v/>
      </c>
      <c r="V36" s="126" t="n">
        <f aca="false">VLOOKUP(E36,Lookups!$B$6:$E$304,4)</f>
        <v>0.041301320562793</v>
      </c>
      <c r="W36" s="127" t="n">
        <f aca="false">R36-$C$1</f>
        <v>-8746</v>
      </c>
      <c r="X36" s="128" t="n">
        <f aca="false">VLOOKUP(E36,Lookups!$B$6:$E$304,3)</f>
        <v>23</v>
      </c>
    </row>
    <row r="37" customFormat="false" ht="12.75" hidden="false" customHeight="false" outlineLevel="0" collapsed="false">
      <c r="A37" s="46"/>
      <c r="B37" s="47" t="n">
        <v>0.0233333333333333</v>
      </c>
      <c r="C37" s="66" t="n">
        <f aca="false">C$33+B37</f>
        <v>0.723333333333333</v>
      </c>
      <c r="D37" s="67" t="n">
        <f aca="false">D$33+B37</f>
        <v>0.783333333333333</v>
      </c>
      <c r="E37" s="93" t="n">
        <v>37196</v>
      </c>
      <c r="F37" s="68" t="n">
        <f aca="false">F36</f>
        <v>40.5</v>
      </c>
      <c r="G37" s="68" t="n">
        <f aca="false">G36</f>
        <v>41</v>
      </c>
      <c r="H37" s="95" t="n">
        <f aca="false">H36</f>
        <v>45</v>
      </c>
      <c r="I37" s="53" t="e">
        <f aca="false">IF(AND(F37&gt;H37,F$2="No"),"",EURO(F37,H37,V37,V37,C37,W37,1,0))</f>
        <v>#NAME?</v>
      </c>
      <c r="J37" s="54" t="e">
        <f aca="false">IF(AND(G37&gt;H37,F$2="no"),"",EURO(G37,H37,V37,V37,D37,W37,1,0))</f>
        <v>#NAME?</v>
      </c>
      <c r="K37" s="55" t="e">
        <f aca="false">EURO(F37,H37,V37,V37,C37,W37,1,1)</f>
        <v>#NAME?</v>
      </c>
      <c r="L37" s="53" t="e">
        <f aca="false">IF(AND(G37&lt;H37,F$2="no"),"",EURO(G37,H37,V37,V37,C37,W37,0,0))</f>
        <v>#NAME?</v>
      </c>
      <c r="M37" s="94" t="e">
        <f aca="false">IF(AND(F37&lt;H37,F$2="no"),"",EURO(F37,H37,V37,V37,D37,W37,0,0))</f>
        <v>#NAME?</v>
      </c>
      <c r="N37" s="56" t="e">
        <f aca="false">EURO(F37,H37,V37,V37,C37,W37,0,1)</f>
        <v>#NAME?</v>
      </c>
      <c r="O37" s="57" t="e">
        <f aca="false">EURO($F37,$H37,$V37,$V37,$C37,$W37,1,2)</f>
        <v>#NAME?</v>
      </c>
      <c r="P37" s="58" t="e">
        <f aca="false">EURO($F37,$H37,$V37,$V37,$C37,$W37,1,3)/100</f>
        <v>#NAME?</v>
      </c>
      <c r="Q37" s="59" t="e">
        <f aca="false">EURO($F37,$H37,$V37,$V37,$C37,$W37,1,5)/365.25*X37*16*$Q$2</f>
        <v>#NAME?</v>
      </c>
      <c r="R37" s="60" t="n">
        <f aca="false">VLOOKUP(E37,Lookups!$B$6:$H$304,6)</f>
        <v>37210</v>
      </c>
      <c r="S37" s="14"/>
      <c r="T37" s="69" t="e">
        <f aca="false">IF(F37&gt;H37,"",J37-I37)</f>
        <v>#NAME?</v>
      </c>
      <c r="U37" s="26" t="str">
        <f aca="false">IF(F37&gt;H37,M37-L37,"")</f>
        <v/>
      </c>
      <c r="V37" s="70" t="n">
        <f aca="false">VLOOKUP(E37,Lookups!$B$6:$E$304,4)</f>
        <v>0.0413340624253529</v>
      </c>
      <c r="W37" s="71" t="n">
        <f aca="false">R37-$C$1</f>
        <v>-8716</v>
      </c>
      <c r="X37" s="72" t="n">
        <f aca="false">VLOOKUP(E37,Lookups!$B$6:$E$304,3)</f>
        <v>21</v>
      </c>
    </row>
    <row r="38" customFormat="false" ht="12.75" hidden="false" customHeight="false" outlineLevel="0" collapsed="false">
      <c r="A38" s="46"/>
      <c r="B38" s="47" t="n">
        <v>0.0233333333333333</v>
      </c>
      <c r="C38" s="96" t="n">
        <f aca="false">C$33+B38</f>
        <v>0.723333333333333</v>
      </c>
      <c r="D38" s="97" t="n">
        <f aca="false">D$33+B38</f>
        <v>0.783333333333333</v>
      </c>
      <c r="E38" s="98" t="n">
        <v>37226</v>
      </c>
      <c r="F38" s="99" t="n">
        <f aca="false">F37</f>
        <v>40.5</v>
      </c>
      <c r="G38" s="99" t="n">
        <f aca="false">G37</f>
        <v>41</v>
      </c>
      <c r="H38" s="100" t="n">
        <f aca="false">H37</f>
        <v>45</v>
      </c>
      <c r="I38" s="101" t="e">
        <f aca="false">IF(AND(F38&gt;H38,F$2="No"),"",EURO(F38,H38,V38,V38,C38,W38,1,0))</f>
        <v>#NAME?</v>
      </c>
      <c r="J38" s="102" t="e">
        <f aca="false">IF(AND(G38&gt;H38,F$2="no"),"",EURO(G38,H38,V38,V38,D38,W38,1,0))</f>
        <v>#NAME?</v>
      </c>
      <c r="K38" s="103" t="e">
        <f aca="false">EURO(F38,H38,V38,V38,C38,W38,1,1)</f>
        <v>#NAME?</v>
      </c>
      <c r="L38" s="101" t="e">
        <f aca="false">IF(AND(G38&lt;H38,F$2="no"),"",EURO(G38,H38,V38,V38,C38,W38,0,0))</f>
        <v>#NAME?</v>
      </c>
      <c r="M38" s="104" t="e">
        <f aca="false">IF(AND(F38&lt;H38,F$2="no"),"",EURO(F38,H38,V38,V38,D38,W38,0,0))</f>
        <v>#NAME?</v>
      </c>
      <c r="N38" s="105" t="e">
        <f aca="false">EURO(F38,H38,V38,V38,C38,W38,0,1)</f>
        <v>#NAME?</v>
      </c>
      <c r="O38" s="106" t="e">
        <f aca="false">EURO($F38,$H38,$V38,$V38,$C38,$W38,1,2)</f>
        <v>#NAME?</v>
      </c>
      <c r="P38" s="107" t="e">
        <f aca="false">EURO($F38,$H38,$V38,$V38,$C38,$W38,1,3)/100</f>
        <v>#NAME?</v>
      </c>
      <c r="Q38" s="108" t="e">
        <f aca="false">EURO($F38,$H38,$V38,$V38,$C38,$W38,1,5)/365.25*X38*16*$Q$2</f>
        <v>#NAME?</v>
      </c>
      <c r="R38" s="60" t="n">
        <f aca="false">VLOOKUP(E38,Lookups!$B$6:$H$304,6)</f>
        <v>37240</v>
      </c>
      <c r="S38" s="14"/>
      <c r="T38" s="129" t="e">
        <f aca="false">IF(F38&gt;H38,"",J38-I38)</f>
        <v>#NAME?</v>
      </c>
      <c r="U38" s="130" t="str">
        <f aca="false">IF(F38&gt;H38,M38-L38,"")</f>
        <v/>
      </c>
      <c r="V38" s="131" t="n">
        <f aca="false">VLOOKUP(E38,Lookups!$B$6:$E$304,4)</f>
        <v>0.0413657480991403</v>
      </c>
      <c r="W38" s="132" t="n">
        <f aca="false">R38-$C$1</f>
        <v>-8686</v>
      </c>
      <c r="X38" s="133" t="n">
        <f aca="false">VLOOKUP(E38,Lookups!$B$6:$E$304,3)</f>
        <v>20</v>
      </c>
    </row>
    <row r="39" customFormat="false" ht="12.75" hidden="false" customHeight="false" outlineLevel="0" collapsed="false">
      <c r="A39" s="46"/>
      <c r="B39" s="47" t="n">
        <v>0.062</v>
      </c>
      <c r="C39" s="66" t="n">
        <f aca="false">C$33+B39</f>
        <v>0.762</v>
      </c>
      <c r="D39" s="67" t="n">
        <f aca="false">D$33+B39</f>
        <v>0.822</v>
      </c>
      <c r="E39" s="93" t="n">
        <v>37165</v>
      </c>
      <c r="F39" s="68" t="n">
        <f aca="false">F38</f>
        <v>40.5</v>
      </c>
      <c r="G39" s="68" t="n">
        <f aca="false">G38</f>
        <v>41</v>
      </c>
      <c r="H39" s="52" t="n">
        <v>50</v>
      </c>
      <c r="I39" s="53" t="e">
        <f aca="false">IF(AND(F39&gt;H39,F$2="No"),"",EURO(F39,H39,V39,V39,C39,W39,1,0))</f>
        <v>#NAME?</v>
      </c>
      <c r="J39" s="54" t="e">
        <f aca="false">IF(AND(G39&gt;H39,F$2="no"),"",EURO(G39,H39,V39,V39,D39,W39,1,0))</f>
        <v>#NAME?</v>
      </c>
      <c r="K39" s="55" t="e">
        <f aca="false">EURO(F39,H39,V39,V39,C39,W39,1,1)</f>
        <v>#NAME?</v>
      </c>
      <c r="L39" s="53" t="e">
        <f aca="false">IF(AND(G39&lt;H39,F$2="no"),"",EURO(G39,H39,V39,V39,C39,W39,0,0))</f>
        <v>#NAME?</v>
      </c>
      <c r="M39" s="94" t="e">
        <f aca="false">IF(AND(F39&lt;H39,F$2="no"),"",EURO(F39,H39,V39,V39,D39,W39,0,0))</f>
        <v>#NAME?</v>
      </c>
      <c r="N39" s="56" t="e">
        <f aca="false">EURO(F39,H39,V39,V39,C39,W39,0,1)</f>
        <v>#NAME?</v>
      </c>
      <c r="O39" s="57" t="e">
        <f aca="false">EURO($F39,$H39,$V39,$V39,$C39,$W39,1,2)</f>
        <v>#NAME?</v>
      </c>
      <c r="P39" s="58" t="e">
        <f aca="false">EURO($F39,$H39,$V39,$V39,$C39,$W39,1,3)/100</f>
        <v>#NAME?</v>
      </c>
      <c r="Q39" s="59" t="e">
        <f aca="false">EURO($F39,$H39,$V39,$V39,$C39,$W39,1,5)/365.25*X39*16*$Q$2</f>
        <v>#NAME?</v>
      </c>
      <c r="R39" s="60" t="n">
        <f aca="false">VLOOKUP(E39,Lookups!$B$6:$H$304,6)</f>
        <v>37180</v>
      </c>
      <c r="S39" s="14"/>
      <c r="T39" s="69" t="e">
        <f aca="false">IF(F39&gt;H39,"",J39-I39)</f>
        <v>#NAME?</v>
      </c>
      <c r="U39" s="26" t="str">
        <f aca="false">IF(F39&gt;H39,M39-L39,"")</f>
        <v/>
      </c>
      <c r="V39" s="70" t="n">
        <f aca="false">VLOOKUP(E39,Lookups!$B$6:$E$304,4)</f>
        <v>0.041301320562793</v>
      </c>
      <c r="W39" s="71" t="n">
        <f aca="false">R39-$C$1</f>
        <v>-8746</v>
      </c>
      <c r="X39" s="72" t="n">
        <f aca="false">VLOOKUP(E39,Lookups!$B$6:$E$304,3)</f>
        <v>23</v>
      </c>
    </row>
    <row r="40" customFormat="false" ht="12.75" hidden="false" customHeight="false" outlineLevel="0" collapsed="false">
      <c r="A40" s="46"/>
      <c r="B40" s="47" t="n">
        <v>0.062</v>
      </c>
      <c r="C40" s="66" t="n">
        <f aca="false">C$33+B40</f>
        <v>0.762</v>
      </c>
      <c r="D40" s="67" t="n">
        <f aca="false">D$33+B40</f>
        <v>0.822</v>
      </c>
      <c r="E40" s="93" t="n">
        <v>37196</v>
      </c>
      <c r="F40" s="68" t="n">
        <f aca="false">F39</f>
        <v>40.5</v>
      </c>
      <c r="G40" s="68" t="n">
        <f aca="false">G39</f>
        <v>41</v>
      </c>
      <c r="H40" s="95" t="n">
        <f aca="false">H39</f>
        <v>50</v>
      </c>
      <c r="I40" s="53" t="e">
        <f aca="false">IF(AND(F40&gt;H40,F$2="No"),"",EURO(F40,H40,V40,V40,C40,W40,1,0))</f>
        <v>#NAME?</v>
      </c>
      <c r="J40" s="54" t="e">
        <f aca="false">IF(AND(G40&gt;H40,F$2="no"),"",EURO(G40,H40,V40,V40,D40,W40,1,0))</f>
        <v>#NAME?</v>
      </c>
      <c r="K40" s="55" t="e">
        <f aca="false">EURO(F40,H40,V40,V40,C40,W40,1,1)</f>
        <v>#NAME?</v>
      </c>
      <c r="L40" s="53" t="e">
        <f aca="false">IF(AND(G40&lt;H40,F$2="no"),"",EURO(G40,H40,V40,V40,C40,W40,0,0))</f>
        <v>#NAME?</v>
      </c>
      <c r="M40" s="94" t="e">
        <f aca="false">IF(AND(F40&lt;H40,F$2="no"),"",EURO(F40,H40,V40,V40,D40,W40,0,0))</f>
        <v>#NAME?</v>
      </c>
      <c r="N40" s="56" t="e">
        <f aca="false">EURO(F40,H40,V40,V40,C40,W40,0,1)</f>
        <v>#NAME?</v>
      </c>
      <c r="O40" s="57" t="e">
        <f aca="false">EURO($F40,$H40,$V40,$V40,$C40,$W40,1,2)</f>
        <v>#NAME?</v>
      </c>
      <c r="P40" s="58" t="e">
        <f aca="false">EURO($F40,$H40,$V40,$V40,$C40,$W40,1,3)/100</f>
        <v>#NAME?</v>
      </c>
      <c r="Q40" s="59" t="e">
        <f aca="false">EURO($F40,$H40,$V40,$V40,$C40,$W40,1,5)/365.25*X40*16*$Q$2</f>
        <v>#NAME?</v>
      </c>
      <c r="R40" s="60" t="n">
        <f aca="false">VLOOKUP(E40,Lookups!$B$6:$H$304,6)</f>
        <v>37210</v>
      </c>
      <c r="S40" s="14"/>
      <c r="T40" s="69" t="e">
        <f aca="false">IF(F40&gt;H40,"",J40-I40)</f>
        <v>#NAME?</v>
      </c>
      <c r="U40" s="26" t="str">
        <f aca="false">IF(F40&gt;H40,M40-L40,"")</f>
        <v/>
      </c>
      <c r="V40" s="70" t="n">
        <f aca="false">VLOOKUP(E40,Lookups!$B$6:$E$304,4)</f>
        <v>0.0413340624253529</v>
      </c>
      <c r="W40" s="71" t="n">
        <f aca="false">R40-$C$1</f>
        <v>-8716</v>
      </c>
      <c r="X40" s="72" t="n">
        <f aca="false">VLOOKUP(E40,Lookups!$B$6:$E$304,3)</f>
        <v>21</v>
      </c>
    </row>
    <row r="41" customFormat="false" ht="13.5" hidden="false" customHeight="false" outlineLevel="0" collapsed="false">
      <c r="A41" s="46"/>
      <c r="B41" s="47" t="n">
        <v>0.062</v>
      </c>
      <c r="C41" s="66" t="n">
        <f aca="false">C$33+B41</f>
        <v>0.762</v>
      </c>
      <c r="D41" s="67" t="n">
        <f aca="false">D$33+B41</f>
        <v>0.822</v>
      </c>
      <c r="E41" s="93" t="n">
        <v>37226</v>
      </c>
      <c r="F41" s="68" t="n">
        <f aca="false">F40</f>
        <v>40.5</v>
      </c>
      <c r="G41" s="68" t="n">
        <f aca="false">G40</f>
        <v>41</v>
      </c>
      <c r="H41" s="95" t="n">
        <f aca="false">H40</f>
        <v>50</v>
      </c>
      <c r="I41" s="53" t="e">
        <f aca="false">IF(AND(F41&gt;H41,F$2="No"),"",EURO(F41,H41,V41,V41,C41,W41,1,0))</f>
        <v>#NAME?</v>
      </c>
      <c r="J41" s="54" t="e">
        <f aca="false">IF(AND(G41&gt;H41,F$2="no"),"",EURO(G41,H41,V41,V41,D41,W41,1,0))</f>
        <v>#NAME?</v>
      </c>
      <c r="K41" s="55" t="e">
        <f aca="false">EURO(F41,H41,V41,V41,C41,W41,1,1)</f>
        <v>#NAME?</v>
      </c>
      <c r="L41" s="53" t="e">
        <f aca="false">IF(AND(G41&lt;H41,F$2="no"),"",EURO(G41,H41,V41,V41,C41,W41,0,0))</f>
        <v>#NAME?</v>
      </c>
      <c r="M41" s="94" t="e">
        <f aca="false">IF(AND(F41&lt;H41,F$2="no"),"",EURO(F41,H41,V41,V41,D41,W41,0,0))</f>
        <v>#NAME?</v>
      </c>
      <c r="N41" s="56" t="e">
        <f aca="false">EURO(F41,H41,V41,V41,C41,W41,0,1)</f>
        <v>#NAME?</v>
      </c>
      <c r="O41" s="57" t="e">
        <f aca="false">EURO($F41,$H41,$V41,$V41,$C41,$W41,1,2)</f>
        <v>#NAME?</v>
      </c>
      <c r="P41" s="58" t="e">
        <f aca="false">EURO($F41,$H41,$V41,$V41,$C41,$W41,1,3)/100</f>
        <v>#NAME?</v>
      </c>
      <c r="Q41" s="59" t="e">
        <f aca="false">EURO($F41,$H41,$V41,$V41,$C41,$W41,1,5)/365.25*X41*16*$Q$2</f>
        <v>#NAME?</v>
      </c>
      <c r="R41" s="60" t="n">
        <f aca="false">VLOOKUP(E41,Lookups!$B$6:$H$304,6)</f>
        <v>37240</v>
      </c>
      <c r="S41" s="14"/>
      <c r="T41" s="73" t="e">
        <f aca="false">IF(F41&gt;H41,"",J41-I41)</f>
        <v>#NAME?</v>
      </c>
      <c r="U41" s="74" t="str">
        <f aca="false">IF(F41&gt;H41,M41-L41,"")</f>
        <v/>
      </c>
      <c r="V41" s="75" t="n">
        <f aca="false">VLOOKUP(E41,Lookups!$B$6:$E$304,4)</f>
        <v>0.0413657480991403</v>
      </c>
      <c r="W41" s="76" t="n">
        <f aca="false">R41-$C$1</f>
        <v>-8686</v>
      </c>
      <c r="X41" s="77" t="n">
        <f aca="false">VLOOKUP(E41,Lookups!$B$6:$E$304,3)</f>
        <v>20</v>
      </c>
    </row>
    <row r="42" customFormat="false" ht="13.5" hidden="false" customHeight="false" outlineLevel="0" collapsed="false">
      <c r="A42" s="134"/>
      <c r="B42" s="79"/>
      <c r="C42" s="80"/>
      <c r="D42" s="80"/>
      <c r="E42" s="81"/>
      <c r="F42" s="82"/>
      <c r="G42" s="82"/>
      <c r="H42" s="135"/>
      <c r="I42" s="84"/>
      <c r="J42" s="84"/>
      <c r="K42" s="85"/>
      <c r="L42" s="84"/>
      <c r="M42" s="84"/>
      <c r="N42" s="86"/>
      <c r="O42" s="87"/>
      <c r="P42" s="84"/>
      <c r="Q42" s="88"/>
      <c r="R42" s="89"/>
      <c r="S42" s="14"/>
      <c r="T42" s="84"/>
      <c r="U42" s="90"/>
      <c r="V42" s="91"/>
      <c r="W42" s="92"/>
    </row>
    <row r="43" customFormat="false" ht="12.75" hidden="false" customHeight="true" outlineLevel="0" collapsed="false">
      <c r="A43" s="136" t="s">
        <v>36</v>
      </c>
      <c r="B43" s="47"/>
      <c r="C43" s="48" t="n">
        <v>0.42</v>
      </c>
      <c r="D43" s="49" t="n">
        <v>0.48</v>
      </c>
      <c r="E43" s="93" t="n">
        <v>37257</v>
      </c>
      <c r="F43" s="51" t="n">
        <v>39.5</v>
      </c>
      <c r="G43" s="51" t="n">
        <v>40</v>
      </c>
      <c r="H43" s="52" t="n">
        <v>40</v>
      </c>
      <c r="I43" s="53" t="e">
        <f aca="false">IF(AND(F43&gt;H43,F$2="No"),"",EURO(F43,H43,V43,V43,C43,W43,1,0))</f>
        <v>#NAME?</v>
      </c>
      <c r="J43" s="54" t="e">
        <f aca="false">IF(AND(G43&gt;H43,F$2="no"),"",EURO(G43,H43,V43,V43,D43,W43,1,0))</f>
        <v>#NAME?</v>
      </c>
      <c r="K43" s="137" t="e">
        <f aca="false">EURO(F43,H43,V43,V43,C43,W43,1,1)</f>
        <v>#NAME?</v>
      </c>
      <c r="L43" s="53" t="e">
        <f aca="false">IF(AND(G43&lt;H43,F$2="no"),"",EURO(G43,H43,V43,V43,C43,W43,0,0))</f>
        <v>#NAME?</v>
      </c>
      <c r="M43" s="54" t="e">
        <f aca="false">IF(AND(F43&lt;H43,F$2="no"),"",EURO(F43,H43,V43,V43,D43,W43,0,0))</f>
        <v>#NAME?</v>
      </c>
      <c r="N43" s="56" t="e">
        <f aca="false">EURO(F43,H43,V43,V43,C43,W43,0,1)</f>
        <v>#NAME?</v>
      </c>
      <c r="O43" s="57" t="e">
        <f aca="false">EURO($F43,$H43,$V43,$V43,$C43,$W43,1,2)</f>
        <v>#NAME?</v>
      </c>
      <c r="P43" s="58" t="e">
        <f aca="false">EURO($F43,$H43,$V43,$V43,$C43,$W43,1,3)/100</f>
        <v>#NAME?</v>
      </c>
      <c r="Q43" s="59" t="e">
        <f aca="false">EURO($F43,$H43,$V43,$V43,$C43,$W43,1,5)/365.25*X43*16*$Q$2</f>
        <v>#NAME?</v>
      </c>
      <c r="R43" s="60" t="n">
        <f aca="false">VLOOKUP(E43,Lookups!$B$6:$H$304,6)</f>
        <v>37272</v>
      </c>
      <c r="S43" s="14"/>
      <c r="T43" s="61" t="e">
        <f aca="false">IF(F43&gt;H43,"",J43-I43)</f>
        <v>#NAME?</v>
      </c>
      <c r="U43" s="62" t="str">
        <f aca="false">IF(F43&gt;H43,M43-L43,"")</f>
        <v/>
      </c>
      <c r="V43" s="63" t="n">
        <f aca="false">VLOOKUP(E43,Lookups!$B$6:$E$304,4)</f>
        <v>0.0415520673532761</v>
      </c>
      <c r="W43" s="64" t="n">
        <f aca="false">R43-$C$1</f>
        <v>-8654</v>
      </c>
      <c r="X43" s="65" t="n">
        <f aca="false">VLOOKUP(E43,Lookups!$B$6:$E$304,3)</f>
        <v>22</v>
      </c>
    </row>
    <row r="44" customFormat="false" ht="12.75" hidden="false" customHeight="false" outlineLevel="0" collapsed="false">
      <c r="A44" s="136"/>
      <c r="B44" s="47"/>
      <c r="C44" s="96" t="n">
        <f aca="false">C43</f>
        <v>0.42</v>
      </c>
      <c r="D44" s="97" t="n">
        <f aca="false">D43</f>
        <v>0.48</v>
      </c>
      <c r="E44" s="98" t="n">
        <v>37288</v>
      </c>
      <c r="F44" s="99" t="n">
        <f aca="false">F43</f>
        <v>39.5</v>
      </c>
      <c r="G44" s="99" t="n">
        <f aca="false">G43</f>
        <v>40</v>
      </c>
      <c r="H44" s="100" t="n">
        <f aca="false">H43</f>
        <v>40</v>
      </c>
      <c r="I44" s="101" t="e">
        <f aca="false">IF(AND(F44&gt;H44,F$2="No"),"",EURO(F44,H44,V44,V44,C44,W44,1,0))</f>
        <v>#NAME?</v>
      </c>
      <c r="J44" s="102" t="e">
        <f aca="false">IF(AND(G44&gt;H44,F$2="no"),"",EURO(G44,H44,V44,V44,D44,W44,1,0))</f>
        <v>#NAME?</v>
      </c>
      <c r="K44" s="138" t="e">
        <f aca="false">EURO(F44,H44,V44,V44,C44,W44,1,1)</f>
        <v>#NAME?</v>
      </c>
      <c r="L44" s="101" t="e">
        <f aca="false">IF(AND(G44&lt;H44,F$2="no"),"",EURO(G44,H44,V44,V44,C44,W44,0,0))</f>
        <v>#NAME?</v>
      </c>
      <c r="M44" s="102" t="e">
        <f aca="false">IF(AND(F44&lt;H44,F$2="no"),"",EURO(F44,H44,V44,V44,D44,W44,0,0))</f>
        <v>#NAME?</v>
      </c>
      <c r="N44" s="105" t="e">
        <f aca="false">EURO(F44,H44,V44,V44,C44,W44,0,1)</f>
        <v>#NAME?</v>
      </c>
      <c r="O44" s="106" t="e">
        <f aca="false">EURO($F44,$H44,$V44,$V44,$C44,$W44,1,2)</f>
        <v>#NAME?</v>
      </c>
      <c r="P44" s="107" t="e">
        <f aca="false">EURO($F44,$H44,$V44,$V44,$C44,$W44,1,3)/100</f>
        <v>#NAME?</v>
      </c>
      <c r="Q44" s="108" t="e">
        <f aca="false">EURO($F44,$H44,$V44,$V44,$C44,$W44,1,5)/365.25*X44*16*$Q$2</f>
        <v>#NAME?</v>
      </c>
      <c r="R44" s="109" t="n">
        <f aca="false">VLOOKUP(E44,Lookups!$B$6:$H$304,6)</f>
        <v>37302</v>
      </c>
      <c r="S44" s="14"/>
      <c r="T44" s="69" t="e">
        <f aca="false">IF(F44&gt;H44,"",J44-I44)</f>
        <v>#NAME?</v>
      </c>
      <c r="U44" s="26" t="str">
        <f aca="false">IF(F44&gt;H44,M44-L44,"")</f>
        <v/>
      </c>
      <c r="V44" s="70" t="n">
        <f aca="false">VLOOKUP(E44,Lookups!$B$6:$E$304,4)</f>
        <v>0.0419510322635128</v>
      </c>
      <c r="W44" s="71" t="n">
        <f aca="false">R44-$C$1</f>
        <v>-8624</v>
      </c>
      <c r="X44" s="72" t="n">
        <f aca="false">VLOOKUP(E44,Lookups!$B$6:$E$304,3)</f>
        <v>20</v>
      </c>
    </row>
    <row r="45" customFormat="false" ht="12.75" hidden="false" customHeight="false" outlineLevel="0" collapsed="false">
      <c r="A45" s="136"/>
      <c r="B45" s="47" t="n">
        <v>0.07</v>
      </c>
      <c r="C45" s="110" t="n">
        <f aca="false">C$43+B45</f>
        <v>0.49</v>
      </c>
      <c r="D45" s="111" t="n">
        <f aca="false">D$43+B45</f>
        <v>0.55</v>
      </c>
      <c r="E45" s="112" t="n">
        <v>37257</v>
      </c>
      <c r="F45" s="113" t="n">
        <f aca="false">F43</f>
        <v>39.5</v>
      </c>
      <c r="G45" s="113" t="n">
        <f aca="false">G43</f>
        <v>40</v>
      </c>
      <c r="H45" s="114" t="n">
        <v>50</v>
      </c>
      <c r="I45" s="115" t="e">
        <f aca="false">IF(AND(F45&gt;H45,F$2="No"),"",EURO(F45,H45,V45,V45,C45,W45,1,0))</f>
        <v>#NAME?</v>
      </c>
      <c r="J45" s="116" t="e">
        <f aca="false">IF(AND(G45&gt;H45,F$2="no"),"",EURO(G45,H45,V45,V45,D45,W45,1,0))</f>
        <v>#NAME?</v>
      </c>
      <c r="K45" s="139" t="e">
        <f aca="false">EURO(F45,H45,V45,V45,C45,W45,1,1)</f>
        <v>#NAME?</v>
      </c>
      <c r="L45" s="115" t="e">
        <f aca="false">IF(AND(G45&lt;H45,F$2="no"),"",EURO(G45,H45,V45,V45,C45,W45,0,0))</f>
        <v>#NAME?</v>
      </c>
      <c r="M45" s="116" t="e">
        <f aca="false">IF(AND(F45&lt;H45,F$2="no"),"",EURO(F45,H45,V45,V45,D45,W45,0,0))</f>
        <v>#NAME?</v>
      </c>
      <c r="N45" s="119" t="e">
        <f aca="false">EURO(F45,H45,V45,V45,C45,W45,0,1)</f>
        <v>#NAME?</v>
      </c>
      <c r="O45" s="120" t="e">
        <f aca="false">EURO($F45,$H45,$V45,$V45,$C45,$W45,1,2)</f>
        <v>#NAME?</v>
      </c>
      <c r="P45" s="121" t="e">
        <f aca="false">EURO($F45,$H45,$V45,$V45,$C45,$W45,1,3)/100</f>
        <v>#NAME?</v>
      </c>
      <c r="Q45" s="122" t="e">
        <f aca="false">EURO($F45,$H45,$V45,$V45,$C45,$W45,1,5)/365.25*X45*16*$Q$2</f>
        <v>#NAME?</v>
      </c>
      <c r="R45" s="123" t="n">
        <f aca="false">VLOOKUP(E45,Lookups!$B$6:$H$304,6)</f>
        <v>37272</v>
      </c>
      <c r="S45" s="14"/>
      <c r="T45" s="124" t="e">
        <f aca="false">IF(F45&gt;H45,"",J45-I45)</f>
        <v>#NAME?</v>
      </c>
      <c r="U45" s="125" t="str">
        <f aca="false">IF(F45&gt;H45,M45-L45,"")</f>
        <v/>
      </c>
      <c r="V45" s="126" t="n">
        <f aca="false">VLOOKUP(E45,Lookups!$B$6:$E$304,4)</f>
        <v>0.0415520673532761</v>
      </c>
      <c r="W45" s="127" t="n">
        <f aca="false">R45-$C$1</f>
        <v>-8654</v>
      </c>
      <c r="X45" s="128" t="n">
        <f aca="false">VLOOKUP(E45,Lookups!$B$6:$E$304,3)</f>
        <v>22</v>
      </c>
    </row>
    <row r="46" customFormat="false" ht="12.75" hidden="false" customHeight="false" outlineLevel="0" collapsed="false">
      <c r="A46" s="136"/>
      <c r="B46" s="47" t="n">
        <v>0.07</v>
      </c>
      <c r="C46" s="96" t="n">
        <f aca="false">C$43+B46</f>
        <v>0.49</v>
      </c>
      <c r="D46" s="97" t="n">
        <f aca="false">D$43+B46</f>
        <v>0.55</v>
      </c>
      <c r="E46" s="98" t="n">
        <v>37288</v>
      </c>
      <c r="F46" s="99" t="n">
        <f aca="false">F44</f>
        <v>39.5</v>
      </c>
      <c r="G46" s="99" t="n">
        <f aca="false">G44</f>
        <v>40</v>
      </c>
      <c r="H46" s="100" t="n">
        <f aca="false">H45</f>
        <v>50</v>
      </c>
      <c r="I46" s="101" t="e">
        <f aca="false">IF(AND(F46&gt;H46,F$2="No"),"",EURO(F46,H46,V46,V46,C46,W46,1,0))</f>
        <v>#NAME?</v>
      </c>
      <c r="J46" s="102" t="e">
        <f aca="false">IF(AND(G46&gt;H46,F$2="no"),"",EURO(G46,H46,V46,V46,D46,W46,1,0))</f>
        <v>#NAME?</v>
      </c>
      <c r="K46" s="138" t="e">
        <f aca="false">EURO(F46,H46,V46,V46,C46,W46,1,1)</f>
        <v>#NAME?</v>
      </c>
      <c r="L46" s="101" t="e">
        <f aca="false">IF(AND(G46&lt;H46,F$2="no"),"",EURO(G46,H46,V46,V46,C46,W46,0,0))</f>
        <v>#NAME?</v>
      </c>
      <c r="M46" s="102" t="e">
        <f aca="false">IF(AND(F46&lt;H46,F$2="no"),"",EURO(F46,H46,V46,V46,D46,W46,0,0))</f>
        <v>#NAME?</v>
      </c>
      <c r="N46" s="105" t="e">
        <f aca="false">EURO(F46,H46,V46,V46,C46,W46,0,1)</f>
        <v>#NAME?</v>
      </c>
      <c r="O46" s="106" t="e">
        <f aca="false">EURO($F46,$H46,$V46,$V46,$C46,$W46,1,2)</f>
        <v>#NAME?</v>
      </c>
      <c r="P46" s="107" t="e">
        <f aca="false">EURO($F46,$H46,$V46,$V46,$C46,$W46,1,3)/100</f>
        <v>#NAME?</v>
      </c>
      <c r="Q46" s="108" t="e">
        <f aca="false">EURO($F46,$H46,$V46,$V46,$C46,$W46,1,5)/365.25*X46*16*$Q$2</f>
        <v>#NAME?</v>
      </c>
      <c r="R46" s="109" t="n">
        <f aca="false">VLOOKUP(E46,Lookups!$B$6:$H$304,6)</f>
        <v>37302</v>
      </c>
      <c r="S46" s="14"/>
      <c r="T46" s="129" t="e">
        <f aca="false">IF(F46&gt;H46,"",J46-I46)</f>
        <v>#NAME?</v>
      </c>
      <c r="U46" s="130" t="str">
        <f aca="false">IF(F46&gt;H46,M46-L46,"")</f>
        <v/>
      </c>
      <c r="V46" s="131" t="n">
        <f aca="false">VLOOKUP(E46,Lookups!$B$6:$E$304,4)</f>
        <v>0.0419510322635128</v>
      </c>
      <c r="W46" s="132" t="n">
        <f aca="false">R46-$C$1</f>
        <v>-8624</v>
      </c>
      <c r="X46" s="133" t="n">
        <f aca="false">VLOOKUP(E46,Lookups!$B$6:$E$304,3)</f>
        <v>20</v>
      </c>
    </row>
    <row r="47" customFormat="false" ht="12.75" hidden="false" customHeight="false" outlineLevel="0" collapsed="false">
      <c r="A47" s="136"/>
      <c r="B47" s="47" t="n">
        <v>0.07</v>
      </c>
      <c r="C47" s="110" t="n">
        <f aca="false">C$43+B47</f>
        <v>0.49</v>
      </c>
      <c r="D47" s="111" t="n">
        <f aca="false">D$43+B47</f>
        <v>0.55</v>
      </c>
      <c r="E47" s="112" t="n">
        <v>37257</v>
      </c>
      <c r="F47" s="113" t="n">
        <f aca="false">F45</f>
        <v>39.5</v>
      </c>
      <c r="G47" s="113" t="n">
        <f aca="false">G45</f>
        <v>40</v>
      </c>
      <c r="H47" s="114" t="n">
        <v>50</v>
      </c>
      <c r="I47" s="115" t="e">
        <f aca="false">IF(AND(F47&gt;H47,F$2="No"),"",EURO(F47,H47,V47,V47,C47,W47,1,0))</f>
        <v>#NAME?</v>
      </c>
      <c r="J47" s="116" t="e">
        <f aca="false">IF(AND(G47&gt;H47,F$2="no"),"",EURO(G47,H47,V47,V47,D47,W47,1,0))</f>
        <v>#NAME?</v>
      </c>
      <c r="K47" s="139" t="e">
        <f aca="false">EURO(F47,H47,V47,V47,C47,W47,1,1)</f>
        <v>#NAME?</v>
      </c>
      <c r="L47" s="115" t="e">
        <f aca="false">IF(AND(G47&lt;H47,F$2="no"),"",EURO(G47,H47,V47,V47,C47,W47,0,0))</f>
        <v>#NAME?</v>
      </c>
      <c r="M47" s="116" t="e">
        <f aca="false">IF(AND(F47&lt;H47,F$2="no"),"",EURO(F47,H47,V47,V47,D47,W47,0,0))</f>
        <v>#NAME?</v>
      </c>
      <c r="N47" s="119" t="e">
        <f aca="false">EURO(F47,H47,V47,V47,C47,W47,0,1)</f>
        <v>#NAME?</v>
      </c>
      <c r="O47" s="120" t="e">
        <f aca="false">EURO($F47,$H47,$V47,$V47,$C47,$W47,1,2)</f>
        <v>#NAME?</v>
      </c>
      <c r="P47" s="121" t="e">
        <f aca="false">EURO($F47,$H47,$V47,$V47,$C47,$W47,1,3)/100</f>
        <v>#NAME?</v>
      </c>
      <c r="Q47" s="122" t="e">
        <f aca="false">EURO($F47,$H47,$V47,$V47,$C47,$W47,1,5)/365.25*X47*16*$Q$2</f>
        <v>#NAME?</v>
      </c>
      <c r="R47" s="123" t="n">
        <f aca="false">VLOOKUP(E47,Lookups!$B$6:$H$304,6)</f>
        <v>37272</v>
      </c>
      <c r="S47" s="14"/>
      <c r="T47" s="124" t="e">
        <f aca="false">IF(F47&gt;H47,"",J47-I47)</f>
        <v>#NAME?</v>
      </c>
      <c r="U47" s="125" t="str">
        <f aca="false">IF(F47&gt;H47,M47-L47,"")</f>
        <v/>
      </c>
      <c r="V47" s="126" t="n">
        <f aca="false">VLOOKUP(E47,Lookups!$B$6:$E$304,4)</f>
        <v>0.0415520673532761</v>
      </c>
      <c r="W47" s="127" t="n">
        <f aca="false">R47-$C$1</f>
        <v>-8654</v>
      </c>
      <c r="X47" s="128" t="n">
        <f aca="false">VLOOKUP(E47,Lookups!$B$6:$E$304,3)</f>
        <v>22</v>
      </c>
    </row>
    <row r="48" customFormat="false" ht="12.75" hidden="false" customHeight="false" outlineLevel="0" collapsed="false">
      <c r="A48" s="136"/>
      <c r="B48" s="47" t="n">
        <v>0.07</v>
      </c>
      <c r="C48" s="96" t="n">
        <f aca="false">C$43+B48</f>
        <v>0.49</v>
      </c>
      <c r="D48" s="97" t="n">
        <f aca="false">D$43+B48</f>
        <v>0.55</v>
      </c>
      <c r="E48" s="98" t="n">
        <v>37288</v>
      </c>
      <c r="F48" s="99" t="n">
        <f aca="false">F46</f>
        <v>39.5</v>
      </c>
      <c r="G48" s="99" t="n">
        <f aca="false">G46</f>
        <v>40</v>
      </c>
      <c r="H48" s="100" t="n">
        <f aca="false">H47</f>
        <v>50</v>
      </c>
      <c r="I48" s="101" t="e">
        <f aca="false">IF(AND(F48&gt;H48,F$2="No"),"",EURO(F48,H48,V48,V48,C48,W48,1,0))</f>
        <v>#NAME?</v>
      </c>
      <c r="J48" s="102" t="e">
        <f aca="false">IF(AND(G48&gt;H48,F$2="no"),"",EURO(G48,H48,V48,V48,D48,W48,1,0))</f>
        <v>#NAME?</v>
      </c>
      <c r="K48" s="138" t="e">
        <f aca="false">EURO(F48,H48,V48,V48,C48,W48,1,1)</f>
        <v>#NAME?</v>
      </c>
      <c r="L48" s="101" t="e">
        <f aca="false">IF(AND(G48&lt;H48,F$2="no"),"",EURO(G48,H48,V48,V48,C48,W48,0,0))</f>
        <v>#NAME?</v>
      </c>
      <c r="M48" s="102" t="e">
        <f aca="false">IF(AND(F48&lt;H48,F$2="no"),"",EURO(F48,H48,V48,V48,D48,W48,0,0))</f>
        <v>#NAME?</v>
      </c>
      <c r="N48" s="105" t="e">
        <f aca="false">EURO(F48,H48,V48,V48,C48,W48,0,1)</f>
        <v>#NAME?</v>
      </c>
      <c r="O48" s="106" t="e">
        <f aca="false">EURO($F48,$H48,$V48,$V48,$C48,$W48,1,2)</f>
        <v>#NAME?</v>
      </c>
      <c r="P48" s="107" t="e">
        <f aca="false">EURO($F48,$H48,$V48,$V48,$C48,$W48,1,3)/100</f>
        <v>#NAME?</v>
      </c>
      <c r="Q48" s="108" t="e">
        <f aca="false">EURO($F48,$H48,$V48,$V48,$C48,$W48,1,5)/365.25*X48*16*$Q$2</f>
        <v>#NAME?</v>
      </c>
      <c r="R48" s="109" t="n">
        <f aca="false">VLOOKUP(E48,Lookups!$B$6:$H$304,6)</f>
        <v>37302</v>
      </c>
      <c r="S48" s="14"/>
      <c r="T48" s="129" t="e">
        <f aca="false">IF(F48&gt;H48,"",J48-I48)</f>
        <v>#NAME?</v>
      </c>
      <c r="U48" s="130" t="str">
        <f aca="false">IF(F48&gt;H48,M48-L48,"")</f>
        <v/>
      </c>
      <c r="V48" s="131" t="n">
        <f aca="false">VLOOKUP(E48,Lookups!$B$6:$E$304,4)</f>
        <v>0.0419510322635128</v>
      </c>
      <c r="W48" s="132" t="n">
        <f aca="false">R48-$C$1</f>
        <v>-8624</v>
      </c>
      <c r="X48" s="133" t="n">
        <f aca="false">VLOOKUP(E48,Lookups!$B$6:$E$304,3)</f>
        <v>20</v>
      </c>
    </row>
    <row r="49" customFormat="false" ht="12.75" hidden="false" customHeight="false" outlineLevel="0" collapsed="false">
      <c r="A49" s="136"/>
      <c r="B49" s="47" t="n">
        <v>0.07</v>
      </c>
      <c r="C49" s="110" t="n">
        <f aca="false">C$43+B49</f>
        <v>0.49</v>
      </c>
      <c r="D49" s="111" t="n">
        <f aca="false">D$43+B49</f>
        <v>0.55</v>
      </c>
      <c r="E49" s="112" t="n">
        <v>37257</v>
      </c>
      <c r="F49" s="113" t="n">
        <f aca="false">F47</f>
        <v>39.5</v>
      </c>
      <c r="G49" s="113" t="n">
        <f aca="false">G47</f>
        <v>40</v>
      </c>
      <c r="H49" s="114" t="n">
        <v>50</v>
      </c>
      <c r="I49" s="115" t="e">
        <f aca="false">IF(AND(F49&gt;H49,F$2="No"),"",EURO(F49,H49,V49,V49,C49,W49,1,0))</f>
        <v>#NAME?</v>
      </c>
      <c r="J49" s="116" t="e">
        <f aca="false">IF(AND(G49&gt;H49,F$2="no"),"",EURO(G49,H49,V49,V49,D49,W49,1,0))</f>
        <v>#NAME?</v>
      </c>
      <c r="K49" s="139" t="e">
        <f aca="false">EURO(F49,H49,V49,V49,C49,W49,1,1)</f>
        <v>#NAME?</v>
      </c>
      <c r="L49" s="115" t="e">
        <f aca="false">IF(AND(G49&lt;H49,F$2="no"),"",EURO(G49,H49,V49,V49,C49,W49,0,0))</f>
        <v>#NAME?</v>
      </c>
      <c r="M49" s="116" t="e">
        <f aca="false">IF(AND(F49&lt;H49,F$2="no"),"",EURO(F49,H49,V49,V49,D49,W49,0,0))</f>
        <v>#NAME?</v>
      </c>
      <c r="N49" s="119" t="e">
        <f aca="false">EURO(F49,H49,V49,V49,C49,W49,0,1)</f>
        <v>#NAME?</v>
      </c>
      <c r="O49" s="120" t="e">
        <f aca="false">EURO($F49,$H49,$V49,$V49,$C49,$W49,1,2)</f>
        <v>#NAME?</v>
      </c>
      <c r="P49" s="121" t="e">
        <f aca="false">EURO($F49,$H49,$V49,$V49,$C49,$W49,1,3)/100</f>
        <v>#NAME?</v>
      </c>
      <c r="Q49" s="122" t="e">
        <f aca="false">EURO($F49,$H49,$V49,$V49,$C49,$W49,1,5)/365.25*X49*16*$Q$2</f>
        <v>#NAME?</v>
      </c>
      <c r="R49" s="123" t="n">
        <f aca="false">VLOOKUP(E49,Lookups!$B$6:$H$304,6)</f>
        <v>37272</v>
      </c>
      <c r="S49" s="14"/>
      <c r="T49" s="69" t="e">
        <f aca="false">IF(F49&gt;H49,"",J49-I49)</f>
        <v>#NAME?</v>
      </c>
      <c r="U49" s="26" t="str">
        <f aca="false">IF(F49&gt;H49,M49-L49,"")</f>
        <v/>
      </c>
      <c r="V49" s="70" t="n">
        <f aca="false">VLOOKUP(E49,Lookups!$B$6:$E$304,4)</f>
        <v>0.0415520673532761</v>
      </c>
      <c r="W49" s="71" t="n">
        <f aca="false">R49-$C$1</f>
        <v>-8654</v>
      </c>
      <c r="X49" s="72" t="n">
        <f aca="false">VLOOKUP(E49,Lookups!$B$6:$E$304,3)</f>
        <v>22</v>
      </c>
    </row>
    <row r="50" customFormat="false" ht="13.5" hidden="false" customHeight="false" outlineLevel="0" collapsed="false">
      <c r="A50" s="136"/>
      <c r="B50" s="47" t="n">
        <v>0.07</v>
      </c>
      <c r="C50" s="66" t="n">
        <f aca="false">C$43+B50</f>
        <v>0.49</v>
      </c>
      <c r="D50" s="67" t="n">
        <f aca="false">D$43+B50</f>
        <v>0.55</v>
      </c>
      <c r="E50" s="93" t="n">
        <v>37288</v>
      </c>
      <c r="F50" s="68" t="n">
        <f aca="false">F48</f>
        <v>39.5</v>
      </c>
      <c r="G50" s="68" t="n">
        <f aca="false">G48</f>
        <v>40</v>
      </c>
      <c r="H50" s="95" t="n">
        <f aca="false">H49</f>
        <v>50</v>
      </c>
      <c r="I50" s="53" t="e">
        <f aca="false">IF(AND(F50&gt;H50,F$2="No"),"",EURO(F50,H50,V50,V50,C50,W50,1,0))</f>
        <v>#NAME?</v>
      </c>
      <c r="J50" s="54" t="e">
        <f aca="false">IF(AND(G50&gt;H50,F$2="no"),"",EURO(G50,H50,V50,V50,D50,W50,1,0))</f>
        <v>#NAME?</v>
      </c>
      <c r="K50" s="137" t="e">
        <f aca="false">EURO(F50,H50,V50,V50,C50,W50,1,1)</f>
        <v>#NAME?</v>
      </c>
      <c r="L50" s="53" t="e">
        <f aca="false">IF(AND(G50&lt;H50,F$2="no"),"",EURO(G50,H50,V50,V50,C50,W50,0,0))</f>
        <v>#NAME?</v>
      </c>
      <c r="M50" s="54" t="e">
        <f aca="false">IF(AND(F50&lt;H50,F$2="no"),"",EURO(F50,H50,V50,V50,D50,W50,0,0))</f>
        <v>#NAME?</v>
      </c>
      <c r="N50" s="56" t="e">
        <f aca="false">EURO(F50,H50,V50,V50,C50,W50,0,1)</f>
        <v>#NAME?</v>
      </c>
      <c r="O50" s="57" t="e">
        <f aca="false">EURO($F50,$H50,$V50,$V50,$C50,$W50,1,2)</f>
        <v>#NAME?</v>
      </c>
      <c r="P50" s="58" t="e">
        <f aca="false">EURO($F50,$H50,$V50,$V50,$C50,$W50,1,3)/100</f>
        <v>#NAME?</v>
      </c>
      <c r="Q50" s="59" t="e">
        <f aca="false">EURO($F50,$H50,$V50,$V50,$C50,$W50,1,5)/365.25*X50*16*$Q$2</f>
        <v>#NAME?</v>
      </c>
      <c r="R50" s="60" t="n">
        <f aca="false">VLOOKUP(E50,Lookups!$B$6:$H$304,6)</f>
        <v>37302</v>
      </c>
      <c r="S50" s="14"/>
      <c r="T50" s="73" t="e">
        <f aca="false">IF(F50&gt;H50,"",J50-I50)</f>
        <v>#NAME?</v>
      </c>
      <c r="U50" s="74" t="str">
        <f aca="false">IF(F50&gt;H50,M50-L50,"")</f>
        <v/>
      </c>
      <c r="V50" s="75" t="n">
        <f aca="false">VLOOKUP(E50,Lookups!$B$6:$E$304,4)</f>
        <v>0.0419510322635128</v>
      </c>
      <c r="W50" s="76" t="n">
        <f aca="false">R50-$C$1</f>
        <v>-8624</v>
      </c>
      <c r="X50" s="77" t="n">
        <f aca="false">VLOOKUP(E50,Lookups!$B$6:$E$304,3)</f>
        <v>20</v>
      </c>
    </row>
    <row r="51" customFormat="false" ht="13.5" hidden="false" customHeight="false" outlineLevel="0" collapsed="false">
      <c r="A51" s="140"/>
      <c r="B51" s="79"/>
      <c r="C51" s="80"/>
      <c r="D51" s="80"/>
      <c r="E51" s="81"/>
      <c r="F51" s="82"/>
      <c r="G51" s="82"/>
      <c r="H51" s="135"/>
      <c r="I51" s="84"/>
      <c r="J51" s="84"/>
      <c r="K51" s="85"/>
      <c r="L51" s="84"/>
      <c r="M51" s="84"/>
      <c r="N51" s="86"/>
      <c r="O51" s="87"/>
      <c r="P51" s="84"/>
      <c r="Q51" s="88"/>
      <c r="R51" s="89"/>
      <c r="S51" s="14"/>
      <c r="T51" s="84"/>
      <c r="U51" s="90"/>
      <c r="V51" s="91"/>
      <c r="W51" s="92"/>
    </row>
    <row r="52" customFormat="false" ht="12.75" hidden="false" customHeight="true" outlineLevel="0" collapsed="false">
      <c r="A52" s="46" t="s">
        <v>37</v>
      </c>
      <c r="B52" s="47"/>
      <c r="C52" s="48" t="n">
        <v>0.32</v>
      </c>
      <c r="D52" s="49" t="n">
        <v>0.42</v>
      </c>
      <c r="E52" s="50" t="n">
        <v>37316</v>
      </c>
      <c r="F52" s="51" t="n">
        <v>40</v>
      </c>
      <c r="G52" s="51" t="n">
        <v>40</v>
      </c>
      <c r="H52" s="52" t="n">
        <v>50</v>
      </c>
      <c r="I52" s="53" t="e">
        <f aca="false">IF(AND(F52&gt;H52,F$2="No"),"",EURO(F52,H52,V52,V52,C52,W52,1,0))</f>
        <v>#NAME?</v>
      </c>
      <c r="J52" s="54" t="e">
        <f aca="false">IF(AND(G52&gt;H52,F$2="no"),"",EURO(G52,H52,V52,V52,D52,W52,1,0))</f>
        <v>#NAME?</v>
      </c>
      <c r="K52" s="55" t="e">
        <f aca="false">EURO(F52,H52,V52,V52,C52,W52,1,1)</f>
        <v>#NAME?</v>
      </c>
      <c r="L52" s="53" t="e">
        <f aca="false">IF(AND(G52&lt;H52,F$2="no"),"",EURO(G52,H52,V52,V52,C52,W52,0,0))</f>
        <v>#NAME?</v>
      </c>
      <c r="M52" s="54" t="e">
        <f aca="false">IF(AND(F52&lt;H52,F$2="no"),"",EURO(F52,H52,V52,V52,D52,W52,0,0))</f>
        <v>#NAME?</v>
      </c>
      <c r="N52" s="56" t="e">
        <f aca="false">EURO(F52,H52,V52,V52,C52,W52,0,1)</f>
        <v>#NAME?</v>
      </c>
      <c r="O52" s="57" t="e">
        <f aca="false">EURO($F52,$H52,$V52,$V52,$C52,$W52,1,2)</f>
        <v>#NAME?</v>
      </c>
      <c r="P52" s="58" t="e">
        <f aca="false">EURO($F52,$H52,$V52,$V52,$C52,$W52,1,3)/100</f>
        <v>#NAME?</v>
      </c>
      <c r="Q52" s="59" t="e">
        <f aca="false">EURO($F52,$H52,$V52,$V52,$C52,$W52,1,5)/365.25*X52*16*$Q$2</f>
        <v>#NAME?</v>
      </c>
      <c r="R52" s="60" t="n">
        <f aca="false">VLOOKUP(E52,Lookups!$B$6:$H$304,6)</f>
        <v>37330</v>
      </c>
      <c r="S52" s="14"/>
      <c r="T52" s="61" t="e">
        <f aca="false">IF(F52&gt;H52,"",J52-I52)</f>
        <v>#NAME?</v>
      </c>
      <c r="U52" s="62" t="str">
        <f aca="false">IF(F52&gt;H52,M52-L52,"")</f>
        <v/>
      </c>
      <c r="V52" s="63" t="n">
        <f aca="false">VLOOKUP(E52,Lookups!$B$6:$E$304,4)</f>
        <v>0.0423113877121675</v>
      </c>
      <c r="W52" s="64" t="n">
        <f aca="false">R52-$C$1</f>
        <v>-8596</v>
      </c>
      <c r="X52" s="65" t="n">
        <f aca="false">VLOOKUP(E52,Lookups!$B$6:$E$304,3)</f>
        <v>21</v>
      </c>
    </row>
    <row r="53" customFormat="false" ht="12.75" hidden="false" customHeight="true" outlineLevel="0" collapsed="false">
      <c r="A53" s="46"/>
      <c r="B53" s="47" t="n">
        <v>0.07</v>
      </c>
      <c r="C53" s="66" t="n">
        <f aca="false">C$52+B53</f>
        <v>0.39</v>
      </c>
      <c r="D53" s="67" t="n">
        <f aca="false">D$52+B53</f>
        <v>0.49</v>
      </c>
      <c r="E53" s="50" t="n">
        <v>37316</v>
      </c>
      <c r="F53" s="68" t="n">
        <f aca="false">F52</f>
        <v>40</v>
      </c>
      <c r="G53" s="68" t="n">
        <f aca="false">G52</f>
        <v>40</v>
      </c>
      <c r="H53" s="52" t="n">
        <v>50</v>
      </c>
      <c r="I53" s="53" t="e">
        <f aca="false">IF(AND(F53&gt;H53,F$2="No"),"",EURO(F53,H53,V53,V53,C53,W53,1,0))</f>
        <v>#NAME?</v>
      </c>
      <c r="J53" s="54" t="e">
        <f aca="false">IF(AND(G53&gt;H53,F$2="no"),"",EURO(G53,H53,V53,V53,D53,W53,1,0))</f>
        <v>#NAME?</v>
      </c>
      <c r="K53" s="55" t="e">
        <f aca="false">EURO(F53,H53,V53,V53,C53,W53,1,1)</f>
        <v>#NAME?</v>
      </c>
      <c r="L53" s="53" t="e">
        <f aca="false">IF(AND(G53&lt;H53,F$2="no"),"",EURO(G53,H53,V53,V53,C53,W53,0,0))</f>
        <v>#NAME?</v>
      </c>
      <c r="M53" s="54" t="e">
        <f aca="false">IF(AND(F53&lt;H53,F$2="no"),"",EURO(F53,H53,V53,V53,D53,W53,0,0))</f>
        <v>#NAME?</v>
      </c>
      <c r="N53" s="56" t="e">
        <f aca="false">EURO(F53,H53,V53,V53,C53,W53,0,1)</f>
        <v>#NAME?</v>
      </c>
      <c r="O53" s="57" t="e">
        <f aca="false">EURO($F53,$H53,$V53,$V53,$C53,$W53,1,2)</f>
        <v>#NAME?</v>
      </c>
      <c r="P53" s="58" t="e">
        <f aca="false">EURO($F53,$H53,$V53,$V53,$C53,$W53,1,3)/100</f>
        <v>#NAME?</v>
      </c>
      <c r="Q53" s="59" t="e">
        <f aca="false">EURO($F53,$H53,$V53,$V53,$C53,$W53,1,5)/365.25*X53*16*$Q$2</f>
        <v>#NAME?</v>
      </c>
      <c r="R53" s="60" t="n">
        <f aca="false">VLOOKUP(E53,Lookups!$B$6:$H$304,6)</f>
        <v>37330</v>
      </c>
      <c r="S53" s="14"/>
      <c r="T53" s="69" t="e">
        <f aca="false">IF(F53&gt;H53,"",J53-I53)</f>
        <v>#NAME?</v>
      </c>
      <c r="U53" s="26" t="str">
        <f aca="false">IF(F53&gt;H53,M53-L53,"")</f>
        <v/>
      </c>
      <c r="V53" s="70" t="n">
        <f aca="false">VLOOKUP(E53,Lookups!$B$6:$E$304,4)</f>
        <v>0.0423113877121675</v>
      </c>
      <c r="W53" s="71" t="n">
        <f aca="false">R53-$C$1</f>
        <v>-8596</v>
      </c>
      <c r="X53" s="72" t="n">
        <f aca="false">VLOOKUP(E53,Lookups!$B$6:$E$304,3)</f>
        <v>21</v>
      </c>
    </row>
    <row r="54" customFormat="false" ht="12.75" hidden="false" customHeight="true" outlineLevel="0" collapsed="false">
      <c r="A54" s="46"/>
      <c r="B54" s="47" t="n">
        <v>0.07</v>
      </c>
      <c r="C54" s="66" t="n">
        <f aca="false">C$52+B54</f>
        <v>0.39</v>
      </c>
      <c r="D54" s="67" t="n">
        <f aca="false">D$52+B54</f>
        <v>0.49</v>
      </c>
      <c r="E54" s="50" t="n">
        <v>37316</v>
      </c>
      <c r="F54" s="68" t="n">
        <f aca="false">F53</f>
        <v>40</v>
      </c>
      <c r="G54" s="68" t="n">
        <f aca="false">G53</f>
        <v>40</v>
      </c>
      <c r="H54" s="52" t="n">
        <v>50</v>
      </c>
      <c r="I54" s="53" t="e">
        <f aca="false">IF(AND(F54&gt;H54,F$2="No"),"",EURO(F54,H54,V54,V54,C54,W54,1,0))</f>
        <v>#NAME?</v>
      </c>
      <c r="J54" s="54" t="e">
        <f aca="false">IF(AND(G54&gt;H54,F$2="no"),"",EURO(G54,H54,V54,V54,D54,W54,1,0))</f>
        <v>#NAME?</v>
      </c>
      <c r="K54" s="55" t="e">
        <f aca="false">EURO(F54,H54,V54,V54,C54,W54,1,1)</f>
        <v>#NAME?</v>
      </c>
      <c r="L54" s="53" t="e">
        <f aca="false">IF(AND(G54&lt;H54,F$2="no"),"",EURO(G54,H54,V54,V54,C54,W54,0,0))</f>
        <v>#NAME?</v>
      </c>
      <c r="M54" s="54" t="e">
        <f aca="false">IF(AND(F54&lt;H54,F$2="no"),"",EURO(F54,H54,V54,V54,D54,W54,0,0))</f>
        <v>#NAME?</v>
      </c>
      <c r="N54" s="56" t="e">
        <f aca="false">EURO(F54,H54,V54,V54,C54,W54,0,1)</f>
        <v>#NAME?</v>
      </c>
      <c r="O54" s="57" t="e">
        <f aca="false">EURO($F54,$H54,$V54,$V54,$C54,$W54,1,2)</f>
        <v>#NAME?</v>
      </c>
      <c r="P54" s="58" t="e">
        <f aca="false">EURO($F54,$H54,$V54,$V54,$C54,$W54,1,3)/100</f>
        <v>#NAME?</v>
      </c>
      <c r="Q54" s="59" t="e">
        <f aca="false">EURO($F54,$H54,$V54,$V54,$C54,$W54,1,5)/365.25*X54*16*$Q$2</f>
        <v>#NAME?</v>
      </c>
      <c r="R54" s="60" t="n">
        <f aca="false">VLOOKUP(E54,Lookups!$B$6:$H$304,6)</f>
        <v>37330</v>
      </c>
      <c r="S54" s="14"/>
      <c r="T54" s="69" t="e">
        <f aca="false">IF(F54&gt;H54,"",J54-I54)</f>
        <v>#NAME?</v>
      </c>
      <c r="U54" s="26" t="str">
        <f aca="false">IF(F54&gt;H54,M54-L54,"")</f>
        <v/>
      </c>
      <c r="V54" s="70" t="n">
        <f aca="false">VLOOKUP(E54,Lookups!$B$6:$E$304,4)</f>
        <v>0.0423113877121675</v>
      </c>
      <c r="W54" s="71" t="n">
        <f aca="false">R54-$C$1</f>
        <v>-8596</v>
      </c>
      <c r="X54" s="72" t="n">
        <f aca="false">VLOOKUP(E54,Lookups!$B$6:$E$304,3)</f>
        <v>21</v>
      </c>
    </row>
    <row r="55" customFormat="false" ht="12.75" hidden="false" customHeight="true" outlineLevel="0" collapsed="false">
      <c r="A55" s="46"/>
      <c r="B55" s="47" t="n">
        <v>0.07</v>
      </c>
      <c r="C55" s="66" t="n">
        <f aca="false">C$52+B55</f>
        <v>0.39</v>
      </c>
      <c r="D55" s="67" t="n">
        <f aca="false">D$52+B55</f>
        <v>0.49</v>
      </c>
      <c r="E55" s="50" t="n">
        <v>37316</v>
      </c>
      <c r="F55" s="68" t="n">
        <f aca="false">F54</f>
        <v>40</v>
      </c>
      <c r="G55" s="68" t="n">
        <f aca="false">G54</f>
        <v>40</v>
      </c>
      <c r="H55" s="52" t="n">
        <v>50</v>
      </c>
      <c r="I55" s="53" t="e">
        <f aca="false">IF(AND(F55&gt;H55,F$2="No"),"",EURO(F55,H55,V55,V55,C55,W55,1,0))</f>
        <v>#NAME?</v>
      </c>
      <c r="J55" s="54" t="e">
        <f aca="false">IF(AND(G55&gt;H55,F$2="no"),"",EURO(G55,H55,V55,V55,D55,W55,1,0))</f>
        <v>#NAME?</v>
      </c>
      <c r="K55" s="55" t="e">
        <f aca="false">EURO(F55,H55,V55,V55,C55,W55,1,1)</f>
        <v>#NAME?</v>
      </c>
      <c r="L55" s="53" t="e">
        <f aca="false">IF(AND(G55&lt;H55,F$2="no"),"",EURO(G55,H55,V55,V55,C55,W55,0,0))</f>
        <v>#NAME?</v>
      </c>
      <c r="M55" s="54" t="e">
        <f aca="false">IF(AND(F55&lt;H55,F$2="no"),"",EURO(F55,H55,V55,V55,D55,W55,0,0))</f>
        <v>#NAME?</v>
      </c>
      <c r="N55" s="56" t="e">
        <f aca="false">EURO(F55,H55,V55,V55,C55,W55,0,1)</f>
        <v>#NAME?</v>
      </c>
      <c r="O55" s="57" t="e">
        <f aca="false">EURO($F55,$H55,$V55,$V55,$C55,$W55,1,2)</f>
        <v>#NAME?</v>
      </c>
      <c r="P55" s="58" t="e">
        <f aca="false">EURO($F55,$H55,$V55,$V55,$C55,$W55,1,3)/100</f>
        <v>#NAME?</v>
      </c>
      <c r="Q55" s="59" t="e">
        <f aca="false">EURO($F55,$H55,$V55,$V55,$C55,$W55,1,5)/365.25*X55*16*$Q$2</f>
        <v>#NAME?</v>
      </c>
      <c r="R55" s="60" t="n">
        <f aca="false">VLOOKUP(E55,Lookups!$B$6:$H$304,6)</f>
        <v>37330</v>
      </c>
      <c r="S55" s="14"/>
      <c r="T55" s="69" t="e">
        <f aca="false">IF(F55&gt;H55,"",J55-I55)</f>
        <v>#NAME?</v>
      </c>
      <c r="U55" s="26" t="str">
        <f aca="false">IF(F55&gt;H55,M55-L55,"")</f>
        <v/>
      </c>
      <c r="V55" s="70" t="n">
        <f aca="false">VLOOKUP(E55,Lookups!$B$6:$E$304,4)</f>
        <v>0.0423113877121675</v>
      </c>
      <c r="W55" s="71" t="n">
        <f aca="false">R55-$C$1</f>
        <v>-8596</v>
      </c>
      <c r="X55" s="72" t="n">
        <f aca="false">VLOOKUP(E55,Lookups!$B$6:$E$304,3)</f>
        <v>21</v>
      </c>
    </row>
    <row r="56" customFormat="false" ht="12.75" hidden="false" customHeight="true" outlineLevel="0" collapsed="false">
      <c r="A56" s="46"/>
      <c r="B56" s="47" t="n">
        <v>0.07</v>
      </c>
      <c r="C56" s="66" t="n">
        <f aca="false">C$52+B56</f>
        <v>0.39</v>
      </c>
      <c r="D56" s="67" t="n">
        <f aca="false">D$52+B56</f>
        <v>0.49</v>
      </c>
      <c r="E56" s="50" t="n">
        <v>37316</v>
      </c>
      <c r="F56" s="68" t="n">
        <f aca="false">F55</f>
        <v>40</v>
      </c>
      <c r="G56" s="68" t="n">
        <f aca="false">G55</f>
        <v>40</v>
      </c>
      <c r="H56" s="52" t="n">
        <v>50</v>
      </c>
      <c r="I56" s="53" t="e">
        <f aca="false">IF(AND(F56&gt;H56,F$2="No"),"",EURO(F56,H56,V56,V56,C56,W56,1,0))</f>
        <v>#NAME?</v>
      </c>
      <c r="J56" s="54" t="e">
        <f aca="false">IF(AND(G56&gt;H56,F$2="no"),"",EURO(G56,H56,V56,V56,D56,W56,1,0))</f>
        <v>#NAME?</v>
      </c>
      <c r="K56" s="55" t="e">
        <f aca="false">EURO(F56,H56,V56,V56,C56,W56,1,1)</f>
        <v>#NAME?</v>
      </c>
      <c r="L56" s="53" t="e">
        <f aca="false">IF(AND(G56&lt;H56,F$2="no"),"",EURO(G56,H56,V56,V56,C56,W56,0,0))</f>
        <v>#NAME?</v>
      </c>
      <c r="M56" s="54" t="e">
        <f aca="false">IF(AND(F56&lt;H56,F$2="no"),"",EURO(F56,H56,V56,V56,D56,W56,0,0))</f>
        <v>#NAME?</v>
      </c>
      <c r="N56" s="56" t="e">
        <f aca="false">EURO(F56,H56,V56,V56,C56,W56,0,1)</f>
        <v>#NAME?</v>
      </c>
      <c r="O56" s="57" t="e">
        <f aca="false">EURO($F56,$H56,$V56,$V56,$C56,$W56,1,2)</f>
        <v>#NAME?</v>
      </c>
      <c r="P56" s="58" t="e">
        <f aca="false">EURO($F56,$H56,$V56,$V56,$C56,$W56,1,3)/100</f>
        <v>#NAME?</v>
      </c>
      <c r="Q56" s="59" t="e">
        <f aca="false">EURO($F56,$H56,$V56,$V56,$C56,$W56,1,5)/365.25*X56*16*$Q$2</f>
        <v>#NAME?</v>
      </c>
      <c r="R56" s="60" t="n">
        <f aca="false">VLOOKUP(E56,Lookups!$B$6:$H$304,6)</f>
        <v>37330</v>
      </c>
      <c r="S56" s="14"/>
      <c r="T56" s="73" t="e">
        <f aca="false">IF(F56&gt;H56,"",J56-I56)</f>
        <v>#NAME?</v>
      </c>
      <c r="U56" s="74" t="str">
        <f aca="false">IF(F56&gt;H56,M56-L56,"")</f>
        <v/>
      </c>
      <c r="V56" s="75" t="n">
        <f aca="false">VLOOKUP(E56,Lookups!$B$6:$E$304,4)</f>
        <v>0.0423113877121675</v>
      </c>
      <c r="W56" s="76" t="n">
        <f aca="false">R56-$C$1</f>
        <v>-8596</v>
      </c>
      <c r="X56" s="77" t="n">
        <f aca="false">VLOOKUP(E56,Lookups!$B$6:$E$304,3)</f>
        <v>21</v>
      </c>
    </row>
    <row r="57" customFormat="false" ht="12.75" hidden="false" customHeight="true" outlineLevel="0" collapsed="false">
      <c r="A57" s="78"/>
      <c r="B57" s="79"/>
      <c r="C57" s="80"/>
      <c r="D57" s="80"/>
      <c r="E57" s="81"/>
      <c r="F57" s="82"/>
      <c r="G57" s="82"/>
      <c r="H57" s="83"/>
      <c r="I57" s="84"/>
      <c r="J57" s="84"/>
      <c r="K57" s="85"/>
      <c r="L57" s="84"/>
      <c r="M57" s="84"/>
      <c r="N57" s="86"/>
      <c r="O57" s="87"/>
      <c r="P57" s="84"/>
      <c r="Q57" s="88"/>
      <c r="R57" s="89"/>
      <c r="S57" s="14"/>
      <c r="T57" s="84"/>
      <c r="U57" s="90"/>
      <c r="V57" s="91"/>
      <c r="W57" s="92"/>
    </row>
    <row r="58" customFormat="false" ht="12.75" hidden="false" customHeight="true" outlineLevel="0" collapsed="false">
      <c r="A58" s="46" t="s">
        <v>38</v>
      </c>
      <c r="B58" s="47"/>
      <c r="C58" s="48" t="n">
        <f aca="false">C56</f>
        <v>0.39</v>
      </c>
      <c r="D58" s="49" t="n">
        <f aca="false">D56</f>
        <v>0.49</v>
      </c>
      <c r="E58" s="50" t="n">
        <v>37347</v>
      </c>
      <c r="F58" s="51" t="n">
        <f aca="false">F56</f>
        <v>40</v>
      </c>
      <c r="G58" s="51" t="n">
        <f aca="false">G56</f>
        <v>40</v>
      </c>
      <c r="H58" s="52" t="n">
        <v>50</v>
      </c>
      <c r="I58" s="53" t="e">
        <f aca="false">IF(AND(F58&gt;H58,F$2="No"),"",EURO(F58,H58,V58,V58,C58,W58,1,0))</f>
        <v>#NAME?</v>
      </c>
      <c r="J58" s="54" t="e">
        <f aca="false">IF(AND(G58&gt;H58,F$2="no"),"",EURO(G58,H58,V58,V58,D58,W58,1,0))</f>
        <v>#NAME?</v>
      </c>
      <c r="K58" s="55" t="e">
        <f aca="false">EURO(F58,H58,V58,V58,C58,W58,1,1)</f>
        <v>#NAME?</v>
      </c>
      <c r="L58" s="53" t="e">
        <f aca="false">IF(AND(G58&lt;H58,F$2="no"),"",EURO(G58,H58,V58,V58,C58,W58,0,0))</f>
        <v>#NAME?</v>
      </c>
      <c r="M58" s="54" t="e">
        <f aca="false">IF(AND(F58&lt;H58,F$2="no"),"",EURO(F58,H58,V58,V58,D58,W58,0,0))</f>
        <v>#NAME?</v>
      </c>
      <c r="N58" s="56" t="e">
        <f aca="false">EURO(F58,H58,V58,V58,C58,W58,0,1)</f>
        <v>#NAME?</v>
      </c>
      <c r="O58" s="57" t="e">
        <f aca="false">EURO($F58,$H58,$V58,$V58,$C58,$W58,1,2)</f>
        <v>#NAME?</v>
      </c>
      <c r="P58" s="58" t="e">
        <f aca="false">EURO($F58,$H58,$V58,$V58,$C58,$W58,1,3)/100</f>
        <v>#NAME?</v>
      </c>
      <c r="Q58" s="59" t="e">
        <f aca="false">EURO($F58,$H58,$V58,$V58,$C58,$W58,1,5)/365.25*X58*16*$Q$2</f>
        <v>#NAME?</v>
      </c>
      <c r="R58" s="60" t="n">
        <f aca="false">VLOOKUP(E58,Lookups!$B$6:$H$304,6)</f>
        <v>37361</v>
      </c>
      <c r="S58" s="14"/>
      <c r="T58" s="61" t="e">
        <f aca="false">IF(F58&gt;H58,"",J58-I58)</f>
        <v>#NAME?</v>
      </c>
      <c r="U58" s="62" t="str">
        <f aca="false">IF(F58&gt;H58,M58-L58,"")</f>
        <v/>
      </c>
      <c r="V58" s="63" t="n">
        <f aca="false">VLOOKUP(E58,Lookups!$B$6:$E$304,4)</f>
        <v>0.0427284295906927</v>
      </c>
      <c r="W58" s="64" t="n">
        <f aca="false">R58-$C$1</f>
        <v>-8565</v>
      </c>
      <c r="X58" s="65" t="n">
        <f aca="false">VLOOKUP(E58,Lookups!$B$6:$E$304,3)</f>
        <v>22</v>
      </c>
    </row>
    <row r="59" customFormat="false" ht="12.75" hidden="false" customHeight="true" outlineLevel="0" collapsed="false">
      <c r="A59" s="46"/>
      <c r="B59" s="47" t="n">
        <v>0.07</v>
      </c>
      <c r="C59" s="66" t="n">
        <f aca="false">C$58+B59</f>
        <v>0.46</v>
      </c>
      <c r="D59" s="67" t="n">
        <f aca="false">D$58+B59</f>
        <v>0.56</v>
      </c>
      <c r="E59" s="50" t="n">
        <v>37347</v>
      </c>
      <c r="F59" s="68" t="n">
        <f aca="false">F58</f>
        <v>40</v>
      </c>
      <c r="G59" s="68" t="n">
        <f aca="false">G58</f>
        <v>40</v>
      </c>
      <c r="H59" s="52" t="n">
        <v>50</v>
      </c>
      <c r="I59" s="53" t="e">
        <f aca="false">IF(AND(F59&gt;H59,F$2="No"),"",EURO(F59,H59,V59,V59,C59,W59,1,0))</f>
        <v>#NAME?</v>
      </c>
      <c r="J59" s="54" t="e">
        <f aca="false">IF(AND(G59&gt;H59,F$2="no"),"",EURO(G59,H59,V59,V59,D59,W59,1,0))</f>
        <v>#NAME?</v>
      </c>
      <c r="K59" s="55" t="e">
        <f aca="false">EURO(F59,H59,V59,V59,C59,W59,1,1)</f>
        <v>#NAME?</v>
      </c>
      <c r="L59" s="53" t="e">
        <f aca="false">IF(AND(G59&lt;H59,F$2="no"),"",EURO(G59,H59,V59,V59,C59,W59,0,0))</f>
        <v>#NAME?</v>
      </c>
      <c r="M59" s="54" t="e">
        <f aca="false">IF(AND(F59&lt;H59,F$2="no"),"",EURO(F59,H59,V59,V59,D59,W59,0,0))</f>
        <v>#NAME?</v>
      </c>
      <c r="N59" s="56" t="e">
        <f aca="false">EURO(F59,H59,V59,V59,C59,W59,0,1)</f>
        <v>#NAME?</v>
      </c>
      <c r="O59" s="57" t="e">
        <f aca="false">EURO($F59,$H59,$V59,$V59,$C59,$W59,1,2)</f>
        <v>#NAME?</v>
      </c>
      <c r="P59" s="58" t="e">
        <f aca="false">EURO($F59,$H59,$V59,$V59,$C59,$W59,1,3)/100</f>
        <v>#NAME?</v>
      </c>
      <c r="Q59" s="59" t="e">
        <f aca="false">EURO($F59,$H59,$V59,$V59,$C59,$W59,1,5)/365.25*X59*16*$Q$2</f>
        <v>#NAME?</v>
      </c>
      <c r="R59" s="60" t="n">
        <f aca="false">VLOOKUP(E59,Lookups!$B$6:$H$304,6)</f>
        <v>37361</v>
      </c>
      <c r="S59" s="14"/>
      <c r="T59" s="69" t="e">
        <f aca="false">IF(F59&gt;H59,"",J59-I59)</f>
        <v>#NAME?</v>
      </c>
      <c r="U59" s="26" t="str">
        <f aca="false">IF(F59&gt;H59,M59-L59,"")</f>
        <v/>
      </c>
      <c r="V59" s="70" t="n">
        <f aca="false">VLOOKUP(E59,Lookups!$B$6:$E$304,4)</f>
        <v>0.0427284295906927</v>
      </c>
      <c r="W59" s="71" t="n">
        <f aca="false">R59-$C$1</f>
        <v>-8565</v>
      </c>
      <c r="X59" s="72" t="n">
        <f aca="false">VLOOKUP(E59,Lookups!$B$6:$E$304,3)</f>
        <v>22</v>
      </c>
    </row>
    <row r="60" customFormat="false" ht="12.75" hidden="false" customHeight="true" outlineLevel="0" collapsed="false">
      <c r="A60" s="46"/>
      <c r="B60" s="47" t="n">
        <v>0.07</v>
      </c>
      <c r="C60" s="66" t="n">
        <f aca="false">C$58+B60</f>
        <v>0.46</v>
      </c>
      <c r="D60" s="67" t="n">
        <f aca="false">D$58+B60</f>
        <v>0.56</v>
      </c>
      <c r="E60" s="50" t="n">
        <v>37347</v>
      </c>
      <c r="F60" s="68" t="n">
        <f aca="false">F59</f>
        <v>40</v>
      </c>
      <c r="G60" s="68" t="n">
        <f aca="false">G59</f>
        <v>40</v>
      </c>
      <c r="H60" s="52" t="n">
        <v>50</v>
      </c>
      <c r="I60" s="53" t="e">
        <f aca="false">IF(AND(F60&gt;H60,F$2="No"),"",EURO(F60,H60,V60,V60,C60,W60,1,0))</f>
        <v>#NAME?</v>
      </c>
      <c r="J60" s="54" t="e">
        <f aca="false">IF(AND(G60&gt;H60,F$2="no"),"",EURO(G60,H60,V60,V60,D60,W60,1,0))</f>
        <v>#NAME?</v>
      </c>
      <c r="K60" s="55" t="e">
        <f aca="false">EURO(F60,H60,V60,V60,C60,W60,1,1)</f>
        <v>#NAME?</v>
      </c>
      <c r="L60" s="53" t="e">
        <f aca="false">IF(AND(G60&lt;H60,F$2="no"),"",EURO(G60,H60,V60,V60,C60,W60,0,0))</f>
        <v>#NAME?</v>
      </c>
      <c r="M60" s="54" t="e">
        <f aca="false">IF(AND(F60&lt;H60,F$2="no"),"",EURO(F60,H60,V60,V60,D60,W60,0,0))</f>
        <v>#NAME?</v>
      </c>
      <c r="N60" s="56" t="e">
        <f aca="false">EURO(F60,H60,V60,V60,C60,W60,0,1)</f>
        <v>#NAME?</v>
      </c>
      <c r="O60" s="57" t="e">
        <f aca="false">EURO($F60,$H60,$V60,$V60,$C60,$W60,1,2)</f>
        <v>#NAME?</v>
      </c>
      <c r="P60" s="58" t="e">
        <f aca="false">EURO($F60,$H60,$V60,$V60,$C60,$W60,1,3)/100</f>
        <v>#NAME?</v>
      </c>
      <c r="Q60" s="59" t="e">
        <f aca="false">EURO($F60,$H60,$V60,$V60,$C60,$W60,1,5)/365.25*X60*16*$Q$2</f>
        <v>#NAME?</v>
      </c>
      <c r="R60" s="60" t="n">
        <f aca="false">VLOOKUP(E60,Lookups!$B$6:$H$304,6)</f>
        <v>37361</v>
      </c>
      <c r="S60" s="14"/>
      <c r="T60" s="69" t="e">
        <f aca="false">IF(F60&gt;H60,"",J60-I60)</f>
        <v>#NAME?</v>
      </c>
      <c r="U60" s="26" t="str">
        <f aca="false">IF(F60&gt;H60,M60-L60,"")</f>
        <v/>
      </c>
      <c r="V60" s="70" t="n">
        <f aca="false">VLOOKUP(E60,Lookups!$B$6:$E$304,4)</f>
        <v>0.0427284295906927</v>
      </c>
      <c r="W60" s="71" t="n">
        <f aca="false">R60-$C$1</f>
        <v>-8565</v>
      </c>
      <c r="X60" s="72" t="n">
        <f aca="false">VLOOKUP(E60,Lookups!$B$6:$E$304,3)</f>
        <v>22</v>
      </c>
    </row>
    <row r="61" customFormat="false" ht="12.75" hidden="false" customHeight="false" outlineLevel="0" collapsed="false">
      <c r="A61" s="46"/>
      <c r="B61" s="47" t="n">
        <v>0.07</v>
      </c>
      <c r="C61" s="66" t="n">
        <f aca="false">C$58+B61</f>
        <v>0.46</v>
      </c>
      <c r="D61" s="67" t="n">
        <f aca="false">D$58+B61</f>
        <v>0.56</v>
      </c>
      <c r="E61" s="50" t="n">
        <v>37347</v>
      </c>
      <c r="F61" s="68" t="n">
        <f aca="false">F60</f>
        <v>40</v>
      </c>
      <c r="G61" s="68" t="n">
        <f aca="false">F61</f>
        <v>40</v>
      </c>
      <c r="H61" s="52" t="n">
        <v>50</v>
      </c>
      <c r="I61" s="53" t="e">
        <f aca="false">IF(AND(F61&gt;H61,F$2="No"),"",EURO(F61,H61,V61,V61,C61,W61,1,0))</f>
        <v>#NAME?</v>
      </c>
      <c r="J61" s="54" t="e">
        <f aca="false">IF(AND(G61&gt;H61,F$2="no"),"",EURO(G61,H61,V61,V61,D61,W61,1,0))</f>
        <v>#NAME?</v>
      </c>
      <c r="K61" s="55" t="e">
        <f aca="false">EURO(F61,H61,V61,V61,C61,W61,1,1)</f>
        <v>#NAME?</v>
      </c>
      <c r="L61" s="53" t="e">
        <f aca="false">IF(AND(G61&lt;H61,F$2="no"),"",EURO(G61,H61,V61,V61,C61,W61,0,0))</f>
        <v>#NAME?</v>
      </c>
      <c r="M61" s="54" t="e">
        <f aca="false">IF(AND(F61&lt;H61,F$2="no"),"",EURO(F61,H61,V61,V61,D61,W61,0,0))</f>
        <v>#NAME?</v>
      </c>
      <c r="N61" s="56" t="e">
        <f aca="false">EURO(F61,H61,V61,V61,C61,W61,0,1)</f>
        <v>#NAME?</v>
      </c>
      <c r="O61" s="57" t="e">
        <f aca="false">EURO($F61,$H61,$V61,$V61,$C61,$W61,1,2)</f>
        <v>#NAME?</v>
      </c>
      <c r="P61" s="58" t="e">
        <f aca="false">EURO($F61,$H61,$V61,$V61,$C61,$W61,1,3)/100</f>
        <v>#NAME?</v>
      </c>
      <c r="Q61" s="59" t="e">
        <f aca="false">EURO($F61,$H61,$V61,$V61,$C61,$W61,1,5)/365.25*X61*16*$Q$2</f>
        <v>#NAME?</v>
      </c>
      <c r="R61" s="60" t="n">
        <f aca="false">VLOOKUP(E61,Lookups!$B$6:$H$304,6)</f>
        <v>37361</v>
      </c>
      <c r="S61" s="14"/>
      <c r="T61" s="69" t="e">
        <f aca="false">IF(F61&gt;H61,"",J61-I61)</f>
        <v>#NAME?</v>
      </c>
      <c r="U61" s="26" t="str">
        <f aca="false">IF(F61&gt;H61,M61-L61,"")</f>
        <v/>
      </c>
      <c r="V61" s="70" t="n">
        <f aca="false">VLOOKUP(E61,Lookups!$B$6:$E$304,4)</f>
        <v>0.0427284295906927</v>
      </c>
      <c r="W61" s="71" t="n">
        <f aca="false">R61-$C$1</f>
        <v>-8565</v>
      </c>
      <c r="X61" s="72" t="n">
        <f aca="false">VLOOKUP(E61,Lookups!$B$6:$E$304,3)</f>
        <v>22</v>
      </c>
    </row>
    <row r="62" customFormat="false" ht="13.5" hidden="false" customHeight="false" outlineLevel="0" collapsed="false">
      <c r="A62" s="46"/>
      <c r="B62" s="47" t="n">
        <v>0.07</v>
      </c>
      <c r="C62" s="66" t="n">
        <f aca="false">C$58+B62</f>
        <v>0.46</v>
      </c>
      <c r="D62" s="67" t="n">
        <f aca="false">D$58+B62</f>
        <v>0.56</v>
      </c>
      <c r="E62" s="50" t="n">
        <v>37347</v>
      </c>
      <c r="F62" s="68" t="n">
        <f aca="false">F61</f>
        <v>40</v>
      </c>
      <c r="G62" s="68" t="n">
        <f aca="false">F62</f>
        <v>40</v>
      </c>
      <c r="H62" s="52" t="n">
        <v>50</v>
      </c>
      <c r="I62" s="53" t="e">
        <f aca="false">IF(AND(F62&gt;H62,F$2="No"),"",EURO(F62,H62,V62,V62,C62,W62,1,0))</f>
        <v>#NAME?</v>
      </c>
      <c r="J62" s="54" t="e">
        <f aca="false">IF(AND(G62&gt;H62,F$2="no"),"",EURO(G62,H62,V62,V62,D62,W62,1,0))</f>
        <v>#NAME?</v>
      </c>
      <c r="K62" s="55" t="e">
        <f aca="false">EURO(F62,H62,V62,V62,C62,W62,1,1)</f>
        <v>#NAME?</v>
      </c>
      <c r="L62" s="53" t="e">
        <f aca="false">IF(AND(G62&lt;H62,F$2="no"),"",EURO(G62,H62,V62,V62,C62,W62,0,0))</f>
        <v>#NAME?</v>
      </c>
      <c r="M62" s="54" t="e">
        <f aca="false">IF(AND(F62&lt;H62,F$2="no"),"",EURO(F62,H62,V62,V62,D62,W62,0,0))</f>
        <v>#NAME?</v>
      </c>
      <c r="N62" s="56" t="e">
        <f aca="false">EURO(F62,H62,V62,V62,C62,W62,0,1)</f>
        <v>#NAME?</v>
      </c>
      <c r="O62" s="57" t="e">
        <f aca="false">EURO($F62,$H62,$V62,$V62,$C62,$W62,1,2)</f>
        <v>#NAME?</v>
      </c>
      <c r="P62" s="58" t="e">
        <f aca="false">EURO($F62,$H62,$V62,$V62,$C62,$W62,1,3)/100</f>
        <v>#NAME?</v>
      </c>
      <c r="Q62" s="59" t="e">
        <f aca="false">EURO($F62,$H62,$V62,$V62,$C62,$W62,1,5)/365.25*X62*16*$Q$2</f>
        <v>#NAME?</v>
      </c>
      <c r="R62" s="60" t="n">
        <f aca="false">VLOOKUP(E62,Lookups!$B$6:$H$304,6)</f>
        <v>37361</v>
      </c>
      <c r="S62" s="14"/>
      <c r="T62" s="73" t="e">
        <f aca="false">IF(F62&gt;H62,"",J62-I62)</f>
        <v>#NAME?</v>
      </c>
      <c r="U62" s="74" t="str">
        <f aca="false">IF(F62&gt;H62,M62-L62,"")</f>
        <v/>
      </c>
      <c r="V62" s="75" t="n">
        <f aca="false">VLOOKUP(E62,Lookups!$B$6:$E$304,4)</f>
        <v>0.0427284295906927</v>
      </c>
      <c r="W62" s="76" t="n">
        <f aca="false">R62-$C$1</f>
        <v>-8565</v>
      </c>
      <c r="X62" s="77" t="n">
        <f aca="false">VLOOKUP(E62,Lookups!$B$6:$E$304,3)</f>
        <v>22</v>
      </c>
    </row>
    <row r="63" customFormat="false" ht="13.5" hidden="false" customHeight="false" outlineLevel="0" collapsed="false">
      <c r="A63" s="78"/>
      <c r="B63" s="79"/>
      <c r="C63" s="80"/>
      <c r="D63" s="80"/>
      <c r="E63" s="81"/>
      <c r="F63" s="82"/>
      <c r="G63" s="82"/>
      <c r="H63" s="83"/>
      <c r="I63" s="84"/>
      <c r="J63" s="84"/>
      <c r="K63" s="85"/>
      <c r="L63" s="84"/>
      <c r="M63" s="84"/>
      <c r="N63" s="86"/>
      <c r="O63" s="87"/>
      <c r="P63" s="84"/>
      <c r="Q63" s="88"/>
      <c r="R63" s="89"/>
      <c r="S63" s="14"/>
      <c r="T63" s="84"/>
      <c r="U63" s="90"/>
      <c r="V63" s="91"/>
      <c r="W63" s="92"/>
    </row>
    <row r="64" customFormat="false" ht="12.75" hidden="false" customHeight="true" outlineLevel="0" collapsed="false">
      <c r="A64" s="46" t="s">
        <v>39</v>
      </c>
      <c r="B64" s="47"/>
      <c r="C64" s="48" t="n">
        <f aca="false">C62</f>
        <v>0.46</v>
      </c>
      <c r="D64" s="49" t="n">
        <f aca="false">D62</f>
        <v>0.56</v>
      </c>
      <c r="E64" s="50" t="n">
        <v>37377</v>
      </c>
      <c r="F64" s="51" t="n">
        <f aca="false">F62</f>
        <v>40</v>
      </c>
      <c r="G64" s="51" t="n">
        <f aca="false">F64</f>
        <v>40</v>
      </c>
      <c r="H64" s="52" t="n">
        <v>50</v>
      </c>
      <c r="I64" s="53" t="e">
        <f aca="false">IF(AND(F64&gt;H64,F$2="No"),"",EURO(F64,H64,V64,V64,C64,W64,1,0))</f>
        <v>#NAME?</v>
      </c>
      <c r="J64" s="54" t="e">
        <f aca="false">IF(AND(G64&gt;H64,F$2="no"),"",EURO(G64,H64,V64,V64,D64,W64,1,0))</f>
        <v>#NAME?</v>
      </c>
      <c r="K64" s="55" t="e">
        <f aca="false">EURO(F64,H64,V64,V64,C64,W64,1,1)</f>
        <v>#NAME?</v>
      </c>
      <c r="L64" s="53" t="e">
        <f aca="false">IF(AND(G64&lt;H64,F$2="no"),"",EURO(G64,H64,V64,V64,C64,W64,0,0))</f>
        <v>#NAME?</v>
      </c>
      <c r="M64" s="54" t="e">
        <f aca="false">IF(AND(F64&lt;H64,F$2="no"),"",EURO(F64,H64,V64,V64,D64,W64,0,0))</f>
        <v>#NAME?</v>
      </c>
      <c r="N64" s="56" t="e">
        <f aca="false">EURO(F64,H64,V64,V64,C64,W64,0,1)</f>
        <v>#NAME?</v>
      </c>
      <c r="O64" s="57" t="e">
        <f aca="false">EURO($F64,$H64,$V64,$V64,$C64,$W64,1,2)</f>
        <v>#NAME?</v>
      </c>
      <c r="P64" s="58" t="e">
        <f aca="false">EURO($F64,$H64,$V64,$V64,$C64,$W64,1,3)/100</f>
        <v>#NAME?</v>
      </c>
      <c r="Q64" s="59" t="e">
        <f aca="false">EURO($F64,$H64,$V64,$V64,$C64,$W64,1,5)/365.25*X64*16*$Q$2</f>
        <v>#NAME?</v>
      </c>
      <c r="R64" s="60" t="n">
        <f aca="false">VLOOKUP(E64,Lookups!$B$6:$H$304,6)</f>
        <v>37391</v>
      </c>
      <c r="S64" s="14"/>
      <c r="T64" s="61" t="e">
        <f aca="false">IF(F64&gt;H64,"",J64-I64)</f>
        <v>#NAME?</v>
      </c>
      <c r="U64" s="62" t="str">
        <f aca="false">IF(F64&gt;H64,M64-L64,"")</f>
        <v/>
      </c>
      <c r="V64" s="63" t="n">
        <f aca="false">VLOOKUP(E64,Lookups!$B$6:$E$304,4)</f>
        <v>0.0431443334007802</v>
      </c>
      <c r="W64" s="64" t="n">
        <f aca="false">R64-$C$1</f>
        <v>-8535</v>
      </c>
      <c r="X64" s="65" t="n">
        <f aca="false">VLOOKUP(E64,Lookups!$B$6:$E$304,3)</f>
        <v>22</v>
      </c>
    </row>
    <row r="65" customFormat="false" ht="12.75" hidden="false" customHeight="false" outlineLevel="0" collapsed="false">
      <c r="A65" s="46"/>
      <c r="B65" s="47" t="n">
        <v>0.07</v>
      </c>
      <c r="C65" s="66" t="n">
        <f aca="false">C$64+B65</f>
        <v>0.53</v>
      </c>
      <c r="D65" s="67" t="n">
        <f aca="false">D$64+B65</f>
        <v>0.63</v>
      </c>
      <c r="E65" s="50" t="n">
        <v>37377</v>
      </c>
      <c r="F65" s="68" t="n">
        <f aca="false">F64</f>
        <v>40</v>
      </c>
      <c r="G65" s="68" t="n">
        <f aca="false">F65</f>
        <v>40</v>
      </c>
      <c r="H65" s="52" t="n">
        <v>50</v>
      </c>
      <c r="I65" s="53" t="e">
        <f aca="false">IF(AND(F65&gt;H65,F$2="No"),"",EURO(F65,H65,V65,V65,C65,W65,1,0))</f>
        <v>#NAME?</v>
      </c>
      <c r="J65" s="54" t="e">
        <f aca="false">IF(AND(G65&gt;H65,F$2="no"),"",EURO(G65,H65,V65,V65,D65,W65,1,0))</f>
        <v>#NAME?</v>
      </c>
      <c r="K65" s="55" t="e">
        <f aca="false">EURO(F65,H65,V65,V65,C65,W65,1,1)</f>
        <v>#NAME?</v>
      </c>
      <c r="L65" s="53" t="e">
        <f aca="false">IF(AND(G65&lt;H65,F$2="no"),"",EURO(G65,H65,V65,V65,C65,W65,0,0))</f>
        <v>#NAME?</v>
      </c>
      <c r="M65" s="54" t="e">
        <f aca="false">IF(AND(F65&lt;H65,F$2="no"),"",EURO(F65,H65,V65,V65,D65,W65,0,0))</f>
        <v>#NAME?</v>
      </c>
      <c r="N65" s="56" t="e">
        <f aca="false">EURO(F65,H65,V65,V65,C65,W65,0,1)</f>
        <v>#NAME?</v>
      </c>
      <c r="O65" s="57" t="e">
        <f aca="false">EURO($F65,$H65,$V65,$V65,$C65,$W65,1,2)</f>
        <v>#NAME?</v>
      </c>
      <c r="P65" s="58" t="e">
        <f aca="false">EURO($F65,$H65,$V65,$V65,$C65,$W65,1,3)/100</f>
        <v>#NAME?</v>
      </c>
      <c r="Q65" s="59" t="e">
        <f aca="false">EURO($F65,$H65,$V65,$V65,$C65,$W65,1,5)/365.25*X65*16*$Q$2</f>
        <v>#NAME?</v>
      </c>
      <c r="R65" s="60" t="n">
        <f aca="false">VLOOKUP(E65,Lookups!$B$6:$H$304,6)</f>
        <v>37391</v>
      </c>
      <c r="S65" s="14"/>
      <c r="T65" s="69" t="e">
        <f aca="false">IF(F65&gt;H65,"",J65-I65)</f>
        <v>#NAME?</v>
      </c>
      <c r="U65" s="26" t="str">
        <f aca="false">IF(F65&gt;H65,M65-L65,"")</f>
        <v/>
      </c>
      <c r="V65" s="70" t="n">
        <f aca="false">VLOOKUP(E65,Lookups!$B$6:$E$304,4)</f>
        <v>0.0431443334007802</v>
      </c>
      <c r="W65" s="71" t="n">
        <f aca="false">R65-$C$1</f>
        <v>-8535</v>
      </c>
      <c r="X65" s="72" t="n">
        <f aca="false">VLOOKUP(E65,Lookups!$B$6:$E$304,3)</f>
        <v>22</v>
      </c>
    </row>
    <row r="66" customFormat="false" ht="12.75" hidden="false" customHeight="false" outlineLevel="0" collapsed="false">
      <c r="A66" s="46"/>
      <c r="B66" s="47" t="n">
        <v>0.07</v>
      </c>
      <c r="C66" s="66" t="n">
        <f aca="false">C$64+B66</f>
        <v>0.53</v>
      </c>
      <c r="D66" s="67" t="n">
        <f aca="false">D$64+B66</f>
        <v>0.63</v>
      </c>
      <c r="E66" s="50" t="n">
        <v>37377</v>
      </c>
      <c r="F66" s="68" t="n">
        <f aca="false">F65</f>
        <v>40</v>
      </c>
      <c r="G66" s="68" t="n">
        <f aca="false">F66</f>
        <v>40</v>
      </c>
      <c r="H66" s="52" t="n">
        <v>50</v>
      </c>
      <c r="I66" s="53" t="e">
        <f aca="false">IF(AND(F66&gt;H66,F$2="No"),"",EURO(F66,H66,V66,V66,C66,W66,1,0))</f>
        <v>#NAME?</v>
      </c>
      <c r="J66" s="54" t="e">
        <f aca="false">IF(AND(G66&gt;H66,F$2="no"),"",EURO(G66,H66,V66,V66,D66,W66,1,0))</f>
        <v>#NAME?</v>
      </c>
      <c r="K66" s="55" t="e">
        <f aca="false">EURO(F66,H66,V66,V66,C66,W66,1,1)</f>
        <v>#NAME?</v>
      </c>
      <c r="L66" s="53" t="e">
        <f aca="false">IF(AND(G66&lt;H66,F$2="no"),"",EURO(G66,H66,V66,V66,C66,W66,0,0))</f>
        <v>#NAME?</v>
      </c>
      <c r="M66" s="54" t="e">
        <f aca="false">IF(AND(F66&lt;H66,F$2="no"),"",EURO(F66,H66,V66,V66,D66,W66,0,0))</f>
        <v>#NAME?</v>
      </c>
      <c r="N66" s="56" t="e">
        <f aca="false">EURO(F66,H66,V66,V66,C66,W66,0,1)</f>
        <v>#NAME?</v>
      </c>
      <c r="O66" s="57" t="e">
        <f aca="false">EURO($F66,$H66,$V66,$V66,$C66,$W66,1,2)</f>
        <v>#NAME?</v>
      </c>
      <c r="P66" s="58" t="e">
        <f aca="false">EURO($F66,$H66,$V66,$V66,$C66,$W66,1,3)/100</f>
        <v>#NAME?</v>
      </c>
      <c r="Q66" s="59" t="e">
        <f aca="false">EURO($F66,$H66,$V66,$V66,$C66,$W66,1,5)/365.25*X66*16*$Q$2</f>
        <v>#NAME?</v>
      </c>
      <c r="R66" s="60" t="n">
        <f aca="false">VLOOKUP(E66,Lookups!$B$6:$H$304,6)</f>
        <v>37391</v>
      </c>
      <c r="S66" s="14"/>
      <c r="T66" s="69" t="e">
        <f aca="false">IF(F66&gt;H66,"",J66-I66)</f>
        <v>#NAME?</v>
      </c>
      <c r="U66" s="26" t="str">
        <f aca="false">IF(F66&gt;H66,M66-L66,"")</f>
        <v/>
      </c>
      <c r="V66" s="70" t="n">
        <f aca="false">VLOOKUP(E66,Lookups!$B$6:$E$304,4)</f>
        <v>0.0431443334007802</v>
      </c>
      <c r="W66" s="71" t="n">
        <f aca="false">R66-$C$1</f>
        <v>-8535</v>
      </c>
      <c r="X66" s="72" t="n">
        <f aca="false">VLOOKUP(E66,Lookups!$B$6:$E$304,3)</f>
        <v>22</v>
      </c>
    </row>
    <row r="67" customFormat="false" ht="12.75" hidden="false" customHeight="false" outlineLevel="0" collapsed="false">
      <c r="A67" s="46"/>
      <c r="B67" s="47" t="n">
        <v>0.07</v>
      </c>
      <c r="C67" s="66" t="n">
        <f aca="false">C$64+B67</f>
        <v>0.53</v>
      </c>
      <c r="D67" s="67" t="n">
        <f aca="false">D$64+B67</f>
        <v>0.63</v>
      </c>
      <c r="E67" s="50" t="n">
        <v>37377</v>
      </c>
      <c r="F67" s="68" t="n">
        <f aca="false">F66</f>
        <v>40</v>
      </c>
      <c r="G67" s="68" t="n">
        <f aca="false">F67</f>
        <v>40</v>
      </c>
      <c r="H67" s="52" t="n">
        <v>50</v>
      </c>
      <c r="I67" s="53" t="e">
        <f aca="false">IF(AND(F67&gt;H67,F$2="No"),"",EURO(F67,H67,V67,V67,C67,W67,1,0))</f>
        <v>#NAME?</v>
      </c>
      <c r="J67" s="54" t="e">
        <f aca="false">IF(AND(G67&gt;H67,F$2="no"),"",EURO(G67,H67,V67,V67,D67,W67,1,0))</f>
        <v>#NAME?</v>
      </c>
      <c r="K67" s="55" t="e">
        <f aca="false">EURO(F67,H67,V67,V67,C67,W67,1,1)</f>
        <v>#NAME?</v>
      </c>
      <c r="L67" s="53" t="e">
        <f aca="false">IF(AND(G67&lt;H67,F$2="no"),"",EURO(G67,H67,V67,V67,C67,W67,0,0))</f>
        <v>#NAME?</v>
      </c>
      <c r="M67" s="54" t="e">
        <f aca="false">IF(AND(F67&lt;H67,F$2="no"),"",EURO(F67,H67,V67,V67,D67,W67,0,0))</f>
        <v>#NAME?</v>
      </c>
      <c r="N67" s="56" t="e">
        <f aca="false">EURO(F67,H67,V67,V67,C67,W67,0,1)</f>
        <v>#NAME?</v>
      </c>
      <c r="O67" s="57" t="e">
        <f aca="false">EURO($F67,$H67,$V67,$V67,$C67,$W67,1,2)</f>
        <v>#NAME?</v>
      </c>
      <c r="P67" s="58" t="e">
        <f aca="false">EURO($F67,$H67,$V67,$V67,$C67,$W67,1,3)/100</f>
        <v>#NAME?</v>
      </c>
      <c r="Q67" s="59" t="e">
        <f aca="false">EURO($F67,$H67,$V67,$V67,$C67,$W67,1,5)/365.25*X67*16*$Q$2</f>
        <v>#NAME?</v>
      </c>
      <c r="R67" s="60" t="n">
        <f aca="false">VLOOKUP(E67,Lookups!$B$6:$H$304,6)</f>
        <v>37391</v>
      </c>
      <c r="S67" s="14"/>
      <c r="T67" s="69" t="e">
        <f aca="false">IF(F67&gt;H67,"",J67-I67)</f>
        <v>#NAME?</v>
      </c>
      <c r="U67" s="26" t="str">
        <f aca="false">IF(F67&gt;H67,M67-L67,"")</f>
        <v/>
      </c>
      <c r="V67" s="70" t="n">
        <f aca="false">VLOOKUP(E67,Lookups!$B$6:$E$304,4)</f>
        <v>0.0431443334007802</v>
      </c>
      <c r="W67" s="71" t="n">
        <f aca="false">R67-$C$1</f>
        <v>-8535</v>
      </c>
      <c r="X67" s="72" t="n">
        <f aca="false">VLOOKUP(E67,Lookups!$B$6:$E$304,3)</f>
        <v>22</v>
      </c>
    </row>
    <row r="68" customFormat="false" ht="13.5" hidden="false" customHeight="false" outlineLevel="0" collapsed="false">
      <c r="A68" s="46"/>
      <c r="B68" s="47" t="n">
        <v>0.07</v>
      </c>
      <c r="C68" s="66" t="n">
        <f aca="false">C$64+B68</f>
        <v>0.53</v>
      </c>
      <c r="D68" s="67" t="n">
        <f aca="false">D$64+B68</f>
        <v>0.63</v>
      </c>
      <c r="E68" s="50" t="n">
        <v>37377</v>
      </c>
      <c r="F68" s="68" t="n">
        <f aca="false">F67</f>
        <v>40</v>
      </c>
      <c r="G68" s="68" t="n">
        <f aca="false">F68</f>
        <v>40</v>
      </c>
      <c r="H68" s="52" t="n">
        <v>50</v>
      </c>
      <c r="I68" s="53" t="e">
        <f aca="false">IF(AND(F68&gt;H68,F$2="No"),"",EURO(F68,H68,V68,V68,C68,W68,1,0))</f>
        <v>#NAME?</v>
      </c>
      <c r="J68" s="54" t="e">
        <f aca="false">IF(AND(G68&gt;H68,F$2="no"),"",EURO(G68,H68,V68,V68,D68,W68,1,0))</f>
        <v>#NAME?</v>
      </c>
      <c r="K68" s="55" t="e">
        <f aca="false">EURO(F68,H68,V68,V68,C68,W68,1,1)</f>
        <v>#NAME?</v>
      </c>
      <c r="L68" s="53" t="e">
        <f aca="false">IF(AND(G68&lt;H68,F$2="no"),"",EURO(G68,H68,V68,V68,C68,W68,0,0))</f>
        <v>#NAME?</v>
      </c>
      <c r="M68" s="54" t="e">
        <f aca="false">IF(AND(F68&lt;H68,F$2="no"),"",EURO(F68,H68,V68,V68,D68,W68,0,0))</f>
        <v>#NAME?</v>
      </c>
      <c r="N68" s="56" t="e">
        <f aca="false">EURO(F68,H68,V68,V68,C68,W68,0,1)</f>
        <v>#NAME?</v>
      </c>
      <c r="O68" s="57" t="e">
        <f aca="false">EURO($F68,$H68,$V68,$V68,$C68,$W68,1,2)</f>
        <v>#NAME?</v>
      </c>
      <c r="P68" s="58" t="e">
        <f aca="false">EURO($F68,$H68,$V68,$V68,$C68,$W68,1,3)/100</f>
        <v>#NAME?</v>
      </c>
      <c r="Q68" s="59" t="e">
        <f aca="false">EURO($F68,$H68,$V68,$V68,$C68,$W68,1,5)/365.25*X68*16*$Q$2</f>
        <v>#NAME?</v>
      </c>
      <c r="R68" s="60" t="n">
        <f aca="false">VLOOKUP(E68,Lookups!$B$6:$H$304,6)</f>
        <v>37391</v>
      </c>
      <c r="S68" s="14"/>
      <c r="T68" s="73" t="e">
        <f aca="false">IF(F68&gt;H68,"",J68-I68)</f>
        <v>#NAME?</v>
      </c>
      <c r="U68" s="74" t="str">
        <f aca="false">IF(F68&gt;H68,M68-L68,"")</f>
        <v/>
      </c>
      <c r="V68" s="75" t="n">
        <f aca="false">VLOOKUP(E68,Lookups!$B$6:$E$304,4)</f>
        <v>0.0431443334007802</v>
      </c>
      <c r="W68" s="76" t="n">
        <f aca="false">R68-$C$1</f>
        <v>-8535</v>
      </c>
      <c r="X68" s="77" t="n">
        <f aca="false">VLOOKUP(E68,Lookups!$B$6:$E$304,3)</f>
        <v>22</v>
      </c>
    </row>
    <row r="69" customFormat="false" ht="13.5" hidden="false" customHeight="false" outlineLevel="0" collapsed="false">
      <c r="A69" s="78"/>
      <c r="B69" s="79"/>
      <c r="C69" s="80"/>
      <c r="D69" s="80"/>
      <c r="E69" s="81"/>
      <c r="F69" s="82"/>
      <c r="G69" s="82"/>
      <c r="H69" s="83"/>
      <c r="I69" s="84"/>
      <c r="J69" s="84"/>
      <c r="K69" s="85"/>
      <c r="L69" s="84"/>
      <c r="M69" s="84"/>
      <c r="N69" s="86"/>
      <c r="O69" s="87"/>
      <c r="P69" s="84"/>
      <c r="Q69" s="88"/>
      <c r="R69" s="89"/>
      <c r="S69" s="14"/>
      <c r="T69" s="84"/>
      <c r="U69" s="90"/>
      <c r="V69" s="91"/>
      <c r="W69" s="92"/>
    </row>
    <row r="70" customFormat="false" ht="12.75" hidden="false" customHeight="true" outlineLevel="0" collapsed="false">
      <c r="A70" s="141" t="s">
        <v>40</v>
      </c>
      <c r="B70" s="47"/>
      <c r="C70" s="48" t="n">
        <f aca="false">C68</f>
        <v>0.53</v>
      </c>
      <c r="D70" s="49" t="n">
        <f aca="false">D68</f>
        <v>0.63</v>
      </c>
      <c r="E70" s="50" t="n">
        <v>37408</v>
      </c>
      <c r="F70" s="51" t="n">
        <f aca="false">F68</f>
        <v>40</v>
      </c>
      <c r="G70" s="51" t="n">
        <f aca="false">F70</f>
        <v>40</v>
      </c>
      <c r="H70" s="52" t="n">
        <v>50</v>
      </c>
      <c r="I70" s="53" t="e">
        <f aca="false">IF(AND(F70&gt;H70,F$2="No"),"",EURO(F70,H70,V70,V70,C70,W70,1,0))</f>
        <v>#NAME?</v>
      </c>
      <c r="J70" s="54" t="e">
        <f aca="false">IF(AND(G70&gt;H70,F$2="no"),"",EURO(G70,H70,V70,V70,D70,W70,1,0))</f>
        <v>#NAME?</v>
      </c>
      <c r="K70" s="55" t="e">
        <f aca="false">EURO(F70,H70,V70,V70,C70,W70,1,1)</f>
        <v>#NAME?</v>
      </c>
      <c r="L70" s="53" t="e">
        <f aca="false">IF(AND(G70&lt;H70,F$2="no"),"",EURO(G70,H70,V70,V70,C70,W70,0,0))</f>
        <v>#NAME?</v>
      </c>
      <c r="M70" s="54" t="e">
        <f aca="false">IF(AND(F70&lt;H70,F$2="no"),"",EURO(F70,H70,V70,V70,D70,W70,0,0))</f>
        <v>#NAME?</v>
      </c>
      <c r="N70" s="56" t="e">
        <f aca="false">EURO(F70,H70,V70,V70,C70,W70,0,1)</f>
        <v>#NAME?</v>
      </c>
      <c r="O70" s="57" t="e">
        <f aca="false">EURO($F70,$H70,$V70,$V70,$C70,$W70,1,2)</f>
        <v>#NAME?</v>
      </c>
      <c r="P70" s="58" t="e">
        <f aca="false">EURO($F70,$H70,$V70,$V70,$C70,$W70,1,3)/100</f>
        <v>#NAME?</v>
      </c>
      <c r="Q70" s="59" t="e">
        <f aca="false">EURO($F70,$H70,$V70,$V70,$C70,$W70,1,5)/365.25*X70*16*$Q$2</f>
        <v>#NAME?</v>
      </c>
      <c r="R70" s="60" t="n">
        <f aca="false">VLOOKUP(E70,Lookups!$B$6:$H$304,6)</f>
        <v>37422</v>
      </c>
      <c r="S70" s="14"/>
      <c r="T70" s="61" t="e">
        <f aca="false">IF(F70&gt;H70,"",J70-I70)</f>
        <v>#NAME?</v>
      </c>
      <c r="U70" s="62" t="str">
        <f aca="false">IF(F70&gt;H70,M70-L70,"")</f>
        <v/>
      </c>
      <c r="V70" s="63" t="n">
        <f aca="false">VLOOKUP(E70,Lookups!$B$6:$E$304,4)</f>
        <v>0.0435741007320805</v>
      </c>
      <c r="W70" s="64" t="n">
        <f aca="false">R70-$C$1</f>
        <v>-8504</v>
      </c>
      <c r="X70" s="65" t="n">
        <f aca="false">VLOOKUP(E70,Lookups!$B$6:$E$304,3)</f>
        <v>20</v>
      </c>
    </row>
    <row r="71" customFormat="false" ht="12.75" hidden="false" customHeight="false" outlineLevel="0" collapsed="false">
      <c r="A71" s="141"/>
      <c r="B71" s="47" t="n">
        <v>0.07</v>
      </c>
      <c r="C71" s="66" t="n">
        <f aca="false">C$70+B71</f>
        <v>0.6</v>
      </c>
      <c r="D71" s="67" t="n">
        <f aca="false">D$70+B71</f>
        <v>0.7</v>
      </c>
      <c r="E71" s="50" t="n">
        <v>37408</v>
      </c>
      <c r="F71" s="68" t="n">
        <f aca="false">F70</f>
        <v>40</v>
      </c>
      <c r="G71" s="68" t="n">
        <f aca="false">F71</f>
        <v>40</v>
      </c>
      <c r="H71" s="52" t="n">
        <v>50</v>
      </c>
      <c r="I71" s="53" t="e">
        <f aca="false">IF(AND(F71&gt;H71,F$2="No"),"",EURO(F71,H71,V71,V71,C71,W71,1,0))</f>
        <v>#NAME?</v>
      </c>
      <c r="J71" s="54" t="e">
        <f aca="false">IF(AND(G71&gt;H71,F$2="no"),"",EURO(G71,H71,V71,V71,D71,W71,1,0))</f>
        <v>#NAME?</v>
      </c>
      <c r="K71" s="55" t="e">
        <f aca="false">EURO(F71,H71,V71,V71,C71,W71,1,1)</f>
        <v>#NAME?</v>
      </c>
      <c r="L71" s="53" t="e">
        <f aca="false">IF(AND(G71&lt;H71,F$2="no"),"",EURO(G71,H71,V71,V71,C71,W71,0,0))</f>
        <v>#NAME?</v>
      </c>
      <c r="M71" s="54" t="e">
        <f aca="false">IF(AND(F71&lt;H71,F$2="no"),"",EURO(F71,H71,V71,V71,D71,W71,0,0))</f>
        <v>#NAME?</v>
      </c>
      <c r="N71" s="56" t="e">
        <f aca="false">EURO(F71,H71,V71,V71,C71,W71,0,1)</f>
        <v>#NAME?</v>
      </c>
      <c r="O71" s="57" t="e">
        <f aca="false">EURO($F71,$H71,$V71,$V71,$C71,$W71,1,2)</f>
        <v>#NAME?</v>
      </c>
      <c r="P71" s="58" t="e">
        <f aca="false">EURO($F71,$H71,$V71,$V71,$C71,$W71,1,3)/100</f>
        <v>#NAME?</v>
      </c>
      <c r="Q71" s="59" t="e">
        <f aca="false">EURO($F71,$H71,$V71,$V71,$C71,$W71,1,5)/365.25*X71*16*$Q$2</f>
        <v>#NAME?</v>
      </c>
      <c r="R71" s="60" t="n">
        <f aca="false">VLOOKUP(E71,Lookups!$B$6:$H$304,6)</f>
        <v>37422</v>
      </c>
      <c r="S71" s="14"/>
      <c r="T71" s="69" t="e">
        <f aca="false">IF(F71&gt;H71,"",J71-I71)</f>
        <v>#NAME?</v>
      </c>
      <c r="U71" s="26" t="str">
        <f aca="false">IF(F71&gt;H71,M71-L71,"")</f>
        <v/>
      </c>
      <c r="V71" s="70" t="n">
        <f aca="false">VLOOKUP(E71,Lookups!$B$6:$E$304,4)</f>
        <v>0.0435741007320805</v>
      </c>
      <c r="W71" s="71" t="n">
        <f aca="false">R71-$C$1</f>
        <v>-8504</v>
      </c>
      <c r="X71" s="72" t="n">
        <f aca="false">VLOOKUP(E71,Lookups!$B$6:$E$304,3)</f>
        <v>20</v>
      </c>
    </row>
    <row r="72" customFormat="false" ht="12.75" hidden="false" customHeight="false" outlineLevel="0" collapsed="false">
      <c r="A72" s="141"/>
      <c r="B72" s="47" t="n">
        <v>0.07</v>
      </c>
      <c r="C72" s="66" t="n">
        <f aca="false">C$70+B72</f>
        <v>0.6</v>
      </c>
      <c r="D72" s="67" t="n">
        <f aca="false">D$70+B72</f>
        <v>0.7</v>
      </c>
      <c r="E72" s="50" t="n">
        <v>37408</v>
      </c>
      <c r="F72" s="68" t="n">
        <f aca="false">F71</f>
        <v>40</v>
      </c>
      <c r="G72" s="68" t="n">
        <f aca="false">F72</f>
        <v>40</v>
      </c>
      <c r="H72" s="52" t="n">
        <v>50</v>
      </c>
      <c r="I72" s="53" t="e">
        <f aca="false">IF(AND(F72&gt;H72,F$2="No"),"",EURO(F72,H72,V72,V72,C72,W72,1,0))</f>
        <v>#NAME?</v>
      </c>
      <c r="J72" s="54" t="e">
        <f aca="false">IF(AND(G72&gt;H72,F$2="no"),"",EURO(G72,H72,V72,V72,D72,W72,1,0))</f>
        <v>#NAME?</v>
      </c>
      <c r="K72" s="55" t="e">
        <f aca="false">EURO(F72,H72,V72,V72,C72,W72,1,1)</f>
        <v>#NAME?</v>
      </c>
      <c r="L72" s="53" t="e">
        <f aca="false">IF(AND(G72&lt;H72,F$2="no"),"",EURO(G72,H72,V72,V72,C72,W72,0,0))</f>
        <v>#NAME?</v>
      </c>
      <c r="M72" s="54" t="e">
        <f aca="false">IF(AND(F72&lt;H72,F$2="no"),"",EURO(F72,H72,V72,V72,D72,W72,0,0))</f>
        <v>#NAME?</v>
      </c>
      <c r="N72" s="56" t="e">
        <f aca="false">EURO(F72,H72,V72,V72,C72,W72,0,1)</f>
        <v>#NAME?</v>
      </c>
      <c r="O72" s="57" t="e">
        <f aca="false">EURO($F72,$H72,$V72,$V72,$C72,$W72,1,2)</f>
        <v>#NAME?</v>
      </c>
      <c r="P72" s="58" t="e">
        <f aca="false">EURO($F72,$H72,$V72,$V72,$C72,$W72,1,3)/100</f>
        <v>#NAME?</v>
      </c>
      <c r="Q72" s="59" t="e">
        <f aca="false">EURO($F72,$H72,$V72,$V72,$C72,$W72,1,5)/365.25*X72*16*$Q$2</f>
        <v>#NAME?</v>
      </c>
      <c r="R72" s="60" t="n">
        <f aca="false">VLOOKUP(E72,Lookups!$B$6:$H$304,6)</f>
        <v>37422</v>
      </c>
      <c r="S72" s="14"/>
      <c r="T72" s="69" t="e">
        <f aca="false">IF(F72&gt;H72,"",J72-I72)</f>
        <v>#NAME?</v>
      </c>
      <c r="U72" s="26" t="str">
        <f aca="false">IF(F72&gt;H72,M72-L72,"")</f>
        <v/>
      </c>
      <c r="V72" s="70" t="n">
        <f aca="false">VLOOKUP(E72,Lookups!$B$6:$E$304,4)</f>
        <v>0.0435741007320805</v>
      </c>
      <c r="W72" s="71" t="n">
        <f aca="false">R72-$C$1</f>
        <v>-8504</v>
      </c>
      <c r="X72" s="72" t="n">
        <f aca="false">VLOOKUP(E72,Lookups!$B$6:$E$304,3)</f>
        <v>20</v>
      </c>
    </row>
    <row r="73" customFormat="false" ht="12.75" hidden="false" customHeight="false" outlineLevel="0" collapsed="false">
      <c r="A73" s="141"/>
      <c r="B73" s="47" t="n">
        <v>0.07</v>
      </c>
      <c r="C73" s="66" t="n">
        <f aca="false">C$70+B73</f>
        <v>0.6</v>
      </c>
      <c r="D73" s="67" t="n">
        <f aca="false">D$70+B73</f>
        <v>0.7</v>
      </c>
      <c r="E73" s="50" t="n">
        <v>37408</v>
      </c>
      <c r="F73" s="68" t="n">
        <f aca="false">F72</f>
        <v>40</v>
      </c>
      <c r="G73" s="68" t="n">
        <f aca="false">F73</f>
        <v>40</v>
      </c>
      <c r="H73" s="52" t="n">
        <v>50</v>
      </c>
      <c r="I73" s="53" t="e">
        <f aca="false">IF(AND(F73&gt;H73,F$2="No"),"",EURO(F73,H73,V73,V73,C73,W73,1,0))</f>
        <v>#NAME?</v>
      </c>
      <c r="J73" s="54" t="e">
        <f aca="false">IF(AND(G73&gt;H73,F$2="no"),"",EURO(G73,H73,V73,V73,D73,W73,1,0))</f>
        <v>#NAME?</v>
      </c>
      <c r="K73" s="55" t="e">
        <f aca="false">EURO(F73,H73,V73,V73,C73,W73,1,1)</f>
        <v>#NAME?</v>
      </c>
      <c r="L73" s="53" t="e">
        <f aca="false">IF(AND(G73&lt;H73,F$2="no"),"",EURO(G73,H73,V73,V73,C73,W73,0,0))</f>
        <v>#NAME?</v>
      </c>
      <c r="M73" s="54" t="e">
        <f aca="false">IF(AND(F73&lt;H73,F$2="no"),"",EURO(F73,H73,V73,V73,D73,W73,0,0))</f>
        <v>#NAME?</v>
      </c>
      <c r="N73" s="56" t="e">
        <f aca="false">EURO(F73,H73,V73,V73,C73,W73,0,1)</f>
        <v>#NAME?</v>
      </c>
      <c r="O73" s="57" t="e">
        <f aca="false">EURO($F73,$H73,$V73,$V73,$C73,$W73,1,2)</f>
        <v>#NAME?</v>
      </c>
      <c r="P73" s="58" t="e">
        <f aca="false">EURO($F73,$H73,$V73,$V73,$C73,$W73,1,3)/100</f>
        <v>#NAME?</v>
      </c>
      <c r="Q73" s="59" t="e">
        <f aca="false">EURO($F73,$H73,$V73,$V73,$C73,$W73,1,5)/365.25*X73*16*$Q$2</f>
        <v>#NAME?</v>
      </c>
      <c r="R73" s="60" t="n">
        <f aca="false">VLOOKUP(E73,Lookups!$B$6:$H$304,6)</f>
        <v>37422</v>
      </c>
      <c r="S73" s="14"/>
      <c r="T73" s="69" t="e">
        <f aca="false">IF(F73&gt;H73,"",J73-I73)</f>
        <v>#NAME?</v>
      </c>
      <c r="U73" s="26" t="str">
        <f aca="false">IF(F73&gt;H73,M73-L73,"")</f>
        <v/>
      </c>
      <c r="V73" s="70" t="n">
        <f aca="false">VLOOKUP(E73,Lookups!$B$6:$E$304,4)</f>
        <v>0.0435741007320805</v>
      </c>
      <c r="W73" s="71" t="n">
        <f aca="false">R73-$C$1</f>
        <v>-8504</v>
      </c>
      <c r="X73" s="72" t="n">
        <f aca="false">VLOOKUP(E73,Lookups!$B$6:$E$304,3)</f>
        <v>20</v>
      </c>
    </row>
    <row r="74" customFormat="false" ht="13.5" hidden="false" customHeight="false" outlineLevel="0" collapsed="false">
      <c r="A74" s="141"/>
      <c r="B74" s="47" t="n">
        <v>0.07</v>
      </c>
      <c r="C74" s="66" t="n">
        <f aca="false">C$70+B74</f>
        <v>0.6</v>
      </c>
      <c r="D74" s="67" t="n">
        <f aca="false">D$70+B74</f>
        <v>0.7</v>
      </c>
      <c r="E74" s="50" t="n">
        <v>37408</v>
      </c>
      <c r="F74" s="68" t="n">
        <f aca="false">F73</f>
        <v>40</v>
      </c>
      <c r="G74" s="68" t="n">
        <f aca="false">F74</f>
        <v>40</v>
      </c>
      <c r="H74" s="52" t="n">
        <v>50</v>
      </c>
      <c r="I74" s="53" t="e">
        <f aca="false">IF(AND(F74&gt;H74,F$2="No"),"",EURO(F74,H74,V74,V74,C74,W74,1,0))</f>
        <v>#NAME?</v>
      </c>
      <c r="J74" s="54" t="e">
        <f aca="false">IF(AND(G74&gt;H74,F$2="no"),"",EURO(G74,H74,V74,V74,D74,W74,1,0))</f>
        <v>#NAME?</v>
      </c>
      <c r="K74" s="55" t="e">
        <f aca="false">EURO(F74,H74,V74,V74,C74,W74,1,1)</f>
        <v>#NAME?</v>
      </c>
      <c r="L74" s="53" t="e">
        <f aca="false">IF(AND(G74&lt;H74,F$2="no"),"",EURO(G74,H74,V74,V74,C74,W74,0,0))</f>
        <v>#NAME?</v>
      </c>
      <c r="M74" s="54" t="e">
        <f aca="false">IF(AND(F74&lt;H74,F$2="no"),"",EURO(F74,H74,V74,V74,D74,W74,0,0))</f>
        <v>#NAME?</v>
      </c>
      <c r="N74" s="56" t="e">
        <f aca="false">EURO(F74,H74,V74,V74,C74,W74,0,1)</f>
        <v>#NAME?</v>
      </c>
      <c r="O74" s="57" t="e">
        <f aca="false">EURO($F74,$H74,$V74,$V74,$C74,$W74,1,2)</f>
        <v>#NAME?</v>
      </c>
      <c r="P74" s="58" t="e">
        <f aca="false">EURO($F74,$H74,$V74,$V74,$C74,$W74,1,3)/100</f>
        <v>#NAME?</v>
      </c>
      <c r="Q74" s="59" t="e">
        <f aca="false">EURO($F74,$H74,$V74,$V74,$C74,$W74,1,5)/365.25*X74*16*$Q$2</f>
        <v>#NAME?</v>
      </c>
      <c r="R74" s="60" t="n">
        <f aca="false">VLOOKUP(E74,Lookups!$B$6:$H$304,6)</f>
        <v>37422</v>
      </c>
      <c r="S74" s="14"/>
      <c r="T74" s="73" t="e">
        <f aca="false">IF(F74&gt;H74,"",J74-I74)</f>
        <v>#NAME?</v>
      </c>
      <c r="U74" s="74" t="str">
        <f aca="false">IF(F74&gt;H74,M74-L74,"")</f>
        <v/>
      </c>
      <c r="V74" s="75" t="n">
        <f aca="false">VLOOKUP(E74,Lookups!$B$6:$E$304,4)</f>
        <v>0.0435741007320805</v>
      </c>
      <c r="W74" s="76" t="n">
        <f aca="false">R74-$C$1</f>
        <v>-8504</v>
      </c>
      <c r="X74" s="77" t="n">
        <f aca="false">VLOOKUP(E74,Lookups!$B$6:$E$304,3)</f>
        <v>20</v>
      </c>
    </row>
    <row r="75" customFormat="false" ht="13.5" hidden="false" customHeight="false" outlineLevel="0" collapsed="false">
      <c r="A75" s="78"/>
      <c r="B75" s="79"/>
      <c r="C75" s="80"/>
      <c r="D75" s="80"/>
      <c r="E75" s="81"/>
      <c r="F75" s="82"/>
      <c r="G75" s="82"/>
      <c r="H75" s="83"/>
      <c r="I75" s="84"/>
      <c r="J75" s="84"/>
      <c r="K75" s="85"/>
      <c r="L75" s="84"/>
      <c r="M75" s="84"/>
      <c r="N75" s="86"/>
      <c r="O75" s="87"/>
      <c r="P75" s="84"/>
      <c r="Q75" s="88"/>
      <c r="R75" s="89"/>
      <c r="S75" s="14"/>
      <c r="T75" s="84"/>
      <c r="U75" s="90"/>
      <c r="V75" s="91"/>
      <c r="W75" s="92"/>
    </row>
    <row r="76" customFormat="false" ht="12.75" hidden="false" customHeight="true" outlineLevel="0" collapsed="false">
      <c r="A76" s="46" t="s">
        <v>41</v>
      </c>
      <c r="B76" s="157"/>
      <c r="C76" s="158" t="n">
        <v>0.32</v>
      </c>
      <c r="D76" s="159" t="n">
        <v>0.36</v>
      </c>
      <c r="E76" s="160" t="n">
        <v>37438</v>
      </c>
      <c r="F76" s="161" t="n">
        <f aca="false">F74</f>
        <v>40</v>
      </c>
      <c r="G76" s="161" t="n">
        <f aca="false">F76</f>
        <v>40</v>
      </c>
      <c r="H76" s="162" t="n">
        <v>50</v>
      </c>
      <c r="I76" s="163" t="e">
        <f aca="false">IF(AND(F76&gt;H76,F$2="No"),"",EURO(F76,H76,V76,V76,C76,W76,1,0))</f>
        <v>#NAME?</v>
      </c>
      <c r="J76" s="164" t="e">
        <f aca="false">IF(AND(G76&gt;H76,F$2="no"),"",EURO(G76,H76,V76,V76,D76,W76,1,0))</f>
        <v>#NAME?</v>
      </c>
      <c r="K76" s="165" t="e">
        <f aca="false">EURO(F76,H76,V76,V76,C76,W76,1,1)</f>
        <v>#NAME?</v>
      </c>
      <c r="L76" s="163" t="e">
        <f aca="false">IF(AND(G76&lt;H76,F$2="no"),"",EURO(G76,H76,V76,V76,C76,W76,0,0))</f>
        <v>#NAME?</v>
      </c>
      <c r="M76" s="164" t="e">
        <f aca="false">IF(AND(F76&lt;H76,F$2="no"),"",EURO(F76,H76,V76,V76,D76,W76,0,0))</f>
        <v>#NAME?</v>
      </c>
      <c r="N76" s="166" t="e">
        <f aca="false">EURO(F76,H76,V76,V76,C76,W76,0,1)</f>
        <v>#NAME?</v>
      </c>
      <c r="O76" s="167" t="e">
        <f aca="false">EURO($F76,$H76,$V76,$V76,$C76,$W76,1,2)</f>
        <v>#NAME?</v>
      </c>
      <c r="P76" s="168" t="e">
        <f aca="false">EURO($F76,$H76,$V76,$V76,$C76,$W76,1,3)/100</f>
        <v>#NAME?</v>
      </c>
      <c r="Q76" s="169" t="e">
        <f aca="false">EURO($F76,$H76,$V76,$V76,$C76,$W76,1,5)/365.25*X76*16*$Q$2</f>
        <v>#NAME?</v>
      </c>
      <c r="R76" s="170" t="n">
        <f aca="false">VLOOKUP(E76,Lookups!$B$6:$H$304,6)</f>
        <v>37453</v>
      </c>
      <c r="S76" s="14"/>
      <c r="T76" s="61" t="e">
        <f aca="false">IF(F76&gt;H76,"",J76-I76)</f>
        <v>#NAME?</v>
      </c>
      <c r="U76" s="62" t="str">
        <f aca="false">IF(F76&gt;H76,M76-L76,"")</f>
        <v/>
      </c>
      <c r="V76" s="63" t="n">
        <f aca="false">VLOOKUP(E76,Lookups!$B$6:$E$304,4)</f>
        <v>0.0440156958540792</v>
      </c>
      <c r="W76" s="64" t="n">
        <f aca="false">R76-$C$1</f>
        <v>-8473</v>
      </c>
      <c r="X76" s="65" t="n">
        <f aca="false">VLOOKUP(E76,Lookups!$B$6:$E$304,3)</f>
        <v>22</v>
      </c>
    </row>
    <row r="77" customFormat="false" ht="12.75" hidden="false" customHeight="false" outlineLevel="0" collapsed="false">
      <c r="A77" s="46"/>
      <c r="B77" s="47"/>
      <c r="C77" s="96" t="n">
        <f aca="false">C76</f>
        <v>0.32</v>
      </c>
      <c r="D77" s="97" t="n">
        <f aca="false">D76</f>
        <v>0.36</v>
      </c>
      <c r="E77" s="98" t="n">
        <v>37469</v>
      </c>
      <c r="F77" s="99" t="n">
        <f aca="false">F76</f>
        <v>40</v>
      </c>
      <c r="G77" s="99" t="n">
        <f aca="false">F77</f>
        <v>40</v>
      </c>
      <c r="H77" s="100" t="n">
        <v>50</v>
      </c>
      <c r="I77" s="101" t="e">
        <f aca="false">IF(AND(F77&gt;H77,F$2="No"),"",EURO(F77,H77,V77,V77,C77,W77,1,0))</f>
        <v>#NAME?</v>
      </c>
      <c r="J77" s="102" t="e">
        <f aca="false">IF(AND(G77&gt;H77,F$2="no"),"",EURO(G77,H77,V77,V77,D77,W77,1,0))</f>
        <v>#NAME?</v>
      </c>
      <c r="K77" s="138" t="e">
        <f aca="false">EURO(F77,H77,V77,V77,C77,W77,1,1)</f>
        <v>#NAME?</v>
      </c>
      <c r="L77" s="101" t="e">
        <f aca="false">IF(AND(G77&lt;H77,F$2="no"),"",EURO(G77,H77,V77,V77,C77,W77,0,0))</f>
        <v>#NAME?</v>
      </c>
      <c r="M77" s="102" t="e">
        <f aca="false">IF(AND(F77&lt;H77,F$2="no"),"",EURO(F77,H77,V77,V77,D77,W77,0,0))</f>
        <v>#NAME?</v>
      </c>
      <c r="N77" s="105" t="e">
        <f aca="false">EURO(F77,H77,V77,V77,C77,W77,0,1)</f>
        <v>#NAME?</v>
      </c>
      <c r="O77" s="106" t="e">
        <f aca="false">EURO($F77,$H77,$V77,$V77,$C77,$W77,1,2)</f>
        <v>#NAME?</v>
      </c>
      <c r="P77" s="107" t="e">
        <f aca="false">EURO($F77,$H77,$V77,$V77,$C77,$W77,1,3)/100</f>
        <v>#NAME?</v>
      </c>
      <c r="Q77" s="108" t="e">
        <f aca="false">EURO($F77,$H77,$V77,$V77,$C77,$W77,1,5)/365.25*X77*16*$Q$2</f>
        <v>#NAME?</v>
      </c>
      <c r="R77" s="109" t="n">
        <f aca="false">VLOOKUP(E77,Lookups!$B$6:$H$304,6)</f>
        <v>37483</v>
      </c>
      <c r="S77" s="14"/>
      <c r="T77" s="69" t="e">
        <f aca="false">IF(F77&gt;H77,"",J77-I77)</f>
        <v>#NAME?</v>
      </c>
      <c r="U77" s="26" t="str">
        <f aca="false">IF(F77&gt;H77,M77-L77,"")</f>
        <v/>
      </c>
      <c r="V77" s="70" t="n">
        <f aca="false">VLOOKUP(E77,Lookups!$B$6:$E$304,4)</f>
        <v>0.0445140299408071</v>
      </c>
      <c r="W77" s="71" t="n">
        <f aca="false">R77-$C$1</f>
        <v>-8443</v>
      </c>
      <c r="X77" s="72" t="n">
        <f aca="false">VLOOKUP(E77,Lookups!$B$6:$E$304,3)</f>
        <v>22</v>
      </c>
    </row>
    <row r="78" customFormat="false" ht="12.75" hidden="false" customHeight="false" outlineLevel="0" collapsed="false">
      <c r="A78" s="46"/>
      <c r="B78" s="47" t="n">
        <v>0.07</v>
      </c>
      <c r="C78" s="110" t="n">
        <f aca="false">C$76+B78</f>
        <v>0.39</v>
      </c>
      <c r="D78" s="111" t="n">
        <f aca="false">D$76+B78</f>
        <v>0.43</v>
      </c>
      <c r="E78" s="112" t="n">
        <v>37438</v>
      </c>
      <c r="F78" s="113" t="n">
        <f aca="false">F77</f>
        <v>40</v>
      </c>
      <c r="G78" s="113" t="n">
        <f aca="false">F78</f>
        <v>40</v>
      </c>
      <c r="H78" s="114" t="n">
        <v>50</v>
      </c>
      <c r="I78" s="115" t="e">
        <f aca="false">IF(AND(F78&gt;H78,F$2="No"),"",EURO(F78,H78,V78,V78,C78,W78,1,0))</f>
        <v>#NAME?</v>
      </c>
      <c r="J78" s="116" t="e">
        <f aca="false">IF(AND(G78&gt;H78,F$2="no"),"",EURO(G78,H78,V78,V78,D78,W78,1,0))</f>
        <v>#NAME?</v>
      </c>
      <c r="K78" s="139" t="e">
        <f aca="false">EURO(F78,H78,V78,V78,C78,W78,1,1)</f>
        <v>#NAME?</v>
      </c>
      <c r="L78" s="115" t="e">
        <f aca="false">IF(AND(G78&lt;H78,F$2="no"),"",EURO(G78,H78,V78,V78,C78,W78,0,0))</f>
        <v>#NAME?</v>
      </c>
      <c r="M78" s="116" t="e">
        <f aca="false">IF(AND(F78&lt;H78,F$2="no"),"",EURO(F78,H78,V78,V78,D78,W78,0,0))</f>
        <v>#NAME?</v>
      </c>
      <c r="N78" s="119" t="e">
        <f aca="false">EURO(F78,H78,V78,V78,C78,W78,0,1)</f>
        <v>#NAME?</v>
      </c>
      <c r="O78" s="120" t="e">
        <f aca="false">EURO($F78,$H78,$V78,$V78,$C78,$W78,1,2)</f>
        <v>#NAME?</v>
      </c>
      <c r="P78" s="121" t="e">
        <f aca="false">EURO($F78,$H78,$V78,$V78,$C78,$W78,1,3)/100</f>
        <v>#NAME?</v>
      </c>
      <c r="Q78" s="122" t="e">
        <f aca="false">EURO($F78,$H78,$V78,$V78,$C78,$W78,1,5)/365.25*X78*16*$Q$2</f>
        <v>#NAME?</v>
      </c>
      <c r="R78" s="123" t="n">
        <f aca="false">VLOOKUP(E78,Lookups!$B$6:$H$304,6)</f>
        <v>37453</v>
      </c>
      <c r="S78" s="14"/>
      <c r="T78" s="124" t="e">
        <f aca="false">IF(F78&gt;H78,"",J78-I78)</f>
        <v>#NAME?</v>
      </c>
      <c r="U78" s="125" t="str">
        <f aca="false">IF(F78&gt;H78,M78-L78,"")</f>
        <v/>
      </c>
      <c r="V78" s="126" t="n">
        <f aca="false">VLOOKUP(E78,Lookups!$B$6:$E$304,4)</f>
        <v>0.0440156958540792</v>
      </c>
      <c r="W78" s="127" t="n">
        <f aca="false">R78-$C$1</f>
        <v>-8473</v>
      </c>
      <c r="X78" s="128" t="n">
        <f aca="false">VLOOKUP(E78,Lookups!$B$6:$E$304,3)</f>
        <v>22</v>
      </c>
    </row>
    <row r="79" customFormat="false" ht="12.75" hidden="false" customHeight="false" outlineLevel="0" collapsed="false">
      <c r="A79" s="46"/>
      <c r="B79" s="47" t="n">
        <v>0.07</v>
      </c>
      <c r="C79" s="96" t="n">
        <f aca="false">C$76+B79</f>
        <v>0.39</v>
      </c>
      <c r="D79" s="97" t="n">
        <f aca="false">D$76+B79</f>
        <v>0.43</v>
      </c>
      <c r="E79" s="98" t="n">
        <v>37469</v>
      </c>
      <c r="F79" s="99" t="n">
        <f aca="false">F78</f>
        <v>40</v>
      </c>
      <c r="G79" s="99" t="n">
        <f aca="false">F79</f>
        <v>40</v>
      </c>
      <c r="H79" s="100" t="n">
        <v>50</v>
      </c>
      <c r="I79" s="101" t="e">
        <f aca="false">IF(AND(F79&gt;H79,F$2="No"),"",EURO(F79,H79,V79,V79,C79,W79,1,0))</f>
        <v>#NAME?</v>
      </c>
      <c r="J79" s="102" t="e">
        <f aca="false">IF(AND(G79&gt;H79,F$2="no"),"",EURO(G79,H79,V79,V79,D79,W79,1,0))</f>
        <v>#NAME?</v>
      </c>
      <c r="K79" s="138" t="e">
        <f aca="false">EURO(F79,H79,V79,V79,C79,W79,1,1)</f>
        <v>#NAME?</v>
      </c>
      <c r="L79" s="101" t="e">
        <f aca="false">IF(AND(G79&lt;H79,F$2="no"),"",EURO(G79,H79,V79,V79,C79,W79,0,0))</f>
        <v>#NAME?</v>
      </c>
      <c r="M79" s="102" t="e">
        <f aca="false">IF(AND(F79&lt;H79,F$2="no"),"",EURO(F79,H79,V79,V79,D79,W79,0,0))</f>
        <v>#NAME?</v>
      </c>
      <c r="N79" s="105" t="e">
        <f aca="false">EURO(F79,H79,V79,V79,C79,W79,0,1)</f>
        <v>#NAME?</v>
      </c>
      <c r="O79" s="106" t="e">
        <f aca="false">EURO($F79,$H79,$V79,$V79,$C79,$W79,1,2)</f>
        <v>#NAME?</v>
      </c>
      <c r="P79" s="107" t="e">
        <f aca="false">EURO($F79,$H79,$V79,$V79,$C79,$W79,1,3)/100</f>
        <v>#NAME?</v>
      </c>
      <c r="Q79" s="108" t="e">
        <f aca="false">EURO($F79,$H79,$V79,$V79,$C79,$W79,1,5)/365.25*X79*16*$Q$2</f>
        <v>#NAME?</v>
      </c>
      <c r="R79" s="109" t="n">
        <f aca="false">VLOOKUP(E79,Lookups!$B$6:$H$304,6)</f>
        <v>37483</v>
      </c>
      <c r="S79" s="14"/>
      <c r="T79" s="129" t="e">
        <f aca="false">IF(F79&gt;H79,"",J79-I79)</f>
        <v>#NAME?</v>
      </c>
      <c r="U79" s="130" t="str">
        <f aca="false">IF(F79&gt;H79,M79-L79,"")</f>
        <v/>
      </c>
      <c r="V79" s="131" t="n">
        <f aca="false">VLOOKUP(E79,Lookups!$B$6:$E$304,4)</f>
        <v>0.0445140299408071</v>
      </c>
      <c r="W79" s="132" t="n">
        <f aca="false">R79-$C$1</f>
        <v>-8443</v>
      </c>
      <c r="X79" s="133" t="n">
        <f aca="false">VLOOKUP(E79,Lookups!$B$6:$E$304,3)</f>
        <v>22</v>
      </c>
    </row>
    <row r="80" customFormat="false" ht="12.75" hidden="false" customHeight="false" outlineLevel="0" collapsed="false">
      <c r="A80" s="46"/>
      <c r="B80" s="47" t="n">
        <v>0.07</v>
      </c>
      <c r="C80" s="110" t="n">
        <f aca="false">C$76+B80</f>
        <v>0.39</v>
      </c>
      <c r="D80" s="111" t="n">
        <f aca="false">D$76+B80</f>
        <v>0.43</v>
      </c>
      <c r="E80" s="112" t="n">
        <v>37438</v>
      </c>
      <c r="F80" s="113" t="n">
        <f aca="false">F79</f>
        <v>40</v>
      </c>
      <c r="G80" s="113" t="n">
        <f aca="false">F80</f>
        <v>40</v>
      </c>
      <c r="H80" s="114" t="n">
        <v>50</v>
      </c>
      <c r="I80" s="115" t="e">
        <f aca="false">IF(AND(F80&gt;H80,F$2="No"),"",EURO(F80,H80,V80,V80,C80,W80,1,0))</f>
        <v>#NAME?</v>
      </c>
      <c r="J80" s="116" t="e">
        <f aca="false">IF(AND(G80&gt;H80,F$2="no"),"",EURO(G80,H80,V80,V80,D80,W80,1,0))</f>
        <v>#NAME?</v>
      </c>
      <c r="K80" s="139" t="e">
        <f aca="false">EURO(F80,H80,V80,V80,C80,W80,1,1)</f>
        <v>#NAME?</v>
      </c>
      <c r="L80" s="115" t="e">
        <f aca="false">IF(AND(G80&lt;H80,F$2="no"),"",EURO(G80,H80,V80,V80,C80,W80,0,0))</f>
        <v>#NAME?</v>
      </c>
      <c r="M80" s="116" t="e">
        <f aca="false">IF(AND(F80&lt;H80,F$2="no"),"",EURO(F80,H80,V80,V80,D80,W80,0,0))</f>
        <v>#NAME?</v>
      </c>
      <c r="N80" s="119" t="e">
        <f aca="false">EURO(F80,H80,V80,V80,C80,W80,0,1)</f>
        <v>#NAME?</v>
      </c>
      <c r="O80" s="120" t="e">
        <f aca="false">EURO($F80,$H80,$V80,$V80,$C80,$W80,1,2)</f>
        <v>#NAME?</v>
      </c>
      <c r="P80" s="121" t="e">
        <f aca="false">EURO($F80,$H80,$V80,$V80,$C80,$W80,1,3)/100</f>
        <v>#NAME?</v>
      </c>
      <c r="Q80" s="122" t="e">
        <f aca="false">EURO($F80,$H80,$V80,$V80,$C80,$W80,1,5)/365.25*X80*16*$Q$2</f>
        <v>#NAME?</v>
      </c>
      <c r="R80" s="123" t="n">
        <f aca="false">VLOOKUP(E80,Lookups!$B$6:$H$304,6)</f>
        <v>37453</v>
      </c>
      <c r="S80" s="14"/>
      <c r="T80" s="124" t="e">
        <f aca="false">IF(F80&gt;H80,"",J80-I80)</f>
        <v>#NAME?</v>
      </c>
      <c r="U80" s="125" t="str">
        <f aca="false">IF(F80&gt;H80,M80-L80,"")</f>
        <v/>
      </c>
      <c r="V80" s="126" t="n">
        <f aca="false">VLOOKUP(E80,Lookups!$B$6:$E$304,4)</f>
        <v>0.0440156958540792</v>
      </c>
      <c r="W80" s="127" t="n">
        <f aca="false">R80-$C$1</f>
        <v>-8473</v>
      </c>
      <c r="X80" s="128" t="n">
        <f aca="false">VLOOKUP(E80,Lookups!$B$6:$E$304,3)</f>
        <v>22</v>
      </c>
    </row>
    <row r="81" customFormat="false" ht="12.75" hidden="false" customHeight="false" outlineLevel="0" collapsed="false">
      <c r="A81" s="46"/>
      <c r="B81" s="47" t="n">
        <v>0.07</v>
      </c>
      <c r="C81" s="96" t="n">
        <f aca="false">C$76+B81</f>
        <v>0.39</v>
      </c>
      <c r="D81" s="97" t="n">
        <f aca="false">D$76+B81</f>
        <v>0.43</v>
      </c>
      <c r="E81" s="98" t="n">
        <v>37469</v>
      </c>
      <c r="F81" s="99" t="n">
        <f aca="false">F80</f>
        <v>40</v>
      </c>
      <c r="G81" s="99" t="n">
        <f aca="false">F81</f>
        <v>40</v>
      </c>
      <c r="H81" s="100" t="n">
        <v>50</v>
      </c>
      <c r="I81" s="101" t="e">
        <f aca="false">IF(AND(F81&gt;H81,F$2="No"),"",EURO(F81,H81,V81,V81,C81,W81,1,0))</f>
        <v>#NAME?</v>
      </c>
      <c r="J81" s="102" t="e">
        <f aca="false">IF(AND(G81&gt;H81,F$2="no"),"",EURO(G81,H81,V81,V81,D81,W81,1,0))</f>
        <v>#NAME?</v>
      </c>
      <c r="K81" s="138" t="e">
        <f aca="false">EURO(F81,H81,V81,V81,C81,W81,1,1)</f>
        <v>#NAME?</v>
      </c>
      <c r="L81" s="101" t="e">
        <f aca="false">IF(AND(G81&lt;H81,F$2="no"),"",EURO(G81,H81,V81,V81,C81,W81,0,0))</f>
        <v>#NAME?</v>
      </c>
      <c r="M81" s="102" t="e">
        <f aca="false">IF(AND(F81&lt;H81,F$2="no"),"",EURO(F81,H81,V81,V81,D81,W81,0,0))</f>
        <v>#NAME?</v>
      </c>
      <c r="N81" s="105" t="e">
        <f aca="false">EURO(F81,H81,V81,V81,C81,W81,0,1)</f>
        <v>#NAME?</v>
      </c>
      <c r="O81" s="106" t="e">
        <f aca="false">EURO($F81,$H81,$V81,$V81,$C81,$W81,1,2)</f>
        <v>#NAME?</v>
      </c>
      <c r="P81" s="107" t="e">
        <f aca="false">EURO($F81,$H81,$V81,$V81,$C81,$W81,1,3)/100</f>
        <v>#NAME?</v>
      </c>
      <c r="Q81" s="108" t="e">
        <f aca="false">EURO($F81,$H81,$V81,$V81,$C81,$W81,1,5)/365.25*X81*16*$Q$2</f>
        <v>#NAME?</v>
      </c>
      <c r="R81" s="109" t="n">
        <f aca="false">VLOOKUP(E81,Lookups!$B$6:$H$304,6)</f>
        <v>37483</v>
      </c>
      <c r="S81" s="14"/>
      <c r="T81" s="129" t="e">
        <f aca="false">IF(F81&gt;H81,"",J81-I81)</f>
        <v>#NAME?</v>
      </c>
      <c r="U81" s="130" t="str">
        <f aca="false">IF(F81&gt;H81,M81-L81,"")</f>
        <v/>
      </c>
      <c r="V81" s="131" t="n">
        <f aca="false">VLOOKUP(E81,Lookups!$B$6:$E$304,4)</f>
        <v>0.0445140299408071</v>
      </c>
      <c r="W81" s="132" t="n">
        <f aca="false">R81-$C$1</f>
        <v>-8443</v>
      </c>
      <c r="X81" s="133" t="n">
        <f aca="false">VLOOKUP(E81,Lookups!$B$6:$E$304,3)</f>
        <v>22</v>
      </c>
    </row>
    <row r="82" customFormat="false" ht="12.75" hidden="false" customHeight="false" outlineLevel="0" collapsed="false">
      <c r="A82" s="46"/>
      <c r="B82" s="47" t="n">
        <v>0.07</v>
      </c>
      <c r="C82" s="110" t="n">
        <f aca="false">C$76+B82</f>
        <v>0.39</v>
      </c>
      <c r="D82" s="111" t="n">
        <f aca="false">D$76+B82</f>
        <v>0.43</v>
      </c>
      <c r="E82" s="112" t="n">
        <v>37438</v>
      </c>
      <c r="F82" s="113" t="n">
        <f aca="false">F81</f>
        <v>40</v>
      </c>
      <c r="G82" s="113" t="n">
        <f aca="false">F82</f>
        <v>40</v>
      </c>
      <c r="H82" s="114" t="n">
        <v>50</v>
      </c>
      <c r="I82" s="115" t="e">
        <f aca="false">IF(AND(F82&gt;H82,F$2="No"),"",EURO(F82,H82,V82,V82,C82,W82,1,0))</f>
        <v>#NAME?</v>
      </c>
      <c r="J82" s="116" t="e">
        <f aca="false">IF(AND(G82&gt;H82,F$2="no"),"",EURO(G82,H82,V82,V82,D82,W82,1,0))</f>
        <v>#NAME?</v>
      </c>
      <c r="K82" s="139" t="e">
        <f aca="false">EURO(F82,H82,V82,V82,C82,W82,1,1)</f>
        <v>#NAME?</v>
      </c>
      <c r="L82" s="115" t="e">
        <f aca="false">IF(AND(G82&lt;H82,F$2="no"),"",EURO(G82,H82,V82,V82,C82,W82,0,0))</f>
        <v>#NAME?</v>
      </c>
      <c r="M82" s="116" t="e">
        <f aca="false">IF(AND(F82&lt;H82,F$2="no"),"",EURO(F82,H82,V82,V82,D82,W82,0,0))</f>
        <v>#NAME?</v>
      </c>
      <c r="N82" s="119" t="e">
        <f aca="false">EURO(F82,H82,V82,V82,C82,W82,0,1)</f>
        <v>#NAME?</v>
      </c>
      <c r="O82" s="120" t="e">
        <f aca="false">EURO($F82,$H82,$V82,$V82,$C82,$W82,1,2)</f>
        <v>#NAME?</v>
      </c>
      <c r="P82" s="121" t="e">
        <f aca="false">EURO($F82,$H82,$V82,$V82,$C82,$W82,1,3)/100</f>
        <v>#NAME?</v>
      </c>
      <c r="Q82" s="122" t="e">
        <f aca="false">EURO($F82,$H82,$V82,$V82,$C82,$W82,1,5)/365.25*X82*16*$Q$2</f>
        <v>#NAME?</v>
      </c>
      <c r="R82" s="123" t="n">
        <f aca="false">VLOOKUP(E82,Lookups!$B$6:$H$304,6)</f>
        <v>37453</v>
      </c>
      <c r="S82" s="14"/>
      <c r="T82" s="69" t="e">
        <f aca="false">IF(F82&gt;H82,"",J82-I82)</f>
        <v>#NAME?</v>
      </c>
      <c r="U82" s="26" t="str">
        <f aca="false">IF(F82&gt;H82,M82-L82,"")</f>
        <v/>
      </c>
      <c r="V82" s="70" t="n">
        <f aca="false">VLOOKUP(E82,Lookups!$B$6:$E$304,4)</f>
        <v>0.0440156958540792</v>
      </c>
      <c r="W82" s="71" t="n">
        <f aca="false">R82-$C$1</f>
        <v>-8473</v>
      </c>
      <c r="X82" s="72" t="n">
        <f aca="false">VLOOKUP(E82,Lookups!$B$6:$E$304,3)</f>
        <v>22</v>
      </c>
    </row>
    <row r="83" customFormat="false" ht="13.5" hidden="false" customHeight="false" outlineLevel="0" collapsed="false">
      <c r="A83" s="46"/>
      <c r="B83" s="143" t="n">
        <v>0.07</v>
      </c>
      <c r="C83" s="144" t="n">
        <f aca="false">C$76+B83</f>
        <v>0.39</v>
      </c>
      <c r="D83" s="145" t="n">
        <f aca="false">D$76+B83</f>
        <v>0.43</v>
      </c>
      <c r="E83" s="171" t="n">
        <v>37469</v>
      </c>
      <c r="F83" s="147" t="n">
        <f aca="false">F82</f>
        <v>40</v>
      </c>
      <c r="G83" s="147" t="n">
        <f aca="false">F83</f>
        <v>40</v>
      </c>
      <c r="H83" s="172" t="n">
        <v>50</v>
      </c>
      <c r="I83" s="149" t="e">
        <f aca="false">IF(AND(F83&gt;H83,F$2="No"),"",EURO(F83,H83,V83,V83,C83,W83,1,0))</f>
        <v>#NAME?</v>
      </c>
      <c r="J83" s="150" t="e">
        <f aca="false">IF(AND(G83&gt;H83,F$2="no"),"",EURO(G83,H83,V83,V83,D83,W83,1,0))</f>
        <v>#NAME?</v>
      </c>
      <c r="K83" s="173" t="e">
        <f aca="false">EURO(F83,H83,V83,V83,C83,W83,1,1)</f>
        <v>#NAME?</v>
      </c>
      <c r="L83" s="149" t="e">
        <f aca="false">IF(AND(G83&lt;H83,F$2="no"),"",EURO(G83,H83,V83,V83,C83,W83,0,0))</f>
        <v>#NAME?</v>
      </c>
      <c r="M83" s="150" t="e">
        <f aca="false">IF(AND(F83&lt;H83,F$2="no"),"",EURO(F83,H83,V83,V83,D83,W83,0,0))</f>
        <v>#NAME?</v>
      </c>
      <c r="N83" s="152" t="e">
        <f aca="false">EURO(F83,H83,V83,V83,C83,W83,0,1)</f>
        <v>#NAME?</v>
      </c>
      <c r="O83" s="153" t="e">
        <f aca="false">EURO($F83,$H83,$V83,$V83,$C83,$W83,1,2)</f>
        <v>#NAME?</v>
      </c>
      <c r="P83" s="154" t="e">
        <f aca="false">EURO($F83,$H83,$V83,$V83,$C83,$W83,1,3)/100</f>
        <v>#NAME?</v>
      </c>
      <c r="Q83" s="155" t="e">
        <f aca="false">EURO($F83,$H83,$V83,$V83,$C83,$W83,1,5)/365.25*X83*16*$Q$2</f>
        <v>#NAME?</v>
      </c>
      <c r="R83" s="156" t="n">
        <f aca="false">VLOOKUP(E83,Lookups!$B$6:$H$304,6)</f>
        <v>37483</v>
      </c>
      <c r="S83" s="14"/>
      <c r="T83" s="73" t="e">
        <f aca="false">IF(F83&gt;H83,"",J83-I83)</f>
        <v>#NAME?</v>
      </c>
      <c r="U83" s="74" t="str">
        <f aca="false">IF(F83&gt;H83,M83-L83,"")</f>
        <v/>
      </c>
      <c r="V83" s="75" t="n">
        <f aca="false">VLOOKUP(E83,Lookups!$B$6:$E$304,4)</f>
        <v>0.0445140299408071</v>
      </c>
      <c r="W83" s="76" t="n">
        <f aca="false">R83-$C$1</f>
        <v>-8443</v>
      </c>
      <c r="X83" s="77" t="n">
        <f aca="false">VLOOKUP(E83,Lookups!$B$6:$E$304,3)</f>
        <v>22</v>
      </c>
    </row>
    <row r="84" customFormat="false" ht="12.75" hidden="false" customHeight="false" outlineLevel="0" collapsed="false">
      <c r="A84" s="174"/>
      <c r="C84" s="1"/>
      <c r="D84" s="1"/>
      <c r="E84" s="1"/>
      <c r="F84" s="28"/>
      <c r="G84" s="28"/>
      <c r="H84" s="29"/>
      <c r="I84" s="1"/>
      <c r="J84" s="1"/>
      <c r="K84" s="1"/>
      <c r="L84" s="1"/>
      <c r="M84" s="1"/>
      <c r="N84" s="1"/>
      <c r="O84" s="1"/>
      <c r="P84" s="1"/>
      <c r="Q84" s="1"/>
      <c r="R84" s="1"/>
      <c r="S84" s="11"/>
      <c r="V84" s="1"/>
      <c r="W84" s="1"/>
    </row>
    <row r="85" customFormat="false" ht="12.75" hidden="false" customHeight="false" outlineLevel="0" collapsed="false">
      <c r="A85" s="11"/>
    </row>
  </sheetData>
  <mergeCells count="10">
    <mergeCell ref="I2:M2"/>
    <mergeCell ref="A5:A25"/>
    <mergeCell ref="A27:A31"/>
    <mergeCell ref="A33:A41"/>
    <mergeCell ref="A43:A50"/>
    <mergeCell ref="A52:A56"/>
    <mergeCell ref="A58:A62"/>
    <mergeCell ref="A64:A68"/>
    <mergeCell ref="A70:A74"/>
    <mergeCell ref="A76:A8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85"/>
  <sheetViews>
    <sheetView showFormulas="false" showGridLines="true" showRowColHeaders="true" showZeros="true" rightToLeft="false" tabSelected="false" showOutlineSymbols="true" defaultGridColor="true" view="normal" topLeftCell="A1" colorId="64" zoomScale="88" zoomScaleNormal="88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K32" activeCellId="0" sqref="K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4.7"/>
    <col collapsed="false" customWidth="true" hidden="false" outlineLevel="0" max="2" min="2" style="1" width="6.85"/>
    <col collapsed="false" customWidth="true" hidden="false" outlineLevel="0" max="3" min="3" style="0" width="10.85"/>
    <col collapsed="false" customWidth="true" hidden="false" outlineLevel="0" max="4" min="4" style="0" width="10.71"/>
    <col collapsed="false" customWidth="true" hidden="false" outlineLevel="0" max="5" min="5" style="0" width="10.41"/>
    <col collapsed="false" customWidth="true" hidden="false" outlineLevel="0" max="6" min="6" style="23" width="9.41"/>
    <col collapsed="false" customWidth="true" hidden="false" outlineLevel="0" max="7" min="7" style="23" width="9.28"/>
    <col collapsed="false" customWidth="true" hidden="false" outlineLevel="0" max="8" min="8" style="24" width="9.14"/>
    <col collapsed="false" customWidth="true" hidden="false" outlineLevel="0" max="9" min="9" style="0" width="9.99"/>
    <col collapsed="false" customWidth="true" hidden="false" outlineLevel="0" max="10" min="10" style="0" width="7.99"/>
    <col collapsed="false" customWidth="true" hidden="false" outlineLevel="0" max="11" min="11" style="0" width="7.42"/>
    <col collapsed="false" customWidth="true" hidden="false" outlineLevel="0" max="13" min="12" style="0" width="7.85"/>
    <col collapsed="false" customWidth="true" hidden="false" outlineLevel="0" max="14" min="14" style="0" width="7.7"/>
    <col collapsed="false" customWidth="true" hidden="false" outlineLevel="0" max="15" min="15" style="0" width="8.56"/>
    <col collapsed="false" customWidth="true" hidden="false" outlineLevel="0" max="16" min="16" style="0" width="8.14"/>
    <col collapsed="false" customWidth="true" hidden="false" outlineLevel="0" max="17" min="17" style="0" width="10.41"/>
    <col collapsed="false" customWidth="true" hidden="false" outlineLevel="0" max="18" min="18" style="0" width="10.99"/>
    <col collapsed="false" customWidth="true" hidden="false" outlineLevel="0" max="19" min="19" style="25" width="10.28"/>
    <col collapsed="false" customWidth="true" hidden="false" outlineLevel="0" max="20" min="20" style="1" width="8.56"/>
    <col collapsed="false" customWidth="true" hidden="false" outlineLevel="0" max="21" min="21" style="26" width="8.56"/>
    <col collapsed="false" customWidth="true" hidden="false" outlineLevel="0" max="22" min="22" style="0" width="6.41"/>
    <col collapsed="false" customWidth="true" hidden="false" outlineLevel="0" max="23" min="23" style="0" width="5.13"/>
    <col collapsed="false" customWidth="true" hidden="false" outlineLevel="0" max="24" min="24" style="1" width="5.71"/>
    <col collapsed="false" customWidth="true" hidden="false" outlineLevel="0" max="28" min="25" style="1" width="9.14"/>
  </cols>
  <sheetData>
    <row r="1" customFormat="false" ht="13.5" hidden="false" customHeight="false" outlineLevel="0" collapsed="false">
      <c r="C1" s="27" t="n">
        <f aca="true">TODAY()</f>
        <v>45926</v>
      </c>
      <c r="D1" s="1"/>
      <c r="E1" s="1"/>
      <c r="F1" s="182" t="s">
        <v>47</v>
      </c>
      <c r="G1" s="176"/>
      <c r="H1" s="29"/>
      <c r="I1" s="1"/>
      <c r="J1" s="1"/>
      <c r="K1" s="1"/>
      <c r="L1" s="1"/>
      <c r="M1" s="1"/>
      <c r="N1" s="1"/>
      <c r="O1" s="1"/>
      <c r="P1" s="1"/>
      <c r="Q1" s="1"/>
      <c r="R1" s="1"/>
      <c r="S1" s="11"/>
      <c r="V1" s="1"/>
      <c r="W1" s="1"/>
    </row>
    <row r="2" customFormat="false" ht="21" hidden="false" customHeight="false" outlineLevel="0" collapsed="false">
      <c r="C2" s="30" t="s">
        <v>7</v>
      </c>
      <c r="D2" s="1"/>
      <c r="E2" s="1"/>
      <c r="F2" s="31" t="s">
        <v>42</v>
      </c>
      <c r="G2" s="31"/>
      <c r="H2" s="29"/>
      <c r="I2" s="32" t="s">
        <v>43</v>
      </c>
      <c r="J2" s="32"/>
      <c r="K2" s="32"/>
      <c r="L2" s="32"/>
      <c r="M2" s="32"/>
      <c r="N2" s="1"/>
      <c r="O2" s="1"/>
      <c r="Q2" s="33" t="n">
        <v>50</v>
      </c>
      <c r="R2" s="34" t="s">
        <v>10</v>
      </c>
      <c r="S2" s="11"/>
      <c r="V2" s="1"/>
      <c r="W2" s="1"/>
    </row>
    <row r="3" customFormat="false" ht="12.75" hidden="false" customHeight="false" outlineLevel="0" collapsed="false">
      <c r="B3" s="35" t="s">
        <v>11</v>
      </c>
      <c r="D3" s="36"/>
      <c r="E3" s="37"/>
      <c r="F3" s="38" t="s">
        <v>12</v>
      </c>
      <c r="G3" s="38" t="s">
        <v>13</v>
      </c>
      <c r="H3" s="39"/>
      <c r="I3" s="40" t="s">
        <v>12</v>
      </c>
      <c r="J3" s="40" t="s">
        <v>13</v>
      </c>
      <c r="K3" s="35" t="s">
        <v>12</v>
      </c>
      <c r="L3" s="40" t="s">
        <v>12</v>
      </c>
      <c r="M3" s="40" t="s">
        <v>13</v>
      </c>
      <c r="N3" s="40" t="s">
        <v>12</v>
      </c>
      <c r="O3" s="40" t="s">
        <v>14</v>
      </c>
      <c r="P3" s="40" t="s">
        <v>14</v>
      </c>
      <c r="Q3" s="40" t="s">
        <v>14</v>
      </c>
      <c r="R3" s="37"/>
      <c r="S3" s="41"/>
      <c r="T3" s="35" t="s">
        <v>15</v>
      </c>
      <c r="U3" s="42" t="s">
        <v>15</v>
      </c>
      <c r="V3" s="37"/>
      <c r="W3" s="40" t="s">
        <v>5</v>
      </c>
      <c r="X3" s="30" t="s">
        <v>1</v>
      </c>
    </row>
    <row r="4" customFormat="false" ht="13.5" hidden="false" customHeight="false" outlineLevel="0" collapsed="false">
      <c r="B4" s="35" t="s">
        <v>16</v>
      </c>
      <c r="C4" s="35" t="s">
        <v>17</v>
      </c>
      <c r="D4" s="35" t="s">
        <v>18</v>
      </c>
      <c r="E4" s="35" t="s">
        <v>46</v>
      </c>
      <c r="F4" s="38" t="s">
        <v>20</v>
      </c>
      <c r="G4" s="38" t="s">
        <v>20</v>
      </c>
      <c r="H4" s="43" t="s">
        <v>21</v>
      </c>
      <c r="I4" s="35" t="s">
        <v>22</v>
      </c>
      <c r="J4" s="35" t="s">
        <v>22</v>
      </c>
      <c r="K4" s="35" t="s">
        <v>23</v>
      </c>
      <c r="L4" s="35" t="s">
        <v>24</v>
      </c>
      <c r="M4" s="35" t="s">
        <v>24</v>
      </c>
      <c r="N4" s="35" t="s">
        <v>25</v>
      </c>
      <c r="O4" s="35" t="s">
        <v>26</v>
      </c>
      <c r="P4" s="35" t="s">
        <v>27</v>
      </c>
      <c r="Q4" s="35" t="s">
        <v>28</v>
      </c>
      <c r="R4" s="44" t="s">
        <v>29</v>
      </c>
      <c r="S4" s="45"/>
      <c r="T4" s="35" t="s">
        <v>30</v>
      </c>
      <c r="U4" s="42" t="s">
        <v>31</v>
      </c>
      <c r="V4" s="35" t="s">
        <v>32</v>
      </c>
      <c r="W4" s="35" t="s">
        <v>29</v>
      </c>
      <c r="X4" s="30" t="s">
        <v>5</v>
      </c>
    </row>
    <row r="5" customFormat="false" ht="12.75" hidden="false" customHeight="true" outlineLevel="0" collapsed="false">
      <c r="A5" s="177" t="n">
        <v>37135</v>
      </c>
      <c r="B5" s="47" t="n">
        <v>0.2</v>
      </c>
      <c r="C5" s="48" t="n">
        <v>0.55</v>
      </c>
      <c r="D5" s="49" t="n">
        <v>0.65</v>
      </c>
      <c r="E5" s="178" t="n">
        <v>37137</v>
      </c>
      <c r="F5" s="51" t="n">
        <v>26</v>
      </c>
      <c r="G5" s="51" t="n">
        <v>26.75</v>
      </c>
      <c r="H5" s="52" t="n">
        <v>40</v>
      </c>
      <c r="I5" s="53" t="e">
        <f aca="false">IF(AND(F5&gt;H5,F$2="No"),"",EURO(F5,H5,V5,V5,C5,W5,1,0))</f>
        <v>#NAME?</v>
      </c>
      <c r="J5" s="54" t="e">
        <f aca="false">IF(AND(G5&gt;H5,F$2="no"),"",EURO(G5,H5,V5,V5,D5,W5,1,0))</f>
        <v>#NAME?</v>
      </c>
      <c r="K5" s="55" t="e">
        <f aca="false">EURO(F5,H5,V5,V5,C5,W5,1,1)</f>
        <v>#NAME?</v>
      </c>
      <c r="L5" s="53" t="str">
        <f aca="false">IF(AND(G5&lt;H5,F$2="no"),"",EURO(G5,H5,V5,V5,C5,W5,0,0))</f>
        <v/>
      </c>
      <c r="M5" s="54" t="str">
        <f aca="false">IF(AND(F5&lt;H5,F$2="no"),"",EURO(F5,H5,V5,V5,D5,W5,0,0))</f>
        <v/>
      </c>
      <c r="N5" s="56" t="e">
        <f aca="false">EURO(F5,H5,V5,V5,C5,W5,0,1)</f>
        <v>#NAME?</v>
      </c>
      <c r="O5" s="57" t="e">
        <f aca="false">EURO($F5,$H5,$V5,$V5,$C5,$W5,1,2)</f>
        <v>#NAME?</v>
      </c>
      <c r="P5" s="58" t="e">
        <f aca="false">EURO($F5,$H5,$V5,$V5,$C5,$W5,1,3)/100</f>
        <v>#NAME?</v>
      </c>
      <c r="Q5" s="59" t="e">
        <f aca="false">EURO($F5,$H5,$V5,$V5,$C5,$W5,1,5)/365.25*X5*16*$Q$2</f>
        <v>#NAME?</v>
      </c>
      <c r="R5" s="60" t="n">
        <f aca="false">VLOOKUP($A$5,Lookups!$B$6:$H$304,6)</f>
        <v>37151</v>
      </c>
      <c r="S5" s="14"/>
      <c r="T5" s="61" t="e">
        <f aca="false">IF(F5&gt;H5,"",J5-I5)</f>
        <v>#NAME?</v>
      </c>
      <c r="U5" s="62" t="str">
        <f aca="false">IF(F5&gt;H5,M5-L5,"")</f>
        <v/>
      </c>
      <c r="V5" s="63" t="n">
        <f aca="false">VLOOKUP(E5,Lookups!$B$6:$E$304,4)</f>
        <v>0.0414687898602457</v>
      </c>
      <c r="W5" s="64" t="n">
        <f aca="false">R5-$C$1</f>
        <v>-8775</v>
      </c>
      <c r="X5" s="65" t="n">
        <f aca="false">VLOOKUP(E5,Lookups!$B$6:$E$304,3)</f>
        <v>19</v>
      </c>
    </row>
    <row r="6" customFormat="false" ht="12.75" hidden="false" customHeight="false" outlineLevel="0" collapsed="false">
      <c r="A6" s="177"/>
      <c r="B6" s="47" t="n">
        <v>0.05</v>
      </c>
      <c r="C6" s="66" t="n">
        <f aca="false">C$5+B6</f>
        <v>0.6</v>
      </c>
      <c r="D6" s="67" t="n">
        <f aca="false">D$5+B6</f>
        <v>0.7</v>
      </c>
      <c r="E6" s="178" t="n">
        <f aca="false">E5</f>
        <v>37137</v>
      </c>
      <c r="F6" s="68" t="n">
        <f aca="false">F5</f>
        <v>26</v>
      </c>
      <c r="G6" s="68" t="n">
        <f aca="false">G5</f>
        <v>26.75</v>
      </c>
      <c r="H6" s="52" t="n">
        <v>35</v>
      </c>
      <c r="I6" s="53" t="e">
        <f aca="false">IF(AND(F6&gt;H6,F$2="No"),"",EURO(F6,H6,V6,V6,C6,W6,1,0))</f>
        <v>#NAME?</v>
      </c>
      <c r="J6" s="54" t="e">
        <f aca="false">IF(AND(G6&gt;H6,F$2="no"),"",EURO(G6,H6,V6,V6,D6,W6,1,0))</f>
        <v>#NAME?</v>
      </c>
      <c r="K6" s="55" t="e">
        <f aca="false">EURO(F6,H6,V6,V6,C6,W6,1,1)</f>
        <v>#NAME?</v>
      </c>
      <c r="L6" s="53" t="str">
        <f aca="false">IF(AND(G6&lt;H6,F$2="no"),"",EURO(G6,H6,V6,V6,C6,W6,0,0))</f>
        <v/>
      </c>
      <c r="M6" s="54" t="str">
        <f aca="false">IF(AND(F6&lt;H6,F$2="no"),"",EURO(F6,H6,V6,V6,D6,W6,0,0))</f>
        <v/>
      </c>
      <c r="N6" s="56" t="e">
        <f aca="false">EURO(F6,H6,V6,V6,C6,W6,0,1)</f>
        <v>#NAME?</v>
      </c>
      <c r="O6" s="57" t="e">
        <f aca="false">EURO($F6,$H6,$V6,$V6,$C6,$W6,1,2)</f>
        <v>#NAME?</v>
      </c>
      <c r="P6" s="58" t="e">
        <f aca="false">EURO($F6,$H6,$V6,$V6,$C6,$W6,1,3)/100</f>
        <v>#NAME?</v>
      </c>
      <c r="Q6" s="59" t="e">
        <f aca="false">EURO($F6,$H6,$V6,$V6,$C6,$W6,1,5)/365.25*X6*16*$Q$2</f>
        <v>#NAME?</v>
      </c>
      <c r="R6" s="60" t="n">
        <f aca="false">VLOOKUP(E6,Lookups!$B$6:$H$304,6)</f>
        <v>37151</v>
      </c>
      <c r="S6" s="14"/>
      <c r="T6" s="69" t="e">
        <f aca="false">IF(F6&gt;H6,"",J6-I6)</f>
        <v>#NAME?</v>
      </c>
      <c r="U6" s="26" t="str">
        <f aca="false">IF(F6&gt;H6,M6-L6,"")</f>
        <v/>
      </c>
      <c r="V6" s="70" t="n">
        <f aca="false">VLOOKUP(E6,Lookups!$B$6:$E$304,4)</f>
        <v>0.0414687898602457</v>
      </c>
      <c r="W6" s="71" t="n">
        <f aca="false">R6-$C$1</f>
        <v>-8775</v>
      </c>
      <c r="X6" s="72" t="n">
        <f aca="false">VLOOKUP(E6,Lookups!$B$6:$E$304,3)</f>
        <v>19</v>
      </c>
    </row>
    <row r="7" customFormat="false" ht="12.75" hidden="false" customHeight="false" outlineLevel="0" collapsed="false">
      <c r="A7" s="177"/>
      <c r="B7" s="47"/>
      <c r="C7" s="66" t="n">
        <f aca="false">C$5+B7</f>
        <v>0.55</v>
      </c>
      <c r="D7" s="67" t="n">
        <f aca="false">D$5+B7</f>
        <v>0.65</v>
      </c>
      <c r="E7" s="178" t="n">
        <f aca="false">E6</f>
        <v>37137</v>
      </c>
      <c r="F7" s="68" t="n">
        <f aca="false">F6</f>
        <v>26</v>
      </c>
      <c r="G7" s="68" t="n">
        <f aca="false">G6</f>
        <v>26.75</v>
      </c>
      <c r="H7" s="52" t="n">
        <v>30</v>
      </c>
      <c r="I7" s="53" t="e">
        <f aca="false">IF(AND(F7&gt;H7,F$2="No"),"",EURO(F7,H7,V7,V7,C7,W7,1,0))</f>
        <v>#NAME?</v>
      </c>
      <c r="J7" s="54" t="e">
        <f aca="false">IF(AND(G7&gt;H7,F$2="no"),"",EURO(G7,H7,V7,V7,D7,W7,1,0))</f>
        <v>#NAME?</v>
      </c>
      <c r="K7" s="55" t="e">
        <f aca="false">EURO(F7,H7,V7,V7,C7,W7,1,1)</f>
        <v>#NAME?</v>
      </c>
      <c r="L7" s="53" t="str">
        <f aca="false">IF(AND(G7&lt;H7,F$2="no"),"",EURO(G7,H7,V7,V7,C7,W7,0,0))</f>
        <v/>
      </c>
      <c r="M7" s="54" t="str">
        <f aca="false">IF(AND(F7&lt;H7,F$2="no"),"",EURO(F7,H7,V7,V7,D7,W7,0,0))</f>
        <v/>
      </c>
      <c r="N7" s="56" t="e">
        <f aca="false">EURO(F7,H7,V7,V7,C7,W7,0,1)</f>
        <v>#NAME?</v>
      </c>
      <c r="O7" s="57" t="e">
        <f aca="false">EURO($F7,$H7,$V7,$V7,$C7,$W7,1,2)</f>
        <v>#NAME?</v>
      </c>
      <c r="P7" s="58" t="e">
        <f aca="false">EURO($F7,$H7,$V7,$V7,$C7,$W7,1,3)/100</f>
        <v>#NAME?</v>
      </c>
      <c r="Q7" s="59" t="e">
        <f aca="false">EURO($F7,$H7,$V7,$V7,$C7,$W7,1,5)/365.25*X7*16*$Q$2</f>
        <v>#NAME?</v>
      </c>
      <c r="R7" s="60" t="n">
        <f aca="false">VLOOKUP(E7,Lookups!$B$6:$H$304,6)</f>
        <v>37151</v>
      </c>
      <c r="S7" s="14"/>
      <c r="T7" s="69" t="e">
        <f aca="false">IF(F7&gt;H7,"",J7-I7)</f>
        <v>#NAME?</v>
      </c>
      <c r="U7" s="26" t="str">
        <f aca="false">IF(F7&gt;H7,M7-L7,"")</f>
        <v/>
      </c>
      <c r="V7" s="70" t="n">
        <f aca="false">VLOOKUP(E7,Lookups!$B$6:$E$304,4)</f>
        <v>0.0414687898602457</v>
      </c>
      <c r="W7" s="71" t="n">
        <f aca="false">R7-$C$1</f>
        <v>-8775</v>
      </c>
      <c r="X7" s="72" t="n">
        <f aca="false">VLOOKUP(E7,Lookups!$B$6:$E$304,3)</f>
        <v>19</v>
      </c>
    </row>
    <row r="8" customFormat="false" ht="12.75" hidden="false" customHeight="false" outlineLevel="0" collapsed="false">
      <c r="A8" s="177"/>
      <c r="B8" s="47" t="n">
        <v>0.01</v>
      </c>
      <c r="C8" s="66" t="n">
        <f aca="false">C$5+B8</f>
        <v>0.56</v>
      </c>
      <c r="D8" s="67" t="n">
        <f aca="false">D$5+B8</f>
        <v>0.66</v>
      </c>
      <c r="E8" s="178" t="n">
        <f aca="false">E7</f>
        <v>37137</v>
      </c>
      <c r="F8" s="68" t="n">
        <f aca="false">F7</f>
        <v>26</v>
      </c>
      <c r="G8" s="68" t="n">
        <f aca="false">G7</f>
        <v>26.75</v>
      </c>
      <c r="H8" s="52" t="n">
        <v>25</v>
      </c>
      <c r="I8" s="53" t="str">
        <f aca="false">IF(AND(F8&gt;H8,F$2="No"),"",EURO(F8,H8,V8,V8,C8,W8,1,0))</f>
        <v/>
      </c>
      <c r="J8" s="54" t="str">
        <f aca="false">IF(AND(G8&gt;H8,F$2="no"),"",EURO(G8,H8,V8,V8,D8,W8,1,0))</f>
        <v/>
      </c>
      <c r="K8" s="55" t="e">
        <f aca="false">EURO(F8,H8,V8,V8,C8,W8,1,1)</f>
        <v>#NAME?</v>
      </c>
      <c r="L8" s="53" t="e">
        <f aca="false">IF(AND(G8&lt;H8,F$2="no"),"",EURO(G8,H8,V8,V8,C8,W8,0,0))</f>
        <v>#NAME?</v>
      </c>
      <c r="M8" s="54" t="e">
        <f aca="false">IF(AND(F8&lt;H8,F$2="no"),"",EURO(F8,H8,V8,V8,D8,W8,0,0))</f>
        <v>#NAME?</v>
      </c>
      <c r="N8" s="56" t="e">
        <f aca="false">EURO(F8,H8,V8,V8,C8,W8,0,1)</f>
        <v>#NAME?</v>
      </c>
      <c r="O8" s="57" t="e">
        <f aca="false">EURO($F8,$H8,$V8,$V8,$C8,$W8,1,2)</f>
        <v>#NAME?</v>
      </c>
      <c r="P8" s="58" t="e">
        <f aca="false">EURO($F8,$H8,$V8,$V8,$C8,$W8,1,3)/100</f>
        <v>#NAME?</v>
      </c>
      <c r="Q8" s="59" t="e">
        <f aca="false">EURO($F8,$H8,$V8,$V8,$C8,$W8,1,5)/365.25*X8*16*$Q$2</f>
        <v>#NAME?</v>
      </c>
      <c r="R8" s="60" t="n">
        <f aca="false">VLOOKUP(E8,Lookups!$B$6:$H$304,6)</f>
        <v>37151</v>
      </c>
      <c r="S8" s="14"/>
      <c r="T8" s="69" t="str">
        <f aca="false">IF(F8&gt;H8,"",J8-I8)</f>
        <v/>
      </c>
      <c r="U8" s="26" t="e">
        <f aca="false">IF(F8&gt;H8,M8-L8,"")</f>
        <v>#NAME?</v>
      </c>
      <c r="V8" s="70" t="n">
        <f aca="false">VLOOKUP(E8,Lookups!$B$6:$E$304,4)</f>
        <v>0.0414687898602457</v>
      </c>
      <c r="W8" s="71" t="n">
        <f aca="false">R8-$C$1</f>
        <v>-8775</v>
      </c>
      <c r="X8" s="72" t="n">
        <f aca="false">VLOOKUP(E8,Lookups!$B$6:$E$304,3)</f>
        <v>19</v>
      </c>
    </row>
    <row r="9" customFormat="false" ht="12.75" hidden="false" customHeight="false" outlineLevel="0" collapsed="false">
      <c r="A9" s="177"/>
      <c r="B9" s="179" t="n">
        <v>0.1</v>
      </c>
      <c r="C9" s="96" t="n">
        <f aca="false">C$5+B9</f>
        <v>0.65</v>
      </c>
      <c r="D9" s="97" t="n">
        <f aca="false">D$5+B9</f>
        <v>0.75</v>
      </c>
      <c r="E9" s="180" t="n">
        <f aca="false">E8</f>
        <v>37137</v>
      </c>
      <c r="F9" s="99" t="n">
        <f aca="false">F8</f>
        <v>26</v>
      </c>
      <c r="G9" s="99" t="n">
        <f aca="false">G8</f>
        <v>26.75</v>
      </c>
      <c r="H9" s="181" t="n">
        <v>20</v>
      </c>
      <c r="I9" s="101" t="str">
        <f aca="false">IF(AND(F9&gt;H9,F$2="No"),"",EURO(F9,H9,V9,V9,C9,W9,1,0))</f>
        <v/>
      </c>
      <c r="J9" s="102" t="str">
        <f aca="false">IF(AND(G9&gt;H9,F$2="no"),"",EURO(G9,H9,V9,V9,D9,W9,1,0))</f>
        <v/>
      </c>
      <c r="K9" s="103" t="e">
        <f aca="false">EURO(F9,H9,V9,V9,C9,W9,1,1)</f>
        <v>#NAME?</v>
      </c>
      <c r="L9" s="101" t="e">
        <f aca="false">IF(AND(G9&lt;H9,F$2="no"),"",EURO(G9,H9,V9,V9,C9,W9,0,0))</f>
        <v>#NAME?</v>
      </c>
      <c r="M9" s="102" t="e">
        <f aca="false">IF(AND(F9&lt;H9,F$2="no"),"",EURO(F9,H9,V9,V9,D9,W9,0,0))</f>
        <v>#NAME?</v>
      </c>
      <c r="N9" s="105" t="e">
        <f aca="false">EURO(F9,H9,V9,V9,C9,W9,0,1)</f>
        <v>#NAME?</v>
      </c>
      <c r="O9" s="106" t="e">
        <f aca="false">EURO($F9,$H9,$V9,$V9,$C9,$W9,1,2)</f>
        <v>#NAME?</v>
      </c>
      <c r="P9" s="107" t="e">
        <f aca="false">EURO($F9,$H9,$V9,$V9,$C9,$W9,1,3)/100</f>
        <v>#NAME?</v>
      </c>
      <c r="Q9" s="108" t="e">
        <f aca="false">EURO($F9,$H9,$V9,$V9,$C9,$W9,1,5)/365.25*X9*16*$Q$2</f>
        <v>#NAME?</v>
      </c>
      <c r="R9" s="109" t="n">
        <f aca="false">VLOOKUP(E9,Lookups!$B$6:$H$304,6)</f>
        <v>37151</v>
      </c>
      <c r="S9" s="14"/>
      <c r="T9" s="69" t="str">
        <f aca="false">IF(F9&gt;H9,"",J9-I9)</f>
        <v/>
      </c>
      <c r="U9" s="26" t="e">
        <f aca="false">IF(F9&gt;H9,M9-L9,"")</f>
        <v>#NAME?</v>
      </c>
      <c r="V9" s="70" t="n">
        <f aca="false">VLOOKUP(E9,Lookups!$B$6:$E$304,4)</f>
        <v>0.0414687898602457</v>
      </c>
      <c r="W9" s="71" t="n">
        <f aca="false">R9-$C$1</f>
        <v>-8775</v>
      </c>
      <c r="X9" s="72" t="n">
        <f aca="false">VLOOKUP(E9,Lookups!$B$6:$E$304,3)</f>
        <v>19</v>
      </c>
    </row>
    <row r="10" customFormat="false" ht="12.75" hidden="false" customHeight="false" outlineLevel="0" collapsed="false">
      <c r="A10" s="177"/>
      <c r="B10" s="47" t="n">
        <v>0.1</v>
      </c>
      <c r="C10" s="66" t="n">
        <f aca="false">C$5+B10</f>
        <v>0.65</v>
      </c>
      <c r="D10" s="67" t="n">
        <f aca="false">D$5+B10</f>
        <v>0.75</v>
      </c>
      <c r="E10" s="178" t="n">
        <v>37144</v>
      </c>
      <c r="F10" s="51" t="n">
        <v>26</v>
      </c>
      <c r="G10" s="51" t="n">
        <v>26.75</v>
      </c>
      <c r="H10" s="52" t="n">
        <v>40</v>
      </c>
      <c r="I10" s="53" t="e">
        <f aca="false">IF(AND(F10&gt;H10,F$2="No"),"",EURO(F10,H10,V10,V10,C10,W10,1,0))</f>
        <v>#NAME?</v>
      </c>
      <c r="J10" s="54" t="e">
        <f aca="false">IF(AND(G10&gt;H10,F$2="no"),"",EURO(G10,H10,V10,V10,D10,W10,1,0))</f>
        <v>#NAME?</v>
      </c>
      <c r="K10" s="55" t="e">
        <f aca="false">EURO(F10,H10,V10,V10,C10,W10,1,1)</f>
        <v>#NAME?</v>
      </c>
      <c r="L10" s="53" t="str">
        <f aca="false">IF(AND(G10&lt;H10,F$2="no"),"",EURO(G10,H10,V10,V10,C10,W10,0,0))</f>
        <v/>
      </c>
      <c r="M10" s="54" t="str">
        <f aca="false">IF(AND(F10&lt;H10,F$2="no"),"",EURO(F10,H10,V10,V10,D10,W10,0,0))</f>
        <v/>
      </c>
      <c r="N10" s="56" t="e">
        <f aca="false">EURO(F10,H10,V10,V10,C10,W10,0,1)</f>
        <v>#NAME?</v>
      </c>
      <c r="O10" s="57" t="e">
        <f aca="false">EURO($F10,$H10,$V10,$V10,$C10,$W10,1,2)</f>
        <v>#NAME?</v>
      </c>
      <c r="P10" s="58" t="e">
        <f aca="false">EURO($F10,$H10,$V10,$V10,$C10,$W10,1,3)/100</f>
        <v>#NAME?</v>
      </c>
      <c r="Q10" s="59" t="e">
        <f aca="false">EURO($F10,$H10,$V10,$V10,$C10,$W10,1,5)/365.25*X10*16*$Q$2</f>
        <v>#NAME?</v>
      </c>
      <c r="R10" s="60" t="n">
        <f aca="false">VLOOKUP(E10,Lookups!$B$6:$H$304,6)</f>
        <v>37151</v>
      </c>
      <c r="S10" s="14"/>
      <c r="T10" s="69" t="e">
        <f aca="false">IF(F10&gt;H10,"",J10-I10)</f>
        <v>#NAME?</v>
      </c>
      <c r="U10" s="26" t="str">
        <f aca="false">IF(F10&gt;H10,M10-L10,"")</f>
        <v/>
      </c>
      <c r="V10" s="70" t="n">
        <f aca="false">VLOOKUP(E10,Lookups!$B$6:$E$304,4)</f>
        <v>0.0414687898602457</v>
      </c>
      <c r="W10" s="71" t="n">
        <f aca="false">R10-$C$1</f>
        <v>-8775</v>
      </c>
      <c r="X10" s="72" t="n">
        <f aca="false">VLOOKUP(E10,Lookups!$B$6:$E$304,3)</f>
        <v>19</v>
      </c>
    </row>
    <row r="11" customFormat="false" ht="12.75" hidden="false" customHeight="false" outlineLevel="0" collapsed="false">
      <c r="A11" s="177"/>
      <c r="B11" s="47" t="n">
        <v>0.05</v>
      </c>
      <c r="C11" s="66" t="n">
        <f aca="false">C$5+B11</f>
        <v>0.6</v>
      </c>
      <c r="D11" s="67" t="n">
        <f aca="false">D$5+B11</f>
        <v>0.7</v>
      </c>
      <c r="E11" s="178" t="n">
        <f aca="false">E10</f>
        <v>37144</v>
      </c>
      <c r="F11" s="68" t="n">
        <f aca="false">F10</f>
        <v>26</v>
      </c>
      <c r="G11" s="68" t="n">
        <f aca="false">G10</f>
        <v>26.75</v>
      </c>
      <c r="H11" s="52" t="n">
        <v>35</v>
      </c>
      <c r="I11" s="53" t="e">
        <f aca="false">IF(AND(F11&gt;H11,F$2="No"),"",EURO(F11,H11,V11,V11,C11,W11,1,0))</f>
        <v>#NAME?</v>
      </c>
      <c r="J11" s="54" t="e">
        <f aca="false">IF(AND(G11&gt;H11,F$2="no"),"",EURO(G11,H11,V11,V11,D11,W11,1,0))</f>
        <v>#NAME?</v>
      </c>
      <c r="K11" s="55" t="e">
        <f aca="false">EURO(F11,H11,V11,V11,C11,W11,1,1)</f>
        <v>#NAME?</v>
      </c>
      <c r="L11" s="53" t="str">
        <f aca="false">IF(AND(G11&lt;H11,F$2="no"),"",EURO(G11,H11,V11,V11,C11,W11,0,0))</f>
        <v/>
      </c>
      <c r="M11" s="54" t="str">
        <f aca="false">IF(AND(F11&lt;H11,F$2="no"),"",EURO(F11,H11,V11,V11,D11,W11,0,0))</f>
        <v/>
      </c>
      <c r="N11" s="56" t="e">
        <f aca="false">EURO(F11,H11,V11,V11,C11,W11,0,1)</f>
        <v>#NAME?</v>
      </c>
      <c r="O11" s="57" t="e">
        <f aca="false">EURO($F11,$H11,$V11,$V11,$C11,$W11,1,2)</f>
        <v>#NAME?</v>
      </c>
      <c r="P11" s="58" t="e">
        <f aca="false">EURO($F11,$H11,$V11,$V11,$C11,$W11,1,3)/100</f>
        <v>#NAME?</v>
      </c>
      <c r="Q11" s="59" t="e">
        <f aca="false">EURO($F11,$H11,$V11,$V11,$C11,$W11,1,5)/365.25*X11*16*$Q$2</f>
        <v>#NAME?</v>
      </c>
      <c r="R11" s="60" t="n">
        <f aca="false">VLOOKUP(E11,Lookups!$B$6:$H$304,6)</f>
        <v>37151</v>
      </c>
      <c r="S11" s="14"/>
      <c r="T11" s="69" t="e">
        <f aca="false">IF(F11&gt;H11,"",J11-I11)</f>
        <v>#NAME?</v>
      </c>
      <c r="U11" s="26" t="str">
        <f aca="false">IF(F11&gt;H11,M11-L11,"")</f>
        <v/>
      </c>
      <c r="V11" s="70" t="n">
        <f aca="false">VLOOKUP(E11,Lookups!$B$6:$E$304,4)</f>
        <v>0.0414687898602457</v>
      </c>
      <c r="W11" s="71" t="n">
        <f aca="false">R11-$C$1</f>
        <v>-8775</v>
      </c>
      <c r="X11" s="72" t="n">
        <f aca="false">VLOOKUP(E11,Lookups!$B$6:$E$304,3)</f>
        <v>19</v>
      </c>
    </row>
    <row r="12" customFormat="false" ht="12.75" hidden="false" customHeight="false" outlineLevel="0" collapsed="false">
      <c r="A12" s="177"/>
      <c r="B12" s="47"/>
      <c r="C12" s="66" t="n">
        <f aca="false">C$5+B12</f>
        <v>0.55</v>
      </c>
      <c r="D12" s="67" t="n">
        <f aca="false">D$5+B12</f>
        <v>0.65</v>
      </c>
      <c r="E12" s="178" t="n">
        <f aca="false">E11</f>
        <v>37144</v>
      </c>
      <c r="F12" s="68" t="n">
        <f aca="false">F11</f>
        <v>26</v>
      </c>
      <c r="G12" s="68" t="n">
        <f aca="false">G11</f>
        <v>26.75</v>
      </c>
      <c r="H12" s="52" t="n">
        <v>30</v>
      </c>
      <c r="I12" s="53" t="e">
        <f aca="false">IF(AND(F12&gt;H12,F$2="No"),"",EURO(F12,H12,V12,V12,C12,W12,1,0))</f>
        <v>#NAME?</v>
      </c>
      <c r="J12" s="54" t="e">
        <f aca="false">IF(AND(G12&gt;H12,F$2="no"),"",EURO(G12,H12,V12,V12,D12,W12,1,0))</f>
        <v>#NAME?</v>
      </c>
      <c r="K12" s="55" t="e">
        <f aca="false">EURO(F12,H12,V12,V12,C12,W12,1,1)</f>
        <v>#NAME?</v>
      </c>
      <c r="L12" s="53" t="str">
        <f aca="false">IF(AND(G12&lt;H12,F$2="no"),"",EURO(G12,H12,V12,V12,C12,W12,0,0))</f>
        <v/>
      </c>
      <c r="M12" s="54" t="str">
        <f aca="false">IF(AND(F12&lt;H12,F$2="no"),"",EURO(F12,H12,V12,V12,D12,W12,0,0))</f>
        <v/>
      </c>
      <c r="N12" s="56" t="e">
        <f aca="false">EURO(F12,H12,V12,V12,C12,W12,0,1)</f>
        <v>#NAME?</v>
      </c>
      <c r="O12" s="57" t="e">
        <f aca="false">EURO($F12,$H12,$V12,$V12,$C12,$W12,1,2)</f>
        <v>#NAME?</v>
      </c>
      <c r="P12" s="58" t="e">
        <f aca="false">EURO($F12,$H12,$V12,$V12,$C12,$W12,1,3)/100</f>
        <v>#NAME?</v>
      </c>
      <c r="Q12" s="59" t="e">
        <f aca="false">EURO($F12,$H12,$V12,$V12,$C12,$W12,1,5)/365.25*X12*16*$Q$2</f>
        <v>#NAME?</v>
      </c>
      <c r="R12" s="60" t="n">
        <f aca="false">VLOOKUP(E12,Lookups!$B$6:$H$304,6)</f>
        <v>37151</v>
      </c>
      <c r="S12" s="14"/>
      <c r="T12" s="69" t="e">
        <f aca="false">IF(F12&gt;H12,"",J12-I12)</f>
        <v>#NAME?</v>
      </c>
      <c r="U12" s="26" t="str">
        <f aca="false">IF(F12&gt;H12,M12-L12,"")</f>
        <v/>
      </c>
      <c r="V12" s="70" t="n">
        <f aca="false">VLOOKUP(E12,Lookups!$B$6:$E$304,4)</f>
        <v>0.0414687898602457</v>
      </c>
      <c r="W12" s="71" t="n">
        <f aca="false">R12-$C$1</f>
        <v>-8775</v>
      </c>
      <c r="X12" s="72" t="n">
        <f aca="false">VLOOKUP(E12,Lookups!$B$6:$E$304,3)</f>
        <v>19</v>
      </c>
    </row>
    <row r="13" customFormat="false" ht="12.75" hidden="false" customHeight="false" outlineLevel="0" collapsed="false">
      <c r="A13" s="177"/>
      <c r="B13" s="47" t="n">
        <v>0.01</v>
      </c>
      <c r="C13" s="66" t="n">
        <f aca="false">C$5+B13</f>
        <v>0.56</v>
      </c>
      <c r="D13" s="67" t="n">
        <f aca="false">D$5+B13</f>
        <v>0.66</v>
      </c>
      <c r="E13" s="178" t="n">
        <f aca="false">E12</f>
        <v>37144</v>
      </c>
      <c r="F13" s="68" t="n">
        <f aca="false">F12</f>
        <v>26</v>
      </c>
      <c r="G13" s="68" t="n">
        <f aca="false">G12</f>
        <v>26.75</v>
      </c>
      <c r="H13" s="52" t="n">
        <v>25</v>
      </c>
      <c r="I13" s="53" t="str">
        <f aca="false">IF(AND(F13&gt;H13,F$2="No"),"",EURO(F13,H13,V13,V13,C13,W13,1,0))</f>
        <v/>
      </c>
      <c r="J13" s="54" t="str">
        <f aca="false">IF(AND(G13&gt;H13,F$2="no"),"",EURO(G13,H13,V13,V13,D13,W13,1,0))</f>
        <v/>
      </c>
      <c r="K13" s="55" t="e">
        <f aca="false">EURO(F13,H13,V13,V13,C13,W13,1,1)</f>
        <v>#NAME?</v>
      </c>
      <c r="L13" s="53" t="e">
        <f aca="false">IF(AND(G13&lt;H13,F$2="no"),"",EURO(G13,H13,V13,V13,C13,W13,0,0))</f>
        <v>#NAME?</v>
      </c>
      <c r="M13" s="54" t="e">
        <f aca="false">IF(AND(F13&lt;H13,F$2="no"),"",EURO(F13,H13,V13,V13,D13,W13,0,0))</f>
        <v>#NAME?</v>
      </c>
      <c r="N13" s="56" t="e">
        <f aca="false">EURO(F13,H13,V13,V13,C13,W13,0,1)</f>
        <v>#NAME?</v>
      </c>
      <c r="O13" s="57" t="e">
        <f aca="false">EURO($F13,$H13,$V13,$V13,$C13,$W13,1,2)</f>
        <v>#NAME?</v>
      </c>
      <c r="P13" s="58" t="e">
        <f aca="false">EURO($F13,$H13,$V13,$V13,$C13,$W13,1,3)/100</f>
        <v>#NAME?</v>
      </c>
      <c r="Q13" s="59" t="e">
        <f aca="false">EURO($F13,$H13,$V13,$V13,$C13,$W13,1,5)/365.25*X13*16*$Q$2</f>
        <v>#NAME?</v>
      </c>
      <c r="R13" s="60" t="n">
        <f aca="false">VLOOKUP(E13,Lookups!$B$6:$H$304,6)</f>
        <v>37151</v>
      </c>
      <c r="S13" s="14"/>
      <c r="T13" s="69" t="str">
        <f aca="false">IF(F13&gt;H13,"",J13-I13)</f>
        <v/>
      </c>
      <c r="U13" s="26" t="e">
        <f aca="false">IF(F13&gt;H13,M13-L13,"")</f>
        <v>#NAME?</v>
      </c>
      <c r="V13" s="70" t="n">
        <f aca="false">VLOOKUP(E13,Lookups!$B$6:$E$304,4)</f>
        <v>0.0414687898602457</v>
      </c>
      <c r="W13" s="71" t="n">
        <f aca="false">R13-$C$1</f>
        <v>-8775</v>
      </c>
      <c r="X13" s="72" t="n">
        <f aca="false">VLOOKUP(E13,Lookups!$B$6:$E$304,3)</f>
        <v>19</v>
      </c>
    </row>
    <row r="14" customFormat="false" ht="12.75" hidden="false" customHeight="false" outlineLevel="0" collapsed="false">
      <c r="A14" s="177"/>
      <c r="B14" s="183" t="n">
        <v>0.1</v>
      </c>
      <c r="C14" s="96" t="n">
        <f aca="false">C$5+B14</f>
        <v>0.65</v>
      </c>
      <c r="D14" s="97" t="n">
        <f aca="false">D$5+B14</f>
        <v>0.75</v>
      </c>
      <c r="E14" s="180" t="n">
        <f aca="false">E13</f>
        <v>37144</v>
      </c>
      <c r="F14" s="99" t="n">
        <f aca="false">F13</f>
        <v>26</v>
      </c>
      <c r="G14" s="99" t="n">
        <f aca="false">G13</f>
        <v>26.75</v>
      </c>
      <c r="H14" s="181" t="n">
        <v>20</v>
      </c>
      <c r="I14" s="101" t="str">
        <f aca="false">IF(AND(F14&gt;H14,F$2="No"),"",EURO(F14,H14,V14,V14,C14,W14,1,0))</f>
        <v/>
      </c>
      <c r="J14" s="102" t="str">
        <f aca="false">IF(AND(G14&gt;H14,F$2="no"),"",EURO(G14,H14,V14,V14,D14,W14,1,0))</f>
        <v/>
      </c>
      <c r="K14" s="103" t="e">
        <f aca="false">EURO(F14,H14,V14,V14,C14,W14,1,1)</f>
        <v>#NAME?</v>
      </c>
      <c r="L14" s="101" t="e">
        <f aca="false">IF(AND(G14&lt;H14,F$2="no"),"",EURO(G14,H14,V14,V14,C14,W14,0,0))</f>
        <v>#NAME?</v>
      </c>
      <c r="M14" s="102" t="e">
        <f aca="false">IF(AND(F14&lt;H14,F$2="no"),"",EURO(F14,H14,V14,V14,D14,W14,0,0))</f>
        <v>#NAME?</v>
      </c>
      <c r="N14" s="105" t="e">
        <f aca="false">EURO(F14,H14,V14,V14,C14,W14,0,1)</f>
        <v>#NAME?</v>
      </c>
      <c r="O14" s="106" t="e">
        <f aca="false">EURO($F14,$H14,$V14,$V14,$C14,$W14,1,2)</f>
        <v>#NAME?</v>
      </c>
      <c r="P14" s="107" t="e">
        <f aca="false">EURO($F14,$H14,$V14,$V14,$C14,$W14,1,3)/100</f>
        <v>#NAME?</v>
      </c>
      <c r="Q14" s="108" t="e">
        <f aca="false">EURO($F14,$H14,$V14,$V14,$C14,$W14,1,5)/365.25*X14*16*$Q$2</f>
        <v>#NAME?</v>
      </c>
      <c r="R14" s="109" t="n">
        <f aca="false">VLOOKUP(E14,Lookups!$B$6:$H$304,6)</f>
        <v>37151</v>
      </c>
      <c r="S14" s="14"/>
      <c r="T14" s="69" t="str">
        <f aca="false">IF(F14&gt;H14,"",J14-I14)</f>
        <v/>
      </c>
      <c r="U14" s="26" t="e">
        <f aca="false">IF(F14&gt;H14,M14-L14,"")</f>
        <v>#NAME?</v>
      </c>
      <c r="V14" s="70" t="n">
        <f aca="false">VLOOKUP(E14,Lookups!$B$6:$E$304,4)</f>
        <v>0.0414687898602457</v>
      </c>
      <c r="W14" s="71" t="n">
        <f aca="false">R14-$C$1</f>
        <v>-8775</v>
      </c>
      <c r="X14" s="72" t="n">
        <f aca="false">VLOOKUP(E14,Lookups!$B$6:$E$304,3)</f>
        <v>19</v>
      </c>
    </row>
    <row r="15" customFormat="false" ht="12.75" hidden="false" customHeight="false" outlineLevel="0" collapsed="false">
      <c r="A15" s="177"/>
      <c r="B15" s="47" t="n">
        <v>0.1</v>
      </c>
      <c r="C15" s="66" t="n">
        <f aca="false">C$5+B15</f>
        <v>0.65</v>
      </c>
      <c r="D15" s="67" t="n">
        <f aca="false">D$5+B15</f>
        <v>0.75</v>
      </c>
      <c r="E15" s="178" t="n">
        <v>37151</v>
      </c>
      <c r="F15" s="51" t="n">
        <v>26</v>
      </c>
      <c r="G15" s="51" t="n">
        <v>26.75</v>
      </c>
      <c r="H15" s="52" t="n">
        <v>40</v>
      </c>
      <c r="I15" s="53" t="e">
        <f aca="false">IF(AND(F15&gt;H15,F$2="No"),"",EURO(F15,H15,V15,V15,C15,W15,1,0))</f>
        <v>#NAME?</v>
      </c>
      <c r="J15" s="54" t="e">
        <f aca="false">IF(AND(G15&gt;H15,F$2="no"),"",EURO(G15,H15,V15,V15,D15,W15,1,0))</f>
        <v>#NAME?</v>
      </c>
      <c r="K15" s="55" t="e">
        <f aca="false">EURO(F15,H15,V15,V15,C15,W15,1,1)</f>
        <v>#NAME?</v>
      </c>
      <c r="L15" s="53" t="str">
        <f aca="false">IF(AND(G15&lt;H15,F$2="no"),"",EURO(G15,H15,V15,V15,C15,W15,0,0))</f>
        <v/>
      </c>
      <c r="M15" s="54" t="str">
        <f aca="false">IF(AND(F15&lt;H15,F$2="no"),"",EURO(F15,H15,V15,V15,D15,W15,0,0))</f>
        <v/>
      </c>
      <c r="N15" s="56" t="e">
        <f aca="false">EURO(F15,H15,V15,V15,C15,W15,0,1)</f>
        <v>#NAME?</v>
      </c>
      <c r="O15" s="57" t="e">
        <f aca="false">EURO($F15,$H15,$V15,$V15,$C15,$W15,1,2)</f>
        <v>#NAME?</v>
      </c>
      <c r="P15" s="58" t="e">
        <f aca="false">EURO($F15,$H15,$V15,$V15,$C15,$W15,1,3)/100</f>
        <v>#NAME?</v>
      </c>
      <c r="Q15" s="59" t="e">
        <f aca="false">EURO($F15,$H15,$V15,$V15,$C15,$W15,1,5)/365.25*X15*16*$Q$2</f>
        <v>#NAME?</v>
      </c>
      <c r="R15" s="60" t="n">
        <f aca="false">VLOOKUP(E15,Lookups!$B$6:$H$304,6)</f>
        <v>37151</v>
      </c>
      <c r="S15" s="14"/>
      <c r="T15" s="69" t="e">
        <f aca="false">IF(F15&gt;H15,"",J15-I15)</f>
        <v>#NAME?</v>
      </c>
      <c r="U15" s="26" t="str">
        <f aca="false">IF(F15&gt;H15,M15-L15,"")</f>
        <v/>
      </c>
      <c r="V15" s="70" t="n">
        <f aca="false">VLOOKUP(E15,Lookups!$B$6:$E$304,4)</f>
        <v>0.0414687898602457</v>
      </c>
      <c r="W15" s="71" t="n">
        <f aca="false">R15-$C$1</f>
        <v>-8775</v>
      </c>
      <c r="X15" s="72" t="n">
        <f aca="false">VLOOKUP(E15,Lookups!$B$6:$E$304,3)</f>
        <v>19</v>
      </c>
    </row>
    <row r="16" customFormat="false" ht="12.75" hidden="false" customHeight="false" outlineLevel="0" collapsed="false">
      <c r="A16" s="177"/>
      <c r="B16" s="47" t="n">
        <v>0.05</v>
      </c>
      <c r="C16" s="66" t="n">
        <f aca="false">C$5+B16</f>
        <v>0.6</v>
      </c>
      <c r="D16" s="67" t="n">
        <f aca="false">D$5+B16</f>
        <v>0.7</v>
      </c>
      <c r="E16" s="178" t="n">
        <f aca="false">E15</f>
        <v>37151</v>
      </c>
      <c r="F16" s="68" t="n">
        <f aca="false">F15</f>
        <v>26</v>
      </c>
      <c r="G16" s="68" t="n">
        <f aca="false">G15</f>
        <v>26.75</v>
      </c>
      <c r="H16" s="52" t="n">
        <v>35</v>
      </c>
      <c r="I16" s="53" t="e">
        <f aca="false">IF(AND(F16&gt;H16,F$2="No"),"",EURO(F16,H16,V16,V16,C16,W16,1,0))</f>
        <v>#NAME?</v>
      </c>
      <c r="J16" s="54" t="e">
        <f aca="false">IF(AND(G16&gt;H16,F$2="no"),"",EURO(G16,H16,V16,V16,D16,W16,1,0))</f>
        <v>#NAME?</v>
      </c>
      <c r="K16" s="55" t="e">
        <f aca="false">EURO(F16,H16,V16,V16,C16,W16,1,1)</f>
        <v>#NAME?</v>
      </c>
      <c r="L16" s="53" t="str">
        <f aca="false">IF(AND(G16&lt;H16,F$2="no"),"",EURO(G16,H16,V16,V16,C16,W16,0,0))</f>
        <v/>
      </c>
      <c r="M16" s="54" t="str">
        <f aca="false">IF(AND(F16&lt;H16,F$2="no"),"",EURO(F16,H16,V16,V16,D16,W16,0,0))</f>
        <v/>
      </c>
      <c r="N16" s="56" t="e">
        <f aca="false">EURO(F16,H16,V16,V16,C16,W16,0,1)</f>
        <v>#NAME?</v>
      </c>
      <c r="O16" s="57" t="e">
        <f aca="false">EURO($F16,$H16,$V16,$V16,$C16,$W16,1,2)</f>
        <v>#NAME?</v>
      </c>
      <c r="P16" s="58" t="e">
        <f aca="false">EURO($F16,$H16,$V16,$V16,$C16,$W16,1,3)/100</f>
        <v>#NAME?</v>
      </c>
      <c r="Q16" s="59" t="e">
        <f aca="false">EURO($F16,$H16,$V16,$V16,$C16,$W16,1,5)/365.25*X16*16*$Q$2</f>
        <v>#NAME?</v>
      </c>
      <c r="R16" s="60" t="n">
        <f aca="false">VLOOKUP(E16,Lookups!$B$6:$H$304,6)</f>
        <v>37151</v>
      </c>
      <c r="S16" s="14"/>
      <c r="T16" s="69" t="e">
        <f aca="false">IF(F16&gt;H16,"",J16-I16)</f>
        <v>#NAME?</v>
      </c>
      <c r="U16" s="26" t="str">
        <f aca="false">IF(F16&gt;H16,M16-L16,"")</f>
        <v/>
      </c>
      <c r="V16" s="70" t="n">
        <f aca="false">VLOOKUP(E16,Lookups!$B$6:$E$304,4)</f>
        <v>0.0414687898602457</v>
      </c>
      <c r="W16" s="71" t="n">
        <f aca="false">R16-$C$1</f>
        <v>-8775</v>
      </c>
      <c r="X16" s="72" t="n">
        <f aca="false">VLOOKUP(E16,Lookups!$B$6:$E$304,3)</f>
        <v>19</v>
      </c>
    </row>
    <row r="17" customFormat="false" ht="12.75" hidden="false" customHeight="false" outlineLevel="0" collapsed="false">
      <c r="A17" s="177"/>
      <c r="B17" s="47"/>
      <c r="C17" s="66" t="n">
        <f aca="false">C$5+B17</f>
        <v>0.55</v>
      </c>
      <c r="D17" s="67" t="n">
        <f aca="false">D$5+B17</f>
        <v>0.65</v>
      </c>
      <c r="E17" s="178" t="n">
        <f aca="false">E16</f>
        <v>37151</v>
      </c>
      <c r="F17" s="68" t="n">
        <f aca="false">F16</f>
        <v>26</v>
      </c>
      <c r="G17" s="68" t="n">
        <f aca="false">G16</f>
        <v>26.75</v>
      </c>
      <c r="H17" s="52" t="n">
        <v>30</v>
      </c>
      <c r="I17" s="53" t="e">
        <f aca="false">IF(AND(F17&gt;H17,F$2="No"),"",EURO(F17,H17,V17,V17,C17,W17,1,0))</f>
        <v>#NAME?</v>
      </c>
      <c r="J17" s="54" t="e">
        <f aca="false">IF(AND(G17&gt;H17,F$2="no"),"",EURO(G17,H17,V17,V17,D17,W17,1,0))</f>
        <v>#NAME?</v>
      </c>
      <c r="K17" s="55" t="e">
        <f aca="false">EURO(F17,H17,V17,V17,C17,W17,1,1)</f>
        <v>#NAME?</v>
      </c>
      <c r="L17" s="53" t="str">
        <f aca="false">IF(AND(G17&lt;H17,F$2="no"),"",EURO(G17,H17,V17,V17,C17,W17,0,0))</f>
        <v/>
      </c>
      <c r="M17" s="54" t="str">
        <f aca="false">IF(AND(F17&lt;H17,F$2="no"),"",EURO(F17,H17,V17,V17,D17,W17,0,0))</f>
        <v/>
      </c>
      <c r="N17" s="56" t="e">
        <f aca="false">EURO(F17,H17,V17,V17,C17,W17,0,1)</f>
        <v>#NAME?</v>
      </c>
      <c r="O17" s="57" t="e">
        <f aca="false">EURO($F17,$H17,$V17,$V17,$C17,$W17,1,2)</f>
        <v>#NAME?</v>
      </c>
      <c r="P17" s="58" t="e">
        <f aca="false">EURO($F17,$H17,$V17,$V17,$C17,$W17,1,3)/100</f>
        <v>#NAME?</v>
      </c>
      <c r="Q17" s="59" t="e">
        <f aca="false">EURO($F17,$H17,$V17,$V17,$C17,$W17,1,5)/365.25*X17*16*$Q$2</f>
        <v>#NAME?</v>
      </c>
      <c r="R17" s="60" t="n">
        <f aca="false">VLOOKUP(E17,Lookups!$B$6:$H$304,6)</f>
        <v>37151</v>
      </c>
      <c r="S17" s="14"/>
      <c r="T17" s="69" t="e">
        <f aca="false">IF(F17&gt;H17,"",J17-I17)</f>
        <v>#NAME?</v>
      </c>
      <c r="U17" s="26" t="str">
        <f aca="false">IF(F17&gt;H17,M17-L17,"")</f>
        <v/>
      </c>
      <c r="V17" s="70" t="n">
        <f aca="false">VLOOKUP(E17,Lookups!$B$6:$E$304,4)</f>
        <v>0.0414687898602457</v>
      </c>
      <c r="W17" s="71" t="n">
        <f aca="false">R17-$C$1</f>
        <v>-8775</v>
      </c>
      <c r="X17" s="72" t="n">
        <f aca="false">VLOOKUP(E17,Lookups!$B$6:$E$304,3)</f>
        <v>19</v>
      </c>
    </row>
    <row r="18" customFormat="false" ht="12.75" hidden="false" customHeight="false" outlineLevel="0" collapsed="false">
      <c r="A18" s="177"/>
      <c r="B18" s="47" t="n">
        <v>0.01</v>
      </c>
      <c r="C18" s="66" t="n">
        <f aca="false">C$5+B18</f>
        <v>0.56</v>
      </c>
      <c r="D18" s="67" t="n">
        <f aca="false">D$5+B18</f>
        <v>0.66</v>
      </c>
      <c r="E18" s="178" t="n">
        <f aca="false">E17</f>
        <v>37151</v>
      </c>
      <c r="F18" s="68" t="n">
        <f aca="false">F17</f>
        <v>26</v>
      </c>
      <c r="G18" s="68" t="n">
        <f aca="false">G17</f>
        <v>26.75</v>
      </c>
      <c r="H18" s="52" t="n">
        <v>25</v>
      </c>
      <c r="I18" s="53" t="str">
        <f aca="false">IF(AND(F18&gt;H18,F$2="No"),"",EURO(F18,H18,V18,V18,C18,W18,1,0))</f>
        <v/>
      </c>
      <c r="J18" s="54" t="str">
        <f aca="false">IF(AND(G18&gt;H18,F$2="no"),"",EURO(G18,H18,V18,V18,D18,W18,1,0))</f>
        <v/>
      </c>
      <c r="K18" s="55" t="e">
        <f aca="false">EURO(F18,H18,V18,V18,C18,W18,1,1)</f>
        <v>#NAME?</v>
      </c>
      <c r="L18" s="53" t="e">
        <f aca="false">IF(AND(G18&lt;H18,F$2="no"),"",EURO(G18,H18,V18,V18,C18,W18,0,0))</f>
        <v>#NAME?</v>
      </c>
      <c r="M18" s="54" t="e">
        <f aca="false">IF(AND(F18&lt;H18,F$2="no"),"",EURO(F18,H18,V18,V18,D18,W18,0,0))</f>
        <v>#NAME?</v>
      </c>
      <c r="N18" s="56" t="e">
        <f aca="false">EURO(F18,H18,V18,V18,C18,W18,0,1)</f>
        <v>#NAME?</v>
      </c>
      <c r="O18" s="57" t="e">
        <f aca="false">EURO($F18,$H18,$V18,$V18,$C18,$W18,1,2)</f>
        <v>#NAME?</v>
      </c>
      <c r="P18" s="58" t="e">
        <f aca="false">EURO($F18,$H18,$V18,$V18,$C18,$W18,1,3)/100</f>
        <v>#NAME?</v>
      </c>
      <c r="Q18" s="59" t="e">
        <f aca="false">EURO($F18,$H18,$V18,$V18,$C18,$W18,1,5)/365.25*X18*16*$Q$2</f>
        <v>#NAME?</v>
      </c>
      <c r="R18" s="60" t="n">
        <f aca="false">VLOOKUP(E18,Lookups!$B$6:$H$304,6)</f>
        <v>37151</v>
      </c>
      <c r="S18" s="14"/>
      <c r="T18" s="69" t="str">
        <f aca="false">IF(F18&gt;H18,"",J18-I18)</f>
        <v/>
      </c>
      <c r="U18" s="26" t="e">
        <f aca="false">IF(F18&gt;H18,M18-L18,"")</f>
        <v>#NAME?</v>
      </c>
      <c r="V18" s="70" t="n">
        <f aca="false">VLOOKUP(E18,Lookups!$B$6:$E$304,4)</f>
        <v>0.0414687898602457</v>
      </c>
      <c r="W18" s="71" t="n">
        <f aca="false">R18-$C$1</f>
        <v>-8775</v>
      </c>
      <c r="X18" s="72" t="n">
        <f aca="false">VLOOKUP(E18,Lookups!$B$6:$E$304,3)</f>
        <v>19</v>
      </c>
    </row>
    <row r="19" customFormat="false" ht="12.75" hidden="false" customHeight="false" outlineLevel="0" collapsed="false">
      <c r="A19" s="177"/>
      <c r="B19" s="183" t="n">
        <v>0.1</v>
      </c>
      <c r="C19" s="96" t="n">
        <f aca="false">C$5+B19</f>
        <v>0.65</v>
      </c>
      <c r="D19" s="97" t="n">
        <f aca="false">D$5+B19</f>
        <v>0.75</v>
      </c>
      <c r="E19" s="180" t="n">
        <f aca="false">E18</f>
        <v>37151</v>
      </c>
      <c r="F19" s="99" t="n">
        <f aca="false">F18</f>
        <v>26</v>
      </c>
      <c r="G19" s="99" t="n">
        <f aca="false">G18</f>
        <v>26.75</v>
      </c>
      <c r="H19" s="181" t="n">
        <v>20</v>
      </c>
      <c r="I19" s="101" t="str">
        <f aca="false">IF(AND(F19&gt;H19,F$2="No"),"",EURO(F19,H19,V19,V19,C19,W19,1,0))</f>
        <v/>
      </c>
      <c r="J19" s="102" t="str">
        <f aca="false">IF(AND(G19&gt;H19,F$2="no"),"",EURO(G19,H19,V19,V19,D19,W19,1,0))</f>
        <v/>
      </c>
      <c r="K19" s="103" t="e">
        <f aca="false">EURO(F19,H19,V19,V19,C19,W19,1,1)</f>
        <v>#NAME?</v>
      </c>
      <c r="L19" s="101" t="e">
        <f aca="false">IF(AND(G19&lt;H19,F$2="no"),"",EURO(G19,H19,V19,V19,C19,W19,0,0))</f>
        <v>#NAME?</v>
      </c>
      <c r="M19" s="102" t="e">
        <f aca="false">IF(AND(F19&lt;H19,F$2="no"),"",EURO(F19,H19,V19,V19,D19,W19,0,0))</f>
        <v>#NAME?</v>
      </c>
      <c r="N19" s="105" t="e">
        <f aca="false">EURO(F19,H19,V19,V19,C19,W19,0,1)</f>
        <v>#NAME?</v>
      </c>
      <c r="O19" s="106" t="e">
        <f aca="false">EURO($F19,$H19,$V19,$V19,$C19,$W19,1,2)</f>
        <v>#NAME?</v>
      </c>
      <c r="P19" s="107" t="e">
        <f aca="false">EURO($F19,$H19,$V19,$V19,$C19,$W19,1,3)/100</f>
        <v>#NAME?</v>
      </c>
      <c r="Q19" s="108" t="e">
        <f aca="false">EURO($F19,$H19,$V19,$V19,$C19,$W19,1,5)/365.25*X19*16*$Q$2</f>
        <v>#NAME?</v>
      </c>
      <c r="R19" s="109" t="n">
        <f aca="false">VLOOKUP(E19,Lookups!$B$6:$H$304,6)</f>
        <v>37151</v>
      </c>
      <c r="S19" s="14"/>
      <c r="T19" s="69" t="str">
        <f aca="false">IF(F19&gt;H19,"",J19-I19)</f>
        <v/>
      </c>
      <c r="U19" s="26" t="e">
        <f aca="false">IF(F19&gt;H19,M19-L19,"")</f>
        <v>#NAME?</v>
      </c>
      <c r="V19" s="70" t="n">
        <f aca="false">VLOOKUP(E19,Lookups!$B$6:$E$304,4)</f>
        <v>0.0414687898602457</v>
      </c>
      <c r="W19" s="71" t="n">
        <f aca="false">R19-$C$1</f>
        <v>-8775</v>
      </c>
      <c r="X19" s="72" t="n">
        <f aca="false">VLOOKUP(E19,Lookups!$B$6:$E$304,3)</f>
        <v>19</v>
      </c>
    </row>
    <row r="20" customFormat="false" ht="12.75" hidden="false" customHeight="false" outlineLevel="0" collapsed="false">
      <c r="A20" s="177"/>
      <c r="B20" s="47" t="n">
        <v>0.2</v>
      </c>
      <c r="C20" s="66" t="n">
        <f aca="false">C$5+B20</f>
        <v>0.75</v>
      </c>
      <c r="D20" s="67" t="n">
        <f aca="false">D$5+B20</f>
        <v>0.85</v>
      </c>
      <c r="E20" s="178" t="n">
        <v>37158</v>
      </c>
      <c r="F20" s="51" t="n">
        <v>26</v>
      </c>
      <c r="G20" s="51" t="n">
        <v>26.75</v>
      </c>
      <c r="H20" s="52" t="n">
        <v>45</v>
      </c>
      <c r="I20" s="53" t="e">
        <f aca="false">IF(AND(F20&gt;H20,F$2="No"),"",EURO(F20,H20,V20,V20,C20,W20,1,0))</f>
        <v>#NAME?</v>
      </c>
      <c r="J20" s="54" t="e">
        <f aca="false">IF(AND(G20&gt;H20,F$2="no"),"",EURO(G20,H20,V20,V20,D20,W20,1,0))</f>
        <v>#NAME?</v>
      </c>
      <c r="K20" s="55" t="e">
        <f aca="false">EURO(F20,H20,V20,V20,C20,W20,1,1)</f>
        <v>#NAME?</v>
      </c>
      <c r="L20" s="53" t="str">
        <f aca="false">IF(AND(G20&lt;H20,F$2="no"),"",EURO(G20,H20,V20,V20,C20,W20,0,0))</f>
        <v/>
      </c>
      <c r="M20" s="54" t="str">
        <f aca="false">IF(AND(F20&lt;H20,F$2="no"),"",EURO(F20,H20,V20,V20,D20,W20,0,0))</f>
        <v/>
      </c>
      <c r="N20" s="56" t="e">
        <f aca="false">EURO(F20,H20,V20,V20,C20,W20,0,1)</f>
        <v>#NAME?</v>
      </c>
      <c r="O20" s="57" t="e">
        <f aca="false">EURO($F20,$H20,$V20,$V20,$C20,$W20,1,2)</f>
        <v>#NAME?</v>
      </c>
      <c r="P20" s="58" t="e">
        <f aca="false">EURO($F20,$H20,$V20,$V20,$C20,$W20,1,3)/100</f>
        <v>#NAME?</v>
      </c>
      <c r="Q20" s="59" t="e">
        <f aca="false">EURO($F20,$H20,$V20,$V20,$C20,$W20,1,5)/365.25*X20*16*$Q$2</f>
        <v>#NAME?</v>
      </c>
      <c r="R20" s="60" t="n">
        <f aca="false">VLOOKUP(E20,Lookups!$B$6:$H$304,6)</f>
        <v>37151</v>
      </c>
      <c r="S20" s="14"/>
      <c r="T20" s="69" t="e">
        <f aca="false">IF(F20&gt;H20,"",J20-I20)</f>
        <v>#NAME?</v>
      </c>
      <c r="U20" s="26" t="str">
        <f aca="false">IF(F20&gt;H20,M20-L20,"")</f>
        <v/>
      </c>
      <c r="V20" s="70" t="n">
        <f aca="false">VLOOKUP(E20,Lookups!$B$6:$E$304,4)</f>
        <v>0.0414687898602457</v>
      </c>
      <c r="W20" s="71" t="n">
        <f aca="false">R20-$C$1</f>
        <v>-8775</v>
      </c>
      <c r="X20" s="72" t="n">
        <f aca="false">VLOOKUP(E20,Lookups!$B$6:$E$304,3)</f>
        <v>19</v>
      </c>
    </row>
    <row r="21" customFormat="false" ht="12.75" hidden="false" customHeight="false" outlineLevel="0" collapsed="false">
      <c r="A21" s="177"/>
      <c r="B21" s="47" t="n">
        <v>0.1</v>
      </c>
      <c r="C21" s="66" t="n">
        <f aca="false">C$5+B21</f>
        <v>0.65</v>
      </c>
      <c r="D21" s="67" t="n">
        <f aca="false">D$5+B21</f>
        <v>0.75</v>
      </c>
      <c r="E21" s="178" t="n">
        <f aca="false">E20</f>
        <v>37158</v>
      </c>
      <c r="F21" s="68" t="n">
        <f aca="false">F20</f>
        <v>26</v>
      </c>
      <c r="G21" s="68" t="n">
        <f aca="false">G20</f>
        <v>26.75</v>
      </c>
      <c r="H21" s="52" t="n">
        <v>40</v>
      </c>
      <c r="I21" s="53" t="e">
        <f aca="false">IF(AND(F21&gt;H21,F$2="No"),"",EURO(F21,H21,V21,V21,C21,W21,1,0))</f>
        <v>#NAME?</v>
      </c>
      <c r="J21" s="54" t="e">
        <f aca="false">IF(AND(G21&gt;H21,F$2="no"),"",EURO(G21,H21,V21,V21,D21,W21,1,0))</f>
        <v>#NAME?</v>
      </c>
      <c r="K21" s="55" t="e">
        <f aca="false">EURO(F21,H21,V21,V21,C21,W21,1,1)</f>
        <v>#NAME?</v>
      </c>
      <c r="L21" s="53" t="str">
        <f aca="false">IF(AND(G21&lt;H21,F$2="no"),"",EURO(G21,H21,V21,V21,C21,W21,0,0))</f>
        <v/>
      </c>
      <c r="M21" s="54" t="str">
        <f aca="false">IF(AND(F21&lt;H21,F$2="no"),"",EURO(F21,H21,V21,V21,D21,W21,0,0))</f>
        <v/>
      </c>
      <c r="N21" s="56" t="e">
        <f aca="false">EURO(F21,H21,V21,V21,C21,W21,0,1)</f>
        <v>#NAME?</v>
      </c>
      <c r="O21" s="57" t="e">
        <f aca="false">EURO($F21,$H21,$V21,$V21,$C21,$W21,1,2)</f>
        <v>#NAME?</v>
      </c>
      <c r="P21" s="58" t="e">
        <f aca="false">EURO($F21,$H21,$V21,$V21,$C21,$W21,1,3)/100</f>
        <v>#NAME?</v>
      </c>
      <c r="Q21" s="59" t="e">
        <f aca="false">EURO($F21,$H21,$V21,$V21,$C21,$W21,1,5)/365.25*X21*16*$Q$2</f>
        <v>#NAME?</v>
      </c>
      <c r="R21" s="60" t="n">
        <f aca="false">VLOOKUP(E21,Lookups!$B$6:$H$304,6)</f>
        <v>37151</v>
      </c>
      <c r="S21" s="14"/>
      <c r="T21" s="69" t="e">
        <f aca="false">IF(F21&gt;H21,"",J21-I21)</f>
        <v>#NAME?</v>
      </c>
      <c r="U21" s="26" t="str">
        <f aca="false">IF(F21&gt;H21,M21-L21,"")</f>
        <v/>
      </c>
      <c r="V21" s="70" t="n">
        <f aca="false">VLOOKUP(E21,Lookups!$B$6:$E$304,4)</f>
        <v>0.0414687898602457</v>
      </c>
      <c r="W21" s="71" t="n">
        <f aca="false">R21-$C$1</f>
        <v>-8775</v>
      </c>
      <c r="X21" s="72" t="n">
        <f aca="false">VLOOKUP(E21,Lookups!$B$6:$E$304,3)</f>
        <v>19</v>
      </c>
    </row>
    <row r="22" customFormat="false" ht="12.75" hidden="false" customHeight="false" outlineLevel="0" collapsed="false">
      <c r="A22" s="177"/>
      <c r="B22" s="47" t="n">
        <v>0.05</v>
      </c>
      <c r="C22" s="66" t="n">
        <f aca="false">C$5+B22</f>
        <v>0.6</v>
      </c>
      <c r="D22" s="67" t="n">
        <f aca="false">D$5+B22</f>
        <v>0.7</v>
      </c>
      <c r="E22" s="178" t="n">
        <f aca="false">E21</f>
        <v>37158</v>
      </c>
      <c r="F22" s="68" t="n">
        <f aca="false">F21</f>
        <v>26</v>
      </c>
      <c r="G22" s="68" t="n">
        <f aca="false">G21</f>
        <v>26.75</v>
      </c>
      <c r="H22" s="52" t="n">
        <v>35</v>
      </c>
      <c r="I22" s="53" t="e">
        <f aca="false">IF(AND(F22&gt;H22,F$2="No"),"",EURO(F22,H22,V22,V22,C22,W22,1,0))</f>
        <v>#NAME?</v>
      </c>
      <c r="J22" s="54" t="e">
        <f aca="false">IF(AND(G22&gt;H22,F$2="no"),"",EURO(G22,H22,V22,V22,D22,W22,1,0))</f>
        <v>#NAME?</v>
      </c>
      <c r="K22" s="55" t="e">
        <f aca="false">EURO(F22,H22,V22,V22,C22,W22,1,1)</f>
        <v>#NAME?</v>
      </c>
      <c r="L22" s="53" t="str">
        <f aca="false">IF(AND(G22&lt;H22,F$2="no"),"",EURO(G22,H22,V22,V22,C22,W22,0,0))</f>
        <v/>
      </c>
      <c r="M22" s="54" t="str">
        <f aca="false">IF(AND(F22&lt;H22,F$2="no"),"",EURO(F22,H22,V22,V22,D22,W22,0,0))</f>
        <v/>
      </c>
      <c r="N22" s="56" t="e">
        <f aca="false">EURO(F22,H22,V22,V22,C22,W22,0,1)</f>
        <v>#NAME?</v>
      </c>
      <c r="O22" s="57" t="e">
        <f aca="false">EURO($F22,$H22,$V22,$V22,$C22,$W22,1,2)</f>
        <v>#NAME?</v>
      </c>
      <c r="P22" s="58" t="e">
        <f aca="false">EURO($F22,$H22,$V22,$V22,$C22,$W22,1,3)/100</f>
        <v>#NAME?</v>
      </c>
      <c r="Q22" s="59" t="e">
        <f aca="false">EURO($F22,$H22,$V22,$V22,$C22,$W22,1,5)/365.25*X22*16*$Q$2</f>
        <v>#NAME?</v>
      </c>
      <c r="R22" s="60" t="n">
        <f aca="false">VLOOKUP(E22,Lookups!$B$6:$H$304,6)</f>
        <v>37151</v>
      </c>
      <c r="S22" s="14"/>
      <c r="T22" s="69" t="e">
        <f aca="false">IF(F22&gt;H22,"",J22-I22)</f>
        <v>#NAME?</v>
      </c>
      <c r="U22" s="26" t="str">
        <f aca="false">IF(F22&gt;H22,M22-L22,"")</f>
        <v/>
      </c>
      <c r="V22" s="70" t="n">
        <f aca="false">VLOOKUP(E22,Lookups!$B$6:$E$304,4)</f>
        <v>0.0414687898602457</v>
      </c>
      <c r="W22" s="71" t="n">
        <f aca="false">R22-$C$1</f>
        <v>-8775</v>
      </c>
      <c r="X22" s="72" t="n">
        <f aca="false">VLOOKUP(E22,Lookups!$B$6:$E$304,3)</f>
        <v>19</v>
      </c>
    </row>
    <row r="23" customFormat="false" ht="12.75" hidden="false" customHeight="false" outlineLevel="0" collapsed="false">
      <c r="A23" s="177"/>
      <c r="B23" s="47"/>
      <c r="C23" s="66" t="n">
        <f aca="false">C$5+B23</f>
        <v>0.55</v>
      </c>
      <c r="D23" s="67" t="n">
        <f aca="false">D$5+B23</f>
        <v>0.65</v>
      </c>
      <c r="E23" s="178" t="n">
        <f aca="false">E22</f>
        <v>37158</v>
      </c>
      <c r="F23" s="68" t="n">
        <f aca="false">F22</f>
        <v>26</v>
      </c>
      <c r="G23" s="68" t="n">
        <f aca="false">G22</f>
        <v>26.75</v>
      </c>
      <c r="H23" s="52" t="n">
        <v>30</v>
      </c>
      <c r="I23" s="53" t="e">
        <f aca="false">IF(AND(F23&gt;H23,F$2="No"),"",EURO(F23,H23,V23,V23,C23,W23,1,0))</f>
        <v>#NAME?</v>
      </c>
      <c r="J23" s="54" t="e">
        <f aca="false">IF(AND(G23&gt;H23,F$2="no"),"",EURO(G23,H23,V23,V23,D23,W23,1,0))</f>
        <v>#NAME?</v>
      </c>
      <c r="K23" s="55" t="e">
        <f aca="false">EURO(F23,H23,V23,V23,C23,W23,1,1)</f>
        <v>#NAME?</v>
      </c>
      <c r="L23" s="53" t="str">
        <f aca="false">IF(AND(G23&lt;H23,F$2="no"),"",EURO(G23,H23,V23,V23,C23,W23,0,0))</f>
        <v/>
      </c>
      <c r="M23" s="54" t="str">
        <f aca="false">IF(AND(F23&lt;H23,F$2="no"),"",EURO(F23,H23,V23,V23,D23,W23,0,0))</f>
        <v/>
      </c>
      <c r="N23" s="56" t="e">
        <f aca="false">EURO(F23,H23,V23,V23,C23,W23,0,1)</f>
        <v>#NAME?</v>
      </c>
      <c r="O23" s="57" t="e">
        <f aca="false">EURO($F23,$H23,$V23,$V23,$C23,$W23,1,2)</f>
        <v>#NAME?</v>
      </c>
      <c r="P23" s="58" t="e">
        <f aca="false">EURO($F23,$H23,$V23,$V23,$C23,$W23,1,3)/100</f>
        <v>#NAME?</v>
      </c>
      <c r="Q23" s="59" t="e">
        <f aca="false">EURO($F23,$H23,$V23,$V23,$C23,$W23,1,5)/365.25*X23*16*$Q$2</f>
        <v>#NAME?</v>
      </c>
      <c r="R23" s="60" t="n">
        <f aca="false">VLOOKUP(E23,Lookups!$B$6:$H$304,6)</f>
        <v>37151</v>
      </c>
      <c r="S23" s="14"/>
      <c r="T23" s="69" t="e">
        <f aca="false">IF(F23&gt;H23,"",J23-I23)</f>
        <v>#NAME?</v>
      </c>
      <c r="U23" s="26" t="str">
        <f aca="false">IF(F23&gt;H23,M23-L23,"")</f>
        <v/>
      </c>
      <c r="V23" s="70" t="n">
        <f aca="false">VLOOKUP(E23,Lookups!$B$6:$E$304,4)</f>
        <v>0.0414687898602457</v>
      </c>
      <c r="W23" s="71" t="n">
        <f aca="false">R23-$C$1</f>
        <v>-8775</v>
      </c>
      <c r="X23" s="72" t="n">
        <f aca="false">VLOOKUP(E23,Lookups!$B$6:$E$304,3)</f>
        <v>19</v>
      </c>
    </row>
    <row r="24" customFormat="false" ht="12.75" hidden="false" customHeight="false" outlineLevel="0" collapsed="false">
      <c r="A24" s="177"/>
      <c r="B24" s="47" t="n">
        <v>0.01</v>
      </c>
      <c r="C24" s="66" t="n">
        <f aca="false">C$5+B24</f>
        <v>0.56</v>
      </c>
      <c r="D24" s="67" t="n">
        <f aca="false">D$5+B24</f>
        <v>0.66</v>
      </c>
      <c r="E24" s="178" t="n">
        <f aca="false">E23</f>
        <v>37158</v>
      </c>
      <c r="F24" s="68" t="n">
        <f aca="false">F23</f>
        <v>26</v>
      </c>
      <c r="G24" s="68" t="n">
        <f aca="false">G23</f>
        <v>26.75</v>
      </c>
      <c r="H24" s="52" t="n">
        <v>25</v>
      </c>
      <c r="I24" s="53" t="str">
        <f aca="false">IF(AND(F24&gt;H24,F$2="No"),"",EURO(F24,H24,V24,V24,C24,W24,1,0))</f>
        <v/>
      </c>
      <c r="J24" s="54" t="str">
        <f aca="false">IF(AND(G24&gt;H24,F$2="no"),"",EURO(G24,H24,V24,V24,D24,W24,1,0))</f>
        <v/>
      </c>
      <c r="K24" s="55" t="e">
        <f aca="false">EURO(F24,H24,V24,V24,C24,W24,1,1)</f>
        <v>#NAME?</v>
      </c>
      <c r="L24" s="53" t="e">
        <f aca="false">IF(AND(G24&lt;H24,F$2="no"),"",EURO(G24,H24,V24,V24,C24,W24,0,0))</f>
        <v>#NAME?</v>
      </c>
      <c r="M24" s="54" t="e">
        <f aca="false">IF(AND(F24&lt;H24,F$2="no"),"",EURO(F24,H24,V24,V24,D24,W24,0,0))</f>
        <v>#NAME?</v>
      </c>
      <c r="N24" s="56" t="e">
        <f aca="false">EURO(F24,H24,V24,V24,C24,W24,0,1)</f>
        <v>#NAME?</v>
      </c>
      <c r="O24" s="57" t="e">
        <f aca="false">EURO($F24,$H24,$V24,$V24,$C24,$W24,1,2)</f>
        <v>#NAME?</v>
      </c>
      <c r="P24" s="58" t="e">
        <f aca="false">EURO($F24,$H24,$V24,$V24,$C24,$W24,1,3)/100</f>
        <v>#NAME?</v>
      </c>
      <c r="Q24" s="59" t="e">
        <f aca="false">EURO($F24,$H24,$V24,$V24,$C24,$W24,1,5)/365.25*X24*16*$Q$2</f>
        <v>#NAME?</v>
      </c>
      <c r="R24" s="60" t="n">
        <f aca="false">VLOOKUP(E24,Lookups!$B$6:$H$304,6)</f>
        <v>37151</v>
      </c>
      <c r="S24" s="14"/>
      <c r="T24" s="69" t="str">
        <f aca="false">IF(F24&gt;H24,"",J24-I24)</f>
        <v/>
      </c>
      <c r="U24" s="26" t="e">
        <f aca="false">IF(F24&gt;H24,M24-L24,"")</f>
        <v>#NAME?</v>
      </c>
      <c r="V24" s="70" t="n">
        <f aca="false">VLOOKUP(E24,Lookups!$B$6:$E$304,4)</f>
        <v>0.0414687898602457</v>
      </c>
      <c r="W24" s="71" t="n">
        <f aca="false">R24-$C$1</f>
        <v>-8775</v>
      </c>
      <c r="X24" s="72" t="n">
        <f aca="false">VLOOKUP(E24,Lookups!$B$6:$E$304,3)</f>
        <v>19</v>
      </c>
    </row>
    <row r="25" customFormat="false" ht="13.5" hidden="false" customHeight="false" outlineLevel="0" collapsed="false">
      <c r="A25" s="177"/>
      <c r="B25" s="183" t="n">
        <v>0.1</v>
      </c>
      <c r="C25" s="66" t="n">
        <f aca="false">C$5+B25</f>
        <v>0.65</v>
      </c>
      <c r="D25" s="67" t="n">
        <f aca="false">D$5+B25</f>
        <v>0.75</v>
      </c>
      <c r="E25" s="50" t="n">
        <v>37135</v>
      </c>
      <c r="F25" s="68" t="n">
        <f aca="false">F8</f>
        <v>26</v>
      </c>
      <c r="G25" s="68" t="n">
        <f aca="false">G8</f>
        <v>26.75</v>
      </c>
      <c r="H25" s="52" t="n">
        <v>20</v>
      </c>
      <c r="I25" s="53" t="str">
        <f aca="false">IF(AND(F25&gt;H25,F$2="No"),"",EURO(F25,H25,V25,V25,C25,W25,1,0))</f>
        <v/>
      </c>
      <c r="J25" s="54" t="str">
        <f aca="false">IF(AND(G25&gt;H25,F$2="no"),"",EURO(G25,H25,V25,V25,D25,W25,1,0))</f>
        <v/>
      </c>
      <c r="K25" s="55" t="e">
        <f aca="false">EURO(F25,H25,V25,V25,C25,W25,1,1)</f>
        <v>#NAME?</v>
      </c>
      <c r="L25" s="53" t="e">
        <f aca="false">IF(AND(G25&lt;H25,F$2="no"),"",EURO(G25,H25,V25,V25,C25,W25,0,0))</f>
        <v>#NAME?</v>
      </c>
      <c r="M25" s="54" t="e">
        <f aca="false">IF(AND(F25&lt;H25,F$2="no"),"",EURO(F25,H25,V25,V25,D25,W25,0,0))</f>
        <v>#NAME?</v>
      </c>
      <c r="N25" s="56" t="e">
        <f aca="false">EURO(F25,H25,V25,V25,C25,W25,0,1)</f>
        <v>#NAME?</v>
      </c>
      <c r="O25" s="57" t="e">
        <f aca="false">EURO($F25,$H25,$V25,$V25,$C25,$W25,1,2)</f>
        <v>#NAME?</v>
      </c>
      <c r="P25" s="58" t="e">
        <f aca="false">EURO($F25,$H25,$V25,$V25,$C25,$W25,1,3)/100</f>
        <v>#NAME?</v>
      </c>
      <c r="Q25" s="59" t="e">
        <f aca="false">EURO($F25,$H25,$V25,$V25,$C25,$W25,1,5)/365.25*X25*16*$Q$2</f>
        <v>#NAME?</v>
      </c>
      <c r="R25" s="60" t="n">
        <f aca="false">VLOOKUP(E25,Lookups!$B$6:$H$304,6)</f>
        <v>37151</v>
      </c>
      <c r="S25" s="14"/>
      <c r="T25" s="73" t="str">
        <f aca="false">IF(F25&gt;H25,"",J25-I25)</f>
        <v/>
      </c>
      <c r="U25" s="74" t="e">
        <f aca="false">IF(F25&gt;H25,M25-L25,"")</f>
        <v>#NAME?</v>
      </c>
      <c r="V25" s="75" t="n">
        <f aca="false">VLOOKUP(E25,Lookups!$B$6:$E$304,4)</f>
        <v>0.0414687898602457</v>
      </c>
      <c r="W25" s="76" t="n">
        <f aca="false">R25-$C$1</f>
        <v>-8775</v>
      </c>
      <c r="X25" s="77" t="n">
        <f aca="false">VLOOKUP(E25,Lookups!$B$6:$E$304,3)</f>
        <v>19</v>
      </c>
    </row>
    <row r="26" customFormat="false" ht="13.5" hidden="false" customHeight="false" outlineLevel="0" collapsed="false">
      <c r="A26" s="78"/>
      <c r="B26" s="79"/>
      <c r="C26" s="80"/>
      <c r="D26" s="80"/>
      <c r="E26" s="81"/>
      <c r="F26" s="82"/>
      <c r="G26" s="82"/>
      <c r="H26" s="83"/>
      <c r="I26" s="84"/>
      <c r="J26" s="84"/>
      <c r="K26" s="85"/>
      <c r="L26" s="84"/>
      <c r="M26" s="84"/>
      <c r="N26" s="86"/>
      <c r="O26" s="87"/>
      <c r="P26" s="84"/>
      <c r="Q26" s="88"/>
      <c r="R26" s="89"/>
      <c r="S26" s="14"/>
      <c r="T26" s="84"/>
      <c r="U26" s="90"/>
      <c r="V26" s="91"/>
      <c r="W26" s="92"/>
    </row>
    <row r="27" customFormat="false" ht="12.75" hidden="false" customHeight="true" outlineLevel="0" collapsed="false">
      <c r="A27" s="46" t="s">
        <v>34</v>
      </c>
      <c r="B27" s="47"/>
      <c r="C27" s="48" t="n">
        <v>0.7</v>
      </c>
      <c r="D27" s="49" t="n">
        <v>0.76</v>
      </c>
      <c r="E27" s="50" t="n">
        <v>37165</v>
      </c>
      <c r="F27" s="51" t="n">
        <v>49</v>
      </c>
      <c r="G27" s="51" t="n">
        <f aca="false">F27</f>
        <v>49</v>
      </c>
      <c r="H27" s="52" t="n">
        <v>40</v>
      </c>
      <c r="I27" s="53" t="str">
        <f aca="false">IF(AND(F27&gt;H27,F$2="No"),"",EURO(F27,H27,V27,V27,C27,W27,1,0))</f>
        <v/>
      </c>
      <c r="J27" s="54" t="str">
        <f aca="false">IF(AND(G27&gt;H27,F$2="no"),"",EURO(G27,H27,V27,V27,D27,W27,1,0))</f>
        <v/>
      </c>
      <c r="K27" s="55" t="e">
        <f aca="false">EURO(F27,H27,V27,V27,C27,W27,1,1)</f>
        <v>#NAME?</v>
      </c>
      <c r="L27" s="53" t="e">
        <f aca="false">IF(AND(G27&lt;H27,F$2="no"),"",EURO(G27,H27,V27,V27,C27,W27,0,0))</f>
        <v>#NAME?</v>
      </c>
      <c r="M27" s="54" t="e">
        <f aca="false">IF(AND(F27&lt;H27,F$2="no"),"",EURO(F27,H27,V27,V27,D27,W27,0,0))</f>
        <v>#NAME?</v>
      </c>
      <c r="N27" s="56" t="e">
        <f aca="false">EURO(F27,H27,V27,V27,C27,W27,0,1)</f>
        <v>#NAME?</v>
      </c>
      <c r="O27" s="57" t="e">
        <f aca="false">EURO($F27,$H27,$V27,$V27,$C27,$W27,1,2)</f>
        <v>#NAME?</v>
      </c>
      <c r="P27" s="58" t="e">
        <f aca="false">EURO($F27,$H27,$V27,$V27,$C27,$W27,1,3)/100</f>
        <v>#NAME?</v>
      </c>
      <c r="Q27" s="59" t="e">
        <f aca="false">EURO($F27,$H27,$V27,$V27,$C27,$W27,1,5)/365.25*X27*16*$Q$2</f>
        <v>#NAME?</v>
      </c>
      <c r="R27" s="60" t="n">
        <f aca="false">VLOOKUP(E27,Lookups!$B$6:$H$304,6)</f>
        <v>37180</v>
      </c>
      <c r="S27" s="14"/>
      <c r="T27" s="61" t="str">
        <f aca="false">IF(F27&gt;H27,"",J27-I27)</f>
        <v/>
      </c>
      <c r="U27" s="62" t="e">
        <f aca="false">IF(F27&gt;H27,M27-L27,"")</f>
        <v>#NAME?</v>
      </c>
      <c r="V27" s="63" t="n">
        <f aca="false">VLOOKUP(E27,Lookups!$B$6:$E$304,4)</f>
        <v>0.041301320562793</v>
      </c>
      <c r="W27" s="64" t="n">
        <f aca="false">R27-$C$1</f>
        <v>-8746</v>
      </c>
      <c r="X27" s="65" t="n">
        <f aca="false">VLOOKUP(E27,Lookups!$B$6:$E$304,3)</f>
        <v>23</v>
      </c>
    </row>
    <row r="28" customFormat="false" ht="12.75" hidden="false" customHeight="false" outlineLevel="0" collapsed="false">
      <c r="A28" s="46"/>
      <c r="B28" s="47" t="n">
        <v>0</v>
      </c>
      <c r="C28" s="66" t="n">
        <f aca="false">C$27+B28</f>
        <v>0.7</v>
      </c>
      <c r="D28" s="67" t="n">
        <f aca="false">D$27+B28</f>
        <v>0.76</v>
      </c>
      <c r="E28" s="50" t="n">
        <v>37165</v>
      </c>
      <c r="F28" s="68" t="n">
        <f aca="false">F27</f>
        <v>49</v>
      </c>
      <c r="G28" s="68" t="n">
        <f aca="false">G27</f>
        <v>49</v>
      </c>
      <c r="H28" s="52" t="n">
        <v>45</v>
      </c>
      <c r="I28" s="53" t="str">
        <f aca="false">IF(AND(F28&gt;H28,F$2="No"),"",EURO(F28,H28,V28,V28,C28,W28,1,0))</f>
        <v/>
      </c>
      <c r="J28" s="54" t="str">
        <f aca="false">IF(AND(G28&gt;H28,F$2="no"),"",EURO(G28,H28,V28,V28,D28,W28,1,0))</f>
        <v/>
      </c>
      <c r="K28" s="55" t="e">
        <f aca="false">EURO(F28,H28,V28,V28,C28,W28,1,1)</f>
        <v>#NAME?</v>
      </c>
      <c r="L28" s="53" t="e">
        <f aca="false">IF(AND(G28&lt;H28,F$2="no"),"",EURO(G28,H28,V28,V28,C28,W28,0,0))</f>
        <v>#NAME?</v>
      </c>
      <c r="M28" s="54" t="e">
        <f aca="false">IF(AND(F28&lt;H28,F$2="no"),"",EURO(F28,H28,V28,V28,D28,W28,0,0))</f>
        <v>#NAME?</v>
      </c>
      <c r="N28" s="56" t="e">
        <f aca="false">EURO(F28,H28,V28,V28,C28,W28,0,1)</f>
        <v>#NAME?</v>
      </c>
      <c r="O28" s="57" t="e">
        <f aca="false">EURO($F28,$H28,$V28,$V28,$C28,$W28,1,2)</f>
        <v>#NAME?</v>
      </c>
      <c r="P28" s="58" t="e">
        <f aca="false">EURO($F28,$H28,$V28,$V28,$C28,$W28,1,3)/100</f>
        <v>#NAME?</v>
      </c>
      <c r="Q28" s="59" t="e">
        <f aca="false">EURO($F28,$H28,$V28,$V28,$C28,$W28,1,5)/365.25*X28*16*$Q$2</f>
        <v>#NAME?</v>
      </c>
      <c r="R28" s="60" t="n">
        <f aca="false">VLOOKUP(E28,Lookups!$B$6:$H$304,6)</f>
        <v>37180</v>
      </c>
      <c r="S28" s="14"/>
      <c r="T28" s="69" t="str">
        <f aca="false">IF(F28&gt;H28,"",J28-I28)</f>
        <v/>
      </c>
      <c r="U28" s="26" t="e">
        <f aca="false">IF(F28&gt;H28,M28-L28,"")</f>
        <v>#NAME?</v>
      </c>
      <c r="V28" s="70" t="n">
        <f aca="false">VLOOKUP(E28,Lookups!$B$6:$E$304,4)</f>
        <v>0.041301320562793</v>
      </c>
      <c r="W28" s="71" t="n">
        <f aca="false">R28-$C$1</f>
        <v>-8746</v>
      </c>
      <c r="X28" s="72" t="n">
        <f aca="false">VLOOKUP(E28,Lookups!$B$6:$E$304,3)</f>
        <v>23</v>
      </c>
    </row>
    <row r="29" customFormat="false" ht="12.75" hidden="false" customHeight="false" outlineLevel="0" collapsed="false">
      <c r="A29" s="46"/>
      <c r="B29" s="47" t="n">
        <v>0</v>
      </c>
      <c r="C29" s="66" t="n">
        <f aca="false">C$27+B29</f>
        <v>0.7</v>
      </c>
      <c r="D29" s="67" t="n">
        <f aca="false">D$27+B29</f>
        <v>0.76</v>
      </c>
      <c r="E29" s="50" t="n">
        <v>37165</v>
      </c>
      <c r="F29" s="68" t="n">
        <f aca="false">F28</f>
        <v>49</v>
      </c>
      <c r="G29" s="68" t="n">
        <f aca="false">G28</f>
        <v>49</v>
      </c>
      <c r="H29" s="52" t="n">
        <f aca="false">H28</f>
        <v>45</v>
      </c>
      <c r="I29" s="53" t="str">
        <f aca="false">IF(AND(F29&gt;H29,F$2="No"),"",EURO(F29,H29,V29,V29,C29,W29,1,0))</f>
        <v/>
      </c>
      <c r="J29" s="54" t="str">
        <f aca="false">IF(AND(G29&gt;H29,F$2="no"),"",EURO(G29,H29,V29,V29,D29,W29,1,0))</f>
        <v/>
      </c>
      <c r="K29" s="55" t="e">
        <f aca="false">EURO(F29,H29,V29,V29,C29,W29,1,1)</f>
        <v>#NAME?</v>
      </c>
      <c r="L29" s="53" t="e">
        <f aca="false">IF(AND(G29&lt;H29,F$2="no"),"",EURO(G29,H29,V29,V29,C29,W29,0,0))</f>
        <v>#NAME?</v>
      </c>
      <c r="M29" s="54" t="e">
        <f aca="false">IF(AND(F29&lt;H29,F$2="no"),"",EURO(F29,H29,V29,V29,D29,W29,0,0))</f>
        <v>#NAME?</v>
      </c>
      <c r="N29" s="56" t="e">
        <f aca="false">EURO(F29,H29,V29,V29,C29,W29,0,1)</f>
        <v>#NAME?</v>
      </c>
      <c r="O29" s="57" t="e">
        <f aca="false">EURO($F29,$H29,$V29,$V29,$C29,$W29,1,2)</f>
        <v>#NAME?</v>
      </c>
      <c r="P29" s="58" t="e">
        <f aca="false">EURO($F29,$H29,$V29,$V29,$C29,$W29,1,3)/100</f>
        <v>#NAME?</v>
      </c>
      <c r="Q29" s="59" t="e">
        <f aca="false">EURO($F29,$H29,$V29,$V29,$C29,$W29,1,5)/365.25*X29*16*$Q$2</f>
        <v>#NAME?</v>
      </c>
      <c r="R29" s="60" t="n">
        <f aca="false">VLOOKUP(E29,Lookups!$B$6:$H$304,6)</f>
        <v>37180</v>
      </c>
      <c r="S29" s="14"/>
      <c r="T29" s="69" t="str">
        <f aca="false">IF(F29&gt;H29,"",J29-I29)</f>
        <v/>
      </c>
      <c r="U29" s="26" t="e">
        <f aca="false">IF(F29&gt;H29,M29-L29,"")</f>
        <v>#NAME?</v>
      </c>
      <c r="V29" s="70" t="n">
        <f aca="false">VLOOKUP(E29,Lookups!$B$6:$E$304,4)</f>
        <v>0.041301320562793</v>
      </c>
      <c r="W29" s="71" t="n">
        <f aca="false">R29-$C$1</f>
        <v>-8746</v>
      </c>
      <c r="X29" s="72" t="n">
        <f aca="false">VLOOKUP(E29,Lookups!$B$6:$E$304,3)</f>
        <v>23</v>
      </c>
    </row>
    <row r="30" customFormat="false" ht="12.75" hidden="false" customHeight="false" outlineLevel="0" collapsed="false">
      <c r="A30" s="46"/>
      <c r="B30" s="47" t="n">
        <v>0.038</v>
      </c>
      <c r="C30" s="66" t="n">
        <f aca="false">C$27+B30</f>
        <v>0.738</v>
      </c>
      <c r="D30" s="67" t="n">
        <f aca="false">D$27+B30</f>
        <v>0.798</v>
      </c>
      <c r="E30" s="50" t="n">
        <v>37165</v>
      </c>
      <c r="F30" s="68" t="n">
        <f aca="false">F29</f>
        <v>49</v>
      </c>
      <c r="G30" s="68" t="n">
        <f aca="false">G29</f>
        <v>49</v>
      </c>
      <c r="H30" s="52" t="n">
        <v>55</v>
      </c>
      <c r="I30" s="53" t="e">
        <f aca="false">IF(AND(F30&gt;H30,F$2="No"),"",EURO(F30,H30,V30,V30,C30,W30,1,0))</f>
        <v>#NAME?</v>
      </c>
      <c r="J30" s="54" t="e">
        <f aca="false">IF(AND(G30&gt;H30,F$2="no"),"",EURO(G30,H30,V30,V30,D30,W30,1,0))</f>
        <v>#NAME?</v>
      </c>
      <c r="K30" s="55" t="e">
        <f aca="false">EURO(F30,H30,V30,V30,C30,W30,1,1)</f>
        <v>#NAME?</v>
      </c>
      <c r="L30" s="53" t="str">
        <f aca="false">IF(AND(G30&lt;H30,F$2="no"),"",EURO(G30,H30,V30,V30,C30,W30,0,0))</f>
        <v/>
      </c>
      <c r="M30" s="54" t="str">
        <f aca="false">IF(AND(F30&lt;H30,F$2="no"),"",EURO(F30,H30,V30,V30,D30,W30,0,0))</f>
        <v/>
      </c>
      <c r="N30" s="56" t="e">
        <f aca="false">EURO(F30,H30,V30,V30,C30,W30,0,1)</f>
        <v>#NAME?</v>
      </c>
      <c r="O30" s="57" t="e">
        <f aca="false">EURO($F30,$H30,$V30,$V30,$C30,$W30,1,2)</f>
        <v>#NAME?</v>
      </c>
      <c r="P30" s="58" t="e">
        <f aca="false">EURO($F30,$H30,$V30,$V30,$C30,$W30,1,3)/100</f>
        <v>#NAME?</v>
      </c>
      <c r="Q30" s="59" t="e">
        <f aca="false">EURO($F30,$H30,$V30,$V30,$C30,$W30,1,5)/365.25*X30*16*$Q$2</f>
        <v>#NAME?</v>
      </c>
      <c r="R30" s="60" t="n">
        <f aca="false">VLOOKUP(E30,Lookups!$B$6:$H$304,6)</f>
        <v>37180</v>
      </c>
      <c r="S30" s="14"/>
      <c r="T30" s="69" t="e">
        <f aca="false">IF(F30&gt;H30,"",J30-I30)</f>
        <v>#NAME?</v>
      </c>
      <c r="U30" s="26" t="str">
        <f aca="false">IF(F30&gt;H30,M30-L30,"")</f>
        <v/>
      </c>
      <c r="V30" s="70" t="n">
        <f aca="false">VLOOKUP(E30,Lookups!$B$6:$E$304,4)</f>
        <v>0.041301320562793</v>
      </c>
      <c r="W30" s="71" t="n">
        <f aca="false">R30-$C$1</f>
        <v>-8746</v>
      </c>
      <c r="X30" s="72" t="n">
        <f aca="false">VLOOKUP(E30,Lookups!$B$6:$E$304,3)</f>
        <v>23</v>
      </c>
    </row>
    <row r="31" customFormat="false" ht="13.5" hidden="false" customHeight="false" outlineLevel="0" collapsed="false">
      <c r="A31" s="46"/>
      <c r="B31" s="47" t="n">
        <v>0.081</v>
      </c>
      <c r="C31" s="66" t="n">
        <f aca="false">C$27+B31</f>
        <v>0.781</v>
      </c>
      <c r="D31" s="67" t="n">
        <f aca="false">D$27+B31</f>
        <v>0.841</v>
      </c>
      <c r="E31" s="50" t="n">
        <v>37165</v>
      </c>
      <c r="F31" s="68" t="n">
        <f aca="false">F30</f>
        <v>49</v>
      </c>
      <c r="G31" s="68" t="n">
        <f aca="false">G30</f>
        <v>49</v>
      </c>
      <c r="H31" s="52" t="n">
        <v>60</v>
      </c>
      <c r="I31" s="53" t="e">
        <f aca="false">IF(AND(F31&gt;H31,F$2="No"),"",EURO(F31,H31,V31,V31,C31,W31,1,0))</f>
        <v>#NAME?</v>
      </c>
      <c r="J31" s="54" t="e">
        <f aca="false">IF(AND(G31&gt;H31,F$2="no"),"",EURO(G31,H31,V31,V31,D31,W31,1,0))</f>
        <v>#NAME?</v>
      </c>
      <c r="K31" s="55" t="e">
        <f aca="false">EURO(F31,H31,V31,V31,C31,W31,1,1)</f>
        <v>#NAME?</v>
      </c>
      <c r="L31" s="53" t="str">
        <f aca="false">IF(AND(G31&lt;H31,F$2="no"),"",EURO(G31,H31,V31,V31,C31,W31,0,0))</f>
        <v/>
      </c>
      <c r="M31" s="54" t="str">
        <f aca="false">IF(AND(F31&lt;H31,F$2="no"),"",EURO(F31,H31,V31,V31,D31,W31,0,0))</f>
        <v/>
      </c>
      <c r="N31" s="56" t="e">
        <f aca="false">EURO(F31,H31,V31,V31,C31,W31,0,1)</f>
        <v>#NAME?</v>
      </c>
      <c r="O31" s="57" t="e">
        <f aca="false">EURO($F31,$H31,$V31,$V31,$C31,$W31,1,2)</f>
        <v>#NAME?</v>
      </c>
      <c r="P31" s="58" t="e">
        <f aca="false">EURO($F31,$H31,$V31,$V31,$C31,$W31,1,3)/100</f>
        <v>#NAME?</v>
      </c>
      <c r="Q31" s="59" t="e">
        <f aca="false">EURO($F31,$H31,$V31,$V31,$C31,$W31,1,5)/365.25*X31*16*$Q$2</f>
        <v>#NAME?</v>
      </c>
      <c r="R31" s="60" t="n">
        <f aca="false">VLOOKUP(E31,Lookups!$B$6:$H$304,6)</f>
        <v>37180</v>
      </c>
      <c r="S31" s="14"/>
      <c r="T31" s="73" t="e">
        <f aca="false">IF(F31&gt;H31,"",J31-I31)</f>
        <v>#NAME?</v>
      </c>
      <c r="U31" s="74" t="str">
        <f aca="false">IF(F31&gt;H31,M31-L31,"")</f>
        <v/>
      </c>
      <c r="V31" s="75" t="n">
        <f aca="false">VLOOKUP(E31,Lookups!$B$6:$E$304,4)</f>
        <v>0.041301320562793</v>
      </c>
      <c r="W31" s="76" t="n">
        <f aca="false">R31-$C$1</f>
        <v>-8746</v>
      </c>
      <c r="X31" s="77" t="n">
        <f aca="false">VLOOKUP(E31,Lookups!$B$6:$E$304,3)</f>
        <v>23</v>
      </c>
    </row>
    <row r="32" customFormat="false" ht="13.5" hidden="false" customHeight="false" outlineLevel="0" collapsed="false">
      <c r="A32" s="78"/>
      <c r="B32" s="79"/>
      <c r="C32" s="80"/>
      <c r="D32" s="80"/>
      <c r="E32" s="81"/>
      <c r="F32" s="82"/>
      <c r="G32" s="82"/>
      <c r="H32" s="83"/>
      <c r="I32" s="84"/>
      <c r="J32" s="84"/>
      <c r="K32" s="85"/>
      <c r="L32" s="84"/>
      <c r="M32" s="84"/>
      <c r="N32" s="86"/>
      <c r="O32" s="87"/>
      <c r="P32" s="84"/>
      <c r="Q32" s="88"/>
      <c r="R32" s="89"/>
      <c r="S32" s="14"/>
      <c r="T32" s="84"/>
      <c r="U32" s="90"/>
      <c r="V32" s="91"/>
      <c r="W32" s="92"/>
    </row>
    <row r="33" customFormat="false" ht="12.75" hidden="false" customHeight="true" outlineLevel="0" collapsed="false">
      <c r="A33" s="46" t="s">
        <v>35</v>
      </c>
      <c r="B33" s="47"/>
      <c r="C33" s="48" t="n">
        <v>0.7</v>
      </c>
      <c r="D33" s="49" t="n">
        <v>0.76</v>
      </c>
      <c r="E33" s="93" t="n">
        <v>37165</v>
      </c>
      <c r="F33" s="51" t="n">
        <v>40.5</v>
      </c>
      <c r="G33" s="51" t="n">
        <v>41</v>
      </c>
      <c r="H33" s="52" t="n">
        <v>40</v>
      </c>
      <c r="I33" s="53" t="str">
        <f aca="false">IF(AND(F33&gt;H33,F$2="No"),"",EURO(F33,H33,V33,V33,C33,W33,1,0))</f>
        <v/>
      </c>
      <c r="J33" s="54" t="str">
        <f aca="false">IF(AND(G33&gt;H33,F$2="no"),"",EURO(G33,H33,V33,V33,D33,W33,1,0))</f>
        <v/>
      </c>
      <c r="K33" s="55" t="e">
        <f aca="false">EURO(F33,H33,V33,V33,C33,W33,1,1)</f>
        <v>#NAME?</v>
      </c>
      <c r="L33" s="53" t="e">
        <f aca="false">IF(AND(G33&lt;H33,F$2="no"),"",EURO(G33,H33,V33,V33,C33,W33,0,0))</f>
        <v>#NAME?</v>
      </c>
      <c r="M33" s="94" t="e">
        <f aca="false">IF(AND(F33&lt;H33,F$2="no"),"",EURO(F33,H33,V33,V33,D33,W33,0,0))</f>
        <v>#NAME?</v>
      </c>
      <c r="N33" s="56" t="e">
        <f aca="false">EURO(F33,H33,V33,V33,C33,W33,0,1)</f>
        <v>#NAME?</v>
      </c>
      <c r="O33" s="57" t="e">
        <f aca="false">EURO($F33,$H33,$V33,$V33,$C33,$W33,1,2)</f>
        <v>#NAME?</v>
      </c>
      <c r="P33" s="58" t="e">
        <f aca="false">EURO($F33,$H33,$V33,$V33,$C33,$W33,1,3)/100</f>
        <v>#NAME?</v>
      </c>
      <c r="Q33" s="59" t="e">
        <f aca="false">EURO($F33,$H33,$V33,$V33,$C33,$W33,1,5)/365.25*X33*16*$Q$2</f>
        <v>#NAME?</v>
      </c>
      <c r="R33" s="60" t="n">
        <f aca="false">VLOOKUP(E33,Lookups!$B$6:$H$304,6)</f>
        <v>37180</v>
      </c>
      <c r="S33" s="14"/>
      <c r="T33" s="61" t="str">
        <f aca="false">IF(F33&gt;H33,"",J33-I33)</f>
        <v/>
      </c>
      <c r="U33" s="62" t="e">
        <f aca="false">IF(F33&gt;H33,M33-L33,"")</f>
        <v>#NAME?</v>
      </c>
      <c r="V33" s="63" t="n">
        <f aca="false">VLOOKUP(E33,Lookups!$B$6:$E$304,4)</f>
        <v>0.041301320562793</v>
      </c>
      <c r="W33" s="64" t="n">
        <f aca="false">R33-$C$1</f>
        <v>-8746</v>
      </c>
      <c r="X33" s="65" t="n">
        <f aca="false">VLOOKUP(E33,Lookups!$B$6:$E$304,3)</f>
        <v>23</v>
      </c>
    </row>
    <row r="34" customFormat="false" ht="12.75" hidden="false" customHeight="false" outlineLevel="0" collapsed="false">
      <c r="A34" s="46"/>
      <c r="B34" s="47"/>
      <c r="C34" s="66" t="n">
        <f aca="false">C33</f>
        <v>0.7</v>
      </c>
      <c r="D34" s="67" t="n">
        <f aca="false">D33</f>
        <v>0.76</v>
      </c>
      <c r="E34" s="93" t="n">
        <v>37196</v>
      </c>
      <c r="F34" s="68" t="n">
        <f aca="false">F33</f>
        <v>40.5</v>
      </c>
      <c r="G34" s="68" t="n">
        <f aca="false">G33</f>
        <v>41</v>
      </c>
      <c r="H34" s="95" t="n">
        <f aca="false">H33</f>
        <v>40</v>
      </c>
      <c r="I34" s="53" t="str">
        <f aca="false">IF(AND(F34&gt;H34,F$2="No"),"",EURO(F34,H34,V34,V34,C34,W34,1,0))</f>
        <v/>
      </c>
      <c r="J34" s="54" t="str">
        <f aca="false">IF(AND(G34&gt;H34,F$2="no"),"",EURO(G34,H34,V34,V34,D34,W34,1,0))</f>
        <v/>
      </c>
      <c r="K34" s="55" t="e">
        <f aca="false">EURO(F34,H34,V34,V34,C34,W34,1,1)</f>
        <v>#NAME?</v>
      </c>
      <c r="L34" s="53" t="e">
        <f aca="false">IF(AND(G34&lt;H34,F$2="no"),"",EURO(G34,H34,V34,V34,C34,W34,0,0))</f>
        <v>#NAME?</v>
      </c>
      <c r="M34" s="94" t="e">
        <f aca="false">IF(AND(F34&lt;H34,F$2="no"),"",EURO(F34,H34,V34,V34,D34,W34,0,0))</f>
        <v>#NAME?</v>
      </c>
      <c r="N34" s="56" t="e">
        <f aca="false">EURO(F34,H34,V34,V34,C34,W34,0,1)</f>
        <v>#NAME?</v>
      </c>
      <c r="O34" s="57" t="e">
        <f aca="false">EURO($F34,$H34,$V34,$V34,$C34,$W34,1,2)</f>
        <v>#NAME?</v>
      </c>
      <c r="P34" s="58" t="e">
        <f aca="false">EURO($F34,$H34,$V34,$V34,$C34,$W34,1,3)/100</f>
        <v>#NAME?</v>
      </c>
      <c r="Q34" s="59" t="e">
        <f aca="false">EURO($F34,$H34,$V34,$V34,$C34,$W34,1,5)/365.25*X34*16*$Q$2</f>
        <v>#NAME?</v>
      </c>
      <c r="R34" s="60" t="n">
        <f aca="false">VLOOKUP(E34,Lookups!$B$6:$H$304,6)</f>
        <v>37210</v>
      </c>
      <c r="S34" s="14"/>
      <c r="T34" s="69" t="str">
        <f aca="false">IF(F34&gt;H34,"",J34-I34)</f>
        <v/>
      </c>
      <c r="U34" s="26" t="e">
        <f aca="false">IF(F34&gt;H34,M34-L34,"")</f>
        <v>#NAME?</v>
      </c>
      <c r="V34" s="70" t="n">
        <f aca="false">VLOOKUP(E34,Lookups!$B$6:$E$304,4)</f>
        <v>0.0413340624253529</v>
      </c>
      <c r="W34" s="71" t="n">
        <f aca="false">R34-$C$1</f>
        <v>-8716</v>
      </c>
      <c r="X34" s="72" t="n">
        <f aca="false">VLOOKUP(E34,Lookups!$B$6:$E$304,3)</f>
        <v>21</v>
      </c>
    </row>
    <row r="35" customFormat="false" ht="12.75" hidden="false" customHeight="false" outlineLevel="0" collapsed="false">
      <c r="A35" s="46"/>
      <c r="B35" s="47"/>
      <c r="C35" s="96" t="n">
        <f aca="false">C34</f>
        <v>0.7</v>
      </c>
      <c r="D35" s="97" t="n">
        <f aca="false">D34</f>
        <v>0.76</v>
      </c>
      <c r="E35" s="98" t="n">
        <v>37226</v>
      </c>
      <c r="F35" s="99" t="n">
        <f aca="false">F34</f>
        <v>40.5</v>
      </c>
      <c r="G35" s="99" t="n">
        <f aca="false">G34</f>
        <v>41</v>
      </c>
      <c r="H35" s="100" t="n">
        <f aca="false">H34</f>
        <v>40</v>
      </c>
      <c r="I35" s="101" t="str">
        <f aca="false">IF(AND(F35&gt;H35,F$2="No"),"",EURO(F35,H35,V35,V35,C35,W35,1,0))</f>
        <v/>
      </c>
      <c r="J35" s="102" t="str">
        <f aca="false">IF(AND(G35&gt;H35,F$2="no"),"",EURO(G35,H35,V35,V35,D35,W35,1,0))</f>
        <v/>
      </c>
      <c r="K35" s="103" t="e">
        <f aca="false">EURO(F35,H35,V35,V35,C35,W35,1,1)</f>
        <v>#NAME?</v>
      </c>
      <c r="L35" s="101" t="e">
        <f aca="false">IF(AND(G35&lt;H35,F$2="no"),"",EURO(G35,H35,V35,V35,C35,W35,0,0))</f>
        <v>#NAME?</v>
      </c>
      <c r="M35" s="104" t="e">
        <f aca="false">IF(AND(F35&lt;H35,F$2="no"),"",EURO(F35,H35,V35,V35,D35,W35,0,0))</f>
        <v>#NAME?</v>
      </c>
      <c r="N35" s="105" t="e">
        <f aca="false">EURO(F35,H35,V35,V35,C35,W35,0,1)</f>
        <v>#NAME?</v>
      </c>
      <c r="O35" s="106" t="e">
        <f aca="false">EURO($F35,$H35,$V35,$V35,$C35,$W35,1,2)</f>
        <v>#NAME?</v>
      </c>
      <c r="P35" s="107" t="e">
        <f aca="false">EURO($F35,$H35,$V35,$V35,$C35,$W35,1,3)/100</f>
        <v>#NAME?</v>
      </c>
      <c r="Q35" s="108" t="e">
        <f aca="false">EURO($F35,$H35,$V35,$V35,$C35,$W35,1,5)/365.25*X35*16*$Q$2</f>
        <v>#NAME?</v>
      </c>
      <c r="R35" s="109" t="n">
        <f aca="false">VLOOKUP(E35,Lookups!$B$6:$H$304,6)</f>
        <v>37240</v>
      </c>
      <c r="S35" s="14"/>
      <c r="T35" s="69" t="str">
        <f aca="false">IF(F35&gt;H35,"",J35-I35)</f>
        <v/>
      </c>
      <c r="U35" s="26" t="e">
        <f aca="false">IF(F35&gt;H35,M35-L35,"")</f>
        <v>#NAME?</v>
      </c>
      <c r="V35" s="70" t="n">
        <f aca="false">VLOOKUP(E35,Lookups!$B$6:$E$304,4)</f>
        <v>0.0413657480991403</v>
      </c>
      <c r="W35" s="71" t="n">
        <f aca="false">R35-$C$1</f>
        <v>-8686</v>
      </c>
      <c r="X35" s="72" t="n">
        <f aca="false">VLOOKUP(E35,Lookups!$B$6:$E$304,3)</f>
        <v>20</v>
      </c>
    </row>
    <row r="36" customFormat="false" ht="12.75" hidden="false" customHeight="false" outlineLevel="0" collapsed="false">
      <c r="A36" s="46"/>
      <c r="B36" s="47" t="n">
        <v>0.0233333333333333</v>
      </c>
      <c r="C36" s="110" t="n">
        <f aca="false">C$33+B36</f>
        <v>0.723333333333333</v>
      </c>
      <c r="D36" s="111" t="n">
        <f aca="false">D$33+B36</f>
        <v>0.783333333333333</v>
      </c>
      <c r="E36" s="112" t="n">
        <v>37165</v>
      </c>
      <c r="F36" s="113" t="n">
        <f aca="false">F35</f>
        <v>40.5</v>
      </c>
      <c r="G36" s="113" t="n">
        <f aca="false">G35</f>
        <v>41</v>
      </c>
      <c r="H36" s="114" t="n">
        <v>45</v>
      </c>
      <c r="I36" s="115" t="e">
        <f aca="false">IF(AND(F36&gt;H36,F$2="No"),"",EURO(F36,H36,V36,V36,C36,W36,1,0))</f>
        <v>#NAME?</v>
      </c>
      <c r="J36" s="116" t="e">
        <f aca="false">IF(AND(G36&gt;H36,F$2="no"),"",EURO(G36,H36,V36,V36,D36,W36,1,0))</f>
        <v>#NAME?</v>
      </c>
      <c r="K36" s="117" t="e">
        <f aca="false">EURO(F36,H36,V36,V36,C36,W36,1,1)</f>
        <v>#NAME?</v>
      </c>
      <c r="L36" s="115" t="str">
        <f aca="false">IF(AND(G36&lt;H36,F$2="no"),"",EURO(G36,H36,V36,V36,C36,W36,0,0))</f>
        <v/>
      </c>
      <c r="M36" s="118" t="str">
        <f aca="false">IF(AND(F36&lt;H36,F$2="no"),"",EURO(F36,H36,V36,V36,D36,W36,0,0))</f>
        <v/>
      </c>
      <c r="N36" s="119" t="e">
        <f aca="false">EURO(F36,H36,V36,V36,C36,W36,0,1)</f>
        <v>#NAME?</v>
      </c>
      <c r="O36" s="120" t="e">
        <f aca="false">EURO($F36,$H36,$V36,$V36,$C36,$W36,1,2)</f>
        <v>#NAME?</v>
      </c>
      <c r="P36" s="121" t="e">
        <f aca="false">EURO($F36,$H36,$V36,$V36,$C36,$W36,1,3)/100</f>
        <v>#NAME?</v>
      </c>
      <c r="Q36" s="122" t="e">
        <f aca="false">EURO($F36,$H36,$V36,$V36,$C36,$W36,1,5)/365.25*X36*16*$Q$2</f>
        <v>#NAME?</v>
      </c>
      <c r="R36" s="123" t="n">
        <f aca="false">VLOOKUP(E36,Lookups!$B$6:$H$304,6)</f>
        <v>37180</v>
      </c>
      <c r="S36" s="14"/>
      <c r="T36" s="124" t="e">
        <f aca="false">IF(F36&gt;H36,"",J36-I36)</f>
        <v>#NAME?</v>
      </c>
      <c r="U36" s="125" t="str">
        <f aca="false">IF(F36&gt;H36,M36-L36,"")</f>
        <v/>
      </c>
      <c r="V36" s="126" t="n">
        <f aca="false">VLOOKUP(E36,Lookups!$B$6:$E$304,4)</f>
        <v>0.041301320562793</v>
      </c>
      <c r="W36" s="127" t="n">
        <f aca="false">R36-$C$1</f>
        <v>-8746</v>
      </c>
      <c r="X36" s="128" t="n">
        <f aca="false">VLOOKUP(E36,Lookups!$B$6:$E$304,3)</f>
        <v>23</v>
      </c>
    </row>
    <row r="37" customFormat="false" ht="12.75" hidden="false" customHeight="false" outlineLevel="0" collapsed="false">
      <c r="A37" s="46"/>
      <c r="B37" s="47" t="n">
        <v>0.0233333333333333</v>
      </c>
      <c r="C37" s="66" t="n">
        <f aca="false">C$33+B37</f>
        <v>0.723333333333333</v>
      </c>
      <c r="D37" s="67" t="n">
        <f aca="false">D$33+B37</f>
        <v>0.783333333333333</v>
      </c>
      <c r="E37" s="93" t="n">
        <v>37196</v>
      </c>
      <c r="F37" s="68" t="n">
        <f aca="false">F36</f>
        <v>40.5</v>
      </c>
      <c r="G37" s="68" t="n">
        <f aca="false">G36</f>
        <v>41</v>
      </c>
      <c r="H37" s="95" t="n">
        <f aca="false">H36</f>
        <v>45</v>
      </c>
      <c r="I37" s="53" t="e">
        <f aca="false">IF(AND(F37&gt;H37,F$2="No"),"",EURO(F37,H37,V37,V37,C37,W37,1,0))</f>
        <v>#NAME?</v>
      </c>
      <c r="J37" s="54" t="e">
        <f aca="false">IF(AND(G37&gt;H37,F$2="no"),"",EURO(G37,H37,V37,V37,D37,W37,1,0))</f>
        <v>#NAME?</v>
      </c>
      <c r="K37" s="55" t="e">
        <f aca="false">EURO(F37,H37,V37,V37,C37,W37,1,1)</f>
        <v>#NAME?</v>
      </c>
      <c r="L37" s="53" t="str">
        <f aca="false">IF(AND(G37&lt;H37,F$2="no"),"",EURO(G37,H37,V37,V37,C37,W37,0,0))</f>
        <v/>
      </c>
      <c r="M37" s="94" t="str">
        <f aca="false">IF(AND(F37&lt;H37,F$2="no"),"",EURO(F37,H37,V37,V37,D37,W37,0,0))</f>
        <v/>
      </c>
      <c r="N37" s="56" t="e">
        <f aca="false">EURO(F37,H37,V37,V37,C37,W37,0,1)</f>
        <v>#NAME?</v>
      </c>
      <c r="O37" s="57" t="e">
        <f aca="false">EURO($F37,$H37,$V37,$V37,$C37,$W37,1,2)</f>
        <v>#NAME?</v>
      </c>
      <c r="P37" s="58" t="e">
        <f aca="false">EURO($F37,$H37,$V37,$V37,$C37,$W37,1,3)/100</f>
        <v>#NAME?</v>
      </c>
      <c r="Q37" s="59" t="e">
        <f aca="false">EURO($F37,$H37,$V37,$V37,$C37,$W37,1,5)/365.25*X37*16*$Q$2</f>
        <v>#NAME?</v>
      </c>
      <c r="R37" s="60" t="n">
        <f aca="false">VLOOKUP(E37,Lookups!$B$6:$H$304,6)</f>
        <v>37210</v>
      </c>
      <c r="S37" s="14"/>
      <c r="T37" s="69" t="e">
        <f aca="false">IF(F37&gt;H37,"",J37-I37)</f>
        <v>#NAME?</v>
      </c>
      <c r="U37" s="26" t="str">
        <f aca="false">IF(F37&gt;H37,M37-L37,"")</f>
        <v/>
      </c>
      <c r="V37" s="70" t="n">
        <f aca="false">VLOOKUP(E37,Lookups!$B$6:$E$304,4)</f>
        <v>0.0413340624253529</v>
      </c>
      <c r="W37" s="71" t="n">
        <f aca="false">R37-$C$1</f>
        <v>-8716</v>
      </c>
      <c r="X37" s="72" t="n">
        <f aca="false">VLOOKUP(E37,Lookups!$B$6:$E$304,3)</f>
        <v>21</v>
      </c>
    </row>
    <row r="38" customFormat="false" ht="12.75" hidden="false" customHeight="false" outlineLevel="0" collapsed="false">
      <c r="A38" s="46"/>
      <c r="B38" s="47" t="n">
        <v>0.0233333333333333</v>
      </c>
      <c r="C38" s="96" t="n">
        <f aca="false">C$33+B38</f>
        <v>0.723333333333333</v>
      </c>
      <c r="D38" s="97" t="n">
        <f aca="false">D$33+B38</f>
        <v>0.783333333333333</v>
      </c>
      <c r="E38" s="98" t="n">
        <v>37226</v>
      </c>
      <c r="F38" s="99" t="n">
        <f aca="false">F37</f>
        <v>40.5</v>
      </c>
      <c r="G38" s="99" t="n">
        <f aca="false">G37</f>
        <v>41</v>
      </c>
      <c r="H38" s="100" t="n">
        <f aca="false">H37</f>
        <v>45</v>
      </c>
      <c r="I38" s="101" t="e">
        <f aca="false">IF(AND(F38&gt;H38,F$2="No"),"",EURO(F38,H38,V38,V38,C38,W38,1,0))</f>
        <v>#NAME?</v>
      </c>
      <c r="J38" s="102" t="e">
        <f aca="false">IF(AND(G38&gt;H38,F$2="no"),"",EURO(G38,H38,V38,V38,D38,W38,1,0))</f>
        <v>#NAME?</v>
      </c>
      <c r="K38" s="103" t="e">
        <f aca="false">EURO(F38,H38,V38,V38,C38,W38,1,1)</f>
        <v>#NAME?</v>
      </c>
      <c r="L38" s="101" t="str">
        <f aca="false">IF(AND(G38&lt;H38,F$2="no"),"",EURO(G38,H38,V38,V38,C38,W38,0,0))</f>
        <v/>
      </c>
      <c r="M38" s="104" t="str">
        <f aca="false">IF(AND(F38&lt;H38,F$2="no"),"",EURO(F38,H38,V38,V38,D38,W38,0,0))</f>
        <v/>
      </c>
      <c r="N38" s="105" t="e">
        <f aca="false">EURO(F38,H38,V38,V38,C38,W38,0,1)</f>
        <v>#NAME?</v>
      </c>
      <c r="O38" s="106" t="e">
        <f aca="false">EURO($F38,$H38,$V38,$V38,$C38,$W38,1,2)</f>
        <v>#NAME?</v>
      </c>
      <c r="P38" s="107" t="e">
        <f aca="false">EURO($F38,$H38,$V38,$V38,$C38,$W38,1,3)/100</f>
        <v>#NAME?</v>
      </c>
      <c r="Q38" s="108" t="e">
        <f aca="false">EURO($F38,$H38,$V38,$V38,$C38,$W38,1,5)/365.25*X38*16*$Q$2</f>
        <v>#NAME?</v>
      </c>
      <c r="R38" s="109" t="n">
        <f aca="false">VLOOKUP(E38,Lookups!$B$6:$H$304,6)</f>
        <v>37240</v>
      </c>
      <c r="S38" s="14"/>
      <c r="T38" s="129" t="e">
        <f aca="false">IF(F38&gt;H38,"",J38-I38)</f>
        <v>#NAME?</v>
      </c>
      <c r="U38" s="130" t="str">
        <f aca="false">IF(F38&gt;H38,M38-L38,"")</f>
        <v/>
      </c>
      <c r="V38" s="131" t="n">
        <f aca="false">VLOOKUP(E38,Lookups!$B$6:$E$304,4)</f>
        <v>0.0413657480991403</v>
      </c>
      <c r="W38" s="132" t="n">
        <f aca="false">R38-$C$1</f>
        <v>-8686</v>
      </c>
      <c r="X38" s="133" t="n">
        <f aca="false">VLOOKUP(E38,Lookups!$B$6:$E$304,3)</f>
        <v>20</v>
      </c>
    </row>
    <row r="39" customFormat="false" ht="12.75" hidden="false" customHeight="false" outlineLevel="0" collapsed="false">
      <c r="A39" s="46"/>
      <c r="B39" s="47" t="n">
        <v>0.062</v>
      </c>
      <c r="C39" s="66" t="n">
        <f aca="false">C$33+B39</f>
        <v>0.762</v>
      </c>
      <c r="D39" s="67" t="n">
        <f aca="false">D$33+B39</f>
        <v>0.822</v>
      </c>
      <c r="E39" s="93" t="n">
        <v>37165</v>
      </c>
      <c r="F39" s="68" t="n">
        <f aca="false">F38</f>
        <v>40.5</v>
      </c>
      <c r="G39" s="68" t="n">
        <f aca="false">G38</f>
        <v>41</v>
      </c>
      <c r="H39" s="52" t="n">
        <v>50</v>
      </c>
      <c r="I39" s="53" t="e">
        <f aca="false">IF(AND(F39&gt;H39,F$2="No"),"",EURO(F39,H39,V39,V39,C39,W39,1,0))</f>
        <v>#NAME?</v>
      </c>
      <c r="J39" s="54" t="e">
        <f aca="false">IF(AND(G39&gt;H39,F$2="no"),"",EURO(G39,H39,V39,V39,D39,W39,1,0))</f>
        <v>#NAME?</v>
      </c>
      <c r="K39" s="55" t="e">
        <f aca="false">EURO(F39,H39,V39,V39,C39,W39,1,1)</f>
        <v>#NAME?</v>
      </c>
      <c r="L39" s="53" t="str">
        <f aca="false">IF(AND(G39&lt;H39,F$2="no"),"",EURO(G39,H39,V39,V39,C39,W39,0,0))</f>
        <v/>
      </c>
      <c r="M39" s="94" t="str">
        <f aca="false">IF(AND(F39&lt;H39,F$2="no"),"",EURO(F39,H39,V39,V39,D39,W39,0,0))</f>
        <v/>
      </c>
      <c r="N39" s="56" t="e">
        <f aca="false">EURO(F39,H39,V39,V39,C39,W39,0,1)</f>
        <v>#NAME?</v>
      </c>
      <c r="O39" s="57" t="e">
        <f aca="false">EURO($F39,$H39,$V39,$V39,$C39,$W39,1,2)</f>
        <v>#NAME?</v>
      </c>
      <c r="P39" s="58" t="e">
        <f aca="false">EURO($F39,$H39,$V39,$V39,$C39,$W39,1,3)/100</f>
        <v>#NAME?</v>
      </c>
      <c r="Q39" s="59" t="e">
        <f aca="false">EURO($F39,$H39,$V39,$V39,$C39,$W39,1,5)/365.25*X39*16*$Q$2</f>
        <v>#NAME?</v>
      </c>
      <c r="R39" s="123" t="n">
        <f aca="false">VLOOKUP(E39,Lookups!$B$6:$H$304,6)</f>
        <v>37180</v>
      </c>
      <c r="S39" s="14"/>
      <c r="T39" s="69" t="e">
        <f aca="false">IF(F39&gt;H39,"",J39-I39)</f>
        <v>#NAME?</v>
      </c>
      <c r="U39" s="26" t="str">
        <f aca="false">IF(F39&gt;H39,M39-L39,"")</f>
        <v/>
      </c>
      <c r="V39" s="70" t="n">
        <f aca="false">VLOOKUP(E39,Lookups!$B$6:$E$304,4)</f>
        <v>0.041301320562793</v>
      </c>
      <c r="W39" s="71" t="n">
        <f aca="false">R39-$C$1</f>
        <v>-8746</v>
      </c>
      <c r="X39" s="72" t="n">
        <f aca="false">VLOOKUP(E39,Lookups!$B$6:$E$304,3)</f>
        <v>23</v>
      </c>
    </row>
    <row r="40" customFormat="false" ht="12.75" hidden="false" customHeight="false" outlineLevel="0" collapsed="false">
      <c r="A40" s="46"/>
      <c r="B40" s="47" t="n">
        <v>0.062</v>
      </c>
      <c r="C40" s="66" t="n">
        <f aca="false">C$33+B40</f>
        <v>0.762</v>
      </c>
      <c r="D40" s="67" t="n">
        <f aca="false">D$33+B40</f>
        <v>0.822</v>
      </c>
      <c r="E40" s="93" t="n">
        <v>37196</v>
      </c>
      <c r="F40" s="68" t="n">
        <f aca="false">F39</f>
        <v>40.5</v>
      </c>
      <c r="G40" s="68" t="n">
        <f aca="false">G39</f>
        <v>41</v>
      </c>
      <c r="H40" s="95" t="n">
        <f aca="false">H39</f>
        <v>50</v>
      </c>
      <c r="I40" s="53" t="e">
        <f aca="false">IF(AND(F40&gt;H40,F$2="No"),"",EURO(F40,H40,V40,V40,C40,W40,1,0))</f>
        <v>#NAME?</v>
      </c>
      <c r="J40" s="54" t="e">
        <f aca="false">IF(AND(G40&gt;H40,F$2="no"),"",EURO(G40,H40,V40,V40,D40,W40,1,0))</f>
        <v>#NAME?</v>
      </c>
      <c r="K40" s="55" t="e">
        <f aca="false">EURO(F40,H40,V40,V40,C40,W40,1,1)</f>
        <v>#NAME?</v>
      </c>
      <c r="L40" s="53" t="str">
        <f aca="false">IF(AND(G40&lt;H40,F$2="no"),"",EURO(G40,H40,V40,V40,C40,W40,0,0))</f>
        <v/>
      </c>
      <c r="M40" s="94" t="str">
        <f aca="false">IF(AND(F40&lt;H40,F$2="no"),"",EURO(F40,H40,V40,V40,D40,W40,0,0))</f>
        <v/>
      </c>
      <c r="N40" s="56" t="e">
        <f aca="false">EURO(F40,H40,V40,V40,C40,W40,0,1)</f>
        <v>#NAME?</v>
      </c>
      <c r="O40" s="57" t="e">
        <f aca="false">EURO($F40,$H40,$V40,$V40,$C40,$W40,1,2)</f>
        <v>#NAME?</v>
      </c>
      <c r="P40" s="58" t="e">
        <f aca="false">EURO($F40,$H40,$V40,$V40,$C40,$W40,1,3)/100</f>
        <v>#NAME?</v>
      </c>
      <c r="Q40" s="59" t="e">
        <f aca="false">EURO($F40,$H40,$V40,$V40,$C40,$W40,1,5)/365.25*X40*16*$Q$2</f>
        <v>#NAME?</v>
      </c>
      <c r="R40" s="60" t="n">
        <f aca="false">VLOOKUP(E40,Lookups!$B$6:$H$304,6)</f>
        <v>37210</v>
      </c>
      <c r="S40" s="14"/>
      <c r="T40" s="69" t="e">
        <f aca="false">IF(F40&gt;H40,"",J40-I40)</f>
        <v>#NAME?</v>
      </c>
      <c r="U40" s="26" t="str">
        <f aca="false">IF(F40&gt;H40,M40-L40,"")</f>
        <v/>
      </c>
      <c r="V40" s="70" t="n">
        <f aca="false">VLOOKUP(E40,Lookups!$B$6:$E$304,4)</f>
        <v>0.0413340624253529</v>
      </c>
      <c r="W40" s="71" t="n">
        <f aca="false">R40-$C$1</f>
        <v>-8716</v>
      </c>
      <c r="X40" s="72" t="n">
        <f aca="false">VLOOKUP(E40,Lookups!$B$6:$E$304,3)</f>
        <v>21</v>
      </c>
    </row>
    <row r="41" customFormat="false" ht="13.5" hidden="false" customHeight="false" outlineLevel="0" collapsed="false">
      <c r="A41" s="46"/>
      <c r="B41" s="47" t="n">
        <v>0.062</v>
      </c>
      <c r="C41" s="66" t="n">
        <f aca="false">C$33+B41</f>
        <v>0.762</v>
      </c>
      <c r="D41" s="67" t="n">
        <f aca="false">D$33+B41</f>
        <v>0.822</v>
      </c>
      <c r="E41" s="93" t="n">
        <v>37226</v>
      </c>
      <c r="F41" s="68" t="n">
        <f aca="false">F40</f>
        <v>40.5</v>
      </c>
      <c r="G41" s="68" t="n">
        <f aca="false">G40</f>
        <v>41</v>
      </c>
      <c r="H41" s="95" t="n">
        <f aca="false">H40</f>
        <v>50</v>
      </c>
      <c r="I41" s="53" t="e">
        <f aca="false">IF(AND(F41&gt;H41,F$2="No"),"",EURO(F41,H41,V41,V41,C41,W41,1,0))</f>
        <v>#NAME?</v>
      </c>
      <c r="J41" s="54" t="e">
        <f aca="false">IF(AND(G41&gt;H41,F$2="no"),"",EURO(G41,H41,V41,V41,D41,W41,1,0))</f>
        <v>#NAME?</v>
      </c>
      <c r="K41" s="55" t="e">
        <f aca="false">EURO(F41,H41,V41,V41,C41,W41,1,1)</f>
        <v>#NAME?</v>
      </c>
      <c r="L41" s="53" t="str">
        <f aca="false">IF(AND(G41&lt;H41,F$2="no"),"",EURO(G41,H41,V41,V41,C41,W41,0,0))</f>
        <v/>
      </c>
      <c r="M41" s="94" t="str">
        <f aca="false">IF(AND(F41&lt;H41,F$2="no"),"",EURO(F41,H41,V41,V41,D41,W41,0,0))</f>
        <v/>
      </c>
      <c r="N41" s="56" t="e">
        <f aca="false">EURO(F41,H41,V41,V41,C41,W41,0,1)</f>
        <v>#NAME?</v>
      </c>
      <c r="O41" s="57" t="e">
        <f aca="false">EURO($F41,$H41,$V41,$V41,$C41,$W41,1,2)</f>
        <v>#NAME?</v>
      </c>
      <c r="P41" s="58" t="e">
        <f aca="false">EURO($F41,$H41,$V41,$V41,$C41,$W41,1,3)/100</f>
        <v>#NAME?</v>
      </c>
      <c r="Q41" s="59" t="e">
        <f aca="false">EURO($F41,$H41,$V41,$V41,$C41,$W41,1,5)/365.25*X41*16*$Q$2</f>
        <v>#NAME?</v>
      </c>
      <c r="R41" s="60" t="n">
        <f aca="false">VLOOKUP(E41,Lookups!$B$6:$H$304,6)</f>
        <v>37240</v>
      </c>
      <c r="S41" s="14"/>
      <c r="T41" s="73" t="e">
        <f aca="false">IF(F41&gt;H41,"",J41-I41)</f>
        <v>#NAME?</v>
      </c>
      <c r="U41" s="74" t="str">
        <f aca="false">IF(F41&gt;H41,M41-L41,"")</f>
        <v/>
      </c>
      <c r="V41" s="75" t="n">
        <f aca="false">VLOOKUP(E41,Lookups!$B$6:$E$304,4)</f>
        <v>0.0413657480991403</v>
      </c>
      <c r="W41" s="76" t="n">
        <f aca="false">R41-$C$1</f>
        <v>-8686</v>
      </c>
      <c r="X41" s="77" t="n">
        <f aca="false">VLOOKUP(E41,Lookups!$B$6:$E$304,3)</f>
        <v>20</v>
      </c>
    </row>
    <row r="42" customFormat="false" ht="13.5" hidden="false" customHeight="false" outlineLevel="0" collapsed="false">
      <c r="A42" s="134"/>
      <c r="B42" s="79"/>
      <c r="C42" s="80"/>
      <c r="D42" s="80"/>
      <c r="E42" s="81"/>
      <c r="F42" s="82"/>
      <c r="G42" s="82"/>
      <c r="H42" s="135"/>
      <c r="I42" s="84"/>
      <c r="J42" s="84"/>
      <c r="K42" s="85"/>
      <c r="L42" s="84"/>
      <c r="M42" s="84"/>
      <c r="N42" s="86"/>
      <c r="O42" s="87"/>
      <c r="P42" s="84"/>
      <c r="Q42" s="88"/>
      <c r="R42" s="89"/>
      <c r="S42" s="14"/>
      <c r="T42" s="84"/>
      <c r="U42" s="90"/>
      <c r="V42" s="91"/>
      <c r="W42" s="92"/>
    </row>
    <row r="43" customFormat="false" ht="12.75" hidden="false" customHeight="true" outlineLevel="0" collapsed="false">
      <c r="A43" s="136" t="s">
        <v>36</v>
      </c>
      <c r="B43" s="47"/>
      <c r="C43" s="48" t="n">
        <v>0.42</v>
      </c>
      <c r="D43" s="49" t="n">
        <v>0.48</v>
      </c>
      <c r="E43" s="93" t="n">
        <v>37257</v>
      </c>
      <c r="F43" s="51" t="n">
        <v>39.5</v>
      </c>
      <c r="G43" s="51" t="n">
        <v>40</v>
      </c>
      <c r="H43" s="52" t="n">
        <v>40</v>
      </c>
      <c r="I43" s="53" t="e">
        <f aca="false">IF(AND(F43&gt;H43,F$2="No"),"",EURO(F43,H43,V43,V43,C43,W43,1,0))</f>
        <v>#NAME?</v>
      </c>
      <c r="J43" s="54" t="e">
        <f aca="false">IF(AND(G43&gt;H43,F$2="no"),"",EURO(G43,H43,V43,V43,D43,W43,1,0))</f>
        <v>#NAME?</v>
      </c>
      <c r="K43" s="137" t="e">
        <f aca="false">EURO(F43,H43,V43,V43,C43,W43,1,1)</f>
        <v>#NAME?</v>
      </c>
      <c r="L43" s="53" t="e">
        <f aca="false">IF(AND(G43&lt;H43,F$2="no"),"",EURO(G43,H43,V43,V43,C43,W43,0,0))</f>
        <v>#NAME?</v>
      </c>
      <c r="M43" s="54" t="str">
        <f aca="false">IF(AND(F43&lt;H43,F$2="no"),"",EURO(F43,H43,V43,V43,D43,W43,0,0))</f>
        <v/>
      </c>
      <c r="N43" s="56" t="e">
        <f aca="false">EURO(F43,H43,V43,V43,C43,W43,0,1)</f>
        <v>#NAME?</v>
      </c>
      <c r="O43" s="57" t="e">
        <f aca="false">EURO($F43,$H43,$V43,$V43,$C43,$W43,1,2)</f>
        <v>#NAME?</v>
      </c>
      <c r="P43" s="58" t="e">
        <f aca="false">EURO($F43,$H43,$V43,$V43,$C43,$W43,1,3)/100</f>
        <v>#NAME?</v>
      </c>
      <c r="Q43" s="59" t="e">
        <f aca="false">EURO($F43,$H43,$V43,$V43,$C43,$W43,1,5)/365.25*X43*16*$Q$2</f>
        <v>#NAME?</v>
      </c>
      <c r="R43" s="60" t="n">
        <f aca="false">VLOOKUP(E43,Lookups!$B$6:$H$304,6)</f>
        <v>37272</v>
      </c>
      <c r="S43" s="14"/>
      <c r="T43" s="61" t="e">
        <f aca="false">IF(F43&gt;H43,"",J43-I43)</f>
        <v>#NAME?</v>
      </c>
      <c r="U43" s="62" t="str">
        <f aca="false">IF(F43&gt;H43,M43-L43,"")</f>
        <v/>
      </c>
      <c r="V43" s="63" t="n">
        <f aca="false">VLOOKUP(E43,Lookups!$B$6:$E$304,4)</f>
        <v>0.0415520673532761</v>
      </c>
      <c r="W43" s="64" t="n">
        <f aca="false">R43-$C$1</f>
        <v>-8654</v>
      </c>
      <c r="X43" s="65" t="n">
        <f aca="false">VLOOKUP(E43,Lookups!$B$6:$E$304,3)</f>
        <v>22</v>
      </c>
    </row>
    <row r="44" customFormat="false" ht="12.75" hidden="false" customHeight="false" outlineLevel="0" collapsed="false">
      <c r="A44" s="136"/>
      <c r="B44" s="47"/>
      <c r="C44" s="96" t="n">
        <f aca="false">C43</f>
        <v>0.42</v>
      </c>
      <c r="D44" s="97" t="n">
        <f aca="false">D43</f>
        <v>0.48</v>
      </c>
      <c r="E44" s="98" t="n">
        <v>37288</v>
      </c>
      <c r="F44" s="99" t="n">
        <f aca="false">F43</f>
        <v>39.5</v>
      </c>
      <c r="G44" s="99" t="n">
        <f aca="false">G43</f>
        <v>40</v>
      </c>
      <c r="H44" s="100" t="n">
        <f aca="false">H43</f>
        <v>40</v>
      </c>
      <c r="I44" s="101" t="e">
        <f aca="false">IF(AND(F44&gt;H44,F$2="No"),"",EURO(F44,H44,V44,V44,C44,W44,1,0))</f>
        <v>#NAME?</v>
      </c>
      <c r="J44" s="102" t="e">
        <f aca="false">IF(AND(G44&gt;H44,F$2="no"),"",EURO(G44,H44,V44,V44,D44,W44,1,0))</f>
        <v>#NAME?</v>
      </c>
      <c r="K44" s="138" t="e">
        <f aca="false">EURO(F44,H44,V44,V44,C44,W44,1,1)</f>
        <v>#NAME?</v>
      </c>
      <c r="L44" s="101" t="e">
        <f aca="false">IF(AND(G44&lt;H44,F$2="no"),"",EURO(G44,H44,V44,V44,C44,W44,0,0))</f>
        <v>#NAME?</v>
      </c>
      <c r="M44" s="102" t="str">
        <f aca="false">IF(AND(F44&lt;H44,F$2="no"),"",EURO(F44,H44,V44,V44,D44,W44,0,0))</f>
        <v/>
      </c>
      <c r="N44" s="105" t="e">
        <f aca="false">EURO(F44,H44,V44,V44,C44,W44,0,1)</f>
        <v>#NAME?</v>
      </c>
      <c r="O44" s="106" t="e">
        <f aca="false">EURO($F44,$H44,$V44,$V44,$C44,$W44,1,2)</f>
        <v>#NAME?</v>
      </c>
      <c r="P44" s="107" t="e">
        <f aca="false">EURO($F44,$H44,$V44,$V44,$C44,$W44,1,3)/100</f>
        <v>#NAME?</v>
      </c>
      <c r="Q44" s="108" t="e">
        <f aca="false">EURO($F44,$H44,$V44,$V44,$C44,$W44,1,5)/365.25*X44*16*$Q$2</f>
        <v>#NAME?</v>
      </c>
      <c r="R44" s="109" t="n">
        <f aca="false">VLOOKUP(E44,Lookups!$B$6:$H$304,6)</f>
        <v>37302</v>
      </c>
      <c r="S44" s="14"/>
      <c r="T44" s="69" t="e">
        <f aca="false">IF(F44&gt;H44,"",J44-I44)</f>
        <v>#NAME?</v>
      </c>
      <c r="U44" s="26" t="str">
        <f aca="false">IF(F44&gt;H44,M44-L44,"")</f>
        <v/>
      </c>
      <c r="V44" s="70" t="n">
        <f aca="false">VLOOKUP(E44,Lookups!$B$6:$E$304,4)</f>
        <v>0.0419510322635128</v>
      </c>
      <c r="W44" s="71" t="n">
        <f aca="false">R44-$C$1</f>
        <v>-8624</v>
      </c>
      <c r="X44" s="72" t="n">
        <f aca="false">VLOOKUP(E44,Lookups!$B$6:$E$304,3)</f>
        <v>20</v>
      </c>
    </row>
    <row r="45" customFormat="false" ht="12.75" hidden="false" customHeight="false" outlineLevel="0" collapsed="false">
      <c r="A45" s="136"/>
      <c r="B45" s="47" t="n">
        <v>0.07</v>
      </c>
      <c r="C45" s="110" t="n">
        <f aca="false">C$43+B45</f>
        <v>0.49</v>
      </c>
      <c r="D45" s="111" t="n">
        <f aca="false">D$43+B45</f>
        <v>0.55</v>
      </c>
      <c r="E45" s="112" t="n">
        <v>37257</v>
      </c>
      <c r="F45" s="113" t="n">
        <f aca="false">F43</f>
        <v>39.5</v>
      </c>
      <c r="G45" s="113" t="n">
        <f aca="false">G43</f>
        <v>40</v>
      </c>
      <c r="H45" s="114" t="n">
        <v>50</v>
      </c>
      <c r="I45" s="115" t="e">
        <f aca="false">IF(AND(F45&gt;H45,F$2="No"),"",EURO(F45,H45,V45,V45,C45,W45,1,0))</f>
        <v>#NAME?</v>
      </c>
      <c r="J45" s="116" t="e">
        <f aca="false">IF(AND(G45&gt;H45,F$2="no"),"",EURO(G45,H45,V45,V45,D45,W45,1,0))</f>
        <v>#NAME?</v>
      </c>
      <c r="K45" s="139" t="e">
        <f aca="false">EURO(F45,H45,V45,V45,C45,W45,1,1)</f>
        <v>#NAME?</v>
      </c>
      <c r="L45" s="115" t="str">
        <f aca="false">IF(AND(G45&lt;H45,F$2="no"),"",EURO(G45,H45,V45,V45,C45,W45,0,0))</f>
        <v/>
      </c>
      <c r="M45" s="116" t="str">
        <f aca="false">IF(AND(F45&lt;H45,F$2="no"),"",EURO(F45,H45,V45,V45,D45,W45,0,0))</f>
        <v/>
      </c>
      <c r="N45" s="119" t="e">
        <f aca="false">EURO(F45,H45,V45,V45,C45,W45,0,1)</f>
        <v>#NAME?</v>
      </c>
      <c r="O45" s="120" t="e">
        <f aca="false">EURO($F45,$H45,$V45,$V45,$C45,$W45,1,2)</f>
        <v>#NAME?</v>
      </c>
      <c r="P45" s="121" t="e">
        <f aca="false">EURO($F45,$H45,$V45,$V45,$C45,$W45,1,3)/100</f>
        <v>#NAME?</v>
      </c>
      <c r="Q45" s="122" t="e">
        <f aca="false">EURO($F45,$H45,$V45,$V45,$C45,$W45,1,5)/365.25*X45*16*$Q$2</f>
        <v>#NAME?</v>
      </c>
      <c r="R45" s="123" t="n">
        <f aca="false">VLOOKUP(E45,Lookups!$B$6:$H$304,6)</f>
        <v>37272</v>
      </c>
      <c r="S45" s="14"/>
      <c r="T45" s="124" t="e">
        <f aca="false">IF(F45&gt;H45,"",J45-I45)</f>
        <v>#NAME?</v>
      </c>
      <c r="U45" s="125" t="str">
        <f aca="false">IF(F45&gt;H45,M45-L45,"")</f>
        <v/>
      </c>
      <c r="V45" s="126" t="n">
        <f aca="false">VLOOKUP(E45,Lookups!$B$6:$E$304,4)</f>
        <v>0.0415520673532761</v>
      </c>
      <c r="W45" s="127" t="n">
        <f aca="false">R45-$C$1</f>
        <v>-8654</v>
      </c>
      <c r="X45" s="128" t="n">
        <f aca="false">VLOOKUP(E45,Lookups!$B$6:$E$304,3)</f>
        <v>22</v>
      </c>
    </row>
    <row r="46" customFormat="false" ht="12.75" hidden="false" customHeight="false" outlineLevel="0" collapsed="false">
      <c r="A46" s="136"/>
      <c r="B46" s="47" t="n">
        <v>0.07</v>
      </c>
      <c r="C46" s="96" t="n">
        <f aca="false">C$43+B46</f>
        <v>0.49</v>
      </c>
      <c r="D46" s="97" t="n">
        <f aca="false">D$43+B46</f>
        <v>0.55</v>
      </c>
      <c r="E46" s="98" t="n">
        <v>37288</v>
      </c>
      <c r="F46" s="99" t="n">
        <f aca="false">F44</f>
        <v>39.5</v>
      </c>
      <c r="G46" s="99" t="n">
        <f aca="false">G44</f>
        <v>40</v>
      </c>
      <c r="H46" s="100" t="n">
        <f aca="false">H45</f>
        <v>50</v>
      </c>
      <c r="I46" s="101" t="e">
        <f aca="false">IF(AND(F46&gt;H46,F$2="No"),"",EURO(F46,H46,V46,V46,C46,W46,1,0))</f>
        <v>#NAME?</v>
      </c>
      <c r="J46" s="102" t="e">
        <f aca="false">IF(AND(G46&gt;H46,F$2="no"),"",EURO(G46,H46,V46,V46,D46,W46,1,0))</f>
        <v>#NAME?</v>
      </c>
      <c r="K46" s="138" t="e">
        <f aca="false">EURO(F46,H46,V46,V46,C46,W46,1,1)</f>
        <v>#NAME?</v>
      </c>
      <c r="L46" s="101" t="str">
        <f aca="false">IF(AND(G46&lt;H46,F$2="no"),"",EURO(G46,H46,V46,V46,C46,W46,0,0))</f>
        <v/>
      </c>
      <c r="M46" s="102" t="str">
        <f aca="false">IF(AND(F46&lt;H46,F$2="no"),"",EURO(F46,H46,V46,V46,D46,W46,0,0))</f>
        <v/>
      </c>
      <c r="N46" s="105" t="e">
        <f aca="false">EURO(F46,H46,V46,V46,C46,W46,0,1)</f>
        <v>#NAME?</v>
      </c>
      <c r="O46" s="106" t="e">
        <f aca="false">EURO($F46,$H46,$V46,$V46,$C46,$W46,1,2)</f>
        <v>#NAME?</v>
      </c>
      <c r="P46" s="107" t="e">
        <f aca="false">EURO($F46,$H46,$V46,$V46,$C46,$W46,1,3)/100</f>
        <v>#NAME?</v>
      </c>
      <c r="Q46" s="108" t="e">
        <f aca="false">EURO($F46,$H46,$V46,$V46,$C46,$W46,1,5)/365.25*X46*16*$Q$2</f>
        <v>#NAME?</v>
      </c>
      <c r="R46" s="109" t="n">
        <f aca="false">VLOOKUP(E46,Lookups!$B$6:$H$304,6)</f>
        <v>37302</v>
      </c>
      <c r="S46" s="14"/>
      <c r="T46" s="129" t="e">
        <f aca="false">IF(F46&gt;H46,"",J46-I46)</f>
        <v>#NAME?</v>
      </c>
      <c r="U46" s="130" t="str">
        <f aca="false">IF(F46&gt;H46,M46-L46,"")</f>
        <v/>
      </c>
      <c r="V46" s="131" t="n">
        <f aca="false">VLOOKUP(E46,Lookups!$B$6:$E$304,4)</f>
        <v>0.0419510322635128</v>
      </c>
      <c r="W46" s="132" t="n">
        <f aca="false">R46-$C$1</f>
        <v>-8624</v>
      </c>
      <c r="X46" s="133" t="n">
        <f aca="false">VLOOKUP(E46,Lookups!$B$6:$E$304,3)</f>
        <v>20</v>
      </c>
    </row>
    <row r="47" customFormat="false" ht="12.75" hidden="false" customHeight="false" outlineLevel="0" collapsed="false">
      <c r="A47" s="136"/>
      <c r="B47" s="47" t="n">
        <v>0.07</v>
      </c>
      <c r="C47" s="110" t="n">
        <f aca="false">C$43+B47</f>
        <v>0.49</v>
      </c>
      <c r="D47" s="111" t="n">
        <f aca="false">D$43+B47</f>
        <v>0.55</v>
      </c>
      <c r="E47" s="112" t="n">
        <v>37257</v>
      </c>
      <c r="F47" s="113" t="n">
        <f aca="false">F45</f>
        <v>39.5</v>
      </c>
      <c r="G47" s="113" t="n">
        <f aca="false">G45</f>
        <v>40</v>
      </c>
      <c r="H47" s="114" t="n">
        <v>50</v>
      </c>
      <c r="I47" s="115" t="e">
        <f aca="false">IF(AND(F47&gt;H47,F$2="No"),"",EURO(F47,H47,V47,V47,C47,W47,1,0))</f>
        <v>#NAME?</v>
      </c>
      <c r="J47" s="116" t="e">
        <f aca="false">IF(AND(G47&gt;H47,F$2="no"),"",EURO(G47,H47,V47,V47,D47,W47,1,0))</f>
        <v>#NAME?</v>
      </c>
      <c r="K47" s="139" t="e">
        <f aca="false">EURO(F47,H47,V47,V47,C47,W47,1,1)</f>
        <v>#NAME?</v>
      </c>
      <c r="L47" s="115" t="str">
        <f aca="false">IF(AND(G47&lt;H47,F$2="no"),"",EURO(G47,H47,V47,V47,C47,W47,0,0))</f>
        <v/>
      </c>
      <c r="M47" s="116" t="str">
        <f aca="false">IF(AND(F47&lt;H47,F$2="no"),"",EURO(F47,H47,V47,V47,D47,W47,0,0))</f>
        <v/>
      </c>
      <c r="N47" s="119" t="e">
        <f aca="false">EURO(F47,H47,V47,V47,C47,W47,0,1)</f>
        <v>#NAME?</v>
      </c>
      <c r="O47" s="120" t="e">
        <f aca="false">EURO($F47,$H47,$V47,$V47,$C47,$W47,1,2)</f>
        <v>#NAME?</v>
      </c>
      <c r="P47" s="121" t="e">
        <f aca="false">EURO($F47,$H47,$V47,$V47,$C47,$W47,1,3)/100</f>
        <v>#NAME?</v>
      </c>
      <c r="Q47" s="122" t="e">
        <f aca="false">EURO($F47,$H47,$V47,$V47,$C47,$W47,1,5)/365.25*X47*16*$Q$2</f>
        <v>#NAME?</v>
      </c>
      <c r="R47" s="123" t="n">
        <f aca="false">VLOOKUP(E47,Lookups!$B$6:$H$304,6)</f>
        <v>37272</v>
      </c>
      <c r="S47" s="14"/>
      <c r="T47" s="124" t="e">
        <f aca="false">IF(F47&gt;H47,"",J47-I47)</f>
        <v>#NAME?</v>
      </c>
      <c r="U47" s="125" t="str">
        <f aca="false">IF(F47&gt;H47,M47-L47,"")</f>
        <v/>
      </c>
      <c r="V47" s="126" t="n">
        <f aca="false">VLOOKUP(E47,Lookups!$B$6:$E$304,4)</f>
        <v>0.0415520673532761</v>
      </c>
      <c r="W47" s="127" t="n">
        <f aca="false">R47-$C$1</f>
        <v>-8654</v>
      </c>
      <c r="X47" s="128" t="n">
        <f aca="false">VLOOKUP(E47,Lookups!$B$6:$E$304,3)</f>
        <v>22</v>
      </c>
    </row>
    <row r="48" customFormat="false" ht="12.75" hidden="false" customHeight="false" outlineLevel="0" collapsed="false">
      <c r="A48" s="136"/>
      <c r="B48" s="47" t="n">
        <v>0.07</v>
      </c>
      <c r="C48" s="96" t="n">
        <f aca="false">C$43+B48</f>
        <v>0.49</v>
      </c>
      <c r="D48" s="97" t="n">
        <f aca="false">D$43+B48</f>
        <v>0.55</v>
      </c>
      <c r="E48" s="98" t="n">
        <v>37288</v>
      </c>
      <c r="F48" s="99" t="n">
        <f aca="false">F46</f>
        <v>39.5</v>
      </c>
      <c r="G48" s="99" t="n">
        <f aca="false">G46</f>
        <v>40</v>
      </c>
      <c r="H48" s="100" t="n">
        <f aca="false">H47</f>
        <v>50</v>
      </c>
      <c r="I48" s="101" t="e">
        <f aca="false">IF(AND(F48&gt;H48,F$2="No"),"",EURO(F48,H48,V48,V48,C48,W48,1,0))</f>
        <v>#NAME?</v>
      </c>
      <c r="J48" s="102" t="e">
        <f aca="false">IF(AND(G48&gt;H48,F$2="no"),"",EURO(G48,H48,V48,V48,D48,W48,1,0))</f>
        <v>#NAME?</v>
      </c>
      <c r="K48" s="138" t="e">
        <f aca="false">EURO(F48,H48,V48,V48,C48,W48,1,1)</f>
        <v>#NAME?</v>
      </c>
      <c r="L48" s="101" t="str">
        <f aca="false">IF(AND(G48&lt;H48,F$2="no"),"",EURO(G48,H48,V48,V48,C48,W48,0,0))</f>
        <v/>
      </c>
      <c r="M48" s="102" t="str">
        <f aca="false">IF(AND(F48&lt;H48,F$2="no"),"",EURO(F48,H48,V48,V48,D48,W48,0,0))</f>
        <v/>
      </c>
      <c r="N48" s="105" t="e">
        <f aca="false">EURO(F48,H48,V48,V48,C48,W48,0,1)</f>
        <v>#NAME?</v>
      </c>
      <c r="O48" s="106" t="e">
        <f aca="false">EURO($F48,$H48,$V48,$V48,$C48,$W48,1,2)</f>
        <v>#NAME?</v>
      </c>
      <c r="P48" s="107" t="e">
        <f aca="false">EURO($F48,$H48,$V48,$V48,$C48,$W48,1,3)/100</f>
        <v>#NAME?</v>
      </c>
      <c r="Q48" s="108" t="e">
        <f aca="false">EURO($F48,$H48,$V48,$V48,$C48,$W48,1,5)/365.25*X48*16*$Q$2</f>
        <v>#NAME?</v>
      </c>
      <c r="R48" s="109" t="n">
        <f aca="false">VLOOKUP(E48,Lookups!$B$6:$H$304,6)</f>
        <v>37302</v>
      </c>
      <c r="S48" s="14"/>
      <c r="T48" s="129" t="e">
        <f aca="false">IF(F48&gt;H48,"",J48-I48)</f>
        <v>#NAME?</v>
      </c>
      <c r="U48" s="130" t="str">
        <f aca="false">IF(F48&gt;H48,M48-L48,"")</f>
        <v/>
      </c>
      <c r="V48" s="131" t="n">
        <f aca="false">VLOOKUP(E48,Lookups!$B$6:$E$304,4)</f>
        <v>0.0419510322635128</v>
      </c>
      <c r="W48" s="132" t="n">
        <f aca="false">R48-$C$1</f>
        <v>-8624</v>
      </c>
      <c r="X48" s="133" t="n">
        <f aca="false">VLOOKUP(E48,Lookups!$B$6:$E$304,3)</f>
        <v>20</v>
      </c>
    </row>
    <row r="49" customFormat="false" ht="12.75" hidden="false" customHeight="false" outlineLevel="0" collapsed="false">
      <c r="A49" s="136"/>
      <c r="B49" s="47" t="n">
        <v>0.07</v>
      </c>
      <c r="C49" s="110" t="n">
        <f aca="false">C$43+B49</f>
        <v>0.49</v>
      </c>
      <c r="D49" s="111" t="n">
        <f aca="false">D$43+B49</f>
        <v>0.55</v>
      </c>
      <c r="E49" s="112" t="n">
        <v>37257</v>
      </c>
      <c r="F49" s="113" t="n">
        <f aca="false">F47</f>
        <v>39.5</v>
      </c>
      <c r="G49" s="113" t="n">
        <f aca="false">G47</f>
        <v>40</v>
      </c>
      <c r="H49" s="114" t="n">
        <v>50</v>
      </c>
      <c r="I49" s="115" t="e">
        <f aca="false">IF(AND(F49&gt;H49,F$2="No"),"",EURO(F49,H49,V49,V49,C49,W49,1,0))</f>
        <v>#NAME?</v>
      </c>
      <c r="J49" s="116" t="e">
        <f aca="false">IF(AND(G49&gt;H49,F$2="no"),"",EURO(G49,H49,V49,V49,D49,W49,1,0))</f>
        <v>#NAME?</v>
      </c>
      <c r="K49" s="139" t="e">
        <f aca="false">EURO(F49,H49,V49,V49,C49,W49,1,1)</f>
        <v>#NAME?</v>
      </c>
      <c r="L49" s="115" t="str">
        <f aca="false">IF(AND(G49&lt;H49,F$2="no"),"",EURO(G49,H49,V49,V49,C49,W49,0,0))</f>
        <v/>
      </c>
      <c r="M49" s="116" t="str">
        <f aca="false">IF(AND(F49&lt;H49,F$2="no"),"",EURO(F49,H49,V49,V49,D49,W49,0,0))</f>
        <v/>
      </c>
      <c r="N49" s="119" t="e">
        <f aca="false">EURO(F49,H49,V49,V49,C49,W49,0,1)</f>
        <v>#NAME?</v>
      </c>
      <c r="O49" s="120" t="e">
        <f aca="false">EURO($F49,$H49,$V49,$V49,$C49,$W49,1,2)</f>
        <v>#NAME?</v>
      </c>
      <c r="P49" s="121" t="e">
        <f aca="false">EURO($F49,$H49,$V49,$V49,$C49,$W49,1,3)/100</f>
        <v>#NAME?</v>
      </c>
      <c r="Q49" s="122" t="e">
        <f aca="false">EURO($F49,$H49,$V49,$V49,$C49,$W49,1,5)/365.25*X49*16*$Q$2</f>
        <v>#NAME?</v>
      </c>
      <c r="R49" s="123" t="n">
        <f aca="false">VLOOKUP(E49,Lookups!$B$6:$H$304,6)</f>
        <v>37272</v>
      </c>
      <c r="S49" s="14"/>
      <c r="T49" s="69" t="e">
        <f aca="false">IF(F49&gt;H49,"",J49-I49)</f>
        <v>#NAME?</v>
      </c>
      <c r="U49" s="26" t="str">
        <f aca="false">IF(F49&gt;H49,M49-L49,"")</f>
        <v/>
      </c>
      <c r="V49" s="70" t="n">
        <f aca="false">VLOOKUP(E49,Lookups!$B$6:$E$304,4)</f>
        <v>0.0415520673532761</v>
      </c>
      <c r="W49" s="71" t="n">
        <f aca="false">R49-$C$1</f>
        <v>-8654</v>
      </c>
      <c r="X49" s="72" t="n">
        <f aca="false">VLOOKUP(E49,Lookups!$B$6:$E$304,3)</f>
        <v>22</v>
      </c>
    </row>
    <row r="50" customFormat="false" ht="13.5" hidden="false" customHeight="false" outlineLevel="0" collapsed="false">
      <c r="A50" s="136"/>
      <c r="B50" s="47" t="n">
        <v>0.07</v>
      </c>
      <c r="C50" s="66" t="n">
        <f aca="false">C$43+B50</f>
        <v>0.49</v>
      </c>
      <c r="D50" s="67" t="n">
        <f aca="false">D$43+B50</f>
        <v>0.55</v>
      </c>
      <c r="E50" s="93" t="n">
        <v>37288</v>
      </c>
      <c r="F50" s="68" t="n">
        <f aca="false">F48</f>
        <v>39.5</v>
      </c>
      <c r="G50" s="68" t="n">
        <f aca="false">G48</f>
        <v>40</v>
      </c>
      <c r="H50" s="95" t="n">
        <f aca="false">H49</f>
        <v>50</v>
      </c>
      <c r="I50" s="53" t="e">
        <f aca="false">IF(AND(F50&gt;H50,F$2="No"),"",EURO(F50,H50,V50,V50,C50,W50,1,0))</f>
        <v>#NAME?</v>
      </c>
      <c r="J50" s="54" t="e">
        <f aca="false">IF(AND(G50&gt;H50,F$2="no"),"",EURO(G50,H50,V50,V50,D50,W50,1,0))</f>
        <v>#NAME?</v>
      </c>
      <c r="K50" s="137" t="e">
        <f aca="false">EURO(F50,H50,V50,V50,C50,W50,1,1)</f>
        <v>#NAME?</v>
      </c>
      <c r="L50" s="53" t="str">
        <f aca="false">IF(AND(G50&lt;H50,F$2="no"),"",EURO(G50,H50,V50,V50,C50,W50,0,0))</f>
        <v/>
      </c>
      <c r="M50" s="54" t="str">
        <f aca="false">IF(AND(F50&lt;H50,F$2="no"),"",EURO(F50,H50,V50,V50,D50,W50,0,0))</f>
        <v/>
      </c>
      <c r="N50" s="56" t="e">
        <f aca="false">EURO(F50,H50,V50,V50,C50,W50,0,1)</f>
        <v>#NAME?</v>
      </c>
      <c r="O50" s="57" t="e">
        <f aca="false">EURO($F50,$H50,$V50,$V50,$C50,$W50,1,2)</f>
        <v>#NAME?</v>
      </c>
      <c r="P50" s="58" t="e">
        <f aca="false">EURO($F50,$H50,$V50,$V50,$C50,$W50,1,3)/100</f>
        <v>#NAME?</v>
      </c>
      <c r="Q50" s="59" t="e">
        <f aca="false">EURO($F50,$H50,$V50,$V50,$C50,$W50,1,5)/365.25*X50*16*$Q$2</f>
        <v>#NAME?</v>
      </c>
      <c r="R50" s="60" t="n">
        <f aca="false">VLOOKUP(E50,Lookups!$B$6:$H$304,6)</f>
        <v>37302</v>
      </c>
      <c r="S50" s="14"/>
      <c r="T50" s="73" t="e">
        <f aca="false">IF(F50&gt;H50,"",J50-I50)</f>
        <v>#NAME?</v>
      </c>
      <c r="U50" s="74" t="str">
        <f aca="false">IF(F50&gt;H50,M50-L50,"")</f>
        <v/>
      </c>
      <c r="V50" s="75" t="n">
        <f aca="false">VLOOKUP(E50,Lookups!$B$6:$E$304,4)</f>
        <v>0.0419510322635128</v>
      </c>
      <c r="W50" s="76" t="n">
        <f aca="false">R50-$C$1</f>
        <v>-8624</v>
      </c>
      <c r="X50" s="77" t="n">
        <f aca="false">VLOOKUP(E50,Lookups!$B$6:$E$304,3)</f>
        <v>20</v>
      </c>
    </row>
    <row r="51" customFormat="false" ht="13.5" hidden="false" customHeight="false" outlineLevel="0" collapsed="false">
      <c r="A51" s="140"/>
      <c r="B51" s="79"/>
      <c r="C51" s="80"/>
      <c r="D51" s="80"/>
      <c r="E51" s="81"/>
      <c r="F51" s="82"/>
      <c r="G51" s="82"/>
      <c r="H51" s="135"/>
      <c r="I51" s="84"/>
      <c r="J51" s="84"/>
      <c r="K51" s="85"/>
      <c r="L51" s="84"/>
      <c r="M51" s="84"/>
      <c r="N51" s="86"/>
      <c r="O51" s="87"/>
      <c r="P51" s="84"/>
      <c r="Q51" s="88"/>
      <c r="R51" s="89"/>
      <c r="S51" s="14"/>
      <c r="T51" s="84"/>
      <c r="U51" s="90"/>
      <c r="V51" s="91"/>
      <c r="W51" s="92"/>
    </row>
    <row r="52" customFormat="false" ht="12.75" hidden="false" customHeight="true" outlineLevel="0" collapsed="false">
      <c r="A52" s="46" t="s">
        <v>37</v>
      </c>
      <c r="B52" s="47"/>
      <c r="C52" s="48" t="n">
        <v>0.32</v>
      </c>
      <c r="D52" s="49" t="n">
        <v>0.42</v>
      </c>
      <c r="E52" s="50" t="n">
        <v>37316</v>
      </c>
      <c r="F52" s="51" t="n">
        <v>40</v>
      </c>
      <c r="G52" s="51" t="n">
        <v>40</v>
      </c>
      <c r="H52" s="52" t="n">
        <v>50</v>
      </c>
      <c r="I52" s="53" t="e">
        <f aca="false">IF(AND(F52&gt;H52,F$2="No"),"",EURO(F52,H52,V52,V52,C52,W52,1,0))</f>
        <v>#NAME?</v>
      </c>
      <c r="J52" s="54" t="e">
        <f aca="false">IF(AND(G52&gt;H52,F$2="no"),"",EURO(G52,H52,V52,V52,D52,W52,1,0))</f>
        <v>#NAME?</v>
      </c>
      <c r="K52" s="55" t="e">
        <f aca="false">EURO(F52,H52,V52,V52,C52,W52,1,1)</f>
        <v>#NAME?</v>
      </c>
      <c r="L52" s="53" t="str">
        <f aca="false">IF(AND(G52&lt;H52,F$2="no"),"",EURO(G52,H52,V52,V52,C52,W52,0,0))</f>
        <v/>
      </c>
      <c r="M52" s="54" t="str">
        <f aca="false">IF(AND(F52&lt;H52,F$2="no"),"",EURO(F52,H52,V52,V52,D52,W52,0,0))</f>
        <v/>
      </c>
      <c r="N52" s="56" t="e">
        <f aca="false">EURO(F52,H52,V52,V52,C52,W52,0,1)</f>
        <v>#NAME?</v>
      </c>
      <c r="O52" s="57" t="e">
        <f aca="false">EURO($F52,$H52,$V52,$V52,$C52,$W52,1,2)</f>
        <v>#NAME?</v>
      </c>
      <c r="P52" s="58" t="e">
        <f aca="false">EURO($F52,$H52,$V52,$V52,$C52,$W52,1,3)/100</f>
        <v>#NAME?</v>
      </c>
      <c r="Q52" s="59" t="e">
        <f aca="false">EURO($F52,$H52,$V52,$V52,$C52,$W52,1,5)/365.25*X52*16*$Q$2</f>
        <v>#NAME?</v>
      </c>
      <c r="R52" s="60" t="n">
        <f aca="false">VLOOKUP(E52,Lookups!$B$6:$H$304,6)</f>
        <v>37330</v>
      </c>
      <c r="S52" s="14"/>
      <c r="T52" s="61" t="e">
        <f aca="false">IF(F52&gt;H52,"",J52-I52)</f>
        <v>#NAME?</v>
      </c>
      <c r="U52" s="62" t="str">
        <f aca="false">IF(F52&gt;H52,M52-L52,"")</f>
        <v/>
      </c>
      <c r="V52" s="63" t="n">
        <f aca="false">VLOOKUP(E52,Lookups!$B$6:$E$304,4)</f>
        <v>0.0423113877121675</v>
      </c>
      <c r="W52" s="64" t="n">
        <f aca="false">R52-$C$1</f>
        <v>-8596</v>
      </c>
      <c r="X52" s="65" t="n">
        <f aca="false">VLOOKUP(E52,Lookups!$B$6:$E$304,3)</f>
        <v>21</v>
      </c>
    </row>
    <row r="53" customFormat="false" ht="12.75" hidden="false" customHeight="true" outlineLevel="0" collapsed="false">
      <c r="A53" s="46"/>
      <c r="B53" s="47" t="n">
        <v>0.07</v>
      </c>
      <c r="C53" s="66" t="n">
        <f aca="false">C$52+B53</f>
        <v>0.39</v>
      </c>
      <c r="D53" s="67" t="n">
        <f aca="false">D$52+B53</f>
        <v>0.49</v>
      </c>
      <c r="E53" s="50" t="n">
        <v>37316</v>
      </c>
      <c r="F53" s="68" t="n">
        <f aca="false">F52</f>
        <v>40</v>
      </c>
      <c r="G53" s="68" t="n">
        <f aca="false">G52</f>
        <v>40</v>
      </c>
      <c r="H53" s="52" t="n">
        <v>50</v>
      </c>
      <c r="I53" s="53" t="e">
        <f aca="false">IF(AND(F53&gt;H53,F$2="No"),"",EURO(F53,H53,V53,V53,C53,W53,1,0))</f>
        <v>#NAME?</v>
      </c>
      <c r="J53" s="54" t="e">
        <f aca="false">IF(AND(G53&gt;H53,F$2="no"),"",EURO(G53,H53,V53,V53,D53,W53,1,0))</f>
        <v>#NAME?</v>
      </c>
      <c r="K53" s="55" t="e">
        <f aca="false">EURO(F53,H53,V53,V53,C53,W53,1,1)</f>
        <v>#NAME?</v>
      </c>
      <c r="L53" s="53" t="str">
        <f aca="false">IF(AND(G53&lt;H53,F$2="no"),"",EURO(G53,H53,V53,V53,C53,W53,0,0))</f>
        <v/>
      </c>
      <c r="M53" s="54" t="str">
        <f aca="false">IF(AND(F53&lt;H53,F$2="no"),"",EURO(F53,H53,V53,V53,D53,W53,0,0))</f>
        <v/>
      </c>
      <c r="N53" s="56" t="e">
        <f aca="false">EURO(F53,H53,V53,V53,C53,W53,0,1)</f>
        <v>#NAME?</v>
      </c>
      <c r="O53" s="57" t="e">
        <f aca="false">EURO($F53,$H53,$V53,$V53,$C53,$W53,1,2)</f>
        <v>#NAME?</v>
      </c>
      <c r="P53" s="58" t="e">
        <f aca="false">EURO($F53,$H53,$V53,$V53,$C53,$W53,1,3)/100</f>
        <v>#NAME?</v>
      </c>
      <c r="Q53" s="59" t="e">
        <f aca="false">EURO($F53,$H53,$V53,$V53,$C53,$W53,1,5)/365.25*X53*16*$Q$2</f>
        <v>#NAME?</v>
      </c>
      <c r="R53" s="60" t="n">
        <f aca="false">VLOOKUP(E53,Lookups!$B$6:$H$304,6)</f>
        <v>37330</v>
      </c>
      <c r="S53" s="14"/>
      <c r="T53" s="69" t="e">
        <f aca="false">IF(F53&gt;H53,"",J53-I53)</f>
        <v>#NAME?</v>
      </c>
      <c r="U53" s="26" t="str">
        <f aca="false">IF(F53&gt;H53,M53-L53,"")</f>
        <v/>
      </c>
      <c r="V53" s="70" t="n">
        <f aca="false">VLOOKUP(E53,Lookups!$B$6:$E$304,4)</f>
        <v>0.0423113877121675</v>
      </c>
      <c r="W53" s="71" t="n">
        <f aca="false">R53-$C$1</f>
        <v>-8596</v>
      </c>
      <c r="X53" s="72" t="n">
        <f aca="false">VLOOKUP(E53,Lookups!$B$6:$E$304,3)</f>
        <v>21</v>
      </c>
    </row>
    <row r="54" customFormat="false" ht="12.75" hidden="false" customHeight="true" outlineLevel="0" collapsed="false">
      <c r="A54" s="46"/>
      <c r="B54" s="47" t="n">
        <v>0.07</v>
      </c>
      <c r="C54" s="66" t="n">
        <f aca="false">C$52+B54</f>
        <v>0.39</v>
      </c>
      <c r="D54" s="67" t="n">
        <f aca="false">D$52+B54</f>
        <v>0.49</v>
      </c>
      <c r="E54" s="50" t="n">
        <v>37316</v>
      </c>
      <c r="F54" s="68" t="n">
        <f aca="false">F53</f>
        <v>40</v>
      </c>
      <c r="G54" s="68" t="n">
        <f aca="false">G53</f>
        <v>40</v>
      </c>
      <c r="H54" s="52" t="n">
        <v>50</v>
      </c>
      <c r="I54" s="53" t="e">
        <f aca="false">IF(AND(F54&gt;H54,F$2="No"),"",EURO(F54,H54,V54,V54,C54,W54,1,0))</f>
        <v>#NAME?</v>
      </c>
      <c r="J54" s="54" t="e">
        <f aca="false">IF(AND(G54&gt;H54,F$2="no"),"",EURO(G54,H54,V54,V54,D54,W54,1,0))</f>
        <v>#NAME?</v>
      </c>
      <c r="K54" s="55" t="e">
        <f aca="false">EURO(F54,H54,V54,V54,C54,W54,1,1)</f>
        <v>#NAME?</v>
      </c>
      <c r="L54" s="53" t="str">
        <f aca="false">IF(AND(G54&lt;H54,F$2="no"),"",EURO(G54,H54,V54,V54,C54,W54,0,0))</f>
        <v/>
      </c>
      <c r="M54" s="54" t="str">
        <f aca="false">IF(AND(F54&lt;H54,F$2="no"),"",EURO(F54,H54,V54,V54,D54,W54,0,0))</f>
        <v/>
      </c>
      <c r="N54" s="56" t="e">
        <f aca="false">EURO(F54,H54,V54,V54,C54,W54,0,1)</f>
        <v>#NAME?</v>
      </c>
      <c r="O54" s="57" t="e">
        <f aca="false">EURO($F54,$H54,$V54,$V54,$C54,$W54,1,2)</f>
        <v>#NAME?</v>
      </c>
      <c r="P54" s="58" t="e">
        <f aca="false">EURO($F54,$H54,$V54,$V54,$C54,$W54,1,3)/100</f>
        <v>#NAME?</v>
      </c>
      <c r="Q54" s="59" t="e">
        <f aca="false">EURO($F54,$H54,$V54,$V54,$C54,$W54,1,5)/365.25*X54*16*$Q$2</f>
        <v>#NAME?</v>
      </c>
      <c r="R54" s="60" t="n">
        <f aca="false">VLOOKUP(E54,Lookups!$B$6:$H$304,6)</f>
        <v>37330</v>
      </c>
      <c r="S54" s="14"/>
      <c r="T54" s="69" t="e">
        <f aca="false">IF(F54&gt;H54,"",J54-I54)</f>
        <v>#NAME?</v>
      </c>
      <c r="U54" s="26" t="str">
        <f aca="false">IF(F54&gt;H54,M54-L54,"")</f>
        <v/>
      </c>
      <c r="V54" s="70" t="n">
        <f aca="false">VLOOKUP(E54,Lookups!$B$6:$E$304,4)</f>
        <v>0.0423113877121675</v>
      </c>
      <c r="W54" s="71" t="n">
        <f aca="false">R54-$C$1</f>
        <v>-8596</v>
      </c>
      <c r="X54" s="72" t="n">
        <f aca="false">VLOOKUP(E54,Lookups!$B$6:$E$304,3)</f>
        <v>21</v>
      </c>
    </row>
    <row r="55" customFormat="false" ht="12.75" hidden="false" customHeight="true" outlineLevel="0" collapsed="false">
      <c r="A55" s="46"/>
      <c r="B55" s="47" t="n">
        <v>0.07</v>
      </c>
      <c r="C55" s="66" t="n">
        <f aca="false">C$52+B55</f>
        <v>0.39</v>
      </c>
      <c r="D55" s="67" t="n">
        <f aca="false">D$52+B55</f>
        <v>0.49</v>
      </c>
      <c r="E55" s="50" t="n">
        <v>37316</v>
      </c>
      <c r="F55" s="68" t="n">
        <f aca="false">F54</f>
        <v>40</v>
      </c>
      <c r="G55" s="68" t="n">
        <f aca="false">G54</f>
        <v>40</v>
      </c>
      <c r="H55" s="52" t="n">
        <v>50</v>
      </c>
      <c r="I55" s="53" t="e">
        <f aca="false">IF(AND(F55&gt;H55,F$2="No"),"",EURO(F55,H55,V55,V55,C55,W55,1,0))</f>
        <v>#NAME?</v>
      </c>
      <c r="J55" s="54" t="e">
        <f aca="false">IF(AND(G55&gt;H55,F$2="no"),"",EURO(G55,H55,V55,V55,D55,W55,1,0))</f>
        <v>#NAME?</v>
      </c>
      <c r="K55" s="55" t="e">
        <f aca="false">EURO(F55,H55,V55,V55,C55,W55,1,1)</f>
        <v>#NAME?</v>
      </c>
      <c r="L55" s="53" t="str">
        <f aca="false">IF(AND(G55&lt;H55,F$2="no"),"",EURO(G55,H55,V55,V55,C55,W55,0,0))</f>
        <v/>
      </c>
      <c r="M55" s="54" t="str">
        <f aca="false">IF(AND(F55&lt;H55,F$2="no"),"",EURO(F55,H55,V55,V55,D55,W55,0,0))</f>
        <v/>
      </c>
      <c r="N55" s="56" t="e">
        <f aca="false">EURO(F55,H55,V55,V55,C55,W55,0,1)</f>
        <v>#NAME?</v>
      </c>
      <c r="O55" s="57" t="e">
        <f aca="false">EURO($F55,$H55,$V55,$V55,$C55,$W55,1,2)</f>
        <v>#NAME?</v>
      </c>
      <c r="P55" s="58" t="e">
        <f aca="false">EURO($F55,$H55,$V55,$V55,$C55,$W55,1,3)/100</f>
        <v>#NAME?</v>
      </c>
      <c r="Q55" s="59" t="e">
        <f aca="false">EURO($F55,$H55,$V55,$V55,$C55,$W55,1,5)/365.25*X55*16*$Q$2</f>
        <v>#NAME?</v>
      </c>
      <c r="R55" s="60" t="n">
        <f aca="false">VLOOKUP(E55,Lookups!$B$6:$H$304,6)</f>
        <v>37330</v>
      </c>
      <c r="S55" s="14"/>
      <c r="T55" s="69" t="e">
        <f aca="false">IF(F55&gt;H55,"",J55-I55)</f>
        <v>#NAME?</v>
      </c>
      <c r="U55" s="26" t="str">
        <f aca="false">IF(F55&gt;H55,M55-L55,"")</f>
        <v/>
      </c>
      <c r="V55" s="70" t="n">
        <f aca="false">VLOOKUP(E55,Lookups!$B$6:$E$304,4)</f>
        <v>0.0423113877121675</v>
      </c>
      <c r="W55" s="71" t="n">
        <f aca="false">R55-$C$1</f>
        <v>-8596</v>
      </c>
      <c r="X55" s="72" t="n">
        <f aca="false">VLOOKUP(E55,Lookups!$B$6:$E$304,3)</f>
        <v>21</v>
      </c>
    </row>
    <row r="56" customFormat="false" ht="12.75" hidden="false" customHeight="true" outlineLevel="0" collapsed="false">
      <c r="A56" s="46"/>
      <c r="B56" s="47" t="n">
        <v>0.07</v>
      </c>
      <c r="C56" s="66" t="n">
        <f aca="false">C$52+B56</f>
        <v>0.39</v>
      </c>
      <c r="D56" s="67" t="n">
        <f aca="false">D$52+B56</f>
        <v>0.49</v>
      </c>
      <c r="E56" s="50" t="n">
        <v>37316</v>
      </c>
      <c r="F56" s="68" t="n">
        <f aca="false">F55</f>
        <v>40</v>
      </c>
      <c r="G56" s="68" t="n">
        <f aca="false">G55</f>
        <v>40</v>
      </c>
      <c r="H56" s="52" t="n">
        <v>50</v>
      </c>
      <c r="I56" s="53" t="e">
        <f aca="false">IF(AND(F56&gt;H56,F$2="No"),"",EURO(F56,H56,V56,V56,C56,W56,1,0))</f>
        <v>#NAME?</v>
      </c>
      <c r="J56" s="54" t="e">
        <f aca="false">IF(AND(G56&gt;H56,F$2="no"),"",EURO(G56,H56,V56,V56,D56,W56,1,0))</f>
        <v>#NAME?</v>
      </c>
      <c r="K56" s="55" t="e">
        <f aca="false">EURO(F56,H56,V56,V56,C56,W56,1,1)</f>
        <v>#NAME?</v>
      </c>
      <c r="L56" s="53" t="str">
        <f aca="false">IF(AND(G56&lt;H56,F$2="no"),"",EURO(G56,H56,V56,V56,C56,W56,0,0))</f>
        <v/>
      </c>
      <c r="M56" s="54" t="str">
        <f aca="false">IF(AND(F56&lt;H56,F$2="no"),"",EURO(F56,H56,V56,V56,D56,W56,0,0))</f>
        <v/>
      </c>
      <c r="N56" s="56" t="e">
        <f aca="false">EURO(F56,H56,V56,V56,C56,W56,0,1)</f>
        <v>#NAME?</v>
      </c>
      <c r="O56" s="57" t="e">
        <f aca="false">EURO($F56,$H56,$V56,$V56,$C56,$W56,1,2)</f>
        <v>#NAME?</v>
      </c>
      <c r="P56" s="58" t="e">
        <f aca="false">EURO($F56,$H56,$V56,$V56,$C56,$W56,1,3)/100</f>
        <v>#NAME?</v>
      </c>
      <c r="Q56" s="59" t="e">
        <f aca="false">EURO($F56,$H56,$V56,$V56,$C56,$W56,1,5)/365.25*X56*16*$Q$2</f>
        <v>#NAME?</v>
      </c>
      <c r="R56" s="60" t="n">
        <f aca="false">VLOOKUP(E56,Lookups!$B$6:$H$304,6)</f>
        <v>37330</v>
      </c>
      <c r="S56" s="14"/>
      <c r="T56" s="73" t="e">
        <f aca="false">IF(F56&gt;H56,"",J56-I56)</f>
        <v>#NAME?</v>
      </c>
      <c r="U56" s="74" t="str">
        <f aca="false">IF(F56&gt;H56,M56-L56,"")</f>
        <v/>
      </c>
      <c r="V56" s="75" t="n">
        <f aca="false">VLOOKUP(E56,Lookups!$B$6:$E$304,4)</f>
        <v>0.0423113877121675</v>
      </c>
      <c r="W56" s="76" t="n">
        <f aca="false">R56-$C$1</f>
        <v>-8596</v>
      </c>
      <c r="X56" s="77" t="n">
        <f aca="false">VLOOKUP(E56,Lookups!$B$6:$E$304,3)</f>
        <v>21</v>
      </c>
    </row>
    <row r="57" customFormat="false" ht="12.75" hidden="false" customHeight="true" outlineLevel="0" collapsed="false">
      <c r="A57" s="78"/>
      <c r="B57" s="79"/>
      <c r="C57" s="80"/>
      <c r="D57" s="80"/>
      <c r="E57" s="81"/>
      <c r="F57" s="82"/>
      <c r="G57" s="82"/>
      <c r="H57" s="83"/>
      <c r="I57" s="84"/>
      <c r="J57" s="84"/>
      <c r="K57" s="85"/>
      <c r="L57" s="84"/>
      <c r="M57" s="84"/>
      <c r="N57" s="86"/>
      <c r="O57" s="87"/>
      <c r="P57" s="84"/>
      <c r="Q57" s="88"/>
      <c r="R57" s="89"/>
      <c r="S57" s="14"/>
      <c r="T57" s="84"/>
      <c r="U57" s="90"/>
      <c r="V57" s="91"/>
      <c r="W57" s="92"/>
    </row>
    <row r="58" customFormat="false" ht="12.75" hidden="false" customHeight="true" outlineLevel="0" collapsed="false">
      <c r="A58" s="46" t="s">
        <v>38</v>
      </c>
      <c r="B58" s="47"/>
      <c r="C58" s="48" t="n">
        <f aca="false">C56</f>
        <v>0.39</v>
      </c>
      <c r="D58" s="49" t="n">
        <f aca="false">D56</f>
        <v>0.49</v>
      </c>
      <c r="E58" s="50" t="n">
        <v>37347</v>
      </c>
      <c r="F58" s="51" t="n">
        <f aca="false">F56</f>
        <v>40</v>
      </c>
      <c r="G58" s="51" t="n">
        <f aca="false">G56</f>
        <v>40</v>
      </c>
      <c r="H58" s="52" t="n">
        <v>50</v>
      </c>
      <c r="I58" s="53" t="e">
        <f aca="false">IF(AND(F58&gt;H58,F$2="No"),"",EURO(F58,H58,V58,V58,C58,W58,1,0))</f>
        <v>#NAME?</v>
      </c>
      <c r="J58" s="54" t="e">
        <f aca="false">IF(AND(G58&gt;H58,F$2="no"),"",EURO(G58,H58,V58,V58,D58,W58,1,0))</f>
        <v>#NAME?</v>
      </c>
      <c r="K58" s="55" t="e">
        <f aca="false">EURO(F58,H58,V58,V58,C58,W58,1,1)</f>
        <v>#NAME?</v>
      </c>
      <c r="L58" s="53" t="str">
        <f aca="false">IF(AND(G58&lt;H58,F$2="no"),"",EURO(G58,H58,V58,V58,C58,W58,0,0))</f>
        <v/>
      </c>
      <c r="M58" s="54" t="str">
        <f aca="false">IF(AND(F58&lt;H58,F$2="no"),"",EURO(F58,H58,V58,V58,D58,W58,0,0))</f>
        <v/>
      </c>
      <c r="N58" s="56" t="e">
        <f aca="false">EURO(F58,H58,V58,V58,C58,W58,0,1)</f>
        <v>#NAME?</v>
      </c>
      <c r="O58" s="57" t="e">
        <f aca="false">EURO($F58,$H58,$V58,$V58,$C58,$W58,1,2)</f>
        <v>#NAME?</v>
      </c>
      <c r="P58" s="58" t="e">
        <f aca="false">EURO($F58,$H58,$V58,$V58,$C58,$W58,1,3)/100</f>
        <v>#NAME?</v>
      </c>
      <c r="Q58" s="59" t="e">
        <f aca="false">EURO($F58,$H58,$V58,$V58,$C58,$W58,1,5)/365.25*X58*16*$Q$2</f>
        <v>#NAME?</v>
      </c>
      <c r="R58" s="60" t="n">
        <f aca="false">VLOOKUP(E58,Lookups!$B$6:$H$304,6)</f>
        <v>37361</v>
      </c>
      <c r="S58" s="14"/>
      <c r="T58" s="61" t="e">
        <f aca="false">IF(F58&gt;H58,"",J58-I58)</f>
        <v>#NAME?</v>
      </c>
      <c r="U58" s="62" t="str">
        <f aca="false">IF(F58&gt;H58,M58-L58,"")</f>
        <v/>
      </c>
      <c r="V58" s="63" t="n">
        <f aca="false">VLOOKUP(E58,Lookups!$B$6:$E$304,4)</f>
        <v>0.0427284295906927</v>
      </c>
      <c r="W58" s="64" t="n">
        <f aca="false">R58-$C$1</f>
        <v>-8565</v>
      </c>
      <c r="X58" s="65" t="n">
        <f aca="false">VLOOKUP(E58,Lookups!$B$6:$E$304,3)</f>
        <v>22</v>
      </c>
    </row>
    <row r="59" customFormat="false" ht="12.75" hidden="false" customHeight="true" outlineLevel="0" collapsed="false">
      <c r="A59" s="46"/>
      <c r="B59" s="47" t="n">
        <v>0.07</v>
      </c>
      <c r="C59" s="66" t="n">
        <f aca="false">C$58+B59</f>
        <v>0.46</v>
      </c>
      <c r="D59" s="67" t="n">
        <f aca="false">D$58+B59</f>
        <v>0.56</v>
      </c>
      <c r="E59" s="50" t="n">
        <v>37347</v>
      </c>
      <c r="F59" s="68" t="n">
        <f aca="false">F58</f>
        <v>40</v>
      </c>
      <c r="G59" s="68" t="n">
        <f aca="false">G58</f>
        <v>40</v>
      </c>
      <c r="H59" s="52" t="n">
        <v>50</v>
      </c>
      <c r="I59" s="53" t="e">
        <f aca="false">IF(AND(F59&gt;H59,F$2="No"),"",EURO(F59,H59,V59,V59,C59,W59,1,0))</f>
        <v>#NAME?</v>
      </c>
      <c r="J59" s="54" t="e">
        <f aca="false">IF(AND(G59&gt;H59,F$2="no"),"",EURO(G59,H59,V59,V59,D59,W59,1,0))</f>
        <v>#NAME?</v>
      </c>
      <c r="K59" s="55" t="e">
        <f aca="false">EURO(F59,H59,V59,V59,C59,W59,1,1)</f>
        <v>#NAME?</v>
      </c>
      <c r="L59" s="53" t="str">
        <f aca="false">IF(AND(G59&lt;H59,F$2="no"),"",EURO(G59,H59,V59,V59,C59,W59,0,0))</f>
        <v/>
      </c>
      <c r="M59" s="54" t="str">
        <f aca="false">IF(AND(F59&lt;H59,F$2="no"),"",EURO(F59,H59,V59,V59,D59,W59,0,0))</f>
        <v/>
      </c>
      <c r="N59" s="56" t="e">
        <f aca="false">EURO(F59,H59,V59,V59,C59,W59,0,1)</f>
        <v>#NAME?</v>
      </c>
      <c r="O59" s="57" t="e">
        <f aca="false">EURO($F59,$H59,$V59,$V59,$C59,$W59,1,2)</f>
        <v>#NAME?</v>
      </c>
      <c r="P59" s="58" t="e">
        <f aca="false">EURO($F59,$H59,$V59,$V59,$C59,$W59,1,3)/100</f>
        <v>#NAME?</v>
      </c>
      <c r="Q59" s="59" t="e">
        <f aca="false">EURO($F59,$H59,$V59,$V59,$C59,$W59,1,5)/365.25*X59*16*$Q$2</f>
        <v>#NAME?</v>
      </c>
      <c r="R59" s="60" t="n">
        <f aca="false">VLOOKUP(E59,Lookups!$B$6:$H$304,6)</f>
        <v>37361</v>
      </c>
      <c r="S59" s="14"/>
      <c r="T59" s="69" t="e">
        <f aca="false">IF(F59&gt;H59,"",J59-I59)</f>
        <v>#NAME?</v>
      </c>
      <c r="U59" s="26" t="str">
        <f aca="false">IF(F59&gt;H59,M59-L59,"")</f>
        <v/>
      </c>
      <c r="V59" s="70" t="n">
        <f aca="false">VLOOKUP(E59,Lookups!$B$6:$E$304,4)</f>
        <v>0.0427284295906927</v>
      </c>
      <c r="W59" s="71" t="n">
        <f aca="false">R59-$C$1</f>
        <v>-8565</v>
      </c>
      <c r="X59" s="72" t="n">
        <f aca="false">VLOOKUP(E59,Lookups!$B$6:$E$304,3)</f>
        <v>22</v>
      </c>
    </row>
    <row r="60" customFormat="false" ht="12.75" hidden="false" customHeight="true" outlineLevel="0" collapsed="false">
      <c r="A60" s="46"/>
      <c r="B60" s="47" t="n">
        <v>0.07</v>
      </c>
      <c r="C60" s="66" t="n">
        <f aca="false">C$58+B60</f>
        <v>0.46</v>
      </c>
      <c r="D60" s="67" t="n">
        <f aca="false">D$58+B60</f>
        <v>0.56</v>
      </c>
      <c r="E60" s="50" t="n">
        <v>37347</v>
      </c>
      <c r="F60" s="68" t="n">
        <f aca="false">F59</f>
        <v>40</v>
      </c>
      <c r="G60" s="68" t="n">
        <f aca="false">G59</f>
        <v>40</v>
      </c>
      <c r="H60" s="52" t="n">
        <v>50</v>
      </c>
      <c r="I60" s="53" t="e">
        <f aca="false">IF(AND(F60&gt;H60,F$2="No"),"",EURO(F60,H60,V60,V60,C60,W60,1,0))</f>
        <v>#NAME?</v>
      </c>
      <c r="J60" s="54" t="e">
        <f aca="false">IF(AND(G60&gt;H60,F$2="no"),"",EURO(G60,H60,V60,V60,D60,W60,1,0))</f>
        <v>#NAME?</v>
      </c>
      <c r="K60" s="55" t="e">
        <f aca="false">EURO(F60,H60,V60,V60,C60,W60,1,1)</f>
        <v>#NAME?</v>
      </c>
      <c r="L60" s="53" t="str">
        <f aca="false">IF(AND(G60&lt;H60,F$2="no"),"",EURO(G60,H60,V60,V60,C60,W60,0,0))</f>
        <v/>
      </c>
      <c r="M60" s="54" t="str">
        <f aca="false">IF(AND(F60&lt;H60,F$2="no"),"",EURO(F60,H60,V60,V60,D60,W60,0,0))</f>
        <v/>
      </c>
      <c r="N60" s="56" t="e">
        <f aca="false">EURO(F60,H60,V60,V60,C60,W60,0,1)</f>
        <v>#NAME?</v>
      </c>
      <c r="O60" s="57" t="e">
        <f aca="false">EURO($F60,$H60,$V60,$V60,$C60,$W60,1,2)</f>
        <v>#NAME?</v>
      </c>
      <c r="P60" s="58" t="e">
        <f aca="false">EURO($F60,$H60,$V60,$V60,$C60,$W60,1,3)/100</f>
        <v>#NAME?</v>
      </c>
      <c r="Q60" s="59" t="e">
        <f aca="false">EURO($F60,$H60,$V60,$V60,$C60,$W60,1,5)/365.25*X60*16*$Q$2</f>
        <v>#NAME?</v>
      </c>
      <c r="R60" s="60" t="n">
        <f aca="false">VLOOKUP(E60,Lookups!$B$6:$H$304,6)</f>
        <v>37361</v>
      </c>
      <c r="S60" s="14"/>
      <c r="T60" s="69" t="e">
        <f aca="false">IF(F60&gt;H60,"",J60-I60)</f>
        <v>#NAME?</v>
      </c>
      <c r="U60" s="26" t="str">
        <f aca="false">IF(F60&gt;H60,M60-L60,"")</f>
        <v/>
      </c>
      <c r="V60" s="70" t="n">
        <f aca="false">VLOOKUP(E60,Lookups!$B$6:$E$304,4)</f>
        <v>0.0427284295906927</v>
      </c>
      <c r="W60" s="71" t="n">
        <f aca="false">R60-$C$1</f>
        <v>-8565</v>
      </c>
      <c r="X60" s="72" t="n">
        <f aca="false">VLOOKUP(E60,Lookups!$B$6:$E$304,3)</f>
        <v>22</v>
      </c>
    </row>
    <row r="61" customFormat="false" ht="12.75" hidden="false" customHeight="false" outlineLevel="0" collapsed="false">
      <c r="A61" s="46"/>
      <c r="B61" s="47" t="n">
        <v>0.07</v>
      </c>
      <c r="C61" s="66" t="n">
        <f aca="false">C$58+B61</f>
        <v>0.46</v>
      </c>
      <c r="D61" s="67" t="n">
        <f aca="false">D$58+B61</f>
        <v>0.56</v>
      </c>
      <c r="E61" s="50" t="n">
        <v>37347</v>
      </c>
      <c r="F61" s="68" t="n">
        <f aca="false">F60</f>
        <v>40</v>
      </c>
      <c r="G61" s="68" t="n">
        <f aca="false">F61</f>
        <v>40</v>
      </c>
      <c r="H61" s="52" t="n">
        <v>50</v>
      </c>
      <c r="I61" s="53" t="e">
        <f aca="false">IF(AND(F61&gt;H61,F$2="No"),"",EURO(F61,H61,V61,V61,C61,W61,1,0))</f>
        <v>#NAME?</v>
      </c>
      <c r="J61" s="54" t="e">
        <f aca="false">IF(AND(G61&gt;H61,F$2="no"),"",EURO(G61,H61,V61,V61,D61,W61,1,0))</f>
        <v>#NAME?</v>
      </c>
      <c r="K61" s="55" t="e">
        <f aca="false">EURO(F61,H61,V61,V61,C61,W61,1,1)</f>
        <v>#NAME?</v>
      </c>
      <c r="L61" s="53" t="str">
        <f aca="false">IF(AND(G61&lt;H61,F$2="no"),"",EURO(G61,H61,V61,V61,C61,W61,0,0))</f>
        <v/>
      </c>
      <c r="M61" s="54" t="str">
        <f aca="false">IF(AND(F61&lt;H61,F$2="no"),"",EURO(F61,H61,V61,V61,D61,W61,0,0))</f>
        <v/>
      </c>
      <c r="N61" s="56" t="e">
        <f aca="false">EURO(F61,H61,V61,V61,C61,W61,0,1)</f>
        <v>#NAME?</v>
      </c>
      <c r="O61" s="57" t="e">
        <f aca="false">EURO($F61,$H61,$V61,$V61,$C61,$W61,1,2)</f>
        <v>#NAME?</v>
      </c>
      <c r="P61" s="58" t="e">
        <f aca="false">EURO($F61,$H61,$V61,$V61,$C61,$W61,1,3)/100</f>
        <v>#NAME?</v>
      </c>
      <c r="Q61" s="59" t="e">
        <f aca="false">EURO($F61,$H61,$V61,$V61,$C61,$W61,1,5)/365.25*X61*16*$Q$2</f>
        <v>#NAME?</v>
      </c>
      <c r="R61" s="60" t="n">
        <f aca="false">VLOOKUP(E61,Lookups!$B$6:$H$304,6)</f>
        <v>37361</v>
      </c>
      <c r="S61" s="14"/>
      <c r="T61" s="69" t="e">
        <f aca="false">IF(F61&gt;H61,"",J61-I61)</f>
        <v>#NAME?</v>
      </c>
      <c r="U61" s="26" t="str">
        <f aca="false">IF(F61&gt;H61,M61-L61,"")</f>
        <v/>
      </c>
      <c r="V61" s="70" t="n">
        <f aca="false">VLOOKUP(E61,Lookups!$B$6:$E$304,4)</f>
        <v>0.0427284295906927</v>
      </c>
      <c r="W61" s="71" t="n">
        <f aca="false">R61-$C$1</f>
        <v>-8565</v>
      </c>
      <c r="X61" s="72" t="n">
        <f aca="false">VLOOKUP(E61,Lookups!$B$6:$E$304,3)</f>
        <v>22</v>
      </c>
    </row>
    <row r="62" customFormat="false" ht="13.5" hidden="false" customHeight="false" outlineLevel="0" collapsed="false">
      <c r="A62" s="46"/>
      <c r="B62" s="47" t="n">
        <v>0.07</v>
      </c>
      <c r="C62" s="66" t="n">
        <f aca="false">C$58+B62</f>
        <v>0.46</v>
      </c>
      <c r="D62" s="67" t="n">
        <f aca="false">D$58+B62</f>
        <v>0.56</v>
      </c>
      <c r="E62" s="50" t="n">
        <v>37347</v>
      </c>
      <c r="F62" s="68" t="n">
        <f aca="false">F61</f>
        <v>40</v>
      </c>
      <c r="G62" s="68" t="n">
        <f aca="false">F62</f>
        <v>40</v>
      </c>
      <c r="H62" s="52" t="n">
        <v>50</v>
      </c>
      <c r="I62" s="53" t="e">
        <f aca="false">IF(AND(F62&gt;H62,F$2="No"),"",EURO(F62,H62,V62,V62,C62,W62,1,0))</f>
        <v>#NAME?</v>
      </c>
      <c r="J62" s="54" t="e">
        <f aca="false">IF(AND(G62&gt;H62,F$2="no"),"",EURO(G62,H62,V62,V62,D62,W62,1,0))</f>
        <v>#NAME?</v>
      </c>
      <c r="K62" s="55" t="e">
        <f aca="false">EURO(F62,H62,V62,V62,C62,W62,1,1)</f>
        <v>#NAME?</v>
      </c>
      <c r="L62" s="53" t="str">
        <f aca="false">IF(AND(G62&lt;H62,F$2="no"),"",EURO(G62,H62,V62,V62,C62,W62,0,0))</f>
        <v/>
      </c>
      <c r="M62" s="54" t="str">
        <f aca="false">IF(AND(F62&lt;H62,F$2="no"),"",EURO(F62,H62,V62,V62,D62,W62,0,0))</f>
        <v/>
      </c>
      <c r="N62" s="56" t="e">
        <f aca="false">EURO(F62,H62,V62,V62,C62,W62,0,1)</f>
        <v>#NAME?</v>
      </c>
      <c r="O62" s="57" t="e">
        <f aca="false">EURO($F62,$H62,$V62,$V62,$C62,$W62,1,2)</f>
        <v>#NAME?</v>
      </c>
      <c r="P62" s="58" t="e">
        <f aca="false">EURO($F62,$H62,$V62,$V62,$C62,$W62,1,3)/100</f>
        <v>#NAME?</v>
      </c>
      <c r="Q62" s="59" t="e">
        <f aca="false">EURO($F62,$H62,$V62,$V62,$C62,$W62,1,5)/365.25*X62*16*$Q$2</f>
        <v>#NAME?</v>
      </c>
      <c r="R62" s="60" t="n">
        <f aca="false">VLOOKUP(E62,Lookups!$B$6:$H$304,6)</f>
        <v>37361</v>
      </c>
      <c r="S62" s="14"/>
      <c r="T62" s="73" t="e">
        <f aca="false">IF(F62&gt;H62,"",J62-I62)</f>
        <v>#NAME?</v>
      </c>
      <c r="U62" s="74" t="str">
        <f aca="false">IF(F62&gt;H62,M62-L62,"")</f>
        <v/>
      </c>
      <c r="V62" s="75" t="n">
        <f aca="false">VLOOKUP(E62,Lookups!$B$6:$E$304,4)</f>
        <v>0.0427284295906927</v>
      </c>
      <c r="W62" s="76" t="n">
        <f aca="false">R62-$C$1</f>
        <v>-8565</v>
      </c>
      <c r="X62" s="77" t="n">
        <f aca="false">VLOOKUP(E62,Lookups!$B$6:$E$304,3)</f>
        <v>22</v>
      </c>
    </row>
    <row r="63" customFormat="false" ht="13.5" hidden="false" customHeight="false" outlineLevel="0" collapsed="false">
      <c r="A63" s="78"/>
      <c r="B63" s="79"/>
      <c r="C63" s="80"/>
      <c r="D63" s="80"/>
      <c r="E63" s="81"/>
      <c r="F63" s="82"/>
      <c r="G63" s="82"/>
      <c r="H63" s="83"/>
      <c r="I63" s="84"/>
      <c r="J63" s="84"/>
      <c r="K63" s="85"/>
      <c r="L63" s="84"/>
      <c r="M63" s="84"/>
      <c r="N63" s="86"/>
      <c r="O63" s="87"/>
      <c r="P63" s="84"/>
      <c r="Q63" s="88"/>
      <c r="R63" s="89"/>
      <c r="S63" s="14"/>
      <c r="T63" s="84"/>
      <c r="U63" s="90"/>
      <c r="V63" s="91"/>
      <c r="W63" s="92"/>
    </row>
    <row r="64" customFormat="false" ht="12.75" hidden="false" customHeight="true" outlineLevel="0" collapsed="false">
      <c r="A64" s="46" t="s">
        <v>39</v>
      </c>
      <c r="B64" s="47"/>
      <c r="C64" s="48" t="n">
        <f aca="false">C62</f>
        <v>0.46</v>
      </c>
      <c r="D64" s="49" t="n">
        <f aca="false">D62</f>
        <v>0.56</v>
      </c>
      <c r="E64" s="50" t="n">
        <v>37377</v>
      </c>
      <c r="F64" s="51" t="n">
        <f aca="false">F62</f>
        <v>40</v>
      </c>
      <c r="G64" s="51" t="n">
        <f aca="false">F64</f>
        <v>40</v>
      </c>
      <c r="H64" s="52" t="n">
        <v>50</v>
      </c>
      <c r="I64" s="53" t="e">
        <f aca="false">IF(AND(F64&gt;H64,F$2="No"),"",EURO(F64,H64,V64,V64,C64,W64,1,0))</f>
        <v>#NAME?</v>
      </c>
      <c r="J64" s="54" t="e">
        <f aca="false">IF(AND(G64&gt;H64,F$2="no"),"",EURO(G64,H64,V64,V64,D64,W64,1,0))</f>
        <v>#NAME?</v>
      </c>
      <c r="K64" s="55" t="e">
        <f aca="false">EURO(F64,H64,V64,V64,C64,W64,1,1)</f>
        <v>#NAME?</v>
      </c>
      <c r="L64" s="53" t="str">
        <f aca="false">IF(AND(G64&lt;H64,F$2="no"),"",EURO(G64,H64,V64,V64,C64,W64,0,0))</f>
        <v/>
      </c>
      <c r="M64" s="54" t="str">
        <f aca="false">IF(AND(F64&lt;H64,F$2="no"),"",EURO(F64,H64,V64,V64,D64,W64,0,0))</f>
        <v/>
      </c>
      <c r="N64" s="56" t="e">
        <f aca="false">EURO(F64,H64,V64,V64,C64,W64,0,1)</f>
        <v>#NAME?</v>
      </c>
      <c r="O64" s="57" t="e">
        <f aca="false">EURO($F64,$H64,$V64,$V64,$C64,$W64,1,2)</f>
        <v>#NAME?</v>
      </c>
      <c r="P64" s="58" t="e">
        <f aca="false">EURO($F64,$H64,$V64,$V64,$C64,$W64,1,3)/100</f>
        <v>#NAME?</v>
      </c>
      <c r="Q64" s="59" t="e">
        <f aca="false">EURO($F64,$H64,$V64,$V64,$C64,$W64,1,5)/365.25*X64*16*$Q$2</f>
        <v>#NAME?</v>
      </c>
      <c r="R64" s="60" t="n">
        <f aca="false">VLOOKUP(E64,Lookups!$B$6:$H$304,6)</f>
        <v>37391</v>
      </c>
      <c r="S64" s="14"/>
      <c r="T64" s="61" t="e">
        <f aca="false">IF(F64&gt;H64,"",J64-I64)</f>
        <v>#NAME?</v>
      </c>
      <c r="U64" s="62" t="str">
        <f aca="false">IF(F64&gt;H64,M64-L64,"")</f>
        <v/>
      </c>
      <c r="V64" s="63" t="n">
        <f aca="false">VLOOKUP(E64,Lookups!$B$6:$E$304,4)</f>
        <v>0.0431443334007802</v>
      </c>
      <c r="W64" s="64" t="n">
        <f aca="false">R64-$C$1</f>
        <v>-8535</v>
      </c>
      <c r="X64" s="65" t="n">
        <f aca="false">VLOOKUP(E64,Lookups!$B$6:$E$304,3)</f>
        <v>22</v>
      </c>
    </row>
    <row r="65" customFormat="false" ht="12.75" hidden="false" customHeight="false" outlineLevel="0" collapsed="false">
      <c r="A65" s="46"/>
      <c r="B65" s="47" t="n">
        <v>0.07</v>
      </c>
      <c r="C65" s="66" t="n">
        <f aca="false">C$64+B65</f>
        <v>0.53</v>
      </c>
      <c r="D65" s="67" t="n">
        <f aca="false">D$64+B65</f>
        <v>0.63</v>
      </c>
      <c r="E65" s="50" t="n">
        <v>37377</v>
      </c>
      <c r="F65" s="68" t="n">
        <f aca="false">F64</f>
        <v>40</v>
      </c>
      <c r="G65" s="68" t="n">
        <f aca="false">F65</f>
        <v>40</v>
      </c>
      <c r="H65" s="52" t="n">
        <v>50</v>
      </c>
      <c r="I65" s="53" t="e">
        <f aca="false">IF(AND(F65&gt;H65,F$2="No"),"",EURO(F65,H65,V65,V65,C65,W65,1,0))</f>
        <v>#NAME?</v>
      </c>
      <c r="J65" s="54" t="e">
        <f aca="false">IF(AND(G65&gt;H65,F$2="no"),"",EURO(G65,H65,V65,V65,D65,W65,1,0))</f>
        <v>#NAME?</v>
      </c>
      <c r="K65" s="55" t="e">
        <f aca="false">EURO(F65,H65,V65,V65,C65,W65,1,1)</f>
        <v>#NAME?</v>
      </c>
      <c r="L65" s="53" t="str">
        <f aca="false">IF(AND(G65&lt;H65,F$2="no"),"",EURO(G65,H65,V65,V65,C65,W65,0,0))</f>
        <v/>
      </c>
      <c r="M65" s="54" t="str">
        <f aca="false">IF(AND(F65&lt;H65,F$2="no"),"",EURO(F65,H65,V65,V65,D65,W65,0,0))</f>
        <v/>
      </c>
      <c r="N65" s="56" t="e">
        <f aca="false">EURO(F65,H65,V65,V65,C65,W65,0,1)</f>
        <v>#NAME?</v>
      </c>
      <c r="O65" s="57" t="e">
        <f aca="false">EURO($F65,$H65,$V65,$V65,$C65,$W65,1,2)</f>
        <v>#NAME?</v>
      </c>
      <c r="P65" s="58" t="e">
        <f aca="false">EURO($F65,$H65,$V65,$V65,$C65,$W65,1,3)/100</f>
        <v>#NAME?</v>
      </c>
      <c r="Q65" s="59" t="e">
        <f aca="false">EURO($F65,$H65,$V65,$V65,$C65,$W65,1,5)/365.25*X65*16*$Q$2</f>
        <v>#NAME?</v>
      </c>
      <c r="R65" s="60" t="n">
        <f aca="false">VLOOKUP(E65,Lookups!$B$6:$H$304,6)</f>
        <v>37391</v>
      </c>
      <c r="S65" s="14"/>
      <c r="T65" s="69" t="e">
        <f aca="false">IF(F65&gt;H65,"",J65-I65)</f>
        <v>#NAME?</v>
      </c>
      <c r="U65" s="26" t="str">
        <f aca="false">IF(F65&gt;H65,M65-L65,"")</f>
        <v/>
      </c>
      <c r="V65" s="70" t="n">
        <f aca="false">VLOOKUP(E65,Lookups!$B$6:$E$304,4)</f>
        <v>0.0431443334007802</v>
      </c>
      <c r="W65" s="71" t="n">
        <f aca="false">R65-$C$1</f>
        <v>-8535</v>
      </c>
      <c r="X65" s="72" t="n">
        <f aca="false">VLOOKUP(E65,Lookups!$B$6:$E$304,3)</f>
        <v>22</v>
      </c>
    </row>
    <row r="66" customFormat="false" ht="12.75" hidden="false" customHeight="false" outlineLevel="0" collapsed="false">
      <c r="A66" s="46"/>
      <c r="B66" s="47" t="n">
        <v>0.07</v>
      </c>
      <c r="C66" s="66" t="n">
        <f aca="false">C$64+B66</f>
        <v>0.53</v>
      </c>
      <c r="D66" s="67" t="n">
        <f aca="false">D$64+B66</f>
        <v>0.63</v>
      </c>
      <c r="E66" s="50" t="n">
        <v>37377</v>
      </c>
      <c r="F66" s="68" t="n">
        <f aca="false">F65</f>
        <v>40</v>
      </c>
      <c r="G66" s="68" t="n">
        <f aca="false">F66</f>
        <v>40</v>
      </c>
      <c r="H66" s="52" t="n">
        <v>50</v>
      </c>
      <c r="I66" s="53" t="e">
        <f aca="false">IF(AND(F66&gt;H66,F$2="No"),"",EURO(F66,H66,V66,V66,C66,W66,1,0))</f>
        <v>#NAME?</v>
      </c>
      <c r="J66" s="54" t="e">
        <f aca="false">IF(AND(G66&gt;H66,F$2="no"),"",EURO(G66,H66,V66,V66,D66,W66,1,0))</f>
        <v>#NAME?</v>
      </c>
      <c r="K66" s="55" t="e">
        <f aca="false">EURO(F66,H66,V66,V66,C66,W66,1,1)</f>
        <v>#NAME?</v>
      </c>
      <c r="L66" s="53" t="str">
        <f aca="false">IF(AND(G66&lt;H66,F$2="no"),"",EURO(G66,H66,V66,V66,C66,W66,0,0))</f>
        <v/>
      </c>
      <c r="M66" s="54" t="str">
        <f aca="false">IF(AND(F66&lt;H66,F$2="no"),"",EURO(F66,H66,V66,V66,D66,W66,0,0))</f>
        <v/>
      </c>
      <c r="N66" s="56" t="e">
        <f aca="false">EURO(F66,H66,V66,V66,C66,W66,0,1)</f>
        <v>#NAME?</v>
      </c>
      <c r="O66" s="57" t="e">
        <f aca="false">EURO($F66,$H66,$V66,$V66,$C66,$W66,1,2)</f>
        <v>#NAME?</v>
      </c>
      <c r="P66" s="58" t="e">
        <f aca="false">EURO($F66,$H66,$V66,$V66,$C66,$W66,1,3)/100</f>
        <v>#NAME?</v>
      </c>
      <c r="Q66" s="59" t="e">
        <f aca="false">EURO($F66,$H66,$V66,$V66,$C66,$W66,1,5)/365.25*X66*16*$Q$2</f>
        <v>#NAME?</v>
      </c>
      <c r="R66" s="60" t="n">
        <f aca="false">VLOOKUP(E66,Lookups!$B$6:$H$304,6)</f>
        <v>37391</v>
      </c>
      <c r="S66" s="14"/>
      <c r="T66" s="69" t="e">
        <f aca="false">IF(F66&gt;H66,"",J66-I66)</f>
        <v>#NAME?</v>
      </c>
      <c r="U66" s="26" t="str">
        <f aca="false">IF(F66&gt;H66,M66-L66,"")</f>
        <v/>
      </c>
      <c r="V66" s="70" t="n">
        <f aca="false">VLOOKUP(E66,Lookups!$B$6:$E$304,4)</f>
        <v>0.0431443334007802</v>
      </c>
      <c r="W66" s="71" t="n">
        <f aca="false">R66-$C$1</f>
        <v>-8535</v>
      </c>
      <c r="X66" s="72" t="n">
        <f aca="false">VLOOKUP(E66,Lookups!$B$6:$E$304,3)</f>
        <v>22</v>
      </c>
    </row>
    <row r="67" customFormat="false" ht="12.75" hidden="false" customHeight="false" outlineLevel="0" collapsed="false">
      <c r="A67" s="46"/>
      <c r="B67" s="47" t="n">
        <v>0.07</v>
      </c>
      <c r="C67" s="66" t="n">
        <f aca="false">C$64+B67</f>
        <v>0.53</v>
      </c>
      <c r="D67" s="67" t="n">
        <f aca="false">D$64+B67</f>
        <v>0.63</v>
      </c>
      <c r="E67" s="50" t="n">
        <v>37377</v>
      </c>
      <c r="F67" s="68" t="n">
        <f aca="false">F66</f>
        <v>40</v>
      </c>
      <c r="G67" s="68" t="n">
        <f aca="false">F67</f>
        <v>40</v>
      </c>
      <c r="H67" s="52" t="n">
        <v>50</v>
      </c>
      <c r="I67" s="53" t="e">
        <f aca="false">IF(AND(F67&gt;H67,F$2="No"),"",EURO(F67,H67,V67,V67,C67,W67,1,0))</f>
        <v>#NAME?</v>
      </c>
      <c r="J67" s="54" t="e">
        <f aca="false">IF(AND(G67&gt;H67,F$2="no"),"",EURO(G67,H67,V67,V67,D67,W67,1,0))</f>
        <v>#NAME?</v>
      </c>
      <c r="K67" s="55" t="e">
        <f aca="false">EURO(F67,H67,V67,V67,C67,W67,1,1)</f>
        <v>#NAME?</v>
      </c>
      <c r="L67" s="53" t="str">
        <f aca="false">IF(AND(G67&lt;H67,F$2="no"),"",EURO(G67,H67,V67,V67,C67,W67,0,0))</f>
        <v/>
      </c>
      <c r="M67" s="54" t="str">
        <f aca="false">IF(AND(F67&lt;H67,F$2="no"),"",EURO(F67,H67,V67,V67,D67,W67,0,0))</f>
        <v/>
      </c>
      <c r="N67" s="56" t="e">
        <f aca="false">EURO(F67,H67,V67,V67,C67,W67,0,1)</f>
        <v>#NAME?</v>
      </c>
      <c r="O67" s="57" t="e">
        <f aca="false">EURO($F67,$H67,$V67,$V67,$C67,$W67,1,2)</f>
        <v>#NAME?</v>
      </c>
      <c r="P67" s="58" t="e">
        <f aca="false">EURO($F67,$H67,$V67,$V67,$C67,$W67,1,3)/100</f>
        <v>#NAME?</v>
      </c>
      <c r="Q67" s="59" t="e">
        <f aca="false">EURO($F67,$H67,$V67,$V67,$C67,$W67,1,5)/365.25*X67*16*$Q$2</f>
        <v>#NAME?</v>
      </c>
      <c r="R67" s="60" t="n">
        <f aca="false">VLOOKUP(E67,Lookups!$B$6:$H$304,6)</f>
        <v>37391</v>
      </c>
      <c r="S67" s="14"/>
      <c r="T67" s="69" t="e">
        <f aca="false">IF(F67&gt;H67,"",J67-I67)</f>
        <v>#NAME?</v>
      </c>
      <c r="U67" s="26" t="str">
        <f aca="false">IF(F67&gt;H67,M67-L67,"")</f>
        <v/>
      </c>
      <c r="V67" s="70" t="n">
        <f aca="false">VLOOKUP(E67,Lookups!$B$6:$E$304,4)</f>
        <v>0.0431443334007802</v>
      </c>
      <c r="W67" s="71" t="n">
        <f aca="false">R67-$C$1</f>
        <v>-8535</v>
      </c>
      <c r="X67" s="72" t="n">
        <f aca="false">VLOOKUP(E67,Lookups!$B$6:$E$304,3)</f>
        <v>22</v>
      </c>
    </row>
    <row r="68" customFormat="false" ht="13.5" hidden="false" customHeight="false" outlineLevel="0" collapsed="false">
      <c r="A68" s="46"/>
      <c r="B68" s="47" t="n">
        <v>0.07</v>
      </c>
      <c r="C68" s="66" t="n">
        <f aca="false">C$64+B68</f>
        <v>0.53</v>
      </c>
      <c r="D68" s="67" t="n">
        <f aca="false">D$64+B68</f>
        <v>0.63</v>
      </c>
      <c r="E68" s="50" t="n">
        <v>37377</v>
      </c>
      <c r="F68" s="68" t="n">
        <f aca="false">F67</f>
        <v>40</v>
      </c>
      <c r="G68" s="68" t="n">
        <f aca="false">F68</f>
        <v>40</v>
      </c>
      <c r="H68" s="52" t="n">
        <v>50</v>
      </c>
      <c r="I68" s="53" t="e">
        <f aca="false">IF(AND(F68&gt;H68,F$2="No"),"",EURO(F68,H68,V68,V68,C68,W68,1,0))</f>
        <v>#NAME?</v>
      </c>
      <c r="J68" s="54" t="e">
        <f aca="false">IF(AND(G68&gt;H68,F$2="no"),"",EURO(G68,H68,V68,V68,D68,W68,1,0))</f>
        <v>#NAME?</v>
      </c>
      <c r="K68" s="55" t="e">
        <f aca="false">EURO(F68,H68,V68,V68,C68,W68,1,1)</f>
        <v>#NAME?</v>
      </c>
      <c r="L68" s="53" t="str">
        <f aca="false">IF(AND(G68&lt;H68,F$2="no"),"",EURO(G68,H68,V68,V68,C68,W68,0,0))</f>
        <v/>
      </c>
      <c r="M68" s="54" t="str">
        <f aca="false">IF(AND(F68&lt;H68,F$2="no"),"",EURO(F68,H68,V68,V68,D68,W68,0,0))</f>
        <v/>
      </c>
      <c r="N68" s="56" t="e">
        <f aca="false">EURO(F68,H68,V68,V68,C68,W68,0,1)</f>
        <v>#NAME?</v>
      </c>
      <c r="O68" s="57" t="e">
        <f aca="false">EURO($F68,$H68,$V68,$V68,$C68,$W68,1,2)</f>
        <v>#NAME?</v>
      </c>
      <c r="P68" s="58" t="e">
        <f aca="false">EURO($F68,$H68,$V68,$V68,$C68,$W68,1,3)/100</f>
        <v>#NAME?</v>
      </c>
      <c r="Q68" s="59" t="e">
        <f aca="false">EURO($F68,$H68,$V68,$V68,$C68,$W68,1,5)/365.25*X68*16*$Q$2</f>
        <v>#NAME?</v>
      </c>
      <c r="R68" s="60" t="n">
        <f aca="false">VLOOKUP(E68,Lookups!$B$6:$H$304,6)</f>
        <v>37391</v>
      </c>
      <c r="S68" s="14"/>
      <c r="T68" s="73" t="e">
        <f aca="false">IF(F68&gt;H68,"",J68-I68)</f>
        <v>#NAME?</v>
      </c>
      <c r="U68" s="74" t="str">
        <f aca="false">IF(F68&gt;H68,M68-L68,"")</f>
        <v/>
      </c>
      <c r="V68" s="75" t="n">
        <f aca="false">VLOOKUP(E68,Lookups!$B$6:$E$304,4)</f>
        <v>0.0431443334007802</v>
      </c>
      <c r="W68" s="76" t="n">
        <f aca="false">R68-$C$1</f>
        <v>-8535</v>
      </c>
      <c r="X68" s="77" t="n">
        <f aca="false">VLOOKUP(E68,Lookups!$B$6:$E$304,3)</f>
        <v>22</v>
      </c>
    </row>
    <row r="69" customFormat="false" ht="13.5" hidden="false" customHeight="false" outlineLevel="0" collapsed="false">
      <c r="A69" s="78"/>
      <c r="B69" s="79"/>
      <c r="C69" s="80"/>
      <c r="D69" s="80"/>
      <c r="E69" s="81"/>
      <c r="F69" s="82"/>
      <c r="G69" s="82"/>
      <c r="H69" s="83"/>
      <c r="I69" s="84"/>
      <c r="J69" s="84"/>
      <c r="K69" s="85"/>
      <c r="L69" s="84"/>
      <c r="M69" s="84"/>
      <c r="N69" s="86"/>
      <c r="O69" s="87"/>
      <c r="P69" s="84"/>
      <c r="Q69" s="88"/>
      <c r="R69" s="89"/>
      <c r="S69" s="14"/>
      <c r="T69" s="84"/>
      <c r="U69" s="90"/>
      <c r="V69" s="91"/>
      <c r="W69" s="92"/>
    </row>
    <row r="70" customFormat="false" ht="12.75" hidden="false" customHeight="true" outlineLevel="0" collapsed="false">
      <c r="A70" s="141" t="s">
        <v>40</v>
      </c>
      <c r="B70" s="47"/>
      <c r="C70" s="48" t="n">
        <f aca="false">C68</f>
        <v>0.53</v>
      </c>
      <c r="D70" s="49" t="n">
        <f aca="false">D68</f>
        <v>0.63</v>
      </c>
      <c r="E70" s="50" t="n">
        <v>37408</v>
      </c>
      <c r="F70" s="51" t="n">
        <f aca="false">F68</f>
        <v>40</v>
      </c>
      <c r="G70" s="51" t="n">
        <f aca="false">F70</f>
        <v>40</v>
      </c>
      <c r="H70" s="52" t="n">
        <v>50</v>
      </c>
      <c r="I70" s="53" t="e">
        <f aca="false">IF(AND(F70&gt;H70,F$2="No"),"",EURO(F70,H70,V70,V70,C70,W70,1,0))</f>
        <v>#NAME?</v>
      </c>
      <c r="J70" s="54" t="e">
        <f aca="false">IF(AND(G70&gt;H70,F$2="no"),"",EURO(G70,H70,V70,V70,D70,W70,1,0))</f>
        <v>#NAME?</v>
      </c>
      <c r="K70" s="55" t="e">
        <f aca="false">EURO(F70,H70,V70,V70,C70,W70,1,1)</f>
        <v>#NAME?</v>
      </c>
      <c r="L70" s="53" t="str">
        <f aca="false">IF(AND(G70&lt;H70,F$2="no"),"",EURO(G70,H70,V70,V70,C70,W70,0,0))</f>
        <v/>
      </c>
      <c r="M70" s="54" t="str">
        <f aca="false">IF(AND(F70&lt;H70,F$2="no"),"",EURO(F70,H70,V70,V70,D70,W70,0,0))</f>
        <v/>
      </c>
      <c r="N70" s="56" t="e">
        <f aca="false">EURO(F70,H70,V70,V70,C70,W70,0,1)</f>
        <v>#NAME?</v>
      </c>
      <c r="O70" s="57" t="e">
        <f aca="false">EURO($F70,$H70,$V70,$V70,$C70,$W70,1,2)</f>
        <v>#NAME?</v>
      </c>
      <c r="P70" s="58" t="e">
        <f aca="false">EURO($F70,$H70,$V70,$V70,$C70,$W70,1,3)/100</f>
        <v>#NAME?</v>
      </c>
      <c r="Q70" s="59" t="e">
        <f aca="false">EURO($F70,$H70,$V70,$V70,$C70,$W70,1,5)/365.25*X70*16*$Q$2</f>
        <v>#NAME?</v>
      </c>
      <c r="R70" s="60" t="n">
        <f aca="false">VLOOKUP(E70,Lookups!$B$6:$H$304,6)</f>
        <v>37422</v>
      </c>
      <c r="S70" s="14"/>
      <c r="T70" s="61" t="e">
        <f aca="false">IF(F70&gt;H70,"",J70-I70)</f>
        <v>#NAME?</v>
      </c>
      <c r="U70" s="62" t="str">
        <f aca="false">IF(F70&gt;H70,M70-L70,"")</f>
        <v/>
      </c>
      <c r="V70" s="63" t="n">
        <f aca="false">VLOOKUP(E70,Lookups!$B$6:$E$304,4)</f>
        <v>0.0435741007320805</v>
      </c>
      <c r="W70" s="64" t="n">
        <f aca="false">R70-$C$1</f>
        <v>-8504</v>
      </c>
      <c r="X70" s="65" t="n">
        <f aca="false">VLOOKUP(E70,Lookups!$B$6:$E$304,3)</f>
        <v>20</v>
      </c>
    </row>
    <row r="71" customFormat="false" ht="12.75" hidden="false" customHeight="false" outlineLevel="0" collapsed="false">
      <c r="A71" s="141"/>
      <c r="B71" s="47" t="n">
        <v>0.07</v>
      </c>
      <c r="C71" s="66" t="n">
        <f aca="false">C$70+B71</f>
        <v>0.6</v>
      </c>
      <c r="D71" s="67" t="n">
        <f aca="false">D$70+B71</f>
        <v>0.7</v>
      </c>
      <c r="E71" s="50" t="n">
        <v>37408</v>
      </c>
      <c r="F71" s="68" t="n">
        <f aca="false">F70</f>
        <v>40</v>
      </c>
      <c r="G71" s="68" t="n">
        <f aca="false">F71</f>
        <v>40</v>
      </c>
      <c r="H71" s="52" t="n">
        <v>50</v>
      </c>
      <c r="I71" s="53" t="e">
        <f aca="false">IF(AND(F71&gt;H71,F$2="No"),"",EURO(F71,H71,V71,V71,C71,W71,1,0))</f>
        <v>#NAME?</v>
      </c>
      <c r="J71" s="54" t="e">
        <f aca="false">IF(AND(G71&gt;H71,F$2="no"),"",EURO(G71,H71,V71,V71,D71,W71,1,0))</f>
        <v>#NAME?</v>
      </c>
      <c r="K71" s="55" t="e">
        <f aca="false">EURO(F71,H71,V71,V71,C71,W71,1,1)</f>
        <v>#NAME?</v>
      </c>
      <c r="L71" s="53" t="str">
        <f aca="false">IF(AND(G71&lt;H71,F$2="no"),"",EURO(G71,H71,V71,V71,C71,W71,0,0))</f>
        <v/>
      </c>
      <c r="M71" s="54" t="str">
        <f aca="false">IF(AND(F71&lt;H71,F$2="no"),"",EURO(F71,H71,V71,V71,D71,W71,0,0))</f>
        <v/>
      </c>
      <c r="N71" s="56" t="e">
        <f aca="false">EURO(F71,H71,V71,V71,C71,W71,0,1)</f>
        <v>#NAME?</v>
      </c>
      <c r="O71" s="57" t="e">
        <f aca="false">EURO($F71,$H71,$V71,$V71,$C71,$W71,1,2)</f>
        <v>#NAME?</v>
      </c>
      <c r="P71" s="58" t="e">
        <f aca="false">EURO($F71,$H71,$V71,$V71,$C71,$W71,1,3)/100</f>
        <v>#NAME?</v>
      </c>
      <c r="Q71" s="59" t="e">
        <f aca="false">EURO($F71,$H71,$V71,$V71,$C71,$W71,1,5)/365.25*X71*16*$Q$2</f>
        <v>#NAME?</v>
      </c>
      <c r="R71" s="60" t="n">
        <f aca="false">VLOOKUP(E71,Lookups!$B$6:$H$304,6)</f>
        <v>37422</v>
      </c>
      <c r="S71" s="14"/>
      <c r="T71" s="69" t="e">
        <f aca="false">IF(F71&gt;H71,"",J71-I71)</f>
        <v>#NAME?</v>
      </c>
      <c r="U71" s="26" t="str">
        <f aca="false">IF(F71&gt;H71,M71-L71,"")</f>
        <v/>
      </c>
      <c r="V71" s="70" t="n">
        <f aca="false">VLOOKUP(E71,Lookups!$B$6:$E$304,4)</f>
        <v>0.0435741007320805</v>
      </c>
      <c r="W71" s="71" t="n">
        <f aca="false">R71-$C$1</f>
        <v>-8504</v>
      </c>
      <c r="X71" s="72" t="n">
        <f aca="false">VLOOKUP(E71,Lookups!$B$6:$E$304,3)</f>
        <v>20</v>
      </c>
    </row>
    <row r="72" customFormat="false" ht="12.75" hidden="false" customHeight="false" outlineLevel="0" collapsed="false">
      <c r="A72" s="141"/>
      <c r="B72" s="47" t="n">
        <v>0.07</v>
      </c>
      <c r="C72" s="66" t="n">
        <f aca="false">C$70+B72</f>
        <v>0.6</v>
      </c>
      <c r="D72" s="67" t="n">
        <f aca="false">D$70+B72</f>
        <v>0.7</v>
      </c>
      <c r="E72" s="50" t="n">
        <v>37408</v>
      </c>
      <c r="F72" s="68" t="n">
        <f aca="false">F71</f>
        <v>40</v>
      </c>
      <c r="G72" s="68" t="n">
        <f aca="false">F72</f>
        <v>40</v>
      </c>
      <c r="H72" s="52" t="n">
        <v>50</v>
      </c>
      <c r="I72" s="53" t="e">
        <f aca="false">IF(AND(F72&gt;H72,F$2="No"),"",EURO(F72,H72,V72,V72,C72,W72,1,0))</f>
        <v>#NAME?</v>
      </c>
      <c r="J72" s="54" t="e">
        <f aca="false">IF(AND(G72&gt;H72,F$2="no"),"",EURO(G72,H72,V72,V72,D72,W72,1,0))</f>
        <v>#NAME?</v>
      </c>
      <c r="K72" s="55" t="e">
        <f aca="false">EURO(F72,H72,V72,V72,C72,W72,1,1)</f>
        <v>#NAME?</v>
      </c>
      <c r="L72" s="53" t="str">
        <f aca="false">IF(AND(G72&lt;H72,F$2="no"),"",EURO(G72,H72,V72,V72,C72,W72,0,0))</f>
        <v/>
      </c>
      <c r="M72" s="54" t="str">
        <f aca="false">IF(AND(F72&lt;H72,F$2="no"),"",EURO(F72,H72,V72,V72,D72,W72,0,0))</f>
        <v/>
      </c>
      <c r="N72" s="56" t="e">
        <f aca="false">EURO(F72,H72,V72,V72,C72,W72,0,1)</f>
        <v>#NAME?</v>
      </c>
      <c r="O72" s="57" t="e">
        <f aca="false">EURO($F72,$H72,$V72,$V72,$C72,$W72,1,2)</f>
        <v>#NAME?</v>
      </c>
      <c r="P72" s="58" t="e">
        <f aca="false">EURO($F72,$H72,$V72,$V72,$C72,$W72,1,3)/100</f>
        <v>#NAME?</v>
      </c>
      <c r="Q72" s="59" t="e">
        <f aca="false">EURO($F72,$H72,$V72,$V72,$C72,$W72,1,5)/365.25*X72*16*$Q$2</f>
        <v>#NAME?</v>
      </c>
      <c r="R72" s="60" t="n">
        <f aca="false">VLOOKUP(E72,Lookups!$B$6:$H$304,6)</f>
        <v>37422</v>
      </c>
      <c r="S72" s="14"/>
      <c r="T72" s="69" t="e">
        <f aca="false">IF(F72&gt;H72,"",J72-I72)</f>
        <v>#NAME?</v>
      </c>
      <c r="U72" s="26" t="str">
        <f aca="false">IF(F72&gt;H72,M72-L72,"")</f>
        <v/>
      </c>
      <c r="V72" s="70" t="n">
        <f aca="false">VLOOKUP(E72,Lookups!$B$6:$E$304,4)</f>
        <v>0.0435741007320805</v>
      </c>
      <c r="W72" s="71" t="n">
        <f aca="false">R72-$C$1</f>
        <v>-8504</v>
      </c>
      <c r="X72" s="72" t="n">
        <f aca="false">VLOOKUP(E72,Lookups!$B$6:$E$304,3)</f>
        <v>20</v>
      </c>
    </row>
    <row r="73" customFormat="false" ht="12.75" hidden="false" customHeight="false" outlineLevel="0" collapsed="false">
      <c r="A73" s="141"/>
      <c r="B73" s="47" t="n">
        <v>0.07</v>
      </c>
      <c r="C73" s="66" t="n">
        <f aca="false">C$70+B73</f>
        <v>0.6</v>
      </c>
      <c r="D73" s="67" t="n">
        <f aca="false">D$70+B73</f>
        <v>0.7</v>
      </c>
      <c r="E73" s="50" t="n">
        <v>37408</v>
      </c>
      <c r="F73" s="68" t="n">
        <f aca="false">F72</f>
        <v>40</v>
      </c>
      <c r="G73" s="68" t="n">
        <f aca="false">F73</f>
        <v>40</v>
      </c>
      <c r="H73" s="52" t="n">
        <v>50</v>
      </c>
      <c r="I73" s="53" t="e">
        <f aca="false">IF(AND(F73&gt;H73,F$2="No"),"",EURO(F73,H73,V73,V73,C73,W73,1,0))</f>
        <v>#NAME?</v>
      </c>
      <c r="J73" s="54" t="e">
        <f aca="false">IF(AND(G73&gt;H73,F$2="no"),"",EURO(G73,H73,V73,V73,D73,W73,1,0))</f>
        <v>#NAME?</v>
      </c>
      <c r="K73" s="55" t="e">
        <f aca="false">EURO(F73,H73,V73,V73,C73,W73,1,1)</f>
        <v>#NAME?</v>
      </c>
      <c r="L73" s="53" t="str">
        <f aca="false">IF(AND(G73&lt;H73,F$2="no"),"",EURO(G73,H73,V73,V73,C73,W73,0,0))</f>
        <v/>
      </c>
      <c r="M73" s="54" t="str">
        <f aca="false">IF(AND(F73&lt;H73,F$2="no"),"",EURO(F73,H73,V73,V73,D73,W73,0,0))</f>
        <v/>
      </c>
      <c r="N73" s="56" t="e">
        <f aca="false">EURO(F73,H73,V73,V73,C73,W73,0,1)</f>
        <v>#NAME?</v>
      </c>
      <c r="O73" s="57" t="e">
        <f aca="false">EURO($F73,$H73,$V73,$V73,$C73,$W73,1,2)</f>
        <v>#NAME?</v>
      </c>
      <c r="P73" s="58" t="e">
        <f aca="false">EURO($F73,$H73,$V73,$V73,$C73,$W73,1,3)/100</f>
        <v>#NAME?</v>
      </c>
      <c r="Q73" s="59" t="e">
        <f aca="false">EURO($F73,$H73,$V73,$V73,$C73,$W73,1,5)/365.25*X73*16*$Q$2</f>
        <v>#NAME?</v>
      </c>
      <c r="R73" s="60" t="n">
        <f aca="false">VLOOKUP(E73,Lookups!$B$6:$H$304,6)</f>
        <v>37422</v>
      </c>
      <c r="S73" s="14"/>
      <c r="T73" s="69" t="e">
        <f aca="false">IF(F73&gt;H73,"",J73-I73)</f>
        <v>#NAME?</v>
      </c>
      <c r="U73" s="26" t="str">
        <f aca="false">IF(F73&gt;H73,M73-L73,"")</f>
        <v/>
      </c>
      <c r="V73" s="70" t="n">
        <f aca="false">VLOOKUP(E73,Lookups!$B$6:$E$304,4)</f>
        <v>0.0435741007320805</v>
      </c>
      <c r="W73" s="71" t="n">
        <f aca="false">R73-$C$1</f>
        <v>-8504</v>
      </c>
      <c r="X73" s="72" t="n">
        <f aca="false">VLOOKUP(E73,Lookups!$B$6:$E$304,3)</f>
        <v>20</v>
      </c>
    </row>
    <row r="74" customFormat="false" ht="13.5" hidden="false" customHeight="false" outlineLevel="0" collapsed="false">
      <c r="A74" s="141"/>
      <c r="B74" s="47" t="n">
        <v>0.07</v>
      </c>
      <c r="C74" s="66" t="n">
        <f aca="false">C$70+B74</f>
        <v>0.6</v>
      </c>
      <c r="D74" s="67" t="n">
        <f aca="false">D$70+B74</f>
        <v>0.7</v>
      </c>
      <c r="E74" s="50" t="n">
        <v>37408</v>
      </c>
      <c r="F74" s="68" t="n">
        <f aca="false">F73</f>
        <v>40</v>
      </c>
      <c r="G74" s="68" t="n">
        <f aca="false">F74</f>
        <v>40</v>
      </c>
      <c r="H74" s="52" t="n">
        <v>50</v>
      </c>
      <c r="I74" s="53" t="e">
        <f aca="false">IF(AND(F74&gt;H74,F$2="No"),"",EURO(F74,H74,V74,V74,C74,W74,1,0))</f>
        <v>#NAME?</v>
      </c>
      <c r="J74" s="54" t="e">
        <f aca="false">IF(AND(G74&gt;H74,F$2="no"),"",EURO(G74,H74,V74,V74,D74,W74,1,0))</f>
        <v>#NAME?</v>
      </c>
      <c r="K74" s="55" t="e">
        <f aca="false">EURO(F74,H74,V74,V74,C74,W74,1,1)</f>
        <v>#NAME?</v>
      </c>
      <c r="L74" s="53" t="str">
        <f aca="false">IF(AND(G74&lt;H74,F$2="no"),"",EURO(G74,H74,V74,V74,C74,W74,0,0))</f>
        <v/>
      </c>
      <c r="M74" s="54" t="str">
        <f aca="false">IF(AND(F74&lt;H74,F$2="no"),"",EURO(F74,H74,V74,V74,D74,W74,0,0))</f>
        <v/>
      </c>
      <c r="N74" s="56" t="e">
        <f aca="false">EURO(F74,H74,V74,V74,C74,W74,0,1)</f>
        <v>#NAME?</v>
      </c>
      <c r="O74" s="57" t="e">
        <f aca="false">EURO($F74,$H74,$V74,$V74,$C74,$W74,1,2)</f>
        <v>#NAME?</v>
      </c>
      <c r="P74" s="58" t="e">
        <f aca="false">EURO($F74,$H74,$V74,$V74,$C74,$W74,1,3)/100</f>
        <v>#NAME?</v>
      </c>
      <c r="Q74" s="59" t="e">
        <f aca="false">EURO($F74,$H74,$V74,$V74,$C74,$W74,1,5)/365.25*X74*16*$Q$2</f>
        <v>#NAME?</v>
      </c>
      <c r="R74" s="60" t="n">
        <f aca="false">VLOOKUP(E74,Lookups!$B$6:$H$304,6)</f>
        <v>37422</v>
      </c>
      <c r="S74" s="14"/>
      <c r="T74" s="73" t="e">
        <f aca="false">IF(F74&gt;H74,"",J74-I74)</f>
        <v>#NAME?</v>
      </c>
      <c r="U74" s="74" t="str">
        <f aca="false">IF(F74&gt;H74,M74-L74,"")</f>
        <v/>
      </c>
      <c r="V74" s="75" t="n">
        <f aca="false">VLOOKUP(E74,Lookups!$B$6:$E$304,4)</f>
        <v>0.0435741007320805</v>
      </c>
      <c r="W74" s="76" t="n">
        <f aca="false">R74-$C$1</f>
        <v>-8504</v>
      </c>
      <c r="X74" s="77" t="n">
        <f aca="false">VLOOKUP(E74,Lookups!$B$6:$E$304,3)</f>
        <v>20</v>
      </c>
    </row>
    <row r="75" customFormat="false" ht="13.5" hidden="false" customHeight="false" outlineLevel="0" collapsed="false">
      <c r="A75" s="78"/>
      <c r="B75" s="79"/>
      <c r="C75" s="80"/>
      <c r="D75" s="80"/>
      <c r="E75" s="81"/>
      <c r="F75" s="82"/>
      <c r="G75" s="82"/>
      <c r="H75" s="83"/>
      <c r="I75" s="84"/>
      <c r="J75" s="84"/>
      <c r="K75" s="85"/>
      <c r="L75" s="84"/>
      <c r="M75" s="84"/>
      <c r="N75" s="86"/>
      <c r="O75" s="87"/>
      <c r="P75" s="84"/>
      <c r="Q75" s="88"/>
      <c r="R75" s="89"/>
      <c r="S75" s="14"/>
      <c r="T75" s="84"/>
      <c r="U75" s="90"/>
      <c r="V75" s="91"/>
      <c r="W75" s="92"/>
    </row>
    <row r="76" customFormat="false" ht="12.75" hidden="false" customHeight="true" outlineLevel="0" collapsed="false">
      <c r="A76" s="46" t="s">
        <v>41</v>
      </c>
      <c r="B76" s="157"/>
      <c r="C76" s="158" t="n">
        <v>0.32</v>
      </c>
      <c r="D76" s="159" t="n">
        <v>0.36</v>
      </c>
      <c r="E76" s="160" t="n">
        <v>37438</v>
      </c>
      <c r="F76" s="161" t="n">
        <f aca="false">F74</f>
        <v>40</v>
      </c>
      <c r="G76" s="161" t="n">
        <f aca="false">F76</f>
        <v>40</v>
      </c>
      <c r="H76" s="162" t="n">
        <v>50</v>
      </c>
      <c r="I76" s="163" t="e">
        <f aca="false">IF(AND(F76&gt;H76,F$2="No"),"",EURO(F76,H76,V76,V76,C76,W76,1,0))</f>
        <v>#NAME?</v>
      </c>
      <c r="J76" s="164" t="e">
        <f aca="false">IF(AND(G76&gt;H76,F$2="no"),"",EURO(G76,H76,V76,V76,D76,W76,1,0))</f>
        <v>#NAME?</v>
      </c>
      <c r="K76" s="165" t="e">
        <f aca="false">EURO(F76,H76,V76,V76,C76,W76,1,1)</f>
        <v>#NAME?</v>
      </c>
      <c r="L76" s="163" t="str">
        <f aca="false">IF(AND(G76&lt;H76,F$2="no"),"",EURO(G76,H76,V76,V76,C76,W76,0,0))</f>
        <v/>
      </c>
      <c r="M76" s="164" t="str">
        <f aca="false">IF(AND(F76&lt;H76,F$2="no"),"",EURO(F76,H76,V76,V76,D76,W76,0,0))</f>
        <v/>
      </c>
      <c r="N76" s="166" t="e">
        <f aca="false">EURO(F76,H76,V76,V76,C76,W76,0,1)</f>
        <v>#NAME?</v>
      </c>
      <c r="O76" s="167" t="e">
        <f aca="false">EURO($F76,$H76,$V76,$V76,$C76,$W76,1,2)</f>
        <v>#NAME?</v>
      </c>
      <c r="P76" s="168" t="e">
        <f aca="false">EURO($F76,$H76,$V76,$V76,$C76,$W76,1,3)/100</f>
        <v>#NAME?</v>
      </c>
      <c r="Q76" s="169" t="e">
        <f aca="false">EURO($F76,$H76,$V76,$V76,$C76,$W76,1,5)/365.25*X76*16*$Q$2</f>
        <v>#NAME?</v>
      </c>
      <c r="R76" s="170" t="n">
        <f aca="false">VLOOKUP(E76,Lookups!$B$6:$H$304,6)</f>
        <v>37453</v>
      </c>
      <c r="S76" s="14"/>
      <c r="T76" s="61" t="e">
        <f aca="false">IF(F76&gt;H76,"",J76-I76)</f>
        <v>#NAME?</v>
      </c>
      <c r="U76" s="62" t="str">
        <f aca="false">IF(F76&gt;H76,M76-L76,"")</f>
        <v/>
      </c>
      <c r="V76" s="63" t="n">
        <f aca="false">VLOOKUP(E76,Lookups!$B$6:$E$304,4)</f>
        <v>0.0440156958540792</v>
      </c>
      <c r="W76" s="64" t="n">
        <f aca="false">R76-$C$1</f>
        <v>-8473</v>
      </c>
      <c r="X76" s="65" t="n">
        <f aca="false">VLOOKUP(E76,Lookups!$B$6:$E$304,3)</f>
        <v>22</v>
      </c>
    </row>
    <row r="77" customFormat="false" ht="12.75" hidden="false" customHeight="false" outlineLevel="0" collapsed="false">
      <c r="A77" s="46"/>
      <c r="B77" s="47"/>
      <c r="C77" s="96" t="n">
        <f aca="false">C76</f>
        <v>0.32</v>
      </c>
      <c r="D77" s="97" t="n">
        <f aca="false">D76</f>
        <v>0.36</v>
      </c>
      <c r="E77" s="98" t="n">
        <v>37469</v>
      </c>
      <c r="F77" s="99" t="n">
        <f aca="false">F76</f>
        <v>40</v>
      </c>
      <c r="G77" s="99" t="n">
        <f aca="false">F77</f>
        <v>40</v>
      </c>
      <c r="H77" s="100" t="n">
        <v>50</v>
      </c>
      <c r="I77" s="101" t="e">
        <f aca="false">IF(AND(F77&gt;H77,F$2="No"),"",EURO(F77,H77,V77,V77,C77,W77,1,0))</f>
        <v>#NAME?</v>
      </c>
      <c r="J77" s="102" t="e">
        <f aca="false">IF(AND(G77&gt;H77,F$2="no"),"",EURO(G77,H77,V77,V77,D77,W77,1,0))</f>
        <v>#NAME?</v>
      </c>
      <c r="K77" s="138" t="e">
        <f aca="false">EURO(F77,H77,V77,V77,C77,W77,1,1)</f>
        <v>#NAME?</v>
      </c>
      <c r="L77" s="101" t="str">
        <f aca="false">IF(AND(G77&lt;H77,F$2="no"),"",EURO(G77,H77,V77,V77,C77,W77,0,0))</f>
        <v/>
      </c>
      <c r="M77" s="102" t="str">
        <f aca="false">IF(AND(F77&lt;H77,F$2="no"),"",EURO(F77,H77,V77,V77,D77,W77,0,0))</f>
        <v/>
      </c>
      <c r="N77" s="105" t="e">
        <f aca="false">EURO(F77,H77,V77,V77,C77,W77,0,1)</f>
        <v>#NAME?</v>
      </c>
      <c r="O77" s="106" t="e">
        <f aca="false">EURO($F77,$H77,$V77,$V77,$C77,$W77,1,2)</f>
        <v>#NAME?</v>
      </c>
      <c r="P77" s="107" t="e">
        <f aca="false">EURO($F77,$H77,$V77,$V77,$C77,$W77,1,3)/100</f>
        <v>#NAME?</v>
      </c>
      <c r="Q77" s="108" t="e">
        <f aca="false">EURO($F77,$H77,$V77,$V77,$C77,$W77,1,5)/365.25*X77*16*$Q$2</f>
        <v>#NAME?</v>
      </c>
      <c r="R77" s="109" t="n">
        <f aca="false">VLOOKUP(E77,Lookups!$B$6:$H$304,6)</f>
        <v>37483</v>
      </c>
      <c r="S77" s="14"/>
      <c r="T77" s="69" t="e">
        <f aca="false">IF(F77&gt;H77,"",J77-I77)</f>
        <v>#NAME?</v>
      </c>
      <c r="U77" s="26" t="str">
        <f aca="false">IF(F77&gt;H77,M77-L77,"")</f>
        <v/>
      </c>
      <c r="V77" s="70" t="n">
        <f aca="false">VLOOKUP(E77,Lookups!$B$6:$E$304,4)</f>
        <v>0.0445140299408071</v>
      </c>
      <c r="W77" s="71" t="n">
        <f aca="false">R77-$C$1</f>
        <v>-8443</v>
      </c>
      <c r="X77" s="72" t="n">
        <f aca="false">VLOOKUP(E77,Lookups!$B$6:$E$304,3)</f>
        <v>22</v>
      </c>
    </row>
    <row r="78" customFormat="false" ht="12.75" hidden="false" customHeight="false" outlineLevel="0" collapsed="false">
      <c r="A78" s="46"/>
      <c r="B78" s="47" t="n">
        <v>0.07</v>
      </c>
      <c r="C78" s="110" t="n">
        <f aca="false">C$76+B78</f>
        <v>0.39</v>
      </c>
      <c r="D78" s="111" t="n">
        <f aca="false">D$76+B78</f>
        <v>0.43</v>
      </c>
      <c r="E78" s="112" t="n">
        <v>37438</v>
      </c>
      <c r="F78" s="113" t="n">
        <f aca="false">F77</f>
        <v>40</v>
      </c>
      <c r="G78" s="113" t="n">
        <f aca="false">F78</f>
        <v>40</v>
      </c>
      <c r="H78" s="114" t="n">
        <v>50</v>
      </c>
      <c r="I78" s="115" t="e">
        <f aca="false">IF(AND(F78&gt;H78,F$2="No"),"",EURO(F78,H78,V78,V78,C78,W78,1,0))</f>
        <v>#NAME?</v>
      </c>
      <c r="J78" s="116" t="e">
        <f aca="false">IF(AND(G78&gt;H78,F$2="no"),"",EURO(G78,H78,V78,V78,D78,W78,1,0))</f>
        <v>#NAME?</v>
      </c>
      <c r="K78" s="139" t="e">
        <f aca="false">EURO(F78,H78,V78,V78,C78,W78,1,1)</f>
        <v>#NAME?</v>
      </c>
      <c r="L78" s="115" t="str">
        <f aca="false">IF(AND(G78&lt;H78,F$2="no"),"",EURO(G78,H78,V78,V78,C78,W78,0,0))</f>
        <v/>
      </c>
      <c r="M78" s="116" t="str">
        <f aca="false">IF(AND(F78&lt;H78,F$2="no"),"",EURO(F78,H78,V78,V78,D78,W78,0,0))</f>
        <v/>
      </c>
      <c r="N78" s="119" t="e">
        <f aca="false">EURO(F78,H78,V78,V78,C78,W78,0,1)</f>
        <v>#NAME?</v>
      </c>
      <c r="O78" s="120" t="e">
        <f aca="false">EURO($F78,$H78,$V78,$V78,$C78,$W78,1,2)</f>
        <v>#NAME?</v>
      </c>
      <c r="P78" s="121" t="e">
        <f aca="false">EURO($F78,$H78,$V78,$V78,$C78,$W78,1,3)/100</f>
        <v>#NAME?</v>
      </c>
      <c r="Q78" s="122" t="e">
        <f aca="false">EURO($F78,$H78,$V78,$V78,$C78,$W78,1,5)/365.25*X78*16*$Q$2</f>
        <v>#NAME?</v>
      </c>
      <c r="R78" s="123" t="n">
        <f aca="false">VLOOKUP(E78,Lookups!$B$6:$H$304,6)</f>
        <v>37453</v>
      </c>
      <c r="S78" s="14"/>
      <c r="T78" s="124" t="e">
        <f aca="false">IF(F78&gt;H78,"",J78-I78)</f>
        <v>#NAME?</v>
      </c>
      <c r="U78" s="125" t="str">
        <f aca="false">IF(F78&gt;H78,M78-L78,"")</f>
        <v/>
      </c>
      <c r="V78" s="126" t="n">
        <f aca="false">VLOOKUP(E78,Lookups!$B$6:$E$304,4)</f>
        <v>0.0440156958540792</v>
      </c>
      <c r="W78" s="127" t="n">
        <f aca="false">R78-$C$1</f>
        <v>-8473</v>
      </c>
      <c r="X78" s="128" t="n">
        <f aca="false">VLOOKUP(E78,Lookups!$B$6:$E$304,3)</f>
        <v>22</v>
      </c>
    </row>
    <row r="79" customFormat="false" ht="12.75" hidden="false" customHeight="false" outlineLevel="0" collapsed="false">
      <c r="A79" s="46"/>
      <c r="B79" s="47" t="n">
        <v>0.07</v>
      </c>
      <c r="C79" s="96" t="n">
        <f aca="false">C$76+B79</f>
        <v>0.39</v>
      </c>
      <c r="D79" s="97" t="n">
        <f aca="false">D$76+B79</f>
        <v>0.43</v>
      </c>
      <c r="E79" s="98" t="n">
        <v>37469</v>
      </c>
      <c r="F79" s="99" t="n">
        <f aca="false">F78</f>
        <v>40</v>
      </c>
      <c r="G79" s="99" t="n">
        <f aca="false">F79</f>
        <v>40</v>
      </c>
      <c r="H79" s="100" t="n">
        <v>50</v>
      </c>
      <c r="I79" s="101" t="e">
        <f aca="false">IF(AND(F79&gt;H79,F$2="No"),"",EURO(F79,H79,V79,V79,C79,W79,1,0))</f>
        <v>#NAME?</v>
      </c>
      <c r="J79" s="102" t="e">
        <f aca="false">IF(AND(G79&gt;H79,F$2="no"),"",EURO(G79,H79,V79,V79,D79,W79,1,0))</f>
        <v>#NAME?</v>
      </c>
      <c r="K79" s="138" t="e">
        <f aca="false">EURO(F79,H79,V79,V79,C79,W79,1,1)</f>
        <v>#NAME?</v>
      </c>
      <c r="L79" s="101" t="str">
        <f aca="false">IF(AND(G79&lt;H79,F$2="no"),"",EURO(G79,H79,V79,V79,C79,W79,0,0))</f>
        <v/>
      </c>
      <c r="M79" s="102" t="str">
        <f aca="false">IF(AND(F79&lt;H79,F$2="no"),"",EURO(F79,H79,V79,V79,D79,W79,0,0))</f>
        <v/>
      </c>
      <c r="N79" s="105" t="e">
        <f aca="false">EURO(F79,H79,V79,V79,C79,W79,0,1)</f>
        <v>#NAME?</v>
      </c>
      <c r="O79" s="106" t="e">
        <f aca="false">EURO($F79,$H79,$V79,$V79,$C79,$W79,1,2)</f>
        <v>#NAME?</v>
      </c>
      <c r="P79" s="107" t="e">
        <f aca="false">EURO($F79,$H79,$V79,$V79,$C79,$W79,1,3)/100</f>
        <v>#NAME?</v>
      </c>
      <c r="Q79" s="108" t="e">
        <f aca="false">EURO($F79,$H79,$V79,$V79,$C79,$W79,1,5)/365.25*X79*16*$Q$2</f>
        <v>#NAME?</v>
      </c>
      <c r="R79" s="109" t="n">
        <f aca="false">VLOOKUP(E79,Lookups!$B$6:$H$304,6)</f>
        <v>37483</v>
      </c>
      <c r="S79" s="14"/>
      <c r="T79" s="129" t="e">
        <f aca="false">IF(F79&gt;H79,"",J79-I79)</f>
        <v>#NAME?</v>
      </c>
      <c r="U79" s="130" t="str">
        <f aca="false">IF(F79&gt;H79,M79-L79,"")</f>
        <v/>
      </c>
      <c r="V79" s="131" t="n">
        <f aca="false">VLOOKUP(E79,Lookups!$B$6:$E$304,4)</f>
        <v>0.0445140299408071</v>
      </c>
      <c r="W79" s="132" t="n">
        <f aca="false">R79-$C$1</f>
        <v>-8443</v>
      </c>
      <c r="X79" s="133" t="n">
        <f aca="false">VLOOKUP(E79,Lookups!$B$6:$E$304,3)</f>
        <v>22</v>
      </c>
    </row>
    <row r="80" customFormat="false" ht="12.75" hidden="false" customHeight="false" outlineLevel="0" collapsed="false">
      <c r="A80" s="46"/>
      <c r="B80" s="47" t="n">
        <v>0.07</v>
      </c>
      <c r="C80" s="110" t="n">
        <f aca="false">C$76+B80</f>
        <v>0.39</v>
      </c>
      <c r="D80" s="111" t="n">
        <f aca="false">D$76+B80</f>
        <v>0.43</v>
      </c>
      <c r="E80" s="112" t="n">
        <v>37438</v>
      </c>
      <c r="F80" s="113" t="n">
        <f aca="false">F79</f>
        <v>40</v>
      </c>
      <c r="G80" s="113" t="n">
        <f aca="false">F80</f>
        <v>40</v>
      </c>
      <c r="H80" s="114" t="n">
        <v>50</v>
      </c>
      <c r="I80" s="115" t="e">
        <f aca="false">IF(AND(F80&gt;H80,F$2="No"),"",EURO(F80,H80,V80,V80,C80,W80,1,0))</f>
        <v>#NAME?</v>
      </c>
      <c r="J80" s="116" t="e">
        <f aca="false">IF(AND(G80&gt;H80,F$2="no"),"",EURO(G80,H80,V80,V80,D80,W80,1,0))</f>
        <v>#NAME?</v>
      </c>
      <c r="K80" s="139" t="e">
        <f aca="false">EURO(F80,H80,V80,V80,C80,W80,1,1)</f>
        <v>#NAME?</v>
      </c>
      <c r="L80" s="115" t="str">
        <f aca="false">IF(AND(G80&lt;H80,F$2="no"),"",EURO(G80,H80,V80,V80,C80,W80,0,0))</f>
        <v/>
      </c>
      <c r="M80" s="116" t="str">
        <f aca="false">IF(AND(F80&lt;H80,F$2="no"),"",EURO(F80,H80,V80,V80,D80,W80,0,0))</f>
        <v/>
      </c>
      <c r="N80" s="119" t="e">
        <f aca="false">EURO(F80,H80,V80,V80,C80,W80,0,1)</f>
        <v>#NAME?</v>
      </c>
      <c r="O80" s="120" t="e">
        <f aca="false">EURO($F80,$H80,$V80,$V80,$C80,$W80,1,2)</f>
        <v>#NAME?</v>
      </c>
      <c r="P80" s="121" t="e">
        <f aca="false">EURO($F80,$H80,$V80,$V80,$C80,$W80,1,3)/100</f>
        <v>#NAME?</v>
      </c>
      <c r="Q80" s="122" t="e">
        <f aca="false">EURO($F80,$H80,$V80,$V80,$C80,$W80,1,5)/365.25*X80*16*$Q$2</f>
        <v>#NAME?</v>
      </c>
      <c r="R80" s="123" t="n">
        <f aca="false">VLOOKUP(E80,Lookups!$B$6:$H$304,6)</f>
        <v>37453</v>
      </c>
      <c r="S80" s="14"/>
      <c r="T80" s="124" t="e">
        <f aca="false">IF(F80&gt;H80,"",J80-I80)</f>
        <v>#NAME?</v>
      </c>
      <c r="U80" s="125" t="str">
        <f aca="false">IF(F80&gt;H80,M80-L80,"")</f>
        <v/>
      </c>
      <c r="V80" s="126" t="n">
        <f aca="false">VLOOKUP(E80,Lookups!$B$6:$E$304,4)</f>
        <v>0.0440156958540792</v>
      </c>
      <c r="W80" s="127" t="n">
        <f aca="false">R80-$C$1</f>
        <v>-8473</v>
      </c>
      <c r="X80" s="128" t="n">
        <f aca="false">VLOOKUP(E80,Lookups!$B$6:$E$304,3)</f>
        <v>22</v>
      </c>
    </row>
    <row r="81" customFormat="false" ht="12.75" hidden="false" customHeight="false" outlineLevel="0" collapsed="false">
      <c r="A81" s="46"/>
      <c r="B81" s="47" t="n">
        <v>0.07</v>
      </c>
      <c r="C81" s="96" t="n">
        <f aca="false">C$76+B81</f>
        <v>0.39</v>
      </c>
      <c r="D81" s="97" t="n">
        <f aca="false">D$76+B81</f>
        <v>0.43</v>
      </c>
      <c r="E81" s="98" t="n">
        <v>37469</v>
      </c>
      <c r="F81" s="99" t="n">
        <f aca="false">F80</f>
        <v>40</v>
      </c>
      <c r="G81" s="99" t="n">
        <f aca="false">F81</f>
        <v>40</v>
      </c>
      <c r="H81" s="100" t="n">
        <v>50</v>
      </c>
      <c r="I81" s="101" t="e">
        <f aca="false">IF(AND(F81&gt;H81,F$2="No"),"",EURO(F81,H81,V81,V81,C81,W81,1,0))</f>
        <v>#NAME?</v>
      </c>
      <c r="J81" s="102" t="e">
        <f aca="false">IF(AND(G81&gt;H81,F$2="no"),"",EURO(G81,H81,V81,V81,D81,W81,1,0))</f>
        <v>#NAME?</v>
      </c>
      <c r="K81" s="138" t="e">
        <f aca="false">EURO(F81,H81,V81,V81,C81,W81,1,1)</f>
        <v>#NAME?</v>
      </c>
      <c r="L81" s="101" t="str">
        <f aca="false">IF(AND(G81&lt;H81,F$2="no"),"",EURO(G81,H81,V81,V81,C81,W81,0,0))</f>
        <v/>
      </c>
      <c r="M81" s="102" t="str">
        <f aca="false">IF(AND(F81&lt;H81,F$2="no"),"",EURO(F81,H81,V81,V81,D81,W81,0,0))</f>
        <v/>
      </c>
      <c r="N81" s="105" t="e">
        <f aca="false">EURO(F81,H81,V81,V81,C81,W81,0,1)</f>
        <v>#NAME?</v>
      </c>
      <c r="O81" s="106" t="e">
        <f aca="false">EURO($F81,$H81,$V81,$V81,$C81,$W81,1,2)</f>
        <v>#NAME?</v>
      </c>
      <c r="P81" s="107" t="e">
        <f aca="false">EURO($F81,$H81,$V81,$V81,$C81,$W81,1,3)/100</f>
        <v>#NAME?</v>
      </c>
      <c r="Q81" s="108" t="e">
        <f aca="false">EURO($F81,$H81,$V81,$V81,$C81,$W81,1,5)/365.25*X81*16*$Q$2</f>
        <v>#NAME?</v>
      </c>
      <c r="R81" s="109" t="n">
        <f aca="false">VLOOKUP(E81,Lookups!$B$6:$H$304,6)</f>
        <v>37483</v>
      </c>
      <c r="S81" s="14"/>
      <c r="T81" s="129" t="e">
        <f aca="false">IF(F81&gt;H81,"",J81-I81)</f>
        <v>#NAME?</v>
      </c>
      <c r="U81" s="130" t="str">
        <f aca="false">IF(F81&gt;H81,M81-L81,"")</f>
        <v/>
      </c>
      <c r="V81" s="131" t="n">
        <f aca="false">VLOOKUP(E81,Lookups!$B$6:$E$304,4)</f>
        <v>0.0445140299408071</v>
      </c>
      <c r="W81" s="132" t="n">
        <f aca="false">R81-$C$1</f>
        <v>-8443</v>
      </c>
      <c r="X81" s="133" t="n">
        <f aca="false">VLOOKUP(E81,Lookups!$B$6:$E$304,3)</f>
        <v>22</v>
      </c>
    </row>
    <row r="82" customFormat="false" ht="12.75" hidden="false" customHeight="false" outlineLevel="0" collapsed="false">
      <c r="A82" s="46"/>
      <c r="B82" s="47" t="n">
        <v>0.07</v>
      </c>
      <c r="C82" s="110" t="n">
        <f aca="false">C$76+B82</f>
        <v>0.39</v>
      </c>
      <c r="D82" s="111" t="n">
        <f aca="false">D$76+B82</f>
        <v>0.43</v>
      </c>
      <c r="E82" s="112" t="n">
        <v>37438</v>
      </c>
      <c r="F82" s="113" t="n">
        <f aca="false">F81</f>
        <v>40</v>
      </c>
      <c r="G82" s="113" t="n">
        <f aca="false">F82</f>
        <v>40</v>
      </c>
      <c r="H82" s="114" t="n">
        <v>50</v>
      </c>
      <c r="I82" s="115" t="e">
        <f aca="false">IF(AND(F82&gt;H82,F$2="No"),"",EURO(F82,H82,V82,V82,C82,W82,1,0))</f>
        <v>#NAME?</v>
      </c>
      <c r="J82" s="116" t="e">
        <f aca="false">IF(AND(G82&gt;H82,F$2="no"),"",EURO(G82,H82,V82,V82,D82,W82,1,0))</f>
        <v>#NAME?</v>
      </c>
      <c r="K82" s="139" t="e">
        <f aca="false">EURO(F82,H82,V82,V82,C82,W82,1,1)</f>
        <v>#NAME?</v>
      </c>
      <c r="L82" s="115" t="str">
        <f aca="false">IF(AND(G82&lt;H82,F$2="no"),"",EURO(G82,H82,V82,V82,C82,W82,0,0))</f>
        <v/>
      </c>
      <c r="M82" s="116" t="str">
        <f aca="false">IF(AND(F82&lt;H82,F$2="no"),"",EURO(F82,H82,V82,V82,D82,W82,0,0))</f>
        <v/>
      </c>
      <c r="N82" s="119" t="e">
        <f aca="false">EURO(F82,H82,V82,V82,C82,W82,0,1)</f>
        <v>#NAME?</v>
      </c>
      <c r="O82" s="120" t="e">
        <f aca="false">EURO($F82,$H82,$V82,$V82,$C82,$W82,1,2)</f>
        <v>#NAME?</v>
      </c>
      <c r="P82" s="121" t="e">
        <f aca="false">EURO($F82,$H82,$V82,$V82,$C82,$W82,1,3)/100</f>
        <v>#NAME?</v>
      </c>
      <c r="Q82" s="122" t="e">
        <f aca="false">EURO($F82,$H82,$V82,$V82,$C82,$W82,1,5)/365.25*X82*16*$Q$2</f>
        <v>#NAME?</v>
      </c>
      <c r="R82" s="123" t="n">
        <f aca="false">VLOOKUP(E82,Lookups!$B$6:$H$304,6)</f>
        <v>37453</v>
      </c>
      <c r="S82" s="14"/>
      <c r="T82" s="69" t="e">
        <f aca="false">IF(F82&gt;H82,"",J82-I82)</f>
        <v>#NAME?</v>
      </c>
      <c r="U82" s="26" t="str">
        <f aca="false">IF(F82&gt;H82,M82-L82,"")</f>
        <v/>
      </c>
      <c r="V82" s="70" t="n">
        <f aca="false">VLOOKUP(E82,Lookups!$B$6:$E$304,4)</f>
        <v>0.0440156958540792</v>
      </c>
      <c r="W82" s="71" t="n">
        <f aca="false">R82-$C$1</f>
        <v>-8473</v>
      </c>
      <c r="X82" s="72" t="n">
        <f aca="false">VLOOKUP(E82,Lookups!$B$6:$E$304,3)</f>
        <v>22</v>
      </c>
    </row>
    <row r="83" customFormat="false" ht="13.5" hidden="false" customHeight="false" outlineLevel="0" collapsed="false">
      <c r="A83" s="46"/>
      <c r="B83" s="143" t="n">
        <v>0.07</v>
      </c>
      <c r="C83" s="144" t="n">
        <f aca="false">C$76+B83</f>
        <v>0.39</v>
      </c>
      <c r="D83" s="145" t="n">
        <f aca="false">D$76+B83</f>
        <v>0.43</v>
      </c>
      <c r="E83" s="171" t="n">
        <v>37469</v>
      </c>
      <c r="F83" s="147" t="n">
        <f aca="false">F82</f>
        <v>40</v>
      </c>
      <c r="G83" s="147" t="n">
        <f aca="false">F83</f>
        <v>40</v>
      </c>
      <c r="H83" s="172" t="n">
        <v>50</v>
      </c>
      <c r="I83" s="149" t="e">
        <f aca="false">IF(AND(F83&gt;H83,F$2="No"),"",EURO(F83,H83,V83,V83,C83,W83,1,0))</f>
        <v>#NAME?</v>
      </c>
      <c r="J83" s="150" t="e">
        <f aca="false">IF(AND(G83&gt;H83,F$2="no"),"",EURO(G83,H83,V83,V83,D83,W83,1,0))</f>
        <v>#NAME?</v>
      </c>
      <c r="K83" s="173" t="e">
        <f aca="false">EURO(F83,H83,V83,V83,C83,W83,1,1)</f>
        <v>#NAME?</v>
      </c>
      <c r="L83" s="149" t="str">
        <f aca="false">IF(AND(G83&lt;H83,F$2="no"),"",EURO(G83,H83,V83,V83,C83,W83,0,0))</f>
        <v/>
      </c>
      <c r="M83" s="150" t="str">
        <f aca="false">IF(AND(F83&lt;H83,F$2="no"),"",EURO(F83,H83,V83,V83,D83,W83,0,0))</f>
        <v/>
      </c>
      <c r="N83" s="152" t="e">
        <f aca="false">EURO(F83,H83,V83,V83,C83,W83,0,1)</f>
        <v>#NAME?</v>
      </c>
      <c r="O83" s="153" t="e">
        <f aca="false">EURO($F83,$H83,$V83,$V83,$C83,$W83,1,2)</f>
        <v>#NAME?</v>
      </c>
      <c r="P83" s="154" t="e">
        <f aca="false">EURO($F83,$H83,$V83,$V83,$C83,$W83,1,3)/100</f>
        <v>#NAME?</v>
      </c>
      <c r="Q83" s="155" t="e">
        <f aca="false">EURO($F83,$H83,$V83,$V83,$C83,$W83,1,5)/365.25*X83*16*$Q$2</f>
        <v>#NAME?</v>
      </c>
      <c r="R83" s="156" t="n">
        <f aca="false">VLOOKUP(E83,Lookups!$B$6:$H$304,6)</f>
        <v>37483</v>
      </c>
      <c r="S83" s="14"/>
      <c r="T83" s="73" t="e">
        <f aca="false">IF(F83&gt;H83,"",J83-I83)</f>
        <v>#NAME?</v>
      </c>
      <c r="U83" s="74" t="str">
        <f aca="false">IF(F83&gt;H83,M83-L83,"")</f>
        <v/>
      </c>
      <c r="V83" s="75" t="n">
        <f aca="false">VLOOKUP(E83,Lookups!$B$6:$E$304,4)</f>
        <v>0.0445140299408071</v>
      </c>
      <c r="W83" s="76" t="n">
        <f aca="false">R83-$C$1</f>
        <v>-8443</v>
      </c>
      <c r="X83" s="77" t="n">
        <f aca="false">VLOOKUP(E83,Lookups!$B$6:$E$304,3)</f>
        <v>22</v>
      </c>
    </row>
    <row r="84" customFormat="false" ht="12.75" hidden="false" customHeight="false" outlineLevel="0" collapsed="false">
      <c r="A84" s="174"/>
      <c r="C84" s="1"/>
      <c r="D84" s="1"/>
      <c r="E84" s="1"/>
      <c r="F84" s="28"/>
      <c r="G84" s="28"/>
      <c r="H84" s="29"/>
      <c r="I84" s="1"/>
      <c r="J84" s="1"/>
      <c r="K84" s="1"/>
      <c r="L84" s="1"/>
      <c r="M84" s="1"/>
      <c r="N84" s="1"/>
      <c r="O84" s="1"/>
      <c r="P84" s="1"/>
      <c r="Q84" s="1"/>
      <c r="R84" s="1"/>
      <c r="S84" s="11"/>
      <c r="V84" s="1"/>
      <c r="W84" s="1"/>
    </row>
    <row r="85" customFormat="false" ht="12.75" hidden="false" customHeight="false" outlineLevel="0" collapsed="false">
      <c r="A85" s="11"/>
    </row>
  </sheetData>
  <mergeCells count="10">
    <mergeCell ref="I2:M2"/>
    <mergeCell ref="A5:A25"/>
    <mergeCell ref="A27:A31"/>
    <mergeCell ref="A33:A41"/>
    <mergeCell ref="A43:A50"/>
    <mergeCell ref="A52:A56"/>
    <mergeCell ref="A58:A62"/>
    <mergeCell ref="A64:A68"/>
    <mergeCell ref="A70:A74"/>
    <mergeCell ref="A76:A8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9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0" activeCellId="0" sqref="A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6" min="2" style="0" width="5.85"/>
    <col collapsed="false" customWidth="true" hidden="false" outlineLevel="0" max="8" min="7" style="0" width="6.99"/>
    <col collapsed="false" customWidth="true" hidden="false" outlineLevel="0" max="9" min="9" style="0" width="6.28"/>
    <col collapsed="false" customWidth="true" hidden="false" outlineLevel="0" max="17" min="10" style="0" width="6.99"/>
    <col collapsed="false" customWidth="true" hidden="false" outlineLevel="0" max="18" min="18" style="0" width="6.85"/>
    <col collapsed="false" customWidth="true" hidden="true" outlineLevel="0" max="19" min="19" style="0" width="0.99"/>
    <col collapsed="false" customWidth="true" hidden="false" outlineLevel="0" max="20" min="20" style="0" width="10.71"/>
    <col collapsed="false" customWidth="true" hidden="false" outlineLevel="0" max="21" min="21" style="0" width="1.28"/>
    <col collapsed="false" customWidth="true" hidden="false" outlineLevel="0" max="22" min="22" style="0" width="6.99"/>
    <col collapsed="false" customWidth="true" hidden="false" outlineLevel="0" max="23" min="23" style="0" width="7.85"/>
    <col collapsed="false" customWidth="true" hidden="false" outlineLevel="0" max="24" min="24" style="0" width="7.56"/>
    <col collapsed="false" customWidth="true" hidden="false" outlineLevel="0" max="27" min="27" style="1" width="8.56"/>
    <col collapsed="false" customWidth="true" hidden="false" outlineLevel="0" max="28" min="28" style="26" width="8.56"/>
    <col collapsed="false" customWidth="true" hidden="false" outlineLevel="0" max="29" min="29" style="0" width="6.41"/>
    <col collapsed="false" customWidth="true" hidden="false" outlineLevel="0" max="30" min="30" style="0" width="6.13"/>
    <col collapsed="false" customWidth="true" hidden="false" outlineLevel="0" max="31" min="31" style="1" width="5.71"/>
  </cols>
  <sheetData>
    <row r="1" customFormat="false" ht="12.75" hidden="false" customHeight="false" outlineLevel="0" collapsed="false">
      <c r="B1" s="0" t="s">
        <v>48</v>
      </c>
      <c r="G1" s="175" t="s">
        <v>44</v>
      </c>
      <c r="H1" s="175"/>
      <c r="I1" s="175"/>
      <c r="M1" s="184" t="n">
        <f aca="false">'Weekly WestHub'!C1</f>
        <v>45926</v>
      </c>
      <c r="AC1" s="1"/>
      <c r="AD1" s="1"/>
    </row>
    <row r="2" customFormat="false" ht="12.75" hidden="false" customHeight="false" outlineLevel="0" collapsed="false">
      <c r="AC2" s="1"/>
      <c r="AD2" s="1"/>
    </row>
    <row r="3" customFormat="false" ht="12.75" hidden="false" customHeight="false" outlineLevel="0" collapsed="false">
      <c r="I3" s="185" t="s">
        <v>49</v>
      </c>
      <c r="J3" s="185"/>
      <c r="V3" s="0" t="s">
        <v>50</v>
      </c>
      <c r="W3" s="186" t="s">
        <v>51</v>
      </c>
      <c r="X3" s="0" t="s">
        <v>50</v>
      </c>
      <c r="AA3" s="35" t="s">
        <v>15</v>
      </c>
      <c r="AB3" s="42" t="s">
        <v>15</v>
      </c>
      <c r="AC3" s="37"/>
      <c r="AD3" s="40" t="s">
        <v>5</v>
      </c>
      <c r="AE3" s="30" t="s">
        <v>1</v>
      </c>
    </row>
    <row r="4" customFormat="false" ht="12.75" hidden="false" customHeight="false" outlineLevel="0" collapsed="false">
      <c r="B4" s="185" t="s">
        <v>52</v>
      </c>
      <c r="C4" s="185" t="s">
        <v>53</v>
      </c>
      <c r="D4" s="185" t="s">
        <v>54</v>
      </c>
      <c r="E4" s="185" t="s">
        <v>53</v>
      </c>
      <c r="F4" s="185" t="s">
        <v>55</v>
      </c>
      <c r="G4" s="35" t="s">
        <v>56</v>
      </c>
      <c r="H4" s="35" t="s">
        <v>46</v>
      </c>
      <c r="I4" s="185" t="s">
        <v>57</v>
      </c>
      <c r="J4" s="185" t="s">
        <v>58</v>
      </c>
      <c r="K4" s="35" t="s">
        <v>12</v>
      </c>
      <c r="L4" s="35" t="s">
        <v>59</v>
      </c>
      <c r="M4" s="35" t="s">
        <v>21</v>
      </c>
      <c r="N4" s="35" t="s">
        <v>60</v>
      </c>
      <c r="O4" s="35" t="s">
        <v>61</v>
      </c>
      <c r="P4" s="35" t="s">
        <v>62</v>
      </c>
      <c r="Q4" s="35" t="s">
        <v>63</v>
      </c>
      <c r="R4" s="35" t="s">
        <v>64</v>
      </c>
      <c r="T4" s="0" t="s">
        <v>65</v>
      </c>
      <c r="V4" s="0" t="s">
        <v>17</v>
      </c>
      <c r="W4" s="186" t="s">
        <v>60</v>
      </c>
      <c r="X4" s="0" t="s">
        <v>18</v>
      </c>
      <c r="AA4" s="35" t="s">
        <v>30</v>
      </c>
      <c r="AB4" s="42" t="s">
        <v>31</v>
      </c>
      <c r="AC4" s="35" t="s">
        <v>32</v>
      </c>
      <c r="AD4" s="35" t="s">
        <v>29</v>
      </c>
      <c r="AE4" s="30" t="s">
        <v>5</v>
      </c>
    </row>
    <row r="5" customFormat="false" ht="7.5" hidden="false" customHeight="true" outlineLevel="0" collapsed="false">
      <c r="B5" s="187"/>
      <c r="C5" s="187"/>
      <c r="D5" s="187"/>
      <c r="E5" s="187"/>
      <c r="F5" s="187"/>
      <c r="G5" s="188" t="n">
        <f aca="false">SUM(G6:G10)</f>
        <v>1</v>
      </c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AA5" s="35"/>
      <c r="AB5" s="42"/>
      <c r="AC5" s="35"/>
      <c r="AD5" s="35"/>
      <c r="AE5" s="30"/>
    </row>
    <row r="6" customFormat="false" ht="12.75" hidden="false" customHeight="false" outlineLevel="0" collapsed="false">
      <c r="A6" s="189" t="s">
        <v>66</v>
      </c>
      <c r="B6" s="0" t="n">
        <v>36</v>
      </c>
      <c r="C6" s="0" t="n">
        <v>36</v>
      </c>
      <c r="D6" s="0" t="n">
        <v>40</v>
      </c>
      <c r="E6" s="0" t="n">
        <v>48</v>
      </c>
      <c r="F6" s="0" t="n">
        <v>40</v>
      </c>
      <c r="G6" s="190" t="n">
        <v>0.05</v>
      </c>
      <c r="H6" s="178" t="n">
        <v>37137</v>
      </c>
      <c r="J6" s="191" t="n">
        <f aca="false">IF(ISNUMBER(I6),I6,AVERAGE(B6:F6))</f>
        <v>40</v>
      </c>
      <c r="K6" s="192" t="n">
        <v>38</v>
      </c>
      <c r="L6" s="192" t="n">
        <v>42</v>
      </c>
      <c r="M6" s="193" t="n">
        <v>40</v>
      </c>
      <c r="N6" s="194" t="n">
        <f aca="false">(G6*MAX(0,K6-M6)+G7*MAX(0,K7-M6)+G8*MAX(0,K8-M6)+G9*MAX(0,K9-M6)+G10*MAX(0,K10-M6))*EXP(-AC6*AD6/365)</f>
        <v>0</v>
      </c>
      <c r="O6" s="195" t="n">
        <f aca="false">($G$6*MAX(0,$L$6-$M6)+$G$7*MAX(0,$L$7-$M6)+$G$8*MAX(0,$L$8-$M6)+$G$9*MAX(0,$L$9-$M6)+$G$10*MAX(0,$L$10-$M6))*EXP(-AC6*AD6/365)</f>
        <v>0.271371490805796</v>
      </c>
      <c r="Q6" s="194" t="n">
        <f aca="false">($G$6*MAX(0,-$L$6+$M6)+$G$7*MAX(0,-$L$7+$M6)+$G$8*MAX(0,-$L$8+$M6)+$G$9*MAX(0,-$L$9+$M6)+$G$10*MAX(0,-$L$10+$M6))*EXP(-AC6*AD6/365)</f>
        <v>15.2510777832857</v>
      </c>
      <c r="R6" s="195" t="n">
        <f aca="false">($G$6*MAX(0,-$K$6+$M6)+$G$7*MAX(0,-$K$7+$M6)+$G$8*MAX(0,-$K$8+$M6)+$G$9*MAX(0,-$K$9+$M6)+$G$10*MAX(0,-$K$10+$M6))*EXP(-AC6*AD6/365)</f>
        <v>16.9064438772011</v>
      </c>
      <c r="T6" s="196" t="n">
        <v>37139</v>
      </c>
      <c r="U6" s="197" t="e">
        <f aca="false">N6-W6</f>
        <v>#NAME?</v>
      </c>
      <c r="V6" s="198" t="n">
        <v>0.8</v>
      </c>
      <c r="W6" s="199" t="e">
        <f aca="false">EURO(Y6,M6,AC6,0,V6,T6-$M$1,1,0)</f>
        <v>#NAME?</v>
      </c>
      <c r="X6" s="200" t="n">
        <v>0.8</v>
      </c>
      <c r="Y6" s="201" t="n">
        <f aca="false">Y7</f>
        <v>32.9</v>
      </c>
      <c r="Z6" s="201" t="n">
        <f aca="false">Z7</f>
        <v>33.1</v>
      </c>
      <c r="AA6" s="61"/>
      <c r="AB6" s="62" t="str">
        <f aca="false">IF(C9&gt;E9,M9-L9,"")</f>
        <v/>
      </c>
      <c r="AC6" s="63" t="n">
        <f aca="false">VLOOKUP(H6,Lookups!$B$6:$E$304,4)</f>
        <v>0.0414687898602457</v>
      </c>
      <c r="AD6" s="64" t="n">
        <f aca="false">T6-$M$1</f>
        <v>-8787</v>
      </c>
      <c r="AE6" s="65" t="n">
        <f aca="false">VLOOKUP(M1,Lookups!$B$6:$E$304,3)</f>
        <v>21</v>
      </c>
    </row>
    <row r="7" customFormat="false" ht="12.75" hidden="false" customHeight="false" outlineLevel="0" collapsed="false">
      <c r="A7" s="202" t="s">
        <v>67</v>
      </c>
      <c r="B7" s="0" t="n">
        <v>33</v>
      </c>
      <c r="C7" s="0" t="n">
        <v>34</v>
      </c>
      <c r="D7" s="0" t="n">
        <v>36</v>
      </c>
      <c r="E7" s="0" t="n">
        <v>40</v>
      </c>
      <c r="F7" s="0" t="n">
        <v>38</v>
      </c>
      <c r="G7" s="190" t="n">
        <v>0.35</v>
      </c>
      <c r="H7" s="178" t="n">
        <f aca="false">H6</f>
        <v>37137</v>
      </c>
      <c r="J7" s="191" t="n">
        <f aca="false">IF(ISNUMBER(I7),I7,AVERAGE(B7:F7))</f>
        <v>36.2</v>
      </c>
      <c r="K7" s="192" t="n">
        <v>35.5</v>
      </c>
      <c r="L7" s="192" t="n">
        <v>36.5</v>
      </c>
      <c r="M7" s="203" t="n">
        <v>35</v>
      </c>
      <c r="N7" s="194" t="n">
        <f aca="false">(G6*MAX(0,K6-M7)+G7*MAX(0,K7-M7)+G8*MAX(0,K8-M7)+G9*MAX(0,K9-M7)+G10*MAX(0,K10-M7))*EXP(-AC7*AD7/365)</f>
        <v>0.881957345118835</v>
      </c>
      <c r="O7" s="195" t="n">
        <f aca="false">($G$6*MAX(0,$L$6-$M7)+$G$7*MAX(0,$L$7-$M7)+$G$8*MAX(0,$L$8-$M7)+$G$9*MAX(0,$L$9-$M7)+$G$10*MAX(0,$L$10-$M7))*EXP(-AC7*AD7/365)</f>
        <v>2.37450054455071</v>
      </c>
      <c r="Q7" s="194" t="n">
        <f aca="false">($G$6*MAX(0,-$L$6+$M7)+$G$7*MAX(0,-$L$7+$M7)+$G$8*MAX(0,-$L$8+$M7)+$G$9*MAX(0,-$L$9+$M7)+$G$10*MAX(0,-$L$10+$M7))*EXP(-AC7*AD7/365)</f>
        <v>3.78563229674085</v>
      </c>
      <c r="R7" s="195" t="n">
        <f aca="false">($G$6*MAX(0,-$K$6+$M7)+$G$7*MAX(0,-$K$7+$M7)+$G$8*MAX(0,-$K$8+$M7)+$G$9*MAX(0,-$K$9+$M7)+$G$10*MAX(0,-$K$10+$M7))*EXP(-AC7*AD7/365)</f>
        <v>4.21982668203012</v>
      </c>
      <c r="T7" s="196" t="n">
        <f aca="false">T6</f>
        <v>37139</v>
      </c>
      <c r="U7" s="197" t="e">
        <f aca="false">N7-W7</f>
        <v>#NAME?</v>
      </c>
      <c r="V7" s="204" t="n">
        <v>0.7</v>
      </c>
      <c r="W7" s="205" t="e">
        <f aca="false">EURO(Y7,M7,AC7,0,V7,T7-$M$1,1,0)</f>
        <v>#NAME?</v>
      </c>
      <c r="X7" s="206" t="n">
        <v>0.85</v>
      </c>
      <c r="Y7" s="201" t="n">
        <f aca="false">Y8</f>
        <v>32.9</v>
      </c>
      <c r="Z7" s="201" t="n">
        <f aca="false">Z8</f>
        <v>33.1</v>
      </c>
      <c r="AA7" s="69"/>
      <c r="AB7" s="26" t="str">
        <f aca="false">IF(C10&gt;E10,M10-L10,"")</f>
        <v/>
      </c>
      <c r="AC7" s="70" t="n">
        <f aca="false">AC6</f>
        <v>0.0414687898602457</v>
      </c>
      <c r="AD7" s="71" t="n">
        <f aca="false">AD6</f>
        <v>-8787</v>
      </c>
      <c r="AE7" s="72" t="n">
        <f aca="false">AE6</f>
        <v>21</v>
      </c>
    </row>
    <row r="8" customFormat="false" ht="12.75" hidden="false" customHeight="false" outlineLevel="0" collapsed="false">
      <c r="A8" s="202" t="s">
        <v>68</v>
      </c>
      <c r="B8" s="0" t="n">
        <v>30</v>
      </c>
      <c r="C8" s="0" t="n">
        <v>30</v>
      </c>
      <c r="D8" s="0" t="n">
        <v>33</v>
      </c>
      <c r="E8" s="0" t="n">
        <v>35</v>
      </c>
      <c r="F8" s="0" t="n">
        <v>30</v>
      </c>
      <c r="G8" s="190" t="n">
        <v>0.55</v>
      </c>
      <c r="H8" s="178" t="n">
        <f aca="false">H7</f>
        <v>37137</v>
      </c>
      <c r="I8" s="0" t="n">
        <f aca="false">AVERAGE(K8:L8)</f>
        <v>33</v>
      </c>
      <c r="J8" s="191" t="n">
        <f aca="false">IF(ISNUMBER(I8),I8,AVERAGE(B8:F8))</f>
        <v>33</v>
      </c>
      <c r="K8" s="207" t="n">
        <v>32.9</v>
      </c>
      <c r="L8" s="207" t="n">
        <v>33.1</v>
      </c>
      <c r="M8" s="203" t="n">
        <v>30</v>
      </c>
      <c r="N8" s="194" t="n">
        <f aca="false">(G6*MAX(0,K6-M8)+G7*MAX(0,K7-M8)+G8*MAX(0,K8-M8)+G9*MAX(0,K9-M8)+G10*MAX(0,K10-M8))*EXP(-AC8*AD8/365)</f>
        <v>10.6377624395872</v>
      </c>
      <c r="O8" s="195" t="n">
        <f aca="false">($G$6*MAX(0,$L$6-$M8)+$G$7*MAX(0,$L$7-$M8)+$G$8*MAX(0,$L$8-$M8)+$G$9*MAX(0,$L$9-$M8)+$G$10*MAX(0,$L$10-$M8))*EXP(-AC8*AD8/365)</f>
        <v>12.4288142789054</v>
      </c>
      <c r="P8" s="208"/>
      <c r="Q8" s="194" t="n">
        <f aca="false">($G$6*MAX(0,-$L$6+$M8)+$G$7*MAX(0,-$L$7+$M8)+$G$8*MAX(0,-$L$8+$M8)+$G$9*MAX(0,-$L$9+$M8)+$G$10*MAX(0,-$L$10+$M8))*EXP(-AC8*AD8/365)</f>
        <v>0.271371490805796</v>
      </c>
      <c r="R8" s="195" t="n">
        <f aca="false">($G$6*MAX(0,-$K$6+$M8)+$G$7*MAX(0,-$K$7+$M8)+$G$8*MAX(0,-$K$8+$M8)+$G$9*MAX(0,-$K$9+$M8)+$G$10*MAX(0,-$K$10+$M8))*EXP(-AC8*AD8/365)</f>
        <v>0.407057236208693</v>
      </c>
      <c r="T8" s="196" t="n">
        <f aca="false">T7</f>
        <v>37139</v>
      </c>
      <c r="U8" s="197" t="e">
        <f aca="false">N8-W8</f>
        <v>#NAME?</v>
      </c>
      <c r="V8" s="204" t="n">
        <v>1.5</v>
      </c>
      <c r="W8" s="205" t="e">
        <f aca="false">EURO(Y8,M8,AC8,0,V8,T8-$M$1,1,0)</f>
        <v>#NAME?</v>
      </c>
      <c r="X8" s="206" t="n">
        <v>0.8</v>
      </c>
      <c r="Y8" s="201" t="n">
        <f aca="false">K8</f>
        <v>32.9</v>
      </c>
      <c r="Z8" s="201" t="n">
        <f aca="false">L8</f>
        <v>33.1</v>
      </c>
      <c r="AA8" s="69"/>
      <c r="AB8" s="26" t="str">
        <f aca="false">IF(C11&gt;E11,M11-L11,"")</f>
        <v/>
      </c>
      <c r="AC8" s="70" t="n">
        <f aca="false">AC7</f>
        <v>0.0414687898602457</v>
      </c>
      <c r="AD8" s="71" t="n">
        <f aca="false">AD7</f>
        <v>-8787</v>
      </c>
      <c r="AE8" s="72" t="n">
        <f aca="false">AE7</f>
        <v>21</v>
      </c>
    </row>
    <row r="9" customFormat="false" ht="12.75" hidden="false" customHeight="false" outlineLevel="0" collapsed="false">
      <c r="A9" s="202" t="s">
        <v>69</v>
      </c>
      <c r="B9" s="0" t="n">
        <v>26</v>
      </c>
      <c r="C9" s="0" t="n">
        <v>26</v>
      </c>
      <c r="D9" s="0" t="n">
        <v>28</v>
      </c>
      <c r="E9" s="0" t="n">
        <v>30</v>
      </c>
      <c r="F9" s="0" t="n">
        <v>28</v>
      </c>
      <c r="G9" s="190" t="n">
        <v>0.05</v>
      </c>
      <c r="H9" s="178" t="n">
        <f aca="false">H8</f>
        <v>37137</v>
      </c>
      <c r="J9" s="191" t="n">
        <f aca="false">IF(ISNUMBER(I9),I9,AVERAGE(B9:F9))</f>
        <v>27.6</v>
      </c>
      <c r="K9" s="192" t="n">
        <v>27</v>
      </c>
      <c r="L9" s="192" t="n">
        <v>28</v>
      </c>
      <c r="M9" s="203" t="n">
        <v>25</v>
      </c>
      <c r="N9" s="194" t="n">
        <f aca="false">(G6*MAX(0,K6-M9)+G7*MAX(0,K7-M9)+G8*MAX(0,K8-M9)+G9*MAX(0,K9-M9)+G10*MAX(0,K10-M9))*EXP(-AC9*AD9/365)</f>
        <v>23.7992797436683</v>
      </c>
      <c r="O9" s="195" t="n">
        <f aca="false">($G$6*MAX(0,$L$6-$M9)+$G$7*MAX(0,$L$7-$M9)+$G$8*MAX(0,$L$8-$M9)+$G$9*MAX(0,$L$9-$M9)+$G$10*MAX(0,$L$10-$M9))*EXP(-AC9*AD9/365)</f>
        <v>25.7260173283894</v>
      </c>
      <c r="P9" s="208"/>
      <c r="Q9" s="194" t="n">
        <f aca="false">($G$6*MAX(0,-$L$6+$M9)+$G$7*MAX(0,-$L$7+$M9)+$G$8*MAX(0,-$L$8+$M9)+$G$9*MAX(0,-$L$9+$M9)+$G$10*MAX(0,-$L$10+$M9))*EXP(-AC9*AD9/365)</f>
        <v>0</v>
      </c>
      <c r="R9" s="195" t="n">
        <f aca="false">($G$6*MAX(0,-$K$6+$M9)+$G$7*MAX(0,-$K$7+$M9)+$G$8*MAX(0,-$K$8+$M9)+$G$9*MAX(0,-$K$9+$M9)+$G$10*MAX(0,-$K$10+$M9))*EXP(-AC9*AD9/365)</f>
        <v>0</v>
      </c>
      <c r="T9" s="196" t="n">
        <f aca="false">T8</f>
        <v>37139</v>
      </c>
      <c r="U9" s="197" t="e">
        <f aca="false">N9-W9</f>
        <v>#NAME?</v>
      </c>
      <c r="V9" s="204" t="n">
        <v>0.6</v>
      </c>
      <c r="W9" s="205" t="e">
        <f aca="false">EURO(Y9,M9,AC9,0,V9,T9-$M$1,1,0)</f>
        <v>#NAME?</v>
      </c>
      <c r="X9" s="206" t="n">
        <v>0.81</v>
      </c>
      <c r="Y9" s="201" t="n">
        <f aca="false">Y8</f>
        <v>32.9</v>
      </c>
      <c r="Z9" s="201" t="n">
        <f aca="false">Z8</f>
        <v>33.1</v>
      </c>
      <c r="AA9" s="69"/>
      <c r="AB9" s="26" t="n">
        <f aca="false">IF(C12&gt;E12,M12-L12,"")</f>
        <v>-2</v>
      </c>
      <c r="AC9" s="70" t="n">
        <f aca="false">AC8</f>
        <v>0.0414687898602457</v>
      </c>
      <c r="AD9" s="71" t="n">
        <f aca="false">AD8</f>
        <v>-8787</v>
      </c>
      <c r="AE9" s="72" t="n">
        <f aca="false">AE8</f>
        <v>21</v>
      </c>
    </row>
    <row r="10" customFormat="false" ht="12.75" hidden="false" customHeight="false" outlineLevel="0" collapsed="false">
      <c r="A10" s="209" t="s">
        <v>70</v>
      </c>
      <c r="B10" s="187" t="n">
        <v>22</v>
      </c>
      <c r="C10" s="187" t="n">
        <v>22</v>
      </c>
      <c r="D10" s="187" t="n">
        <v>22</v>
      </c>
      <c r="E10" s="187" t="n">
        <v>22</v>
      </c>
      <c r="F10" s="187" t="n">
        <v>22</v>
      </c>
      <c r="G10" s="210" t="n">
        <v>0</v>
      </c>
      <c r="H10" s="180" t="n">
        <f aca="false">H9</f>
        <v>37137</v>
      </c>
      <c r="I10" s="187"/>
      <c r="J10" s="211" t="n">
        <f aca="false">IF(ISNUMBER(I10),I10,AVERAGE(B10:F10))</f>
        <v>22</v>
      </c>
      <c r="K10" s="212" t="n">
        <v>21</v>
      </c>
      <c r="L10" s="212" t="n">
        <v>23</v>
      </c>
      <c r="M10" s="213" t="n">
        <v>20</v>
      </c>
      <c r="N10" s="214" t="n">
        <f aca="false">(G6*MAX(0,K6-M10)+G7*MAX(0,K7-M10)+G8*MAX(0,K8-M10)+G9*MAX(0,K9-M10)+G10*MAX(0,K10-M10))*EXP(-AC10*AD10/365)</f>
        <v>37.367854283958</v>
      </c>
      <c r="O10" s="215" t="n">
        <f aca="false">($G$6*MAX(0,$L$6-$M10)+$G$7*MAX(0,$L$7-$M10)+$G$8*MAX(0,$L$8-$M10)+$G$9*MAX(0,$L$9-$M10)+$G$10*MAX(0,$L$10-$M10))*EXP(-AC10*AD10/365)</f>
        <v>39.2945918686792</v>
      </c>
      <c r="P10" s="216"/>
      <c r="Q10" s="214" t="n">
        <f aca="false">($G$6*MAX(0,-$L$6+$M10)+$G$7*MAX(0,-$L$7+$M10)+$G$8*MAX(0,-$L$8+$M10)+$G$9*MAX(0,-$L$9+$M10)+$G$10*MAX(0,-$L$10+$M10))*EXP(-AC10*AD10/365)</f>
        <v>0</v>
      </c>
      <c r="R10" s="215" t="n">
        <f aca="false">($G$6*MAX(0,-$K$6+$M10)+$G$7*MAX(0,-$K$7+$M10)+$G$8*MAX(0,-$K$8+$M10)+$G$9*MAX(0,-$K$9+$M10)+$G$10*MAX(0,-$K$10+$M10))*EXP(-AC10*AD10/365)</f>
        <v>0</v>
      </c>
      <c r="T10" s="196" t="n">
        <f aca="false">T9</f>
        <v>37139</v>
      </c>
      <c r="U10" s="197" t="e">
        <f aca="false">N10-W10</f>
        <v>#NAME?</v>
      </c>
      <c r="V10" s="204" t="n">
        <v>0.6</v>
      </c>
      <c r="W10" s="205" t="e">
        <f aca="false">EURO(Y10,M10,AC10,0,V10,T10-$M$1,1,0)</f>
        <v>#NAME?</v>
      </c>
      <c r="X10" s="206" t="n">
        <v>0.85</v>
      </c>
      <c r="Y10" s="201" t="n">
        <f aca="false">Y9</f>
        <v>32.9</v>
      </c>
      <c r="Z10" s="201" t="n">
        <f aca="false">Z9</f>
        <v>33.1</v>
      </c>
      <c r="AA10" s="69"/>
      <c r="AB10" s="26" t="n">
        <f aca="false">IF(C13&gt;E13,M13-L13,"")</f>
        <v>-1</v>
      </c>
      <c r="AC10" s="70" t="n">
        <f aca="false">AC9</f>
        <v>0.0414687898602457</v>
      </c>
      <c r="AD10" s="71" t="n">
        <f aca="false">AD9</f>
        <v>-8787</v>
      </c>
      <c r="AE10" s="72" t="n">
        <f aca="false">AE9</f>
        <v>21</v>
      </c>
    </row>
    <row r="11" customFormat="false" ht="8.25" hidden="false" customHeight="true" outlineLevel="0" collapsed="false">
      <c r="B11" s="217"/>
      <c r="C11" s="217"/>
      <c r="D11" s="217"/>
      <c r="E11" s="217"/>
      <c r="F11" s="217"/>
      <c r="G11" s="188" t="n">
        <f aca="false">SUM(G12:G16)</f>
        <v>1</v>
      </c>
      <c r="H11" s="217"/>
      <c r="I11" s="217"/>
      <c r="J11" s="218"/>
      <c r="K11" s="217"/>
      <c r="L11" s="217"/>
      <c r="M11" s="217"/>
      <c r="N11" s="217"/>
      <c r="O11" s="217"/>
      <c r="P11" s="217"/>
      <c r="Q11" s="218"/>
      <c r="R11" s="217"/>
      <c r="V11" s="219"/>
      <c r="W11" s="25"/>
      <c r="X11" s="220"/>
      <c r="AA11" s="69"/>
      <c r="AB11" s="26" t="n">
        <f aca="false">IF(C14&gt;E14,M14-L14,"")</f>
        <v>-3.1</v>
      </c>
      <c r="AC11" s="70"/>
      <c r="AD11" s="71"/>
      <c r="AE11" s="72"/>
    </row>
    <row r="12" customFormat="false" ht="12.75" hidden="false" customHeight="false" outlineLevel="0" collapsed="false">
      <c r="A12" s="189" t="s">
        <v>66</v>
      </c>
      <c r="B12" s="0" t="n">
        <v>45</v>
      </c>
      <c r="C12" s="0" t="n">
        <v>40</v>
      </c>
      <c r="D12" s="0" t="n">
        <v>38</v>
      </c>
      <c r="E12" s="0" t="n">
        <v>38</v>
      </c>
      <c r="F12" s="0" t="n">
        <v>35</v>
      </c>
      <c r="G12" s="190" t="n">
        <v>0.05</v>
      </c>
      <c r="H12" s="178" t="n">
        <v>37144</v>
      </c>
      <c r="J12" s="191" t="n">
        <f aca="false">IF(ISNUMBER(I12),I12,AVERAGE(B12:F12))</f>
        <v>39.2</v>
      </c>
      <c r="K12" s="192" t="n">
        <v>38</v>
      </c>
      <c r="L12" s="192" t="n">
        <v>42</v>
      </c>
      <c r="M12" s="193" t="n">
        <v>40</v>
      </c>
      <c r="N12" s="194" t="n">
        <f aca="false">(G12*MAX(0,K12-M12)+G13*MAX(0,K13-M12)+G14*MAX(0,K14-M12)+G15*MAX(0,K15-M12)+G16*MAX(0,K16-M12))*EXP(-AC12*AD12/365)</f>
        <v>0</v>
      </c>
      <c r="O12" s="195" t="n">
        <f aca="false">($G$6*MAX(0,$L$6-$M12)+$G$7*MAX(0,$L$7-$M12)+$G$8*MAX(0,$L$8-$M12)+$G$9*MAX(0,$L$9-$M12)+$G$10*MAX(0,$L$10-$M12))*EXP(-AC12*AD12/365)</f>
        <v>0.271155757065046</v>
      </c>
      <c r="Q12" s="194" t="n">
        <f aca="false">($G$6*MAX(0,-$L$6+$M12)+$G$7*MAX(0,-$L$7+$M12)+$G$8*MAX(0,-$L$8+$M12)+$G$9*MAX(0,-$L$9+$M12)+$G$10*MAX(0,-$L$10+$M12))*EXP(-AC12*AD12/365)</f>
        <v>15.2389535470556</v>
      </c>
      <c r="R12" s="195" t="n">
        <f aca="false">($G$6*MAX(0,-$K$6+$M12)+$G$7*MAX(0,-$K$7+$M12)+$G$8*MAX(0,-$K$8+$M12)+$G$9*MAX(0,-$K$9+$M12)+$G$10*MAX(0,-$K$10+$M12))*EXP(-AC12*AD12/365)</f>
        <v>16.8930036651524</v>
      </c>
      <c r="T12" s="196" t="n">
        <v>37146</v>
      </c>
      <c r="U12" s="197" t="e">
        <f aca="false">N12-W12</f>
        <v>#NAME?</v>
      </c>
      <c r="V12" s="204" t="n">
        <v>0.5</v>
      </c>
      <c r="W12" s="205" t="e">
        <f aca="false">EURO(Y12,M12,AC12,0,V12,T12-$M$1,1,0)</f>
        <v>#NAME?</v>
      </c>
      <c r="X12" s="206" t="n">
        <v>0.8</v>
      </c>
      <c r="Y12" s="201" t="n">
        <f aca="false">Y13</f>
        <v>32.9</v>
      </c>
      <c r="Z12" s="201" t="n">
        <f aca="false">Z13</f>
        <v>33.1</v>
      </c>
      <c r="AA12" s="69"/>
      <c r="AB12" s="26" t="n">
        <f aca="false">IF(C15&gt;E15,M15-L15,"")</f>
        <v>-2</v>
      </c>
      <c r="AC12" s="70" t="n">
        <f aca="false">VLOOKUP(H12,Lookups!$B$6:$E$304,4)</f>
        <v>0.0414687898602457</v>
      </c>
      <c r="AD12" s="71" t="n">
        <f aca="false">T12-$M$1</f>
        <v>-8780</v>
      </c>
      <c r="AE12" s="72" t="e">
        <f aca="false">VLOOKUP(M7,Lookups!$B$6:$E$304,3)</f>
        <v>#N/A</v>
      </c>
    </row>
    <row r="13" customFormat="false" ht="12.75" hidden="false" customHeight="false" outlineLevel="0" collapsed="false">
      <c r="A13" s="202" t="s">
        <v>67</v>
      </c>
      <c r="B13" s="0" t="n">
        <v>38</v>
      </c>
      <c r="C13" s="0" t="n">
        <v>36</v>
      </c>
      <c r="D13" s="0" t="n">
        <v>35</v>
      </c>
      <c r="E13" s="0" t="n">
        <v>35</v>
      </c>
      <c r="F13" s="0" t="n">
        <v>35</v>
      </c>
      <c r="G13" s="190" t="n">
        <v>0.2</v>
      </c>
      <c r="H13" s="178" t="n">
        <f aca="false">H12</f>
        <v>37144</v>
      </c>
      <c r="J13" s="191" t="n">
        <f aca="false">IF(ISNUMBER(I13),I13,AVERAGE(B13:F13))</f>
        <v>35.8</v>
      </c>
      <c r="K13" s="192" t="n">
        <v>35</v>
      </c>
      <c r="L13" s="192" t="n">
        <v>36</v>
      </c>
      <c r="M13" s="203" t="n">
        <v>35</v>
      </c>
      <c r="N13" s="194" t="n">
        <f aca="false">(G12*MAX(0,K12-M13)+G13*MAX(0,K13-M13)+G14*MAX(0,K14-M13)+G15*MAX(0,K15-M13)+G16*MAX(0,K16-M13))*EXP(-AC13*AD13/365)</f>
        <v>0.406733635597569</v>
      </c>
      <c r="O13" s="195" t="n">
        <f aca="false">($G$6*MAX(0,$L$6-$M13)+$G$7*MAX(0,$L$7-$M13)+$G$8*MAX(0,$L$8-$M13)+$G$9*MAX(0,$L$9-$M13)+$G$10*MAX(0,$L$10-$M13))*EXP(-AC13*AD13/365)</f>
        <v>2.37261287431915</v>
      </c>
      <c r="Q13" s="194" t="n">
        <f aca="false">($G$6*MAX(0,-$L$6+$M13)+$G$7*MAX(0,-$L$7+$M13)+$G$8*MAX(0,-$L$8+$M13)+$G$9*MAX(0,-$L$9+$M13)+$G$10*MAX(0,-$L$10+$M13))*EXP(-AC13*AD13/365)</f>
        <v>3.78262281105739</v>
      </c>
      <c r="R13" s="195" t="n">
        <f aca="false">($G$6*MAX(0,-$K$6+$M13)+$G$7*MAX(0,-$K$7+$M13)+$G$8*MAX(0,-$K$8+$M13)+$G$9*MAX(0,-$K$9+$M13)+$G$10*MAX(0,-$K$10+$M13))*EXP(-AC13*AD13/365)</f>
        <v>4.21647202236147</v>
      </c>
      <c r="T13" s="196" t="n">
        <f aca="false">T12</f>
        <v>37146</v>
      </c>
      <c r="U13" s="197" t="e">
        <f aca="false">N13-W13</f>
        <v>#NAME?</v>
      </c>
      <c r="V13" s="204" t="n">
        <v>0.35</v>
      </c>
      <c r="W13" s="205" t="e">
        <f aca="false">EURO(Y13,M13,AC13,0,V13,T13-$M$1,1,0)</f>
        <v>#NAME?</v>
      </c>
      <c r="X13" s="206" t="n">
        <v>0.85</v>
      </c>
      <c r="Y13" s="201" t="n">
        <f aca="false">Y14</f>
        <v>32.9</v>
      </c>
      <c r="Z13" s="201" t="n">
        <f aca="false">Z14</f>
        <v>33.1</v>
      </c>
      <c r="AA13" s="69"/>
      <c r="AB13" s="26" t="str">
        <f aca="false">IF(C16&gt;E16,M16-L16,"")</f>
        <v/>
      </c>
      <c r="AC13" s="70" t="n">
        <f aca="false">AC12</f>
        <v>0.0414687898602457</v>
      </c>
      <c r="AD13" s="71" t="n">
        <f aca="false">AD12</f>
        <v>-8780</v>
      </c>
      <c r="AE13" s="72" t="e">
        <f aca="false">VLOOKUP(B16,Lookups!$B$6:$E$304,3)</f>
        <v>#N/A</v>
      </c>
    </row>
    <row r="14" customFormat="false" ht="12.75" hidden="false" customHeight="false" outlineLevel="0" collapsed="false">
      <c r="A14" s="202" t="s">
        <v>68</v>
      </c>
      <c r="B14" s="0" t="n">
        <v>33</v>
      </c>
      <c r="C14" s="0" t="n">
        <v>33</v>
      </c>
      <c r="D14" s="0" t="n">
        <v>32</v>
      </c>
      <c r="E14" s="0" t="n">
        <v>32</v>
      </c>
      <c r="F14" s="0" t="n">
        <v>30</v>
      </c>
      <c r="G14" s="190" t="n">
        <v>0.5</v>
      </c>
      <c r="H14" s="178" t="n">
        <f aca="false">H13</f>
        <v>37144</v>
      </c>
      <c r="I14" s="0" t="n">
        <f aca="false">AVERAGE(K14:L14)</f>
        <v>33</v>
      </c>
      <c r="J14" s="191" t="n">
        <f aca="false">IF(ISNUMBER(I14),I14,AVERAGE(B14:F14))</f>
        <v>33</v>
      </c>
      <c r="K14" s="207" t="n">
        <v>32.9</v>
      </c>
      <c r="L14" s="207" t="n">
        <v>33.1</v>
      </c>
      <c r="M14" s="203" t="n">
        <v>30</v>
      </c>
      <c r="N14" s="194" t="n">
        <f aca="false">(G12*MAX(0,K12-M14)+G13*MAX(0,K13-M14)+G14*MAX(0,K14-M14)+G15*MAX(0,K15-M14)+G16*MAX(0,K16-M14))*EXP(-AC14*AD14/365)</f>
        <v>7.72793907635381</v>
      </c>
      <c r="O14" s="195" t="n">
        <f aca="false">($G$6*MAX(0,$L$6-$M14)+$G$7*MAX(0,$L$7-$M14)+$G$8*MAX(0,$L$8-$M14)+$G$9*MAX(0,$L$9-$M14)+$G$10*MAX(0,$L$10-$M14))*EXP(-AC14*AD14/365)</f>
        <v>12.4189336735791</v>
      </c>
      <c r="P14" s="208"/>
      <c r="Q14" s="194" t="n">
        <f aca="false">($G$6*MAX(0,-$L$6+$M14)+$G$7*MAX(0,-$L$7+$M14)+$G$8*MAX(0,-$L$8+$M14)+$G$9*MAX(0,-$L$9+$M14)+$G$10*MAX(0,-$L$10+$M14))*EXP(-AC14*AD14/365)</f>
        <v>0.271155757065046</v>
      </c>
      <c r="R14" s="195" t="n">
        <f aca="false">($G$6*MAX(0,-$K$6+$M14)+$G$7*MAX(0,-$K$7+$M14)+$G$8*MAX(0,-$K$8+$M14)+$G$9*MAX(0,-$K$9+$M14)+$G$10*MAX(0,-$K$10+$M14))*EXP(-AC14*AD14/365)</f>
        <v>0.406733635597569</v>
      </c>
      <c r="T14" s="196" t="n">
        <f aca="false">T13</f>
        <v>37146</v>
      </c>
      <c r="U14" s="197" t="e">
        <f aca="false">N14-W14</f>
        <v>#NAME?</v>
      </c>
      <c r="V14" s="204" t="n">
        <v>0.2</v>
      </c>
      <c r="W14" s="205" t="e">
        <f aca="false">EURO(Y14,M14,AC14,0,V14,T14-$M$1,1,0)</f>
        <v>#NAME?</v>
      </c>
      <c r="X14" s="206" t="n">
        <v>0.8</v>
      </c>
      <c r="Y14" s="201" t="n">
        <f aca="false">K14</f>
        <v>32.9</v>
      </c>
      <c r="Z14" s="201" t="n">
        <f aca="false">L14</f>
        <v>33.1</v>
      </c>
      <c r="AA14" s="69"/>
      <c r="AB14" s="26" t="str">
        <f aca="false">IF(C17&gt;E17,M17-L17,"")</f>
        <v/>
      </c>
      <c r="AC14" s="70" t="n">
        <f aca="false">AC13</f>
        <v>0.0414687898602457</v>
      </c>
      <c r="AD14" s="71" t="n">
        <f aca="false">AD13</f>
        <v>-8780</v>
      </c>
      <c r="AE14" s="72" t="e">
        <f aca="false">VLOOKUP(B17,Lookups!$B$6:$E$304,3)</f>
        <v>#N/A</v>
      </c>
    </row>
    <row r="15" customFormat="false" ht="12.75" hidden="false" customHeight="false" outlineLevel="0" collapsed="false">
      <c r="A15" s="202" t="s">
        <v>69</v>
      </c>
      <c r="B15" s="0" t="n">
        <v>28</v>
      </c>
      <c r="C15" s="0" t="n">
        <v>28</v>
      </c>
      <c r="D15" s="0" t="n">
        <v>26</v>
      </c>
      <c r="E15" s="0" t="n">
        <v>26</v>
      </c>
      <c r="F15" s="0" t="n">
        <v>26</v>
      </c>
      <c r="G15" s="190" t="n">
        <v>0.2</v>
      </c>
      <c r="H15" s="178" t="n">
        <f aca="false">H14</f>
        <v>37144</v>
      </c>
      <c r="J15" s="191" t="n">
        <f aca="false">IF(ISNUMBER(I15),I15,AVERAGE(B15:F15))</f>
        <v>26.8</v>
      </c>
      <c r="K15" s="192" t="n">
        <v>26</v>
      </c>
      <c r="L15" s="192" t="n">
        <v>27</v>
      </c>
      <c r="M15" s="203" t="n">
        <v>25</v>
      </c>
      <c r="N15" s="194" t="n">
        <f aca="false">(G12*MAX(0,K12-M15)+G13*MAX(0,K13-M15)+G14*MAX(0,K14-M15)+G15*MAX(0,K15-M15)+G16*MAX(0,K16-M15))*EXP(-AC15*AD15/365)</f>
        <v>18.4385914804231</v>
      </c>
      <c r="O15" s="195" t="n">
        <f aca="false">($G$6*MAX(0,$L$6-$M15)+$G$7*MAX(0,$L$7-$M15)+$G$8*MAX(0,$L$8-$M15)+$G$9*MAX(0,$L$9-$M15)+$G$10*MAX(0,$L$10-$M15))*EXP(-AC15*AD15/365)</f>
        <v>25.7055657697664</v>
      </c>
      <c r="P15" s="208"/>
      <c r="Q15" s="194" t="n">
        <f aca="false">($G$6*MAX(0,-$L$6+$M15)+$G$7*MAX(0,-$L$7+$M15)+$G$8*MAX(0,-$L$8+$M15)+$G$9*MAX(0,-$L$9+$M15)+$G$10*MAX(0,-$L$10+$M15))*EXP(-AC15*AD15/365)</f>
        <v>0</v>
      </c>
      <c r="R15" s="195" t="n">
        <f aca="false">($G$6*MAX(0,-$K$6+$M15)+$G$7*MAX(0,-$K$7+$M15)+$G$8*MAX(0,-$K$8+$M15)+$G$9*MAX(0,-$K$9+$M15)+$G$10*MAX(0,-$K$10+$M15))*EXP(-AC15*AD15/365)</f>
        <v>0</v>
      </c>
      <c r="T15" s="196" t="n">
        <f aca="false">T14</f>
        <v>37146</v>
      </c>
      <c r="U15" s="197" t="e">
        <f aca="false">N15-W15</f>
        <v>#NAME?</v>
      </c>
      <c r="V15" s="204" t="n">
        <v>0.2</v>
      </c>
      <c r="W15" s="205" t="e">
        <f aca="false">EURO(Y15,M15,AC15,0,V15,T15-$M$1,1,0)</f>
        <v>#NAME?</v>
      </c>
      <c r="X15" s="206" t="n">
        <v>0.81</v>
      </c>
      <c r="Y15" s="201" t="n">
        <f aca="false">Y14</f>
        <v>32.9</v>
      </c>
      <c r="Z15" s="201" t="n">
        <f aca="false">Z14</f>
        <v>33.1</v>
      </c>
      <c r="AA15" s="69"/>
      <c r="AB15" s="26" t="str">
        <f aca="false">IF(C18&gt;E18,M18-L18,"")</f>
        <v/>
      </c>
      <c r="AC15" s="70" t="n">
        <f aca="false">AC14</f>
        <v>0.0414687898602457</v>
      </c>
      <c r="AD15" s="71" t="n">
        <f aca="false">AD14</f>
        <v>-8780</v>
      </c>
      <c r="AE15" s="72" t="e">
        <f aca="false">VLOOKUP(B18,Lookups!$B$6:$E$304,3)</f>
        <v>#N/A</v>
      </c>
    </row>
    <row r="16" customFormat="false" ht="12.75" hidden="false" customHeight="false" outlineLevel="0" collapsed="false">
      <c r="A16" s="209" t="s">
        <v>70</v>
      </c>
      <c r="B16" s="187" t="n">
        <v>22</v>
      </c>
      <c r="C16" s="187" t="n">
        <v>22</v>
      </c>
      <c r="D16" s="187" t="n">
        <v>22</v>
      </c>
      <c r="E16" s="187" t="n">
        <v>22</v>
      </c>
      <c r="F16" s="187" t="n">
        <v>22</v>
      </c>
      <c r="G16" s="210" t="n">
        <v>0.05</v>
      </c>
      <c r="H16" s="180" t="n">
        <f aca="false">H15</f>
        <v>37144</v>
      </c>
      <c r="I16" s="187"/>
      <c r="J16" s="211" t="n">
        <f aca="false">IF(ISNUMBER(I16),I16,AVERAGE(B16:F16))</f>
        <v>22</v>
      </c>
      <c r="K16" s="212" t="n">
        <v>21</v>
      </c>
      <c r="L16" s="212" t="n">
        <v>23</v>
      </c>
      <c r="M16" s="213" t="n">
        <v>20</v>
      </c>
      <c r="N16" s="214" t="n">
        <f aca="false">(G12*MAX(0,K12-M16)+G13*MAX(0,K13-M16)+G14*MAX(0,K14-M16)+G15*MAX(0,K15-M16)+G16*MAX(0,K16-M16))*EXP(-AC16*AD16/365)</f>
        <v>31.4540678195453</v>
      </c>
      <c r="O16" s="215" t="n">
        <f aca="false">($G$6*MAX(0,$L$6-$M16)+$G$7*MAX(0,$L$7-$M16)+$G$8*MAX(0,$L$8-$M16)+$G$9*MAX(0,$L$9-$M16)+$G$10*MAX(0,$L$10-$M16))*EXP(-AC16*AD16/365)</f>
        <v>39.2633536230187</v>
      </c>
      <c r="P16" s="216"/>
      <c r="Q16" s="214" t="n">
        <f aca="false">($G$6*MAX(0,-$L$6+$M16)+$G$7*MAX(0,-$L$7+$M16)+$G$8*MAX(0,-$L$8+$M16)+$G$9*MAX(0,-$L$9+$M16)+$G$10*MAX(0,-$L$10+$M16))*EXP(-AC16*AD16/365)</f>
        <v>0</v>
      </c>
      <c r="R16" s="215" t="n">
        <f aca="false">($G$6*MAX(0,-$K$6+$M16)+$G$7*MAX(0,-$K$7+$M16)+$G$8*MAX(0,-$K$8+$M16)+$G$9*MAX(0,-$K$9+$M16)+$G$10*MAX(0,-$K$10+$M16))*EXP(-AC16*AD16/365)</f>
        <v>0</v>
      </c>
      <c r="T16" s="196" t="n">
        <f aca="false">T15</f>
        <v>37146</v>
      </c>
      <c r="U16" s="197" t="e">
        <f aca="false">N16-W16</f>
        <v>#NAME?</v>
      </c>
      <c r="V16" s="221" t="n">
        <v>0.2</v>
      </c>
      <c r="W16" s="222" t="e">
        <f aca="false">EURO(Y16,M16,AC16,0,V16,T16-$M$1,1,0)</f>
        <v>#NAME?</v>
      </c>
      <c r="X16" s="223" t="n">
        <v>0.85</v>
      </c>
      <c r="Y16" s="201" t="n">
        <f aca="false">Y15</f>
        <v>32.9</v>
      </c>
      <c r="Z16" s="201" t="n">
        <f aca="false">Z15</f>
        <v>33.1</v>
      </c>
      <c r="AA16" s="69"/>
      <c r="AB16" s="26" t="str">
        <f aca="false">IF(C19&gt;E19,M19-L19,"")</f>
        <v/>
      </c>
      <c r="AC16" s="70" t="n">
        <f aca="false">AC15</f>
        <v>0.0414687898602457</v>
      </c>
      <c r="AD16" s="71" t="n">
        <f aca="false">AD15</f>
        <v>-8780</v>
      </c>
      <c r="AE16" s="72" t="e">
        <f aca="false">VLOOKUP(B19,Lookups!$B$6:$E$304,3)</f>
        <v>#N/A</v>
      </c>
    </row>
    <row r="17" customFormat="false" ht="12.75" hidden="false" customHeight="false" outlineLevel="0" collapsed="false">
      <c r="AA17" s="69"/>
      <c r="AB17" s="26" t="str">
        <f aca="false">IF(C20&gt;E20,M20-L20,"")</f>
        <v/>
      </c>
      <c r="AC17" s="70" t="e">
        <f aca="false">VLOOKUP(B20,Lookups!$B$6:$E$304,4)</f>
        <v>#N/A</v>
      </c>
      <c r="AD17" s="71" t="e">
        <f aca="false">T17-$J$4</f>
        <v>#VALUE!</v>
      </c>
      <c r="AE17" s="72" t="e">
        <f aca="false">VLOOKUP(B20,Lookups!$B$6:$E$304,3)</f>
        <v>#N/A</v>
      </c>
    </row>
    <row r="18" customFormat="false" ht="12.75" hidden="false" customHeight="false" outlineLevel="0" collapsed="false">
      <c r="AA18" s="69"/>
      <c r="AB18" s="26" t="str">
        <f aca="false">IF(C21&gt;E21,M21-L21,"")</f>
        <v/>
      </c>
      <c r="AC18" s="70" t="e">
        <f aca="false">VLOOKUP(B21,Lookups!$B$6:$E$304,4)</f>
        <v>#N/A</v>
      </c>
      <c r="AD18" s="71" t="e">
        <f aca="false">T18-$J$4</f>
        <v>#VALUE!</v>
      </c>
      <c r="AE18" s="72" t="e">
        <f aca="false">VLOOKUP(B21,Lookups!$B$6:$E$304,3)</f>
        <v>#N/A</v>
      </c>
    </row>
    <row r="19" customFormat="false" ht="12.75" hidden="false" customHeight="false" outlineLevel="0" collapsed="false">
      <c r="AA19" s="69"/>
      <c r="AB19" s="26" t="str">
        <f aca="false">IF(C22&gt;E22,M22-L22,"")</f>
        <v/>
      </c>
      <c r="AC19" s="70" t="e">
        <f aca="false">VLOOKUP(B22,Lookups!$B$6:$E$304,4)</f>
        <v>#N/A</v>
      </c>
      <c r="AD19" s="71" t="e">
        <f aca="false">T19-$J$4</f>
        <v>#VALUE!</v>
      </c>
      <c r="AE19" s="72" t="e">
        <f aca="false">VLOOKUP(B22,Lookups!$B$6:$E$304,3)</f>
        <v>#N/A</v>
      </c>
    </row>
    <row r="20" customFormat="false" ht="12.75" hidden="false" customHeight="false" outlineLevel="0" collapsed="false">
      <c r="AA20" s="69"/>
      <c r="AB20" s="26" t="str">
        <f aca="false">IF(C23&gt;E23,M23-L23,"")</f>
        <v/>
      </c>
      <c r="AC20" s="70" t="e">
        <f aca="false">VLOOKUP(B23,Lookups!$B$6:$E$304,4)</f>
        <v>#N/A</v>
      </c>
      <c r="AD20" s="71" t="e">
        <f aca="false">T20-$J$4</f>
        <v>#VALUE!</v>
      </c>
      <c r="AE20" s="72" t="e">
        <f aca="false">VLOOKUP(B23,Lookups!$B$6:$E$304,3)</f>
        <v>#N/A</v>
      </c>
    </row>
    <row r="21" customFormat="false" ht="12.75" hidden="false" customHeight="false" outlineLevel="0" collapsed="false">
      <c r="AA21" s="69"/>
      <c r="AB21" s="26" t="str">
        <f aca="false">IF(C24&gt;E24,M24-L24,"")</f>
        <v/>
      </c>
      <c r="AC21" s="70" t="e">
        <f aca="false">VLOOKUP(B24,Lookups!$B$6:$E$304,4)</f>
        <v>#N/A</v>
      </c>
      <c r="AD21" s="71" t="e">
        <f aca="false">T21-$J$4</f>
        <v>#VALUE!</v>
      </c>
      <c r="AE21" s="72" t="e">
        <f aca="false">VLOOKUP(B24,Lookups!$B$6:$E$304,3)</f>
        <v>#N/A</v>
      </c>
    </row>
    <row r="22" customFormat="false" ht="12.75" hidden="false" customHeight="false" outlineLevel="0" collapsed="false">
      <c r="AA22" s="69"/>
      <c r="AB22" s="26" t="str">
        <f aca="false">IF(C25&gt;E25,M25-L25,"")</f>
        <v/>
      </c>
      <c r="AC22" s="70" t="e">
        <f aca="false">VLOOKUP(B25,Lookups!$B$6:$E$304,4)</f>
        <v>#N/A</v>
      </c>
      <c r="AD22" s="71" t="e">
        <f aca="false">T22-$J$4</f>
        <v>#VALUE!</v>
      </c>
      <c r="AE22" s="72" t="e">
        <f aca="false">VLOOKUP(B25,Lookups!$B$6:$E$304,3)</f>
        <v>#N/A</v>
      </c>
    </row>
    <row r="23" customFormat="false" ht="12.75" hidden="false" customHeight="false" outlineLevel="0" collapsed="false">
      <c r="AA23" s="69"/>
      <c r="AB23" s="26" t="str">
        <f aca="false">IF(C26&gt;E26,M26-L26,"")</f>
        <v/>
      </c>
      <c r="AC23" s="70" t="e">
        <f aca="false">VLOOKUP(B26,Lookups!$B$6:$E$304,4)</f>
        <v>#N/A</v>
      </c>
      <c r="AD23" s="71" t="e">
        <f aca="false">T23-$J$4</f>
        <v>#VALUE!</v>
      </c>
      <c r="AE23" s="72" t="e">
        <f aca="false">VLOOKUP(B26,Lookups!$B$6:$E$304,3)</f>
        <v>#N/A</v>
      </c>
    </row>
    <row r="24" customFormat="false" ht="12.75" hidden="false" customHeight="false" outlineLevel="0" collapsed="false">
      <c r="AA24" s="69"/>
      <c r="AB24" s="26" t="str">
        <f aca="false">IF(C27&gt;E27,M27-L27,"")</f>
        <v/>
      </c>
      <c r="AC24" s="70" t="e">
        <f aca="false">VLOOKUP(B27,Lookups!$B$6:$E$304,4)</f>
        <v>#N/A</v>
      </c>
      <c r="AD24" s="71" t="e">
        <f aca="false">T24-$J$4</f>
        <v>#VALUE!</v>
      </c>
      <c r="AE24" s="72" t="e">
        <f aca="false">VLOOKUP(B27,Lookups!$B$6:$E$304,3)</f>
        <v>#N/A</v>
      </c>
    </row>
    <row r="25" customFormat="false" ht="12.75" hidden="false" customHeight="false" outlineLevel="0" collapsed="false">
      <c r="AA25" s="69"/>
      <c r="AB25" s="26" t="str">
        <f aca="false">IF(C28&gt;E28,M28-L28,"")</f>
        <v/>
      </c>
      <c r="AC25" s="70" t="e">
        <f aca="false">VLOOKUP(B28,Lookups!$B$6:$E$304,4)</f>
        <v>#N/A</v>
      </c>
      <c r="AD25" s="71" t="e">
        <f aca="false">T25-$J$4</f>
        <v>#VALUE!</v>
      </c>
      <c r="AE25" s="72" t="e">
        <f aca="false">VLOOKUP(B28,Lookups!$B$6:$E$304,3)</f>
        <v>#N/A</v>
      </c>
    </row>
    <row r="26" customFormat="false" ht="13.5" hidden="false" customHeight="false" outlineLevel="0" collapsed="false">
      <c r="AA26" s="73"/>
      <c r="AB26" s="74" t="str">
        <f aca="false">IF(C29&gt;E29,M29-L29,"")</f>
        <v/>
      </c>
      <c r="AC26" s="75" t="e">
        <f aca="false">VLOOKUP(B29,Lookups!$B$6:$E$304,4)</f>
        <v>#N/A</v>
      </c>
      <c r="AD26" s="76" t="e">
        <f aca="false">T26-$J$4</f>
        <v>#VALUE!</v>
      </c>
      <c r="AE26" s="77" t="e">
        <f aca="false">VLOOKUP(B29,Lookups!$B$6:$E$304,3)</f>
        <v>#N/A</v>
      </c>
    </row>
    <row r="27" customFormat="false" ht="13.5" hidden="false" customHeight="false" outlineLevel="0" collapsed="false">
      <c r="AA27" s="84"/>
      <c r="AB27" s="90"/>
      <c r="AC27" s="91"/>
      <c r="AD27" s="92"/>
    </row>
    <row r="28" customFormat="false" ht="12.75" hidden="false" customHeight="false" outlineLevel="0" collapsed="false">
      <c r="AA28" s="0"/>
      <c r="AB28" s="0"/>
      <c r="AE28" s="0"/>
    </row>
    <row r="29" customFormat="false" ht="12.75" hidden="false" customHeight="false" outlineLevel="0" collapsed="false">
      <c r="AA29" s="0"/>
      <c r="AB29" s="0"/>
      <c r="AE29" s="0"/>
    </row>
    <row r="30" customFormat="false" ht="12.75" hidden="false" customHeight="false" outlineLevel="0" collapsed="false">
      <c r="AA30" s="0"/>
      <c r="AB30" s="0"/>
      <c r="AE30" s="0"/>
    </row>
    <row r="31" customFormat="false" ht="12.75" hidden="false" customHeight="false" outlineLevel="0" collapsed="false">
      <c r="AA31" s="0"/>
      <c r="AB31" s="0"/>
      <c r="AE31" s="0"/>
    </row>
    <row r="32" customFormat="false" ht="12.75" hidden="false" customHeight="false" outlineLevel="0" collapsed="false">
      <c r="AA32" s="0"/>
      <c r="AB32" s="0"/>
      <c r="AE32" s="0"/>
    </row>
    <row r="33" customFormat="false" ht="12.75" hidden="false" customHeight="false" outlineLevel="0" collapsed="false">
      <c r="AA33" s="0"/>
      <c r="AB33" s="0"/>
      <c r="AE33" s="0"/>
    </row>
    <row r="34" customFormat="false" ht="12.75" hidden="false" customHeight="false" outlineLevel="0" collapsed="false">
      <c r="AA34" s="0"/>
      <c r="AB34" s="0"/>
      <c r="AE34" s="0"/>
    </row>
    <row r="35" customFormat="false" ht="12.75" hidden="false" customHeight="false" outlineLevel="0" collapsed="false">
      <c r="AA35" s="0"/>
      <c r="AB35" s="0"/>
      <c r="AE35" s="0"/>
    </row>
    <row r="36" customFormat="false" ht="12.75" hidden="false" customHeight="false" outlineLevel="0" collapsed="false">
      <c r="AA36" s="0"/>
      <c r="AB36" s="0"/>
      <c r="AE36" s="0"/>
    </row>
    <row r="37" customFormat="false" ht="12.75" hidden="false" customHeight="false" outlineLevel="0" collapsed="false">
      <c r="AA37" s="0"/>
      <c r="AB37" s="0"/>
      <c r="AE37" s="0"/>
    </row>
    <row r="38" customFormat="false" ht="12.75" hidden="false" customHeight="false" outlineLevel="0" collapsed="false">
      <c r="AA38" s="0"/>
      <c r="AB38" s="0"/>
      <c r="AE38" s="0"/>
    </row>
    <row r="39" customFormat="false" ht="12.75" hidden="false" customHeight="false" outlineLevel="0" collapsed="false">
      <c r="AA39" s="0"/>
      <c r="AB39" s="0"/>
      <c r="AE39" s="0"/>
    </row>
    <row r="40" customFormat="false" ht="12.75" hidden="false" customHeight="false" outlineLevel="0" collapsed="false">
      <c r="AA40" s="0"/>
      <c r="AB40" s="0"/>
      <c r="AE40" s="0"/>
    </row>
    <row r="41" customFormat="false" ht="12.75" hidden="false" customHeight="false" outlineLevel="0" collapsed="false">
      <c r="AA41" s="0"/>
      <c r="AB41" s="0"/>
      <c r="AE41" s="0"/>
    </row>
    <row r="42" customFormat="false" ht="12.75" hidden="false" customHeight="false" outlineLevel="0" collapsed="false">
      <c r="AA42" s="0"/>
      <c r="AB42" s="0"/>
      <c r="AE42" s="0"/>
    </row>
    <row r="43" customFormat="false" ht="12.75" hidden="false" customHeight="false" outlineLevel="0" collapsed="false">
      <c r="AA43" s="0"/>
      <c r="AB43" s="0"/>
      <c r="AE43" s="0"/>
    </row>
    <row r="44" customFormat="false" ht="12.75" hidden="false" customHeight="false" outlineLevel="0" collapsed="false">
      <c r="AA44" s="0"/>
      <c r="AB44" s="0"/>
      <c r="AE44" s="0"/>
    </row>
    <row r="45" customFormat="false" ht="12.75" hidden="false" customHeight="false" outlineLevel="0" collapsed="false">
      <c r="AA45" s="0"/>
      <c r="AB45" s="0"/>
      <c r="AE45" s="0"/>
    </row>
    <row r="46" customFormat="false" ht="12.75" hidden="false" customHeight="false" outlineLevel="0" collapsed="false">
      <c r="AA46" s="0"/>
      <c r="AB46" s="0"/>
      <c r="AE46" s="0"/>
    </row>
    <row r="47" customFormat="false" ht="12.75" hidden="false" customHeight="false" outlineLevel="0" collapsed="false">
      <c r="AA47" s="0"/>
      <c r="AB47" s="0"/>
      <c r="AE47" s="0"/>
    </row>
    <row r="48" customFormat="false" ht="12.75" hidden="false" customHeight="false" outlineLevel="0" collapsed="false">
      <c r="AA48" s="0"/>
      <c r="AB48" s="0"/>
      <c r="AE48" s="0"/>
    </row>
    <row r="49" customFormat="false" ht="12.75" hidden="false" customHeight="false" outlineLevel="0" collapsed="false">
      <c r="AA49" s="0"/>
      <c r="AB49" s="0"/>
      <c r="AE49" s="0"/>
    </row>
    <row r="50" customFormat="false" ht="12.75" hidden="false" customHeight="false" outlineLevel="0" collapsed="false">
      <c r="AA50" s="0"/>
      <c r="AB50" s="0"/>
      <c r="AE50" s="0"/>
    </row>
    <row r="51" customFormat="false" ht="12.75" hidden="false" customHeight="false" outlineLevel="0" collapsed="false">
      <c r="AA51" s="0"/>
      <c r="AB51" s="0"/>
      <c r="AE51" s="0"/>
    </row>
    <row r="52" customFormat="false" ht="12.75" hidden="false" customHeight="false" outlineLevel="0" collapsed="false">
      <c r="AA52" s="0"/>
      <c r="AB52" s="0"/>
      <c r="AE52" s="0"/>
    </row>
    <row r="53" customFormat="false" ht="12.75" hidden="false" customHeight="false" outlineLevel="0" collapsed="false">
      <c r="AA53" s="0"/>
      <c r="AB53" s="0"/>
      <c r="AE53" s="0"/>
    </row>
    <row r="54" customFormat="false" ht="12.75" hidden="false" customHeight="false" outlineLevel="0" collapsed="false">
      <c r="AA54" s="0"/>
      <c r="AB54" s="0"/>
      <c r="AE54" s="0"/>
    </row>
    <row r="55" customFormat="false" ht="12.75" hidden="false" customHeight="false" outlineLevel="0" collapsed="false">
      <c r="AA55" s="0"/>
      <c r="AB55" s="0"/>
      <c r="AE55" s="0"/>
    </row>
    <row r="56" customFormat="false" ht="12.75" hidden="false" customHeight="false" outlineLevel="0" collapsed="false">
      <c r="AA56" s="0"/>
      <c r="AB56" s="0"/>
      <c r="AE56" s="0"/>
    </row>
    <row r="57" customFormat="false" ht="12.75" hidden="false" customHeight="false" outlineLevel="0" collapsed="false">
      <c r="AA57" s="0"/>
      <c r="AB57" s="0"/>
      <c r="AE57" s="0"/>
    </row>
    <row r="58" customFormat="false" ht="12.75" hidden="false" customHeight="false" outlineLevel="0" collapsed="false">
      <c r="AA58" s="0"/>
      <c r="AB58" s="0"/>
      <c r="AE58" s="0"/>
    </row>
    <row r="59" customFormat="false" ht="12.75" hidden="false" customHeight="false" outlineLevel="0" collapsed="false">
      <c r="AA59" s="0"/>
      <c r="AB59" s="0"/>
      <c r="AE59" s="0"/>
    </row>
    <row r="60" customFormat="false" ht="12.75" hidden="false" customHeight="false" outlineLevel="0" collapsed="false">
      <c r="AA60" s="0"/>
      <c r="AB60" s="0"/>
      <c r="AE60" s="0"/>
    </row>
    <row r="61" customFormat="false" ht="12.75" hidden="false" customHeight="false" outlineLevel="0" collapsed="false">
      <c r="AA61" s="0"/>
      <c r="AB61" s="0"/>
      <c r="AE61" s="0"/>
    </row>
    <row r="62" customFormat="false" ht="12.75" hidden="false" customHeight="false" outlineLevel="0" collapsed="false">
      <c r="AA62" s="0"/>
      <c r="AB62" s="0"/>
      <c r="AE62" s="0"/>
    </row>
    <row r="63" customFormat="false" ht="12.75" hidden="false" customHeight="false" outlineLevel="0" collapsed="false">
      <c r="AA63" s="0"/>
      <c r="AB63" s="0"/>
      <c r="AE63" s="0"/>
    </row>
    <row r="64" customFormat="false" ht="12.75" hidden="false" customHeight="false" outlineLevel="0" collapsed="false">
      <c r="AA64" s="0"/>
      <c r="AB64" s="0"/>
      <c r="AE64" s="0"/>
    </row>
    <row r="65" customFormat="false" ht="12.75" hidden="false" customHeight="false" outlineLevel="0" collapsed="false">
      <c r="AA65" s="0"/>
      <c r="AB65" s="0"/>
      <c r="AE65" s="0"/>
    </row>
    <row r="66" customFormat="false" ht="12.75" hidden="false" customHeight="false" outlineLevel="0" collapsed="false">
      <c r="AA66" s="0"/>
      <c r="AB66" s="0"/>
      <c r="AE66" s="0"/>
    </row>
    <row r="67" customFormat="false" ht="12.75" hidden="false" customHeight="false" outlineLevel="0" collapsed="false">
      <c r="AA67" s="0"/>
      <c r="AB67" s="0"/>
      <c r="AE67" s="0"/>
    </row>
    <row r="68" customFormat="false" ht="12.75" hidden="false" customHeight="false" outlineLevel="0" collapsed="false">
      <c r="AA68" s="0"/>
      <c r="AB68" s="0"/>
      <c r="AE68" s="0"/>
    </row>
    <row r="69" customFormat="false" ht="12.75" hidden="false" customHeight="false" outlineLevel="0" collapsed="false">
      <c r="AA69" s="0"/>
      <c r="AB69" s="0"/>
      <c r="AE69" s="0"/>
    </row>
    <row r="70" customFormat="false" ht="12.75" hidden="false" customHeight="false" outlineLevel="0" collapsed="false">
      <c r="AA70" s="0"/>
      <c r="AB70" s="0"/>
      <c r="AE70" s="0"/>
    </row>
    <row r="71" customFormat="false" ht="12.75" hidden="false" customHeight="false" outlineLevel="0" collapsed="false">
      <c r="AA71" s="0"/>
      <c r="AB71" s="0"/>
      <c r="AE71" s="0"/>
    </row>
    <row r="72" customFormat="false" ht="12.75" hidden="false" customHeight="false" outlineLevel="0" collapsed="false">
      <c r="AA72" s="0"/>
      <c r="AB72" s="0"/>
      <c r="AE72" s="0"/>
    </row>
    <row r="73" customFormat="false" ht="12.75" hidden="false" customHeight="false" outlineLevel="0" collapsed="false">
      <c r="AA73" s="0"/>
      <c r="AB73" s="0"/>
      <c r="AE73" s="0"/>
    </row>
    <row r="74" customFormat="false" ht="12.75" hidden="false" customHeight="false" outlineLevel="0" collapsed="false">
      <c r="AA74" s="0"/>
      <c r="AB74" s="0"/>
      <c r="AE74" s="0"/>
    </row>
    <row r="75" customFormat="false" ht="12.75" hidden="false" customHeight="false" outlineLevel="0" collapsed="false">
      <c r="AA75" s="0"/>
      <c r="AB75" s="0"/>
      <c r="AE75" s="0"/>
    </row>
    <row r="76" customFormat="false" ht="12.75" hidden="false" customHeight="false" outlineLevel="0" collapsed="false">
      <c r="AA76" s="0"/>
      <c r="AB76" s="0"/>
      <c r="AE76" s="0"/>
    </row>
    <row r="77" customFormat="false" ht="12.75" hidden="false" customHeight="false" outlineLevel="0" collapsed="false">
      <c r="AA77" s="0"/>
      <c r="AB77" s="0"/>
      <c r="AE77" s="0"/>
    </row>
    <row r="78" customFormat="false" ht="12.75" hidden="false" customHeight="false" outlineLevel="0" collapsed="false">
      <c r="AA78" s="0"/>
      <c r="AB78" s="0"/>
      <c r="AE78" s="0"/>
    </row>
    <row r="79" customFormat="false" ht="12.75" hidden="false" customHeight="false" outlineLevel="0" collapsed="false">
      <c r="AA79" s="0"/>
      <c r="AB79" s="0"/>
      <c r="AE79" s="0"/>
    </row>
    <row r="80" customFormat="false" ht="12.75" hidden="false" customHeight="false" outlineLevel="0" collapsed="false">
      <c r="AA80" s="0"/>
      <c r="AB80" s="0"/>
      <c r="AE80" s="0"/>
    </row>
    <row r="81" customFormat="false" ht="12.75" hidden="false" customHeight="false" outlineLevel="0" collapsed="false">
      <c r="AA81" s="0"/>
      <c r="AB81" s="0"/>
      <c r="AE81" s="0"/>
    </row>
    <row r="82" customFormat="false" ht="12.75" hidden="false" customHeight="false" outlineLevel="0" collapsed="false">
      <c r="AA82" s="0"/>
      <c r="AB82" s="0"/>
      <c r="AE82" s="0"/>
    </row>
    <row r="83" customFormat="false" ht="12.75" hidden="false" customHeight="false" outlineLevel="0" collapsed="false">
      <c r="AA83" s="0"/>
      <c r="AB83" s="0"/>
      <c r="AE83" s="0"/>
    </row>
    <row r="84" customFormat="false" ht="12.75" hidden="false" customHeight="false" outlineLevel="0" collapsed="false">
      <c r="AA84" s="0"/>
      <c r="AB84" s="0"/>
      <c r="AE84" s="0"/>
    </row>
    <row r="85" customFormat="false" ht="12.75" hidden="false" customHeight="false" outlineLevel="0" collapsed="false">
      <c r="AA85" s="0"/>
      <c r="AB85" s="0"/>
      <c r="AE85" s="0"/>
    </row>
    <row r="86" customFormat="false" ht="12.75" hidden="false" customHeight="false" outlineLevel="0" collapsed="false">
      <c r="AA86" s="0"/>
      <c r="AB86" s="0"/>
      <c r="AE86" s="0"/>
    </row>
    <row r="87" customFormat="false" ht="12.75" hidden="false" customHeight="false" outlineLevel="0" collapsed="false">
      <c r="AA87" s="0"/>
      <c r="AB87" s="0"/>
      <c r="AE87" s="0"/>
    </row>
    <row r="88" customFormat="false" ht="12.75" hidden="false" customHeight="false" outlineLevel="0" collapsed="false">
      <c r="AA88" s="0"/>
      <c r="AB88" s="0"/>
      <c r="AE88" s="0"/>
    </row>
    <row r="89" customFormat="false" ht="12.75" hidden="false" customHeight="false" outlineLevel="0" collapsed="false">
      <c r="AA89" s="0"/>
      <c r="AB89" s="0"/>
      <c r="AE89" s="0"/>
    </row>
    <row r="90" customFormat="false" ht="12.75" hidden="false" customHeight="false" outlineLevel="0" collapsed="false">
      <c r="AA90" s="0"/>
      <c r="AB90" s="0"/>
      <c r="AE90" s="0"/>
    </row>
    <row r="91" customFormat="false" ht="12.75" hidden="false" customHeight="false" outlineLevel="0" collapsed="false">
      <c r="AA91" s="0"/>
      <c r="AB91" s="0"/>
      <c r="AE91" s="0"/>
    </row>
    <row r="92" customFormat="false" ht="12.75" hidden="false" customHeight="false" outlineLevel="0" collapsed="false">
      <c r="AA92" s="0"/>
      <c r="AB92" s="0"/>
      <c r="AE92" s="0"/>
    </row>
    <row r="93" customFormat="false" ht="12.75" hidden="false" customHeight="false" outlineLevel="0" collapsed="false">
      <c r="AA93" s="0"/>
      <c r="AB93" s="0"/>
      <c r="AE93" s="0"/>
    </row>
    <row r="94" customFormat="false" ht="12.75" hidden="false" customHeight="false" outlineLevel="0" collapsed="false">
      <c r="AA94" s="0"/>
      <c r="AB94" s="0"/>
      <c r="AE94" s="0"/>
    </row>
    <row r="95" customFormat="false" ht="12.75" hidden="false" customHeight="false" outlineLevel="0" collapsed="false">
      <c r="AA95" s="0"/>
      <c r="AB95" s="0"/>
      <c r="AE95" s="0"/>
    </row>
    <row r="96" customFormat="false" ht="12.75" hidden="false" customHeight="false" outlineLevel="0" collapsed="false">
      <c r="AA96" s="0"/>
      <c r="AB96" s="0"/>
      <c r="AE96" s="0"/>
    </row>
    <row r="97" customFormat="false" ht="12.75" hidden="false" customHeight="false" outlineLevel="0" collapsed="false">
      <c r="AA97" s="0"/>
      <c r="AB97" s="0"/>
      <c r="AE97" s="0"/>
    </row>
  </sheetData>
  <conditionalFormatting sqref="J6:J10 J12:J16">
    <cfRule type="cellIs" priority="2" operator="notBetween" aboveAverage="0" equalAverage="0" bottom="0" percent="0" rank="0" text="" dxfId="0">
      <formula>$K6</formula>
      <formula>$L6</formula>
    </cfRule>
  </conditionalFormatting>
  <conditionalFormatting sqref="G5 G11">
    <cfRule type="cellIs" priority="3" operator="notEqual" aboveAverage="0" equalAverage="0" bottom="0" percent="0" rank="0" text="" dxfId="1">
      <formula>1</formula>
    </cfRule>
  </conditionalFormatting>
  <conditionalFormatting sqref="U12:U16 U6:U10">
    <cfRule type="cellIs" priority="4" operator="between" aboveAverage="0" equalAverage="0" bottom="0" percent="0" rank="0" text="" dxfId="2">
      <formula>-0.05</formula>
      <formula>0.05</formula>
    </cfRule>
    <cfRule type="cellIs" priority="5" operator="between" aboveAverage="0" equalAverage="0" bottom="0" percent="0" rank="0" text="" dxfId="3">
      <formula>-0.1</formula>
      <formula>0.1</formula>
    </cfRule>
    <cfRule type="cellIs" priority="6" operator="notBetween" aboveAverage="0" equalAverage="0" bottom="0" percent="0" rank="0" text="" dxfId="4">
      <formula>-0.1</formula>
      <formula>0.1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1997-08-26T09:09:04Z</dcterms:created>
  <dc:creator>Steve Wang</dc:creator>
  <dc:description/>
  <dc:language>en-US</dc:language>
  <cp:lastModifiedBy>ECT User</cp:lastModifiedBy>
  <cp:lastPrinted>2001-08-31T12:03:39Z</cp:lastPrinted>
  <dcterms:modified xsi:type="dcterms:W3CDTF">2001-08-31T13:22:48Z</dcterms:modified>
  <cp:revision>0</cp:revision>
  <dc:subject/>
  <dc:title/>
</cp:coreProperties>
</file>