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Volum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" authorId="0">
      <text>
        <r>
          <rPr>
            <b val="true"/>
            <sz val="8"/>
            <color rgb="FF000000"/>
            <rFont val="Tahoma"/>
            <family val="0"/>
          </rPr>
          <t xml:space="preserve">mbronst2:
</t>
        </r>
        <r>
          <rPr>
            <sz val="8"/>
            <color rgb="FF000000"/>
            <rFont val="Tahoma"/>
            <family val="0"/>
          </rPr>
          <t xml:space="preserve">Put an X in this column when Citizens purchases from a 3rd party and Enron is responsible for transportation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</xdr:row>
                <xdr:rowOff>7</xdr:rowOff>
              </xdr:from>
              <xdr:to>
                <xdr:col>8</xdr:col>
                <xdr:colOff>16</xdr:colOff>
                <xdr:row>6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<sst xmlns="http://schemas.openxmlformats.org/spreadsheetml/2006/main" count="52" uniqueCount="49">
  <si>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</si>
  <si>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</si>
  <si>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</si>
  <si>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</si>
  <si>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</si>
  <si>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</si>
  <si>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</si>
  <si>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</si>
  <si>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</si>
  <si>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</si>
  <si>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</si>
  <si>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</si>
  <si>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</si>
  <si>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</si>
  <si>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</si>
  <si>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</si>
  <si>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</si>
  <si>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</si>
  <si>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</si>
  <si>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</si>
  <si>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</si>
  <si>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</si>
  <si>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</si>
  <si>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</si>
  <si>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</si>
  <si>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</si>
  <si>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</si>
  <si>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</si>
  <si>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</si>
  <si>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</si>
  <si>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</si>
  <si>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</si>
  <si>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</si>
  <si>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</si>
  <si>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</si>
  <si>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</si>
  <si>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</si>
  <si>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</si>
  <si>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</si>
  <si>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</si>
  <si>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</si>
  <si>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</si>
  <si>
    <t xml:space="preserve">DAILY SCHEDULED VOLUME TO:</t>
  </si>
  <si>
    <t xml:space="preserve">DATE</t>
  </si>
  <si>
    <t xml:space="preserve">CITIZENS</t>
  </si>
  <si>
    <t xml:space="preserve">PPL</t>
  </si>
  <si>
    <t xml:space="preserve">PRICE</t>
  </si>
  <si>
    <t xml:space="preserve">COMMENTS</t>
  </si>
  <si>
    <t xml:space="preserve">TRANSPORT ONLY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</si>
</sst>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\$* #,##0.0000_);_(\$* \(#,##0.0000\);_(\$* \-??_);_(@_)"/>
    <numFmt numFmtId="173" formatCode="_(* #,##0.0000_);_(* \(#,##0.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00FF"/>
      <name val="Arial Unicode MS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0" width="12.28"/>
    <col collapsed="false" customWidth="true" hidden="false" outlineLevel="0" max="13" min="13" style="3" width="12.99"/>
    <col collapsed="false" customWidth="true" hidden="false" outlineLevel="0" max="14" min="14" style="0" width="12.14"/>
    <col collapsed="false" customWidth="true" hidden="false" outlineLevel="0" max="15" min="15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12.14"/>
    <col collapsed="false" customWidth="true" hidden="false" outlineLevel="0" max="26" min="26" style="0" width="12.99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1.7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37165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0.1052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0.2078</v>
      </c>
      <c r="I11" s="14"/>
    </row>
    <row r="12" customFormat="false" ht="13.5" hidden="false" customHeight="false" outlineLevel="0" collapsed="false">
      <c r="B12" s="8" t="s">
        <v>6</v>
      </c>
      <c r="C12" s="12" t="n">
        <v>0.0184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36" t="s">
        <v>30</v>
      </c>
      <c r="R15" s="29" t="s">
        <v>31</v>
      </c>
      <c r="S15" s="37" t="s">
        <v>32</v>
      </c>
      <c r="T15" s="28" t="s">
        <v>33</v>
      </c>
      <c r="U15" s="28" t="s">
        <v>34</v>
      </c>
      <c r="V15" s="38" t="s">
        <v>35</v>
      </c>
      <c r="W15" s="35" t="s">
        <v>36</v>
      </c>
      <c r="X15" s="39" t="s">
        <v>37</v>
      </c>
      <c r="Z15" s="40" t="s">
        <v>38</v>
      </c>
      <c r="AA15" s="41" t="s">
        <v>39</v>
      </c>
      <c r="AC15" s="42" t="s">
        <v>40</v>
      </c>
    </row>
    <row r="16" customFormat="false" ht="15" hidden="false" customHeight="false" outlineLevel="0" collapsed="false">
      <c r="A16" s="43" t="n">
        <f aca="false">C4</f>
        <v>37165</v>
      </c>
      <c r="B16" s="44" t="n">
        <v>14979</v>
      </c>
      <c r="C16" s="45" t="n">
        <f aca="false">ROUND($B16/(1-$C$9)/(1-$C$13),0)</f>
        <v>15724</v>
      </c>
      <c r="D16" s="44" t="n">
        <v>14979</v>
      </c>
      <c r="E16" s="46" t="n">
        <f aca="false">ROUND($C$5*0.09,2)</f>
        <v>1800</v>
      </c>
      <c r="F16" s="47" t="n">
        <v>1.53</v>
      </c>
      <c r="G16" s="48" t="n">
        <f aca="false">ROUND(B16*F16,2)</f>
        <v>22917.87</v>
      </c>
      <c r="H16" s="49" t="n">
        <f aca="false">ROUND($C$7*$C$5,2)</f>
        <v>2104</v>
      </c>
      <c r="I16" s="50" t="n">
        <f aca="false">ROUND($C$8*D16,2)</f>
        <v>16.48</v>
      </c>
      <c r="J16" s="51" t="n">
        <f aca="false">ROUND(K16*D16,2)</f>
        <v>56.92</v>
      </c>
      <c r="K16" s="52" t="n">
        <f aca="false">ROUND(((F16/(1-$C$9))-F16),4)</f>
        <v>0.0038</v>
      </c>
      <c r="L16" s="50" t="n">
        <f aca="false">SUM(H16:J16)</f>
        <v>2177.4</v>
      </c>
      <c r="M16" s="50" t="n">
        <f aca="false">ROUND($C$12*D16,2)</f>
        <v>275.61</v>
      </c>
      <c r="N16" s="51" t="n">
        <f aca="false">ROUND(O16*D16,2)</f>
        <v>1082.98</v>
      </c>
      <c r="O16" s="52" t="n">
        <f aca="false">ROUND(((F16+K16)/(1-$C$13))-(F16+K16),4)</f>
        <v>0.0723</v>
      </c>
      <c r="P16" s="53" t="n">
        <f aca="false">SUM(M16:N16)</f>
        <v>1358.59</v>
      </c>
      <c r="Q16" s="54" t="n">
        <v>1.625</v>
      </c>
      <c r="R16" s="55" t="n">
        <v>1.53</v>
      </c>
      <c r="S16" s="56" t="n">
        <f aca="false">(L16+P16)</f>
        <v>3535.99</v>
      </c>
      <c r="T16" s="57" t="n">
        <f aca="false">IF((((Q16-0.1)-($C$7+$C$8+$C$11+$C$12+K16+O16)-R16)&lt;(-$C$8+-$C$12)),(-$C$8-$C$12),((Q16-0.1)-($C$7+$C$8+$C$11+$C$12+K16+O16)-R16))</f>
        <v>-0.0195</v>
      </c>
      <c r="U16" s="50" t="n">
        <f aca="false">ROUND(B16*T16,2)</f>
        <v>-292.09</v>
      </c>
      <c r="V16" s="58" t="n">
        <f aca="false">ROUND(0.085*U16,2)</f>
        <v>-24.83</v>
      </c>
      <c r="W16" s="59" t="n">
        <f aca="false">ROUND((($C$11-0.09)*$C$5)*0.085,2)</f>
        <v>200.26</v>
      </c>
      <c r="X16" s="60" t="n">
        <f aca="false">E16+G16+S16+V16+W16</f>
        <v>28429.29</v>
      </c>
      <c r="Y16" s="61"/>
      <c r="Z16" s="62" t="n">
        <f aca="false">ROUND((U16*0.075)+((($C$11-0.09)*$C$5)*0.075),2)</f>
        <v>154.79</v>
      </c>
      <c r="AA16" s="53" t="n">
        <f aca="false">ROUND((U16*0.01)+((($C$11-0.09)*$C$5)*0.01),2)</f>
        <v>20.64</v>
      </c>
      <c r="AC16" s="63" t="n">
        <f aca="false">ROUND($C$5*0.02,2)</f>
        <v>400</v>
      </c>
      <c r="AD16" s="61" t="n">
        <f aca="false">I16+J16+M16+N16</f>
        <v>1431.99</v>
      </c>
    </row>
    <row r="17" customFormat="false" ht="15" hidden="false" customHeight="false" outlineLevel="0" collapsed="false">
      <c r="A17" s="43" t="n">
        <f aca="false">A16+1</f>
        <v>37166</v>
      </c>
      <c r="B17" s="44" t="n">
        <v>15078</v>
      </c>
      <c r="C17" s="45" t="n">
        <f aca="false">ROUND($B17/(1-$C$9)/(1-$C$13),0)</f>
        <v>15828</v>
      </c>
      <c r="D17" s="44" t="n">
        <v>15078</v>
      </c>
      <c r="E17" s="46" t="n">
        <f aca="false">ROUND($C$5*0.09,2)</f>
        <v>1800</v>
      </c>
      <c r="F17" s="47" t="n">
        <v>1.49</v>
      </c>
      <c r="G17" s="48" t="n">
        <f aca="false">ROUND(B17*F17,2)</f>
        <v>22466.22</v>
      </c>
      <c r="H17" s="49" t="n">
        <f aca="false">ROUND($C$7*$C$5,2)</f>
        <v>2104</v>
      </c>
      <c r="I17" s="50" t="n">
        <f aca="false">ROUND($C$8*D17,2)</f>
        <v>16.59</v>
      </c>
      <c r="J17" s="51" t="n">
        <f aca="false">ROUND(K17*D17,2)</f>
        <v>55.79</v>
      </c>
      <c r="K17" s="52" t="n">
        <f aca="false">ROUND(((F17/(1-$C$9))-F17),4)</f>
        <v>0.0037</v>
      </c>
      <c r="L17" s="50" t="n">
        <f aca="false">SUM(H17:J17)</f>
        <v>2176.38</v>
      </c>
      <c r="M17" s="50" t="n">
        <f aca="false">ROUND($C$12*D17,2)</f>
        <v>277.44</v>
      </c>
      <c r="N17" s="51" t="n">
        <f aca="false">ROUND(O17*D17,2)</f>
        <v>1061.49</v>
      </c>
      <c r="O17" s="52" t="n">
        <f aca="false">ROUND(((F17+K17)/(1-$C$13))-(F17+K17),4)</f>
        <v>0.0704</v>
      </c>
      <c r="P17" s="53" t="n">
        <f aca="false">SUM(M17:N17)</f>
        <v>1338.93</v>
      </c>
      <c r="Q17" s="54" t="n">
        <v>1.565</v>
      </c>
      <c r="R17" s="55" t="n">
        <v>1.49</v>
      </c>
      <c r="S17" s="56" t="n">
        <f aca="false">(L17+P17)</f>
        <v>3515.31</v>
      </c>
      <c r="T17" s="57" t="n">
        <f aca="false">IF((((Q17-0.1)-($C$7+$C$8+$C$11+$C$12+K17+O17)-R17)&lt;(-$C$8+-$C$12)),(-$C$8-$C$12),((Q17-0.1)-($C$7+$C$8+$C$11+$C$12+K17+O17)-R17))</f>
        <v>-0.0195</v>
      </c>
      <c r="U17" s="50" t="n">
        <f aca="false">ROUND(B17*T17,2)</f>
        <v>-294.02</v>
      </c>
      <c r="V17" s="58" t="n">
        <f aca="false">ROUND(0.085*U17,2)</f>
        <v>-24.99</v>
      </c>
      <c r="W17" s="59" t="n">
        <f aca="false">ROUND((($C$11-0.09)*$C$5)*0.085,2)</f>
        <v>200.26</v>
      </c>
      <c r="X17" s="60" t="n">
        <f aca="false">E17+G17+S17+V17+W17</f>
        <v>27956.8</v>
      </c>
      <c r="Y17" s="61"/>
      <c r="Z17" s="62" t="n">
        <f aca="false">ROUND((U17*0.075)+((($C$11-0.09)*$C$5)*0.075),2)</f>
        <v>154.65</v>
      </c>
      <c r="AA17" s="53" t="n">
        <f aca="false">ROUND((U17*0.01)+((($C$11-0.09)*$C$5)*0.01),2)</f>
        <v>20.62</v>
      </c>
      <c r="AC17" s="63" t="n">
        <f aca="false">ROUND($C$5*0.02,2)</f>
        <v>400</v>
      </c>
    </row>
    <row r="18" customFormat="false" ht="15" hidden="false" customHeight="false" outlineLevel="0" collapsed="false">
      <c r="A18" s="43" t="n">
        <f aca="false">A17+1</f>
        <v>37167</v>
      </c>
      <c r="B18" s="44" t="n">
        <v>19975</v>
      </c>
      <c r="C18" s="45" t="n">
        <f aca="false">ROUND($B18/(1-$C$9)/(1-$C$13),0)</f>
        <v>20969</v>
      </c>
      <c r="D18" s="44" t="n">
        <v>19975</v>
      </c>
      <c r="E18" s="46" t="n">
        <f aca="false">ROUND($C$5*0.09,2)</f>
        <v>1800</v>
      </c>
      <c r="F18" s="47" t="n">
        <v>1.475</v>
      </c>
      <c r="G18" s="48" t="n">
        <f aca="false">ROUND(B18*F18,2)</f>
        <v>29463.13</v>
      </c>
      <c r="H18" s="49" t="n">
        <f aca="false">ROUND($C$7*$C$5,2)</f>
        <v>2104</v>
      </c>
      <c r="I18" s="50" t="n">
        <f aca="false">ROUND($C$8*D18,2)</f>
        <v>21.97</v>
      </c>
      <c r="J18" s="51" t="n">
        <f aca="false">ROUND(K18*D18,2)</f>
        <v>73.91</v>
      </c>
      <c r="K18" s="52" t="n">
        <f aca="false">ROUND(((F18/(1-$C$9))-F18),4)</f>
        <v>0.0037</v>
      </c>
      <c r="L18" s="50" t="n">
        <f aca="false">SUM(H18:J18)</f>
        <v>2199.88</v>
      </c>
      <c r="M18" s="50" t="n">
        <f aca="false">ROUND($C$12*D18,2)</f>
        <v>367.54</v>
      </c>
      <c r="N18" s="51" t="n">
        <f aca="false">ROUND(O18*D18,2)</f>
        <v>1392.26</v>
      </c>
      <c r="O18" s="52" t="n">
        <f aca="false">ROUND(((F18+K18)/(1-$C$13))-(F18+K18),4)</f>
        <v>0.0697</v>
      </c>
      <c r="P18" s="53" t="n">
        <f aca="false">SUM(M18:N18)</f>
        <v>1759.8</v>
      </c>
      <c r="Q18" s="54" t="n">
        <v>1.595</v>
      </c>
      <c r="R18" s="55" t="n">
        <v>1.475</v>
      </c>
      <c r="S18" s="56" t="n">
        <f aca="false">(L18+P18)</f>
        <v>3959.68</v>
      </c>
      <c r="T18" s="57" t="n">
        <f aca="false">IF((((Q18-0.1)-($C$7+$C$8+$C$11+$C$12+K18+O18)-R18)&lt;(-$C$8+-$C$12)),(-$C$8-$C$12),((Q18-0.1)-($C$7+$C$8+$C$11+$C$12+K18+O18)-R18))</f>
        <v>-0.0195</v>
      </c>
      <c r="U18" s="50" t="n">
        <f aca="false">ROUND(B18*T18,2)</f>
        <v>-389.51</v>
      </c>
      <c r="V18" s="58" t="n">
        <f aca="false">ROUND(0.085*U18,2)</f>
        <v>-33.11</v>
      </c>
      <c r="W18" s="59" t="n">
        <f aca="false">ROUND((($C$11-0.09)*$C$5)*0.085,2)</f>
        <v>200.26</v>
      </c>
      <c r="X18" s="60" t="n">
        <f aca="false">E18+G18+S18+V18+W18</f>
        <v>35389.96</v>
      </c>
      <c r="Y18" s="61"/>
      <c r="Z18" s="62" t="n">
        <f aca="false">ROUND((U18*0.075)+((($C$11-0.09)*$C$5)*0.075),2)</f>
        <v>147.49</v>
      </c>
      <c r="AA18" s="53" t="n">
        <f aca="false">ROUND((U18*0.01)+((($C$11-0.09)*$C$5)*0.01),2)</f>
        <v>19.66</v>
      </c>
      <c r="AC18" s="63" t="n">
        <f aca="false">ROUND($C$5*0.02,2)</f>
        <v>400</v>
      </c>
    </row>
    <row r="19" customFormat="false" ht="15" hidden="false" customHeight="false" outlineLevel="0" collapsed="false">
      <c r="A19" s="43" t="n">
        <f aca="false">A18+1</f>
        <v>37168</v>
      </c>
      <c r="B19" s="44" t="n">
        <v>20000</v>
      </c>
      <c r="C19" s="45" t="n">
        <f aca="false">ROUND($B19/(1-$C$9)/(1-$C$13),0)</f>
        <v>20995</v>
      </c>
      <c r="D19" s="44" t="n">
        <v>20000</v>
      </c>
      <c r="E19" s="46" t="n">
        <f aca="false">ROUND($C$5*0.09,2)</f>
        <v>1800</v>
      </c>
      <c r="F19" s="47" t="n">
        <v>1.69</v>
      </c>
      <c r="G19" s="48" t="n">
        <f aca="false">ROUND(B19*F19,2)</f>
        <v>33800</v>
      </c>
      <c r="H19" s="49" t="n">
        <f aca="false">ROUND($C$7*$C$5,2)</f>
        <v>2104</v>
      </c>
      <c r="I19" s="50" t="n">
        <f aca="false">ROUND($C$8*D19,2)</f>
        <v>22</v>
      </c>
      <c r="J19" s="51" t="n">
        <f aca="false">ROUND(K19*D19,2)</f>
        <v>84</v>
      </c>
      <c r="K19" s="52" t="n">
        <f aca="false">ROUND(((F19/(1-$C$9))-F19),4)</f>
        <v>0.0042</v>
      </c>
      <c r="L19" s="50" t="n">
        <f aca="false">SUM(H19:J19)</f>
        <v>2210</v>
      </c>
      <c r="M19" s="50" t="n">
        <f aca="false">ROUND($C$12*D19,2)</f>
        <v>368</v>
      </c>
      <c r="N19" s="51" t="n">
        <f aca="false">ROUND(O19*D19,2)</f>
        <v>1596</v>
      </c>
      <c r="O19" s="52" t="n">
        <f aca="false">ROUND(((F19+K19)/(1-$C$13))-(F19+K19),4)</f>
        <v>0.0798</v>
      </c>
      <c r="P19" s="53" t="n">
        <f aca="false">SUM(M19:N19)</f>
        <v>1964</v>
      </c>
      <c r="Q19" s="54" t="n">
        <v>1.8</v>
      </c>
      <c r="R19" s="55" t="n">
        <v>1.69</v>
      </c>
      <c r="S19" s="56" t="n">
        <f aca="false">(L19+P19)</f>
        <v>4174</v>
      </c>
      <c r="T19" s="57" t="n">
        <f aca="false">IF((((Q19-0.1)-($C$7+$C$8+$C$11+$C$12+K19+O19)-R19)&lt;(-$C$8+-$C$12)),(-$C$8-$C$12),((Q19-0.1)-($C$7+$C$8+$C$11+$C$12+K19+O19)-R19))</f>
        <v>-0.0195</v>
      </c>
      <c r="U19" s="50" t="n">
        <f aca="false">ROUND(B19*T19,2)</f>
        <v>-390</v>
      </c>
      <c r="V19" s="58" t="n">
        <f aca="false">ROUND(0.085*U19,2)</f>
        <v>-33.15</v>
      </c>
      <c r="W19" s="59" t="n">
        <f aca="false">ROUND((($C$11-0.09)*$C$5)*0.085,2)</f>
        <v>200.26</v>
      </c>
      <c r="X19" s="60" t="n">
        <f aca="false">E19+G19+S19+V19+W19</f>
        <v>39941.11</v>
      </c>
      <c r="Y19" s="61"/>
      <c r="Z19" s="62" t="n">
        <f aca="false">ROUND((U19*0.075)+((($C$11-0.09)*$C$5)*0.075),2)</f>
        <v>147.45</v>
      </c>
      <c r="AA19" s="53" t="n">
        <f aca="false">ROUND((U19*0.01)+((($C$11-0.09)*$C$5)*0.01),2)</f>
        <v>19.66</v>
      </c>
      <c r="AC19" s="63" t="n">
        <f aca="false">ROUND($C$5*0.02,2)</f>
        <v>400</v>
      </c>
    </row>
    <row r="20" customFormat="false" ht="15" hidden="false" customHeight="false" outlineLevel="0" collapsed="false">
      <c r="A20" s="43" t="n">
        <f aca="false">A19+1</f>
        <v>37169</v>
      </c>
      <c r="B20" s="44" t="n">
        <v>20000</v>
      </c>
      <c r="C20" s="45" t="n">
        <f aca="false">ROUND($B20/(1-$C$9)/(1-$C$13),0)</f>
        <v>20995</v>
      </c>
      <c r="D20" s="44" t="n">
        <v>20000</v>
      </c>
      <c r="E20" s="46" t="n">
        <f aca="false">ROUND($C$5*0.09,2)</f>
        <v>1800</v>
      </c>
      <c r="F20" s="47" t="n">
        <v>1.85</v>
      </c>
      <c r="G20" s="48" t="n">
        <f aca="false">ROUND(B20*F20,2)</f>
        <v>37000</v>
      </c>
      <c r="H20" s="49" t="n">
        <f aca="false">ROUND($C$7*$C$5,2)</f>
        <v>2104</v>
      </c>
      <c r="I20" s="50" t="n">
        <f aca="false">ROUND($C$8*D20,2)</f>
        <v>22</v>
      </c>
      <c r="J20" s="51" t="n">
        <f aca="false">ROUND(K20*D20,2)</f>
        <v>92</v>
      </c>
      <c r="K20" s="52" t="n">
        <f aca="false">ROUND(((F20/(1-$C$9))-F20),4)</f>
        <v>0.0046</v>
      </c>
      <c r="L20" s="50" t="n">
        <f aca="false">SUM(H20:J20)</f>
        <v>2218</v>
      </c>
      <c r="M20" s="50" t="n">
        <f aca="false">ROUND($C$12*D20,2)</f>
        <v>368</v>
      </c>
      <c r="N20" s="51" t="n">
        <f aca="false">ROUND(O20*D20,2)</f>
        <v>1748</v>
      </c>
      <c r="O20" s="52" t="n">
        <f aca="false">ROUND(((F20+K20)/(1-$C$13))-(F20+K20),4)</f>
        <v>0.0874</v>
      </c>
      <c r="P20" s="53" t="n">
        <f aca="false">SUM(M20:N20)</f>
        <v>2116</v>
      </c>
      <c r="Q20" s="54" t="n">
        <v>1.965</v>
      </c>
      <c r="R20" s="55" t="n">
        <v>1.85</v>
      </c>
      <c r="S20" s="56" t="n">
        <f aca="false">(L20+P20)</f>
        <v>4334</v>
      </c>
      <c r="T20" s="57" t="n">
        <f aca="false">IF((((Q20-0.1)-($C$7+$C$8+$C$11+$C$12+K20+O20)-R20)&lt;(-$C$8+-$C$12)),(-$C$8-$C$12),((Q20-0.1)-($C$7+$C$8+$C$11+$C$12+K20+O20)-R20))</f>
        <v>-0.0195</v>
      </c>
      <c r="U20" s="50" t="n">
        <f aca="false">ROUND(B20*T20,2)</f>
        <v>-390</v>
      </c>
      <c r="V20" s="58" t="n">
        <f aca="false">ROUND(0.085*U20,2)</f>
        <v>-33.15</v>
      </c>
      <c r="W20" s="59" t="n">
        <f aca="false">ROUND((($C$11-0.09)*$C$5)*0.085,2)</f>
        <v>200.26</v>
      </c>
      <c r="X20" s="60" t="n">
        <f aca="false">E20+G20+S20+V20+W20</f>
        <v>43301.11</v>
      </c>
      <c r="Y20" s="61"/>
      <c r="Z20" s="62" t="n">
        <f aca="false">ROUND((U20*0.075)+((($C$11-0.09)*$C$5)*0.075),2)</f>
        <v>147.45</v>
      </c>
      <c r="AA20" s="53" t="n">
        <f aca="false">ROUND((U20*0.01)+((($C$11-0.09)*$C$5)*0.01),2)</f>
        <v>19.66</v>
      </c>
      <c r="AC20" s="63" t="n">
        <f aca="false">ROUND($C$5*0.02,2)</f>
        <v>400</v>
      </c>
    </row>
    <row r="21" customFormat="false" ht="15" hidden="false" customHeight="false" outlineLevel="0" collapsed="false">
      <c r="A21" s="43" t="n">
        <f aca="false">A20+1</f>
        <v>37170</v>
      </c>
      <c r="B21" s="44" t="n">
        <v>20000</v>
      </c>
      <c r="C21" s="45" t="n">
        <f aca="false">ROUND($B21/(1-$C$9)/(1-$C$13),0)</f>
        <v>20995</v>
      </c>
      <c r="D21" s="44" t="n">
        <v>20000</v>
      </c>
      <c r="E21" s="46" t="n">
        <f aca="false">ROUND($C$5*0.09,2)</f>
        <v>1800</v>
      </c>
      <c r="F21" s="47" t="n">
        <v>1.695</v>
      </c>
      <c r="G21" s="48" t="n">
        <f aca="false">ROUND(B21*F21,2)</f>
        <v>33900</v>
      </c>
      <c r="H21" s="49" t="n">
        <f aca="false">ROUND($C$7*$C$5,2)</f>
        <v>2104</v>
      </c>
      <c r="I21" s="50" t="n">
        <f aca="false">ROUND($C$8*D21,2)</f>
        <v>22</v>
      </c>
      <c r="J21" s="51" t="n">
        <f aca="false">ROUND(K21*D21,2)</f>
        <v>84</v>
      </c>
      <c r="K21" s="52" t="n">
        <f aca="false">ROUND(((F21/(1-$C$9))-F21),4)</f>
        <v>0.0042</v>
      </c>
      <c r="L21" s="50" t="n">
        <f aca="false">SUM(H21:J21)</f>
        <v>2210</v>
      </c>
      <c r="M21" s="50" t="n">
        <f aca="false">ROUND($C$12*D21,2)</f>
        <v>368</v>
      </c>
      <c r="N21" s="51" t="n">
        <f aca="false">ROUND(O21*D21,2)</f>
        <v>1602</v>
      </c>
      <c r="O21" s="52" t="n">
        <f aca="false">ROUND(((F21+K21)/(1-$C$13))-(F21+K21),4)</f>
        <v>0.0801</v>
      </c>
      <c r="P21" s="53" t="n">
        <f aca="false">SUM(M21:N21)</f>
        <v>1970</v>
      </c>
      <c r="Q21" s="54" t="n">
        <v>1.82</v>
      </c>
      <c r="R21" s="55" t="n">
        <v>1.695</v>
      </c>
      <c r="S21" s="56" t="n">
        <f aca="false">(L21+P21)</f>
        <v>4180</v>
      </c>
      <c r="T21" s="57" t="n">
        <f aca="false">IF((((Q21-0.1)-($C$7+$C$8+$C$11+$C$12+K21+O21)-R21)&lt;(-$C$8+-$C$12)),(-$C$8-$C$12),((Q21-0.1)-($C$7+$C$8+$C$11+$C$12+K21+O21)-R21))</f>
        <v>-0.0195</v>
      </c>
      <c r="U21" s="50" t="n">
        <f aca="false">ROUND(B21*T21,2)</f>
        <v>-390</v>
      </c>
      <c r="V21" s="58" t="n">
        <f aca="false">ROUND(0.085*U21,2)</f>
        <v>-33.15</v>
      </c>
      <c r="W21" s="59" t="n">
        <f aca="false">ROUND((($C$11-0.09)*$C$5)*0.085,2)</f>
        <v>200.26</v>
      </c>
      <c r="X21" s="60" t="n">
        <f aca="false">E21+G21+S21+V21+W21</f>
        <v>40047.11</v>
      </c>
      <c r="Y21" s="61"/>
      <c r="Z21" s="62" t="n">
        <f aca="false">ROUND((U21*0.075)+((($C$11-0.09)*$C$5)*0.075),2)</f>
        <v>147.45</v>
      </c>
      <c r="AA21" s="53" t="n">
        <f aca="false">ROUND((U21*0.01)+((($C$11-0.09)*$C$5)*0.01),2)</f>
        <v>19.66</v>
      </c>
      <c r="AC21" s="63" t="n">
        <f aca="false">ROUND($C$5*0.02,2)</f>
        <v>400</v>
      </c>
    </row>
    <row r="22" customFormat="false" ht="15" hidden="false" customHeight="false" outlineLevel="0" collapsed="false">
      <c r="A22" s="43" t="n">
        <f aca="false">A21+1</f>
        <v>37171</v>
      </c>
      <c r="B22" s="44" t="n">
        <v>19982</v>
      </c>
      <c r="C22" s="45" t="n">
        <f aca="false">ROUND($B22/(1-$C$9)/(1-$C$13),0)</f>
        <v>20976</v>
      </c>
      <c r="D22" s="44" t="n">
        <v>19982</v>
      </c>
      <c r="E22" s="46" t="n">
        <f aca="false">ROUND($C$5*0.09,2)</f>
        <v>1800</v>
      </c>
      <c r="F22" s="47" t="n">
        <v>1.695</v>
      </c>
      <c r="G22" s="48" t="n">
        <f aca="false">ROUND(B22*F22,2)</f>
        <v>33869.49</v>
      </c>
      <c r="H22" s="49" t="n">
        <f aca="false">ROUND($C$7*$C$5,2)</f>
        <v>2104</v>
      </c>
      <c r="I22" s="50" t="n">
        <f aca="false">ROUND($C$8*D22,2)</f>
        <v>21.98</v>
      </c>
      <c r="J22" s="51" t="n">
        <f aca="false">ROUND(K22*D22,2)</f>
        <v>83.92</v>
      </c>
      <c r="K22" s="52" t="n">
        <f aca="false">ROUND(((F22/(1-$C$9))-F22),4)</f>
        <v>0.0042</v>
      </c>
      <c r="L22" s="50" t="n">
        <f aca="false">SUM(H22:J22)</f>
        <v>2209.9</v>
      </c>
      <c r="M22" s="50" t="n">
        <f aca="false">ROUND($C$12*D22,2)</f>
        <v>367.67</v>
      </c>
      <c r="N22" s="51" t="n">
        <f aca="false">ROUND(O22*D22,2)</f>
        <v>1600.56</v>
      </c>
      <c r="O22" s="52" t="n">
        <f aca="false">ROUND(((F22+K22)/(1-$C$13))-(F22+K22),4)</f>
        <v>0.0801</v>
      </c>
      <c r="P22" s="53" t="n">
        <f aca="false">SUM(M22:N22)</f>
        <v>1968.23</v>
      </c>
      <c r="Q22" s="54" t="n">
        <v>1.82</v>
      </c>
      <c r="R22" s="55" t="n">
        <v>1.695</v>
      </c>
      <c r="S22" s="56" t="n">
        <f aca="false">(L22+P22)</f>
        <v>4178.13</v>
      </c>
      <c r="T22" s="57" t="n">
        <f aca="false">IF((((Q22-0.1)-($C$7+$C$8+$C$11+$C$12+K22+O22)-R22)&lt;(-$C$8+-$C$12)),(-$C$8-$C$12),((Q22-0.1)-($C$7+$C$8+$C$11+$C$12+K22+O22)-R22))</f>
        <v>-0.0195</v>
      </c>
      <c r="U22" s="50" t="n">
        <f aca="false">ROUND(B22*T22,2)</f>
        <v>-389.65</v>
      </c>
      <c r="V22" s="58" t="n">
        <f aca="false">ROUND(0.085*U22,2)</f>
        <v>-33.12</v>
      </c>
      <c r="W22" s="59" t="n">
        <f aca="false">ROUND((($C$11-0.09)*$C$5)*0.085,2)</f>
        <v>200.26</v>
      </c>
      <c r="X22" s="60" t="n">
        <f aca="false">E22+G22+S22+V22+W22</f>
        <v>40014.76</v>
      </c>
      <c r="Y22" s="61"/>
      <c r="Z22" s="62" t="n">
        <f aca="false">ROUND((U22*0.075)+((($C$11-0.09)*$C$5)*0.075),2)</f>
        <v>147.48</v>
      </c>
      <c r="AA22" s="53" t="n">
        <f aca="false">ROUND((U22*0.01)+((($C$11-0.09)*$C$5)*0.01),2)</f>
        <v>19.66</v>
      </c>
      <c r="AC22" s="63" t="n">
        <f aca="false">ROUND($C$5*0.02,2)</f>
        <v>400</v>
      </c>
    </row>
    <row r="23" customFormat="false" ht="15" hidden="false" customHeight="false" outlineLevel="0" collapsed="false">
      <c r="A23" s="43" t="n">
        <f aca="false">A22+1</f>
        <v>37172</v>
      </c>
      <c r="B23" s="44" t="n">
        <v>19969</v>
      </c>
      <c r="C23" s="45" t="n">
        <f aca="false">ROUND($B23/(1-$C$9)/(1-$C$13),0)</f>
        <v>20962</v>
      </c>
      <c r="D23" s="44" t="n">
        <v>19969</v>
      </c>
      <c r="E23" s="46" t="n">
        <f aca="false">ROUND($C$5*0.09,2)</f>
        <v>1800</v>
      </c>
      <c r="F23" s="47" t="n">
        <v>1.695</v>
      </c>
      <c r="G23" s="48" t="n">
        <f aca="false">ROUND(B23*F23,2)</f>
        <v>33847.46</v>
      </c>
      <c r="H23" s="49" t="n">
        <f aca="false">ROUND($C$7*$C$5,2)</f>
        <v>2104</v>
      </c>
      <c r="I23" s="50" t="n">
        <f aca="false">ROUND($C$8*D23,2)</f>
        <v>21.97</v>
      </c>
      <c r="J23" s="51" t="n">
        <f aca="false">ROUND(K23*D23,2)</f>
        <v>83.87</v>
      </c>
      <c r="K23" s="52" t="n">
        <f aca="false">ROUND(((F23/(1-$C$9))-F23),4)</f>
        <v>0.0042</v>
      </c>
      <c r="L23" s="50" t="n">
        <f aca="false">SUM(H23:J23)</f>
        <v>2209.84</v>
      </c>
      <c r="M23" s="50" t="n">
        <f aca="false">ROUND($C$12*D23,2)</f>
        <v>367.43</v>
      </c>
      <c r="N23" s="51" t="n">
        <f aca="false">ROUND(O23*D23,2)</f>
        <v>1599.52</v>
      </c>
      <c r="O23" s="52" t="n">
        <f aca="false">ROUND(((F23+K23)/(1-$C$13))-(F23+K23),4)</f>
        <v>0.0801</v>
      </c>
      <c r="P23" s="53" t="n">
        <f aca="false">SUM(M23:N23)</f>
        <v>1966.95</v>
      </c>
      <c r="Q23" s="54" t="n">
        <v>1.82</v>
      </c>
      <c r="R23" s="55" t="n">
        <v>1.695</v>
      </c>
      <c r="S23" s="56" t="n">
        <f aca="false">(L23+P23)</f>
        <v>4176.79</v>
      </c>
      <c r="T23" s="57" t="n">
        <f aca="false">IF((((Q23-0.1)-($C$7+$C$8+$C$11+$C$12+K23+O23)-R23)&lt;(-$C$8+-$C$12)),(-$C$8-$C$12),((Q23-0.1)-($C$7+$C$8+$C$11+$C$12+K23+O23)-R23))</f>
        <v>-0.0195</v>
      </c>
      <c r="U23" s="50" t="n">
        <f aca="false">ROUND(B23*T23,2)</f>
        <v>-389.4</v>
      </c>
      <c r="V23" s="58" t="n">
        <f aca="false">ROUND(0.085*U23,2)</f>
        <v>-33.1</v>
      </c>
      <c r="W23" s="59" t="n">
        <f aca="false">ROUND((($C$11-0.09)*$C$5)*0.085,2)</f>
        <v>200.26</v>
      </c>
      <c r="X23" s="60" t="n">
        <f aca="false">E23+G23+S23+V23+W23</f>
        <v>39991.41</v>
      </c>
      <c r="Y23" s="61"/>
      <c r="Z23" s="62" t="n">
        <f aca="false">ROUND((U23*0.075)+((($C$11-0.09)*$C$5)*0.075),2)</f>
        <v>147.5</v>
      </c>
      <c r="AA23" s="53" t="n">
        <f aca="false">ROUND((U23*0.01)+((($C$11-0.09)*$C$5)*0.01),2)</f>
        <v>19.67</v>
      </c>
      <c r="AC23" s="63" t="n">
        <f aca="false">ROUND($C$5*0.02,2)</f>
        <v>400</v>
      </c>
    </row>
    <row r="24" customFormat="false" ht="15" hidden="false" customHeight="false" outlineLevel="0" collapsed="false">
      <c r="A24" s="43" t="n">
        <f aca="false">A23+1</f>
        <v>37173</v>
      </c>
      <c r="B24" s="44" t="n">
        <v>17500</v>
      </c>
      <c r="C24" s="45" t="n">
        <f aca="false">ROUND($B24/(1-$C$9)/(1-$C$13),0)</f>
        <v>18371</v>
      </c>
      <c r="D24" s="44" t="n">
        <v>17500</v>
      </c>
      <c r="E24" s="46" t="n">
        <f aca="false">ROUND($C$5*0.09,2)</f>
        <v>1800</v>
      </c>
      <c r="F24" s="47" t="n">
        <v>1.585</v>
      </c>
      <c r="G24" s="48" t="n">
        <f aca="false">ROUND(B24*F24,2)</f>
        <v>27737.5</v>
      </c>
      <c r="H24" s="49" t="n">
        <f aca="false">ROUND($C$7*$C$5,2)</f>
        <v>2104</v>
      </c>
      <c r="I24" s="50" t="n">
        <f aca="false">ROUND($C$8*D24,2)</f>
        <v>19.25</v>
      </c>
      <c r="J24" s="51" t="n">
        <f aca="false">ROUND(K24*D24,2)</f>
        <v>70</v>
      </c>
      <c r="K24" s="52" t="n">
        <f aca="false">ROUND(((F24/(1-$C$9))-F24),4)</f>
        <v>0.004</v>
      </c>
      <c r="L24" s="50" t="n">
        <f aca="false">SUM(H24:J24)</f>
        <v>2193.25</v>
      </c>
      <c r="M24" s="50" t="n">
        <f aca="false">ROUND($C$12*D24,2)</f>
        <v>322</v>
      </c>
      <c r="N24" s="51" t="n">
        <f aca="false">ROUND(O24*D24,2)</f>
        <v>1310.75</v>
      </c>
      <c r="O24" s="52" t="n">
        <f aca="false">ROUND(((F24+K24)/(1-$C$13))-(F24+K24),4)</f>
        <v>0.0749</v>
      </c>
      <c r="P24" s="53" t="n">
        <f aca="false">SUM(M24:N24)</f>
        <v>1632.75</v>
      </c>
      <c r="Q24" s="54" t="n">
        <v>1.72</v>
      </c>
      <c r="R24" s="55" t="n">
        <v>1.585</v>
      </c>
      <c r="S24" s="56" t="n">
        <f aca="false">(L24+P24)</f>
        <v>3826</v>
      </c>
      <c r="T24" s="57" t="n">
        <f aca="false">IF((((Q24-0.1)-($C$7+$C$8+$C$11+$C$12+K24+O24)-R24)&lt;(-$C$8+-$C$12)),(-$C$8-$C$12),((Q24-0.1)-($C$7+$C$8+$C$11+$C$12+K24+O24)-R24))</f>
        <v>-0.0195</v>
      </c>
      <c r="U24" s="50" t="n">
        <f aca="false">ROUND(B24*T24,2)</f>
        <v>-341.25</v>
      </c>
      <c r="V24" s="58" t="n">
        <f aca="false">ROUND(0.085*U24,2)</f>
        <v>-29.01</v>
      </c>
      <c r="W24" s="59" t="n">
        <f aca="false">ROUND((($C$11-0.09)*$C$5)*0.085,2)</f>
        <v>200.26</v>
      </c>
      <c r="X24" s="60" t="n">
        <f aca="false">E24+G24+S24+V24+W24</f>
        <v>33534.75</v>
      </c>
      <c r="Y24" s="61"/>
      <c r="Z24" s="62" t="n">
        <f aca="false">ROUND((U24*0.075)+((($C$11-0.09)*$C$5)*0.075),2)</f>
        <v>151.11</v>
      </c>
      <c r="AA24" s="53" t="n">
        <f aca="false">ROUND((U24*0.01)+((($C$11-0.09)*$C$5)*0.01),2)</f>
        <v>20.15</v>
      </c>
      <c r="AC24" s="63" t="n">
        <f aca="false">ROUND($C$5*0.02,2)</f>
        <v>400</v>
      </c>
    </row>
    <row r="25" customFormat="false" ht="15" hidden="false" customHeight="false" outlineLevel="0" collapsed="false">
      <c r="A25" s="43" t="n">
        <f aca="false">A24+1</f>
        <v>37174</v>
      </c>
      <c r="B25" s="44" t="n">
        <v>20000</v>
      </c>
      <c r="C25" s="45" t="n">
        <f aca="false">ROUND($B25/(1-$C$9)/(1-$C$13),0)</f>
        <v>20995</v>
      </c>
      <c r="D25" s="44" t="n">
        <v>20000</v>
      </c>
      <c r="E25" s="46" t="n">
        <f aca="false">ROUND($C$5*0.09,2)</f>
        <v>1800</v>
      </c>
      <c r="F25" s="47" t="n">
        <v>1.62</v>
      </c>
      <c r="G25" s="48" t="n">
        <f aca="false">ROUND(B25*F25,2)</f>
        <v>32400</v>
      </c>
      <c r="H25" s="49" t="n">
        <f aca="false">ROUND($C$7*$C$5,2)</f>
        <v>2104</v>
      </c>
      <c r="I25" s="50" t="n">
        <f aca="false">ROUND($C$8*D25,2)</f>
        <v>22</v>
      </c>
      <c r="J25" s="51" t="n">
        <f aca="false">ROUND(K25*D25,2)</f>
        <v>82</v>
      </c>
      <c r="K25" s="52" t="n">
        <f aca="false">ROUND(((F25/(1-$C$9))-F25),4)</f>
        <v>0.0041</v>
      </c>
      <c r="L25" s="50" t="n">
        <f aca="false">SUM(H25:J25)</f>
        <v>2208</v>
      </c>
      <c r="M25" s="50" t="n">
        <f aca="false">ROUND($C$12*D25,2)</f>
        <v>368</v>
      </c>
      <c r="N25" s="51" t="n">
        <f aca="false">ROUND(O25*D25,2)</f>
        <v>1530</v>
      </c>
      <c r="O25" s="52" t="n">
        <f aca="false">ROUND(((F25+K25)/(1-$C$13))-(F25+K25),4)</f>
        <v>0.0765</v>
      </c>
      <c r="P25" s="53" t="n">
        <f aca="false">SUM(M25:N25)</f>
        <v>1898</v>
      </c>
      <c r="Q25" s="54" t="n">
        <v>1.755</v>
      </c>
      <c r="R25" s="55" t="n">
        <v>1.62</v>
      </c>
      <c r="S25" s="56" t="n">
        <f aca="false">(L25+P25)</f>
        <v>4106</v>
      </c>
      <c r="T25" s="57" t="n">
        <f aca="false">IF((((Q25-0.1)-($C$7+$C$8+$C$11+$C$12+K25+O25)-R25)&lt;(-$C$8+-$C$12)),(-$C$8-$C$12),((Q25-0.1)-($C$7+$C$8+$C$11+$C$12+K25+O25)-R25))</f>
        <v>-0.0195</v>
      </c>
      <c r="U25" s="50" t="n">
        <f aca="false">ROUND(B25*T25,2)</f>
        <v>-390</v>
      </c>
      <c r="V25" s="58" t="n">
        <f aca="false">ROUND(0.085*U25,2)</f>
        <v>-33.15</v>
      </c>
      <c r="W25" s="59" t="n">
        <f aca="false">ROUND((($C$11-0.09)*$C$5)*0.085,2)</f>
        <v>200.26</v>
      </c>
      <c r="X25" s="60" t="n">
        <f aca="false">E25+G25+S25+V25+W25</f>
        <v>38473.11</v>
      </c>
      <c r="Y25" s="61"/>
      <c r="Z25" s="62" t="n">
        <f aca="false">ROUND((U25*0.075)+((($C$11-0.09)*$C$5)*0.075),2)</f>
        <v>147.45</v>
      </c>
      <c r="AA25" s="53" t="n">
        <f aca="false">ROUND((U25*0.01)+((($C$11-0.09)*$C$5)*0.01),2)</f>
        <v>19.66</v>
      </c>
      <c r="AC25" s="63" t="n">
        <f aca="false">ROUND($C$5*0.02,2)</f>
        <v>400</v>
      </c>
    </row>
    <row r="26" customFormat="false" ht="15" hidden="false" customHeight="false" outlineLevel="0" collapsed="false">
      <c r="A26" s="43" t="n">
        <f aca="false">A25+1</f>
        <v>37175</v>
      </c>
      <c r="B26" s="44" t="n">
        <v>20000</v>
      </c>
      <c r="C26" s="45" t="n">
        <f aca="false">ROUND($B26/(1-$C$9)/(1-$C$13),0)</f>
        <v>20995</v>
      </c>
      <c r="D26" s="44" t="n">
        <v>20000</v>
      </c>
      <c r="E26" s="46" t="n">
        <f aca="false">ROUND($C$5*0.09,2)</f>
        <v>1800</v>
      </c>
      <c r="F26" s="47" t="n">
        <v>1.85</v>
      </c>
      <c r="G26" s="48" t="n">
        <f aca="false">ROUND(B26*F26,2)</f>
        <v>37000</v>
      </c>
      <c r="H26" s="49" t="n">
        <f aca="false">ROUND($C$7*$C$5,2)</f>
        <v>2104</v>
      </c>
      <c r="I26" s="50" t="n">
        <f aca="false">ROUND($C$8*D26,2)</f>
        <v>22</v>
      </c>
      <c r="J26" s="51" t="n">
        <f aca="false">ROUND(K26*D26,2)</f>
        <v>92</v>
      </c>
      <c r="K26" s="52" t="n">
        <f aca="false">ROUND(((F26/(1-$C$9))-F26),4)</f>
        <v>0.0046</v>
      </c>
      <c r="L26" s="50" t="n">
        <f aca="false">SUM(H26:J26)</f>
        <v>2218</v>
      </c>
      <c r="M26" s="50" t="n">
        <f aca="false">ROUND($C$12*D26,2)</f>
        <v>368</v>
      </c>
      <c r="N26" s="51" t="n">
        <f aca="false">ROUND(O26*D26,2)</f>
        <v>1748</v>
      </c>
      <c r="O26" s="52" t="n">
        <f aca="false">ROUND(((F26+K26)/(1-$C$13))-(F26+K26),4)</f>
        <v>0.0874</v>
      </c>
      <c r="P26" s="53" t="n">
        <f aca="false">SUM(M26:N26)</f>
        <v>2116</v>
      </c>
      <c r="Q26" s="54" t="n">
        <v>1.91</v>
      </c>
      <c r="R26" s="55" t="n">
        <v>1.85</v>
      </c>
      <c r="S26" s="56" t="n">
        <f aca="false">(L26+P26)</f>
        <v>4334</v>
      </c>
      <c r="T26" s="57" t="n">
        <f aca="false">IF((((Q26-0.1)-($C$7+$C$8+$C$11+$C$12+K26+O26)-R26)&lt;(-$C$8+-$C$12)),(-$C$8-$C$12),((Q26-0.1)-($C$7+$C$8+$C$11+$C$12+K26+O26)-R26))</f>
        <v>-0.0195</v>
      </c>
      <c r="U26" s="50" t="n">
        <f aca="false">ROUND(B26*T26,2)</f>
        <v>-390</v>
      </c>
      <c r="V26" s="58" t="n">
        <f aca="false">ROUND(0.085*U26,2)</f>
        <v>-33.15</v>
      </c>
      <c r="W26" s="59" t="n">
        <f aca="false">ROUND((($C$11-0.09)*$C$5)*0.085,2)</f>
        <v>200.26</v>
      </c>
      <c r="X26" s="60" t="n">
        <f aca="false">E26+G26+S26+V26+W26</f>
        <v>43301.11</v>
      </c>
      <c r="Y26" s="61"/>
      <c r="Z26" s="62" t="n">
        <f aca="false">ROUND((U26*0.075)+((($C$11-0.09)*$C$5)*0.075),2)</f>
        <v>147.45</v>
      </c>
      <c r="AA26" s="53" t="n">
        <f aca="false">ROUND((U26*0.01)+((($C$11-0.09)*$C$5)*0.01),2)</f>
        <v>19.66</v>
      </c>
      <c r="AC26" s="63" t="n">
        <f aca="false">ROUND($C$5*0.02,2)</f>
        <v>400</v>
      </c>
    </row>
    <row r="27" customFormat="false" ht="15" hidden="false" customHeight="false" outlineLevel="0" collapsed="false">
      <c r="A27" s="43" t="n">
        <f aca="false">A26+1</f>
        <v>37176</v>
      </c>
      <c r="B27" s="44" t="n">
        <v>20000</v>
      </c>
      <c r="C27" s="45" t="n">
        <f aca="false">ROUND($B27/(1-$C$9)/(1-$C$13),0)</f>
        <v>20995</v>
      </c>
      <c r="D27" s="44" t="n">
        <v>20000</v>
      </c>
      <c r="E27" s="46" t="n">
        <f aca="false">ROUND($C$5*0.09,2)</f>
        <v>1800</v>
      </c>
      <c r="F27" s="47" t="n">
        <v>2.15</v>
      </c>
      <c r="G27" s="48" t="n">
        <f aca="false">ROUND(B27*F27,2)</f>
        <v>43000</v>
      </c>
      <c r="H27" s="49" t="n">
        <f aca="false">ROUND($C$7*$C$5,2)</f>
        <v>2104</v>
      </c>
      <c r="I27" s="50" t="n">
        <f aca="false">ROUND($C$8*D27,2)</f>
        <v>22</v>
      </c>
      <c r="J27" s="51" t="n">
        <f aca="false">ROUND(K27*D27,2)</f>
        <v>108</v>
      </c>
      <c r="K27" s="52" t="n">
        <f aca="false">ROUND(((F27/(1-$C$9))-F27),4)</f>
        <v>0.0054</v>
      </c>
      <c r="L27" s="50" t="n">
        <f aca="false">SUM(H27:J27)</f>
        <v>2234</v>
      </c>
      <c r="M27" s="50" t="n">
        <f aca="false">ROUND($C$12*D27,2)</f>
        <v>368</v>
      </c>
      <c r="N27" s="51" t="n">
        <f aca="false">ROUND(O27*D27,2)</f>
        <v>2032</v>
      </c>
      <c r="O27" s="52" t="n">
        <f aca="false">ROUND(((F27+K27)/(1-$C$13))-(F27+K27),4)</f>
        <v>0.1016</v>
      </c>
      <c r="P27" s="53" t="n">
        <f aca="false">SUM(M27:N27)</f>
        <v>2400</v>
      </c>
      <c r="Q27" s="54" t="n">
        <v>2.165</v>
      </c>
      <c r="R27" s="55" t="n">
        <v>2.15</v>
      </c>
      <c r="S27" s="56" t="n">
        <f aca="false">(L27+P27)</f>
        <v>4634</v>
      </c>
      <c r="T27" s="57" t="n">
        <f aca="false">IF((((Q27-0.1)-($C$7+$C$8+$C$11+$C$12+K27+O27)-R27)&lt;(-$C$8+-$C$12)),(-$C$8-$C$12),((Q27-0.1)-($C$7+$C$8+$C$11+$C$12+K27+O27)-R27))</f>
        <v>-0.0195</v>
      </c>
      <c r="U27" s="50" t="n">
        <f aca="false">ROUND(B27*T27,2)</f>
        <v>-390</v>
      </c>
      <c r="V27" s="58" t="n">
        <f aca="false">ROUND(0.085*U27,2)</f>
        <v>-33.15</v>
      </c>
      <c r="W27" s="59" t="n">
        <f aca="false">ROUND((($C$11-0.09)*$C$5)*0.085,2)</f>
        <v>200.26</v>
      </c>
      <c r="X27" s="60" t="n">
        <f aca="false">E27+G27+S27+V27+W27</f>
        <v>49601.11</v>
      </c>
      <c r="Y27" s="61"/>
      <c r="Z27" s="62" t="n">
        <f aca="false">ROUND((U27*0.075)+((($C$11-0.09)*$C$5)*0.075),2)</f>
        <v>147.45</v>
      </c>
      <c r="AA27" s="53" t="n">
        <f aca="false">ROUND((U27*0.01)+((($C$11-0.09)*$C$5)*0.01),2)</f>
        <v>19.66</v>
      </c>
      <c r="AC27" s="63" t="n">
        <f aca="false">ROUND($C$5*0.02,2)</f>
        <v>400</v>
      </c>
    </row>
    <row r="28" customFormat="false" ht="15" hidden="false" customHeight="false" outlineLevel="0" collapsed="false">
      <c r="A28" s="43" t="n">
        <f aca="false">A27+1</f>
        <v>37177</v>
      </c>
      <c r="B28" s="44" t="n">
        <v>20000</v>
      </c>
      <c r="C28" s="45" t="n">
        <f aca="false">ROUND($B28/(1-$C$9)/(1-$C$13),0)</f>
        <v>20995</v>
      </c>
      <c r="D28" s="44" t="n">
        <v>20000</v>
      </c>
      <c r="E28" s="46" t="n">
        <f aca="false">ROUND($C$5*0.09,2)</f>
        <v>1800</v>
      </c>
      <c r="F28" s="47" t="n">
        <v>2.08</v>
      </c>
      <c r="G28" s="48" t="n">
        <f aca="false">ROUND(B28*F28,2)</f>
        <v>41600</v>
      </c>
      <c r="H28" s="49" t="n">
        <f aca="false">ROUND($C$7*$C$5,2)</f>
        <v>2104</v>
      </c>
      <c r="I28" s="50" t="n">
        <f aca="false">ROUND($C$8*D28,2)</f>
        <v>22</v>
      </c>
      <c r="J28" s="51" t="n">
        <f aca="false">ROUND(K28*D28,2)</f>
        <v>104</v>
      </c>
      <c r="K28" s="52" t="n">
        <f aca="false">ROUND(((F28/(1-$C$9))-F28),4)</f>
        <v>0.0052</v>
      </c>
      <c r="L28" s="50" t="n">
        <f aca="false">SUM(H28:J28)</f>
        <v>2230</v>
      </c>
      <c r="M28" s="50" t="n">
        <f aca="false">ROUND($C$12*D28,2)</f>
        <v>368</v>
      </c>
      <c r="N28" s="51" t="n">
        <f aca="false">ROUND(O28*D28,2)</f>
        <v>1966</v>
      </c>
      <c r="O28" s="52" t="n">
        <f aca="false">ROUND(((F28+K28)/(1-$C$13))-(F28+K28),4)</f>
        <v>0.0983</v>
      </c>
      <c r="P28" s="53" t="n">
        <f aca="false">SUM(M28:N28)</f>
        <v>2334</v>
      </c>
      <c r="Q28" s="54" t="n">
        <v>2.08</v>
      </c>
      <c r="R28" s="55" t="n">
        <v>2.08</v>
      </c>
      <c r="S28" s="56" t="n">
        <f aca="false">(L28+P28)</f>
        <v>4564</v>
      </c>
      <c r="T28" s="57" t="n">
        <f aca="false">IF((((Q28-0.1)-($C$7+$C$8+$C$11+$C$12+K28+O28)-R28)&lt;(-$C$8+-$C$12)),(-$C$8-$C$12),((Q28-0.1)-($C$7+$C$8+$C$11+$C$12+K28+O28)-R28))</f>
        <v>-0.0195</v>
      </c>
      <c r="U28" s="50" t="n">
        <f aca="false">ROUND(B28*T28,2)</f>
        <v>-390</v>
      </c>
      <c r="V28" s="58" t="n">
        <f aca="false">ROUND(0.085*U28,2)</f>
        <v>-33.15</v>
      </c>
      <c r="W28" s="59" t="n">
        <f aca="false">ROUND((($C$11-0.09)*$C$5)*0.085,2)</f>
        <v>200.26</v>
      </c>
      <c r="X28" s="60" t="n">
        <f aca="false">E28+G28+S28+V28+W28</f>
        <v>48131.11</v>
      </c>
      <c r="Y28" s="61"/>
      <c r="Z28" s="62" t="n">
        <f aca="false">ROUND((U28*0.075)+((($C$11-0.09)*$C$5)*0.075),2)</f>
        <v>147.45</v>
      </c>
      <c r="AA28" s="53" t="n">
        <f aca="false">ROUND((U28*0.01)+((($C$11-0.09)*$C$5)*0.01),2)</f>
        <v>19.66</v>
      </c>
      <c r="AC28" s="63" t="n">
        <f aca="false">ROUND($C$5*0.02,2)</f>
        <v>400</v>
      </c>
    </row>
    <row r="29" customFormat="false" ht="15" hidden="false" customHeight="false" outlineLevel="0" collapsed="false">
      <c r="A29" s="43" t="n">
        <f aca="false">A28+1</f>
        <v>37178</v>
      </c>
      <c r="B29" s="44" t="n">
        <v>20000</v>
      </c>
      <c r="C29" s="45" t="n">
        <f aca="false">ROUND($B29/(1-$C$9)/(1-$C$13),0)</f>
        <v>20995</v>
      </c>
      <c r="D29" s="44" t="n">
        <v>20000</v>
      </c>
      <c r="E29" s="46" t="n">
        <f aca="false">ROUND($C$5*0.09,2)</f>
        <v>1800</v>
      </c>
      <c r="F29" s="47" t="n">
        <v>2.08</v>
      </c>
      <c r="G29" s="48" t="n">
        <f aca="false">ROUND(B29*F29,2)</f>
        <v>41600</v>
      </c>
      <c r="H29" s="49" t="n">
        <f aca="false">ROUND($C$7*$C$5,2)</f>
        <v>2104</v>
      </c>
      <c r="I29" s="50" t="n">
        <f aca="false">ROUND($C$8*D29,2)</f>
        <v>22</v>
      </c>
      <c r="J29" s="51" t="n">
        <f aca="false">ROUND(K29*D29,2)</f>
        <v>104</v>
      </c>
      <c r="K29" s="52" t="n">
        <f aca="false">ROUND(((F29/(1-$C$9))-F29),4)</f>
        <v>0.0052</v>
      </c>
      <c r="L29" s="50" t="n">
        <f aca="false">SUM(H29:J29)</f>
        <v>2230</v>
      </c>
      <c r="M29" s="50" t="n">
        <f aca="false">ROUND($C$12*D29,2)</f>
        <v>368</v>
      </c>
      <c r="N29" s="51" t="n">
        <f aca="false">ROUND(O29*D29,2)</f>
        <v>1966</v>
      </c>
      <c r="O29" s="52" t="n">
        <f aca="false">ROUND(((F29+K29)/(1-$C$13))-(F29+K29),4)</f>
        <v>0.0983</v>
      </c>
      <c r="P29" s="53" t="n">
        <f aca="false">SUM(M29:N29)</f>
        <v>2334</v>
      </c>
      <c r="Q29" s="54" t="n">
        <v>2.08</v>
      </c>
      <c r="R29" s="55" t="n">
        <v>2.08</v>
      </c>
      <c r="S29" s="56" t="n">
        <f aca="false">(L29+P29)</f>
        <v>4564</v>
      </c>
      <c r="T29" s="57" t="n">
        <f aca="false">IF((((Q29-0.1)-($C$7+$C$8+$C$11+$C$12+K29+O29)-R29)&lt;(-$C$8+-$C$12)),(-$C$8-$C$12),((Q29-0.1)-($C$7+$C$8+$C$11+$C$12+K29+O29)-R29))</f>
        <v>-0.0195</v>
      </c>
      <c r="U29" s="50" t="n">
        <f aca="false">ROUND(B29*T29,2)</f>
        <v>-390</v>
      </c>
      <c r="V29" s="58" t="n">
        <f aca="false">ROUND(0.085*U29,2)</f>
        <v>-33.15</v>
      </c>
      <c r="W29" s="59" t="n">
        <f aca="false">ROUND((($C$11-0.09)*$C$5)*0.085,2)</f>
        <v>200.26</v>
      </c>
      <c r="X29" s="60" t="n">
        <f aca="false">E29+G29+S29+V29+W29</f>
        <v>48131.11</v>
      </c>
      <c r="Y29" s="61"/>
      <c r="Z29" s="62" t="n">
        <f aca="false">ROUND((U29*0.075)+((($C$11-0.09)*$C$5)*0.075),2)</f>
        <v>147.45</v>
      </c>
      <c r="AA29" s="53" t="n">
        <f aca="false">ROUND((U29*0.01)+((($C$11-0.09)*$C$5)*0.01),2)</f>
        <v>19.66</v>
      </c>
      <c r="AC29" s="63" t="n">
        <f aca="false">ROUND($C$5*0.02,2)</f>
        <v>400</v>
      </c>
    </row>
    <row r="30" customFormat="false" ht="15" hidden="false" customHeight="false" outlineLevel="0" collapsed="false">
      <c r="A30" s="43" t="n">
        <f aca="false">A29+1</f>
        <v>37179</v>
      </c>
      <c r="B30" s="44" t="n">
        <v>20000</v>
      </c>
      <c r="C30" s="45" t="n">
        <f aca="false">ROUND($B30/(1-$C$9)/(1-$C$13),0)</f>
        <v>20995</v>
      </c>
      <c r="D30" s="44" t="n">
        <v>20000</v>
      </c>
      <c r="E30" s="46" t="n">
        <f aca="false">ROUND($C$5*0.09,2)</f>
        <v>1800</v>
      </c>
      <c r="F30" s="47" t="n">
        <v>2.08</v>
      </c>
      <c r="G30" s="48" t="n">
        <f aca="false">ROUND(B30*F30,2)</f>
        <v>41600</v>
      </c>
      <c r="H30" s="49" t="n">
        <f aca="false">ROUND($C$7*$C$5,2)</f>
        <v>2104</v>
      </c>
      <c r="I30" s="50" t="n">
        <f aca="false">ROUND($C$8*D30,2)</f>
        <v>22</v>
      </c>
      <c r="J30" s="51" t="n">
        <f aca="false">ROUND(K30*D30,2)</f>
        <v>104</v>
      </c>
      <c r="K30" s="52" t="n">
        <f aca="false">ROUND(((F30/(1-$C$9))-F30),4)</f>
        <v>0.0052</v>
      </c>
      <c r="L30" s="50" t="n">
        <f aca="false">SUM(H30:J30)</f>
        <v>2230</v>
      </c>
      <c r="M30" s="50" t="n">
        <f aca="false">ROUND($C$12*D30,2)</f>
        <v>368</v>
      </c>
      <c r="N30" s="51" t="n">
        <f aca="false">ROUND(O30*D30,2)</f>
        <v>1966</v>
      </c>
      <c r="O30" s="52" t="n">
        <f aca="false">ROUND(((F30+K30)/(1-$C$13))-(F30+K30),4)</f>
        <v>0.0983</v>
      </c>
      <c r="P30" s="53" t="n">
        <f aca="false">SUM(M30:N30)</f>
        <v>2334</v>
      </c>
      <c r="Q30" s="54" t="n">
        <v>2.08</v>
      </c>
      <c r="R30" s="55" t="n">
        <v>2.08</v>
      </c>
      <c r="S30" s="56" t="n">
        <f aca="false">(L30+P30)</f>
        <v>4564</v>
      </c>
      <c r="T30" s="57" t="n">
        <f aca="false">IF((((Q30-0.1)-($C$7+$C$8+$C$11+$C$12+K30+O30)-R30)&lt;(-$C$8+-$C$12)),(-$C$8-$C$12),((Q30-0.1)-($C$7+$C$8+$C$11+$C$12+K30+O30)-R30))</f>
        <v>-0.0195</v>
      </c>
      <c r="U30" s="50" t="n">
        <f aca="false">ROUND(B30*T30,2)</f>
        <v>-390</v>
      </c>
      <c r="V30" s="58" t="n">
        <f aca="false">ROUND(0.085*U30,2)</f>
        <v>-33.15</v>
      </c>
      <c r="W30" s="59" t="n">
        <f aca="false">ROUND((($C$11-0.09)*$C$5)*0.085,2)</f>
        <v>200.26</v>
      </c>
      <c r="X30" s="60" t="n">
        <f aca="false">E30+G30+S30+V30+W30</f>
        <v>48131.11</v>
      </c>
      <c r="Y30" s="61"/>
      <c r="Z30" s="62" t="n">
        <f aca="false">ROUND((U30*0.075)+((($C$11-0.09)*$C$5)*0.075),2)</f>
        <v>147.45</v>
      </c>
      <c r="AA30" s="53" t="n">
        <f aca="false">ROUND((U30*0.01)+((($C$11-0.09)*$C$5)*0.01),2)</f>
        <v>19.66</v>
      </c>
      <c r="AC30" s="63" t="n">
        <f aca="false">ROUND($C$5*0.02,2)</f>
        <v>400</v>
      </c>
    </row>
    <row r="31" customFormat="false" ht="15" hidden="false" customHeight="false" outlineLevel="0" collapsed="false">
      <c r="A31" s="43" t="n">
        <f aca="false">A30+1</f>
        <v>37180</v>
      </c>
      <c r="B31" s="44" t="n">
        <v>20000</v>
      </c>
      <c r="C31" s="45" t="n">
        <f aca="false">ROUND($B31/(1-$C$9)/(1-$C$13),0)</f>
        <v>20995</v>
      </c>
      <c r="D31" s="44" t="n">
        <v>20000</v>
      </c>
      <c r="E31" s="46" t="n">
        <f aca="false">ROUND($C$5*0.09,2)</f>
        <v>1800</v>
      </c>
      <c r="F31" s="47" t="n">
        <v>1.975</v>
      </c>
      <c r="G31" s="48" t="n">
        <f aca="false">ROUND(B31*F31,2)</f>
        <v>39500</v>
      </c>
      <c r="H31" s="49" t="n">
        <f aca="false">ROUND($C$7*$C$5,2)</f>
        <v>2104</v>
      </c>
      <c r="I31" s="50" t="n">
        <f aca="false">ROUND($C$8*D31,2)</f>
        <v>22</v>
      </c>
      <c r="J31" s="51" t="n">
        <f aca="false">ROUND(K31*D31,2)</f>
        <v>98</v>
      </c>
      <c r="K31" s="52" t="n">
        <f aca="false">ROUND(((F31/(1-$C$9))-F31),4)</f>
        <v>0.0049</v>
      </c>
      <c r="L31" s="50" t="n">
        <f aca="false">SUM(H31:J31)</f>
        <v>2224</v>
      </c>
      <c r="M31" s="50" t="n">
        <f aca="false">ROUND($C$12*D31,2)</f>
        <v>368</v>
      </c>
      <c r="N31" s="51" t="n">
        <f aca="false">ROUND(O31*D31,2)</f>
        <v>1866</v>
      </c>
      <c r="O31" s="52" t="n">
        <f aca="false">ROUND(((F31+K31)/(1-$C$13))-(F31+K31),4)</f>
        <v>0.0933</v>
      </c>
      <c r="P31" s="53" t="n">
        <f aca="false">SUM(M31:N31)</f>
        <v>2234</v>
      </c>
      <c r="Q31" s="54" t="n">
        <v>2.04</v>
      </c>
      <c r="R31" s="55" t="n">
        <v>1.975</v>
      </c>
      <c r="S31" s="56" t="n">
        <f aca="false">(L31+P31)</f>
        <v>4458</v>
      </c>
      <c r="T31" s="57" t="n">
        <f aca="false">IF((((Q31-0.1)-($C$7+$C$8+$C$11+$C$12+K31+O31)-R31)&lt;(-$C$8+-$C$12)),(-$C$8-$C$12),((Q31-0.1)-($C$7+$C$8+$C$11+$C$12+K31+O31)-R31))</f>
        <v>-0.0195</v>
      </c>
      <c r="U31" s="50" t="n">
        <f aca="false">ROUND(B31*T31,2)</f>
        <v>-390</v>
      </c>
      <c r="V31" s="58" t="n">
        <f aca="false">ROUND(0.085*U31,2)</f>
        <v>-33.15</v>
      </c>
      <c r="W31" s="59" t="n">
        <f aca="false">ROUND((($C$11-0.09)*$C$5)*0.085,2)</f>
        <v>200.26</v>
      </c>
      <c r="X31" s="60" t="n">
        <f aca="false">E31+G31+S31+V31+W31</f>
        <v>45925.11</v>
      </c>
      <c r="Y31" s="61"/>
      <c r="Z31" s="62" t="n">
        <f aca="false">ROUND((U31*0.075)+((($C$11-0.09)*$C$5)*0.075),2)</f>
        <v>147.45</v>
      </c>
      <c r="AA31" s="53" t="n">
        <f aca="false">ROUND((U31*0.01)+((($C$11-0.09)*$C$5)*0.01),2)</f>
        <v>19.66</v>
      </c>
      <c r="AC31" s="63" t="n">
        <f aca="false">ROUND($C$5*0.02,2)</f>
        <v>400</v>
      </c>
    </row>
    <row r="32" customFormat="false" ht="15" hidden="false" customHeight="false" outlineLevel="0" collapsed="false">
      <c r="A32" s="43" t="n">
        <f aca="false">A31+1</f>
        <v>37181</v>
      </c>
      <c r="B32" s="44" t="n">
        <v>20000</v>
      </c>
      <c r="C32" s="45" t="n">
        <f aca="false">ROUND($B32/(1-$C$9)/(1-$C$13),0)</f>
        <v>20995</v>
      </c>
      <c r="D32" s="44" t="n">
        <v>20000</v>
      </c>
      <c r="E32" s="46" t="n">
        <f aca="false">ROUND($C$5*0.09,2)</f>
        <v>1800</v>
      </c>
      <c r="F32" s="47" t="n">
        <v>2.17</v>
      </c>
      <c r="G32" s="48" t="n">
        <f aca="false">ROUND(B32*F32,2)</f>
        <v>43400</v>
      </c>
      <c r="H32" s="49" t="n">
        <f aca="false">ROUND($C$7*$C$5,2)</f>
        <v>2104</v>
      </c>
      <c r="I32" s="50" t="n">
        <f aca="false">ROUND($C$8*D32,2)</f>
        <v>22</v>
      </c>
      <c r="J32" s="51" t="n">
        <f aca="false">ROUND(K32*D32,2)</f>
        <v>108</v>
      </c>
      <c r="K32" s="52" t="n">
        <f aca="false">ROUND(((F32/(1-$C$9))-F32),4)</f>
        <v>0.0054</v>
      </c>
      <c r="L32" s="50" t="n">
        <f aca="false">SUM(H32:J32)</f>
        <v>2234</v>
      </c>
      <c r="M32" s="50" t="n">
        <f aca="false">ROUND($C$12*D32,2)</f>
        <v>368</v>
      </c>
      <c r="N32" s="51" t="n">
        <f aca="false">ROUND(O32*D32,2)</f>
        <v>2050</v>
      </c>
      <c r="O32" s="52" t="n">
        <f aca="false">ROUND(((F32+K32)/(1-$C$13))-(F32+K32),4)</f>
        <v>0.1025</v>
      </c>
      <c r="P32" s="53" t="n">
        <f aca="false">SUM(M32:N32)</f>
        <v>2418</v>
      </c>
      <c r="Q32" s="54" t="n">
        <v>2.255</v>
      </c>
      <c r="R32" s="55" t="n">
        <v>2.17</v>
      </c>
      <c r="S32" s="56" t="n">
        <f aca="false">(L32+P32)</f>
        <v>4652</v>
      </c>
      <c r="T32" s="57" t="n">
        <f aca="false">IF((((Q32-0.1)-($C$7+$C$8+$C$11+$C$12+K32+O32)-R32)&lt;(-$C$8+-$C$12)),(-$C$8-$C$12),((Q32-0.1)-($C$7+$C$8+$C$11+$C$12+K32+O32)-R32))</f>
        <v>-0.0195</v>
      </c>
      <c r="U32" s="50" t="n">
        <f aca="false">ROUND(B32*T32,2)</f>
        <v>-390</v>
      </c>
      <c r="V32" s="58" t="n">
        <f aca="false">ROUND(0.085*U32,2)</f>
        <v>-33.15</v>
      </c>
      <c r="W32" s="59" t="n">
        <f aca="false">ROUND((($C$11-0.09)*$C$5)*0.085,2)</f>
        <v>200.26</v>
      </c>
      <c r="X32" s="60" t="n">
        <f aca="false">E32+G32+S32+V32+W32</f>
        <v>50019.11</v>
      </c>
      <c r="Y32" s="61"/>
      <c r="Z32" s="62" t="n">
        <f aca="false">ROUND((U32*0.075)+((($C$11-0.09)*$C$5)*0.075),2)</f>
        <v>147.45</v>
      </c>
      <c r="AA32" s="53" t="n">
        <f aca="false">ROUND((U32*0.01)+((($C$11-0.09)*$C$5)*0.01),2)</f>
        <v>19.66</v>
      </c>
      <c r="AC32" s="63" t="n">
        <f aca="false">ROUND($C$5*0.02,2)</f>
        <v>400</v>
      </c>
    </row>
    <row r="33" customFormat="false" ht="15" hidden="false" customHeight="false" outlineLevel="0" collapsed="false">
      <c r="A33" s="43" t="n">
        <f aca="false">A32+1</f>
        <v>37182</v>
      </c>
      <c r="B33" s="44" t="n">
        <v>15000</v>
      </c>
      <c r="C33" s="45" t="n">
        <f aca="false">ROUND($B33/(1-$C$9)/(1-$C$13),0)</f>
        <v>15746</v>
      </c>
      <c r="D33" s="44" t="n">
        <v>15000</v>
      </c>
      <c r="E33" s="46" t="n">
        <f aca="false">ROUND($C$5*0.09,2)</f>
        <v>1800</v>
      </c>
      <c r="F33" s="47" t="n">
        <v>2.355</v>
      </c>
      <c r="G33" s="48" t="n">
        <f aca="false">ROUND(B33*F33,2)</f>
        <v>35325</v>
      </c>
      <c r="H33" s="49" t="n">
        <f aca="false">ROUND($C$7*$C$5,2)</f>
        <v>2104</v>
      </c>
      <c r="I33" s="50" t="n">
        <f aca="false">ROUND($C$8*D33,2)</f>
        <v>16.5</v>
      </c>
      <c r="J33" s="51" t="n">
        <f aca="false">ROUND(K33*D33,2)</f>
        <v>88.5</v>
      </c>
      <c r="K33" s="52" t="n">
        <f aca="false">ROUND(((F33/(1-$C$9))-F33),4)</f>
        <v>0.0059</v>
      </c>
      <c r="L33" s="50" t="n">
        <f aca="false">SUM(H33:J33)</f>
        <v>2209</v>
      </c>
      <c r="M33" s="50" t="n">
        <f aca="false">ROUND($C$12*D33,2)</f>
        <v>276</v>
      </c>
      <c r="N33" s="51" t="n">
        <f aca="false">ROUND(O33*D33,2)</f>
        <v>1668</v>
      </c>
      <c r="O33" s="52" t="n">
        <f aca="false">ROUND(((F33+K33)/(1-$C$13))-(F33+K33),4)</f>
        <v>0.1112</v>
      </c>
      <c r="P33" s="53" t="n">
        <f aca="false">SUM(M33:N33)</f>
        <v>1944</v>
      </c>
      <c r="Q33" s="54" t="n">
        <v>2.46</v>
      </c>
      <c r="R33" s="55" t="n">
        <v>2.355</v>
      </c>
      <c r="S33" s="56" t="n">
        <f aca="false">(L33+P33)</f>
        <v>4153</v>
      </c>
      <c r="T33" s="57" t="n">
        <f aca="false">IF((((Q33-0.1)-($C$7+$C$8+$C$11+$C$12+K33+O33)-R33)&lt;(-$C$8+-$C$12)),(-$C$8-$C$12),((Q33-0.1)-($C$7+$C$8+$C$11+$C$12+K33+O33)-R33))</f>
        <v>-0.0195</v>
      </c>
      <c r="U33" s="50" t="n">
        <f aca="false">ROUND(B33*T33,2)</f>
        <v>-292.5</v>
      </c>
      <c r="V33" s="58" t="n">
        <f aca="false">ROUND(0.085*U33,2)</f>
        <v>-24.86</v>
      </c>
      <c r="W33" s="59" t="n">
        <f aca="false">ROUND((($C$11-0.09)*$C$5)*0.085,2)</f>
        <v>200.26</v>
      </c>
      <c r="X33" s="60" t="n">
        <f aca="false">E33+G33+S33+V33+W33</f>
        <v>41453.4</v>
      </c>
      <c r="Y33" s="61"/>
      <c r="Z33" s="62" t="n">
        <f aca="false">ROUND((U33*0.075)+((($C$11-0.09)*$C$5)*0.075),2)</f>
        <v>154.76</v>
      </c>
      <c r="AA33" s="53" t="n">
        <f aca="false">ROUND((U33*0.01)+((($C$11-0.09)*$C$5)*0.01),2)</f>
        <v>20.64</v>
      </c>
      <c r="AC33" s="63" t="n">
        <f aca="false">ROUND($C$5*0.02,2)</f>
        <v>400</v>
      </c>
    </row>
    <row r="34" customFormat="false" ht="15" hidden="false" customHeight="false" outlineLevel="0" collapsed="false">
      <c r="A34" s="43" t="n">
        <f aca="false">A33+1</f>
        <v>37183</v>
      </c>
      <c r="B34" s="44" t="n">
        <v>20000</v>
      </c>
      <c r="C34" s="45" t="n">
        <f aca="false">ROUND($B34/(1-$C$9)/(1-$C$13),0)</f>
        <v>20995</v>
      </c>
      <c r="D34" s="44" t="n">
        <v>15000</v>
      </c>
      <c r="E34" s="46" t="n">
        <f aca="false">ROUND($C$5*0.09,2)</f>
        <v>1800</v>
      </c>
      <c r="F34" s="47" t="n">
        <v>2.12</v>
      </c>
      <c r="G34" s="48" t="n">
        <f aca="false">ROUND(B34*F34,2)</f>
        <v>42400</v>
      </c>
      <c r="H34" s="49" t="n">
        <f aca="false">ROUND($C$7*$C$5,2)</f>
        <v>2104</v>
      </c>
      <c r="I34" s="50" t="n">
        <f aca="false">ROUND($C$8*D34,2)</f>
        <v>16.5</v>
      </c>
      <c r="J34" s="51" t="n">
        <f aca="false">ROUND(K34*D34,2)</f>
        <v>79.5</v>
      </c>
      <c r="K34" s="52" t="n">
        <f aca="false">ROUND(((F34/(1-$C$9))-F34),4)</f>
        <v>0.0053</v>
      </c>
      <c r="L34" s="50" t="n">
        <f aca="false">SUM(H34:J34)</f>
        <v>2200</v>
      </c>
      <c r="M34" s="50" t="n">
        <f aca="false">ROUND($C$12*D34,2)</f>
        <v>276</v>
      </c>
      <c r="N34" s="51" t="n">
        <f aca="false">ROUND(O34*D34,2)</f>
        <v>1501.5</v>
      </c>
      <c r="O34" s="52" t="n">
        <f aca="false">ROUND(((F34+K34)/(1-$C$13))-(F34+K34),4)</f>
        <v>0.1001</v>
      </c>
      <c r="P34" s="53" t="n">
        <f aca="false">SUM(M34:N34)</f>
        <v>1777.5</v>
      </c>
      <c r="Q34" s="54" t="n">
        <v>2.195</v>
      </c>
      <c r="R34" s="55" t="n">
        <v>2.12</v>
      </c>
      <c r="S34" s="56" t="n">
        <f aca="false">(L34+P34)</f>
        <v>3977.5</v>
      </c>
      <c r="T34" s="57" t="n">
        <f aca="false">IF((((Q34-0.1)-($C$7+$C$8+$C$11+$C$12+K34+O34)-R34)&lt;(-$C$8+-$C$12)),(-$C$8-$C$12),((Q34-0.1)-($C$7+$C$8+$C$11+$C$12+K34+O34)-R34))</f>
        <v>-0.0195</v>
      </c>
      <c r="U34" s="50" t="n">
        <f aca="false">ROUND(B34*T34,2)</f>
        <v>-390</v>
      </c>
      <c r="V34" s="58" t="n">
        <f aca="false">ROUND(0.085*U34,2)</f>
        <v>-33.15</v>
      </c>
      <c r="W34" s="59" t="n">
        <f aca="false">ROUND((($C$11-0.09)*$C$5)*0.085,2)</f>
        <v>200.26</v>
      </c>
      <c r="X34" s="60" t="n">
        <f aca="false">E34+G34+S34+V34+W34</f>
        <v>48344.61</v>
      </c>
      <c r="Y34" s="61"/>
      <c r="Z34" s="62" t="n">
        <f aca="false">ROUND((U34*0.075)+((($C$11-0.09)*$C$5)*0.075),2)</f>
        <v>147.45</v>
      </c>
      <c r="AA34" s="53" t="n">
        <f aca="false">ROUND((U34*0.01)+((($C$11-0.09)*$C$5)*0.01),2)</f>
        <v>19.66</v>
      </c>
      <c r="AC34" s="63" t="n">
        <f aca="false">ROUND($C$5*0.02,2)</f>
        <v>400</v>
      </c>
    </row>
    <row r="35" customFormat="false" ht="15" hidden="false" customHeight="false" outlineLevel="0" collapsed="false">
      <c r="A35" s="43" t="n">
        <f aca="false">A34+1</f>
        <v>37184</v>
      </c>
      <c r="B35" s="44" t="n">
        <v>20000</v>
      </c>
      <c r="C35" s="45" t="n">
        <f aca="false">ROUND($B35/(1-$C$9)/(1-$C$13),0)</f>
        <v>20995</v>
      </c>
      <c r="D35" s="44" t="n">
        <v>10000</v>
      </c>
      <c r="E35" s="46" t="n">
        <f aca="false">ROUND($C$5*0.09,2)</f>
        <v>1800</v>
      </c>
      <c r="F35" s="47" t="n">
        <v>1.92</v>
      </c>
      <c r="G35" s="48" t="n">
        <f aca="false">ROUND(B35*F35,2)</f>
        <v>38400</v>
      </c>
      <c r="H35" s="49" t="n">
        <f aca="false">ROUND($C$7*$C$5,2)</f>
        <v>2104</v>
      </c>
      <c r="I35" s="50" t="n">
        <f aca="false">ROUND($C$8*D35,2)</f>
        <v>11</v>
      </c>
      <c r="J35" s="51" t="n">
        <f aca="false">ROUND(K35*D35,2)</f>
        <v>48</v>
      </c>
      <c r="K35" s="52" t="n">
        <f aca="false">ROUND(((F35/(1-$C$9))-F35),4)</f>
        <v>0.0048</v>
      </c>
      <c r="L35" s="50" t="n">
        <f aca="false">SUM(H35:J35)</f>
        <v>2163</v>
      </c>
      <c r="M35" s="50" t="n">
        <f aca="false">ROUND($C$12*D35,2)</f>
        <v>184</v>
      </c>
      <c r="N35" s="51" t="n">
        <f aca="false">ROUND(O35*D35,2)</f>
        <v>907</v>
      </c>
      <c r="O35" s="52" t="n">
        <f aca="false">ROUND(((F35+K35)/(1-$C$13))-(F35+K35),4)</f>
        <v>0.0907</v>
      </c>
      <c r="P35" s="53" t="n">
        <f aca="false">SUM(M35:N35)</f>
        <v>1091</v>
      </c>
      <c r="Q35" s="54" t="n">
        <v>2.02</v>
      </c>
      <c r="R35" s="55" t="n">
        <v>1.92</v>
      </c>
      <c r="S35" s="56" t="n">
        <f aca="false">(L35+P35)</f>
        <v>3254</v>
      </c>
      <c r="T35" s="57" t="n">
        <f aca="false">IF((((Q35-0.1)-($C$7+$C$8+$C$11+$C$12+K35+O35)-R35)&lt;(-$C$8+-$C$12)),(-$C$8-$C$12),((Q35-0.1)-($C$7+$C$8+$C$11+$C$12+K35+O35)-R35))</f>
        <v>-0.0195</v>
      </c>
      <c r="U35" s="50" t="n">
        <f aca="false">ROUND(B35*T35,2)</f>
        <v>-390</v>
      </c>
      <c r="V35" s="58" t="n">
        <f aca="false">ROUND(0.085*U35,2)</f>
        <v>-33.15</v>
      </c>
      <c r="W35" s="59" t="n">
        <f aca="false">ROUND((($C$11-0.09)*$C$5)*0.085,2)</f>
        <v>200.26</v>
      </c>
      <c r="X35" s="60" t="n">
        <f aca="false">E35+G35+S35+V35+W35</f>
        <v>43621.11</v>
      </c>
      <c r="Y35" s="61"/>
      <c r="Z35" s="62" t="n">
        <f aca="false">ROUND((U35*0.075)+((($C$11-0.09)*$C$5)*0.075),2)</f>
        <v>147.45</v>
      </c>
      <c r="AA35" s="53" t="n">
        <f aca="false">ROUND((U35*0.01)+((($C$11-0.09)*$C$5)*0.01),2)</f>
        <v>19.66</v>
      </c>
      <c r="AC35" s="63" t="n">
        <f aca="false">ROUND($C$5*0.02,2)</f>
        <v>400</v>
      </c>
    </row>
    <row r="36" customFormat="false" ht="15" hidden="false" customHeight="false" outlineLevel="0" collapsed="false">
      <c r="A36" s="43" t="n">
        <f aca="false">A35+1</f>
        <v>37185</v>
      </c>
      <c r="B36" s="44" t="n">
        <v>20000</v>
      </c>
      <c r="C36" s="45" t="n">
        <f aca="false">ROUND($B36/(1-$C$9)/(1-$C$13),0)</f>
        <v>20995</v>
      </c>
      <c r="D36" s="44" t="n">
        <v>10000</v>
      </c>
      <c r="E36" s="46" t="n">
        <f aca="false">ROUND($C$5*0.09,2)</f>
        <v>1800</v>
      </c>
      <c r="F36" s="47" t="n">
        <v>1.92</v>
      </c>
      <c r="G36" s="48" t="n">
        <f aca="false">ROUND(B36*F36,2)</f>
        <v>38400</v>
      </c>
      <c r="H36" s="49" t="n">
        <f aca="false">ROUND($C$7*$C$5,2)</f>
        <v>2104</v>
      </c>
      <c r="I36" s="50" t="n">
        <f aca="false">ROUND($C$8*D36,2)</f>
        <v>11</v>
      </c>
      <c r="J36" s="51" t="n">
        <f aca="false">ROUND(K36*D36,2)</f>
        <v>48</v>
      </c>
      <c r="K36" s="52" t="n">
        <f aca="false">ROUND(((F36/(1-$C$9))-F36),4)</f>
        <v>0.0048</v>
      </c>
      <c r="L36" s="50" t="n">
        <f aca="false">SUM(H36:J36)</f>
        <v>2163</v>
      </c>
      <c r="M36" s="50" t="n">
        <f aca="false">ROUND($C$12*D36,2)</f>
        <v>184</v>
      </c>
      <c r="N36" s="51" t="n">
        <f aca="false">ROUND(O36*D36,2)</f>
        <v>907</v>
      </c>
      <c r="O36" s="52" t="n">
        <f aca="false">ROUND(((F36+K36)/(1-$C$13))-(F36+K36),4)</f>
        <v>0.0907</v>
      </c>
      <c r="P36" s="53" t="n">
        <f aca="false">SUM(M36:N36)</f>
        <v>1091</v>
      </c>
      <c r="Q36" s="54" t="n">
        <v>2.02</v>
      </c>
      <c r="R36" s="55" t="n">
        <v>1.92</v>
      </c>
      <c r="S36" s="56" t="n">
        <f aca="false">(L36+P36)</f>
        <v>3254</v>
      </c>
      <c r="T36" s="57" t="n">
        <f aca="false">IF((((Q36-0.1)-($C$7+$C$8+$C$11+$C$12+K36+O36)-R36)&lt;(-$C$8+-$C$12)),(-$C$8-$C$12),((Q36-0.1)-($C$7+$C$8+$C$11+$C$12+K36+O36)-R36))</f>
        <v>-0.0195</v>
      </c>
      <c r="U36" s="50" t="n">
        <f aca="false">ROUND(B36*T36,2)</f>
        <v>-390</v>
      </c>
      <c r="V36" s="58" t="n">
        <f aca="false">ROUND(0.085*U36,2)</f>
        <v>-33.15</v>
      </c>
      <c r="W36" s="59" t="n">
        <f aca="false">ROUND((($C$11-0.09)*$C$5)*0.085,2)</f>
        <v>200.26</v>
      </c>
      <c r="X36" s="60" t="n">
        <f aca="false">E36+G36+S36+V36+W36</f>
        <v>43621.11</v>
      </c>
      <c r="Y36" s="61"/>
      <c r="Z36" s="62" t="n">
        <f aca="false">ROUND((U36*0.075)+((($C$11-0.09)*$C$5)*0.075),2)</f>
        <v>147.45</v>
      </c>
      <c r="AA36" s="53" t="n">
        <f aca="false">ROUND((U36*0.01)+((($C$11-0.09)*$C$5)*0.01),2)</f>
        <v>19.66</v>
      </c>
      <c r="AC36" s="63" t="n">
        <f aca="false">ROUND($C$5*0.02,2)</f>
        <v>400</v>
      </c>
    </row>
    <row r="37" customFormat="false" ht="15" hidden="false" customHeight="false" outlineLevel="0" collapsed="false">
      <c r="A37" s="43" t="n">
        <f aca="false">A36+1</f>
        <v>37186</v>
      </c>
      <c r="B37" s="44" t="n">
        <v>20000</v>
      </c>
      <c r="C37" s="45" t="n">
        <f aca="false">ROUND($B37/(1-$C$9)/(1-$C$13),0)</f>
        <v>20995</v>
      </c>
      <c r="D37" s="44" t="n">
        <v>10000</v>
      </c>
      <c r="E37" s="46" t="n">
        <f aca="false">ROUND($C$5*0.09,2)</f>
        <v>1800</v>
      </c>
      <c r="F37" s="47" t="n">
        <v>1.92</v>
      </c>
      <c r="G37" s="48" t="n">
        <f aca="false">ROUND(B37*F37,2)</f>
        <v>38400</v>
      </c>
      <c r="H37" s="49" t="n">
        <f aca="false">ROUND($C$7*$C$5,2)</f>
        <v>2104</v>
      </c>
      <c r="I37" s="50" t="n">
        <f aca="false">ROUND($C$8*D37,2)</f>
        <v>11</v>
      </c>
      <c r="J37" s="51" t="n">
        <f aca="false">ROUND(K37*D37,2)</f>
        <v>48</v>
      </c>
      <c r="K37" s="52" t="n">
        <f aca="false">ROUND(((F37/(1-$C$9))-F37),4)</f>
        <v>0.0048</v>
      </c>
      <c r="L37" s="50" t="n">
        <f aca="false">SUM(H37:J37)</f>
        <v>2163</v>
      </c>
      <c r="M37" s="50" t="n">
        <f aca="false">ROUND($C$12*D37,2)</f>
        <v>184</v>
      </c>
      <c r="N37" s="51" t="n">
        <f aca="false">ROUND(O37*D37,2)</f>
        <v>907</v>
      </c>
      <c r="O37" s="52" t="n">
        <f aca="false">ROUND(((F37+K37)/(1-$C$13))-(F37+K37),4)</f>
        <v>0.0907</v>
      </c>
      <c r="P37" s="53" t="n">
        <f aca="false">SUM(M37:N37)</f>
        <v>1091</v>
      </c>
      <c r="Q37" s="54" t="n">
        <v>2.02</v>
      </c>
      <c r="R37" s="55" t="n">
        <v>1.92</v>
      </c>
      <c r="S37" s="56" t="n">
        <f aca="false">(L37+P37)</f>
        <v>3254</v>
      </c>
      <c r="T37" s="57" t="n">
        <f aca="false">IF((((Q37-0.1)-($C$7+$C$8+$C$11+$C$12+K37+O37)-R37)&lt;(-$C$8+-$C$12)),(-$C$8-$C$12),((Q37-0.1)-($C$7+$C$8+$C$11+$C$12+K37+O37)-R37))</f>
        <v>-0.0195</v>
      </c>
      <c r="U37" s="50" t="n">
        <f aca="false">ROUND(B37*T37,2)</f>
        <v>-390</v>
      </c>
      <c r="V37" s="58" t="n">
        <f aca="false">ROUND(0.085*U37,2)</f>
        <v>-33.15</v>
      </c>
      <c r="W37" s="59" t="n">
        <f aca="false">ROUND((($C$11-0.09)*$C$5)*0.085,2)</f>
        <v>200.26</v>
      </c>
      <c r="X37" s="60" t="n">
        <f aca="false">E37+G37+S37+V37+W37</f>
        <v>43621.11</v>
      </c>
      <c r="Y37" s="61"/>
      <c r="Z37" s="62" t="n">
        <f aca="false">ROUND((U37*0.075)+((($C$11-0.09)*$C$5)*0.075),2)</f>
        <v>147.45</v>
      </c>
      <c r="AA37" s="53" t="n">
        <f aca="false">ROUND((U37*0.01)+((($C$11-0.09)*$C$5)*0.01),2)</f>
        <v>19.66</v>
      </c>
      <c r="AC37" s="63" t="n">
        <f aca="false">ROUND($C$5*0.02,2)</f>
        <v>400</v>
      </c>
    </row>
    <row r="38" customFormat="false" ht="15" hidden="false" customHeight="false" outlineLevel="0" collapsed="false">
      <c r="A38" s="43" t="n">
        <f aca="false">A37+1</f>
        <v>37187</v>
      </c>
      <c r="B38" s="44" t="n">
        <v>20000</v>
      </c>
      <c r="C38" s="45" t="n">
        <f aca="false">ROUND($B38/(1-$C$9)/(1-$C$13),0)</f>
        <v>20995</v>
      </c>
      <c r="D38" s="44" t="n">
        <v>0</v>
      </c>
      <c r="E38" s="46" t="n">
        <f aca="false">ROUND($C$5*0.09,2)</f>
        <v>1800</v>
      </c>
      <c r="F38" s="47" t="n">
        <v>2.375</v>
      </c>
      <c r="G38" s="48" t="n">
        <f aca="false">ROUND(B38*F38,2)</f>
        <v>47500</v>
      </c>
      <c r="H38" s="49" t="n">
        <f aca="false">ROUND($C$7*$C$5,2)</f>
        <v>2104</v>
      </c>
      <c r="I38" s="50" t="n">
        <f aca="false">ROUND($C$8*D38,2)</f>
        <v>0</v>
      </c>
      <c r="J38" s="51" t="n">
        <f aca="false">ROUND(K38*D38,2)</f>
        <v>0</v>
      </c>
      <c r="K38" s="52" t="n">
        <f aca="false">ROUND(((F38/(1-$C$9))-F38),4)</f>
        <v>0.006</v>
      </c>
      <c r="L38" s="50" t="n">
        <f aca="false">SUM(H38:J38)</f>
        <v>2104</v>
      </c>
      <c r="M38" s="50" t="n">
        <f aca="false">ROUND($C$12*D38,2)</f>
        <v>0</v>
      </c>
      <c r="N38" s="51" t="n">
        <f aca="false">ROUND(O38*D38,2)</f>
        <v>0</v>
      </c>
      <c r="O38" s="52" t="n">
        <f aca="false">ROUND(((F38+K38)/(1-$C$13))-(F38+K38),4)</f>
        <v>0.1122</v>
      </c>
      <c r="P38" s="53" t="n">
        <f aca="false">SUM(M38:N38)</f>
        <v>0</v>
      </c>
      <c r="Q38" s="54" t="n">
        <v>2.445</v>
      </c>
      <c r="R38" s="55" t="n">
        <v>2.375</v>
      </c>
      <c r="S38" s="56" t="n">
        <f aca="false">(L38+P38)</f>
        <v>2104</v>
      </c>
      <c r="T38" s="57" t="n">
        <f aca="false">IF((((Q38-0.1)-($C$7+$C$8+$C$11+$C$12+K38+O38)-R38)&lt;(-$C$8+-$C$12)),(-$C$8-$C$12),((Q38-0.1)-($C$7+$C$8+$C$11+$C$12+K38+O38)-R38))</f>
        <v>-0.0195</v>
      </c>
      <c r="U38" s="50" t="n">
        <f aca="false">ROUND(B38*T38,2)</f>
        <v>-390</v>
      </c>
      <c r="V38" s="58" t="n">
        <f aca="false">ROUND(0.085*U38,2)</f>
        <v>-33.15</v>
      </c>
      <c r="W38" s="59" t="n">
        <f aca="false">ROUND((($C$11-0.09)*$C$5)*0.085,2)</f>
        <v>200.26</v>
      </c>
      <c r="X38" s="60" t="n">
        <f aca="false">E38+G38+S38+V38+W38</f>
        <v>51571.11</v>
      </c>
      <c r="Y38" s="61"/>
      <c r="Z38" s="62" t="n">
        <f aca="false">ROUND((U38*0.075)+((($C$11-0.09)*$C$5)*0.075),2)</f>
        <v>147.45</v>
      </c>
      <c r="AA38" s="53" t="n">
        <f aca="false">ROUND((U38*0.01)+((($C$11-0.09)*$C$5)*0.01),2)</f>
        <v>19.66</v>
      </c>
      <c r="AC38" s="63" t="n">
        <f aca="false">ROUND($C$5*0.02,2)</f>
        <v>400</v>
      </c>
    </row>
    <row r="39" customFormat="false" ht="15" hidden="false" customHeight="false" outlineLevel="0" collapsed="false">
      <c r="A39" s="43" t="n">
        <f aca="false">A38+1</f>
        <v>37188</v>
      </c>
      <c r="B39" s="44" t="n">
        <v>20000</v>
      </c>
      <c r="C39" s="45" t="n">
        <f aca="false">ROUND($B39/(1-$C$9)/(1-$C$13),0)</f>
        <v>20995</v>
      </c>
      <c r="D39" s="44" t="n">
        <v>15000</v>
      </c>
      <c r="E39" s="46" t="n">
        <f aca="false">ROUND($C$5*0.09,2)</f>
        <v>1800</v>
      </c>
      <c r="F39" s="47" t="n">
        <v>2.665</v>
      </c>
      <c r="G39" s="48" t="n">
        <f aca="false">ROUND(B39*F39,2)</f>
        <v>53300</v>
      </c>
      <c r="H39" s="49" t="n">
        <f aca="false">ROUND($C$7*$C$5,2)</f>
        <v>2104</v>
      </c>
      <c r="I39" s="50" t="n">
        <f aca="false">ROUND($C$8*D39,2)</f>
        <v>16.5</v>
      </c>
      <c r="J39" s="51" t="n">
        <f aca="false">ROUND(K39*D39,2)</f>
        <v>100.5</v>
      </c>
      <c r="K39" s="52" t="n">
        <f aca="false">ROUND(((F39/(1-$C$9))-F39),4)</f>
        <v>0.0067</v>
      </c>
      <c r="L39" s="50" t="n">
        <f aca="false">SUM(H39:J39)</f>
        <v>2221</v>
      </c>
      <c r="M39" s="50" t="n">
        <f aca="false">ROUND($C$12*D39,2)</f>
        <v>276</v>
      </c>
      <c r="N39" s="51" t="n">
        <f aca="false">ROUND(O39*D39,2)</f>
        <v>1888.5</v>
      </c>
      <c r="O39" s="52" t="n">
        <f aca="false">ROUND(((F39+K39)/(1-$C$13))-(F39+K39),4)</f>
        <v>0.1259</v>
      </c>
      <c r="P39" s="53" t="n">
        <f aca="false">SUM(M39:N39)</f>
        <v>2164.5</v>
      </c>
      <c r="Q39" s="54" t="n">
        <v>2.725</v>
      </c>
      <c r="R39" s="55" t="n">
        <v>2.665</v>
      </c>
      <c r="S39" s="56" t="n">
        <f aca="false">(L39+P39)</f>
        <v>4385.5</v>
      </c>
      <c r="T39" s="57" t="n">
        <f aca="false">IF((((Q39-0.1)-($C$7+$C$8+$C$11+$C$12+K39+O39)-R39)&lt;(-$C$8+-$C$12)),(-$C$8-$C$12),((Q39-0.1)-($C$7+$C$8+$C$11+$C$12+K39+O39)-R39))</f>
        <v>-0.0195</v>
      </c>
      <c r="U39" s="50" t="n">
        <f aca="false">ROUND(B39*T39,2)</f>
        <v>-390</v>
      </c>
      <c r="V39" s="58" t="n">
        <f aca="false">ROUND(0.085*U39,2)</f>
        <v>-33.15</v>
      </c>
      <c r="W39" s="59" t="n">
        <f aca="false">ROUND((($C$11-0.09)*$C$5)*0.085,2)</f>
        <v>200.26</v>
      </c>
      <c r="X39" s="60" t="n">
        <f aca="false">E39+G39+S39+V39+W39</f>
        <v>59652.61</v>
      </c>
      <c r="Y39" s="61"/>
      <c r="Z39" s="62" t="n">
        <f aca="false">ROUND((U39*0.075)+((($C$11-0.09)*$C$5)*0.075),2)</f>
        <v>147.45</v>
      </c>
      <c r="AA39" s="53" t="n">
        <f aca="false">ROUND((U39*0.01)+((($C$11-0.09)*$C$5)*0.01),2)</f>
        <v>19.66</v>
      </c>
      <c r="AC39" s="63" t="n">
        <f aca="false">ROUND($C$5*0.02,2)</f>
        <v>400</v>
      </c>
    </row>
    <row r="40" customFormat="false" ht="15" hidden="false" customHeight="false" outlineLevel="0" collapsed="false">
      <c r="A40" s="43" t="n">
        <f aca="false">A39+1</f>
        <v>37189</v>
      </c>
      <c r="B40" s="44" t="n">
        <v>20000</v>
      </c>
      <c r="C40" s="45" t="n">
        <f aca="false">ROUND($B40/(1-$C$9)/(1-$C$13),0)</f>
        <v>20995</v>
      </c>
      <c r="D40" s="44" t="n">
        <v>0</v>
      </c>
      <c r="E40" s="46" t="n">
        <f aca="false">ROUND($C$5*0.09,2)</f>
        <v>1800</v>
      </c>
      <c r="F40" s="47" t="n">
        <v>2.48</v>
      </c>
      <c r="G40" s="48" t="n">
        <f aca="false">ROUND(B40*F40,2)</f>
        <v>49600</v>
      </c>
      <c r="H40" s="49" t="n">
        <f aca="false">ROUND($C$7*$C$5,2)</f>
        <v>2104</v>
      </c>
      <c r="I40" s="50" t="n">
        <f aca="false">ROUND($C$8*D40,2)</f>
        <v>0</v>
      </c>
      <c r="J40" s="51" t="n">
        <f aca="false">ROUND(K40*D40,2)</f>
        <v>0</v>
      </c>
      <c r="K40" s="52" t="n">
        <f aca="false">ROUND(((F40/(1-$C$9))-F40),4)</f>
        <v>0.0062</v>
      </c>
      <c r="L40" s="50" t="n">
        <f aca="false">SUM(H40:J40)</f>
        <v>2104</v>
      </c>
      <c r="M40" s="50" t="n">
        <f aca="false">ROUND($C$12*D40,2)</f>
        <v>0</v>
      </c>
      <c r="N40" s="51" t="n">
        <f aca="false">ROUND(O40*D40,2)</f>
        <v>0</v>
      </c>
      <c r="O40" s="52" t="n">
        <f aca="false">ROUND(((F40+K40)/(1-$C$13))-(F40+K40),4)</f>
        <v>0.1172</v>
      </c>
      <c r="P40" s="53" t="n">
        <f aca="false">SUM(M40:N40)</f>
        <v>0</v>
      </c>
      <c r="Q40" s="54" t="n">
        <v>2.545</v>
      </c>
      <c r="R40" s="55" t="n">
        <v>2.48</v>
      </c>
      <c r="S40" s="56" t="n">
        <f aca="false">(L40+P40)</f>
        <v>2104</v>
      </c>
      <c r="T40" s="57" t="n">
        <f aca="false">IF((((Q40-0.1)-($C$7+$C$8+$C$11+$C$12+K40+O40)-R40)&lt;(-$C$8+-$C$12)),(-$C$8-$C$12),((Q40-0.1)-($C$7+$C$8+$C$11+$C$12+K40+O40)-R40))</f>
        <v>-0.0195</v>
      </c>
      <c r="U40" s="50" t="n">
        <f aca="false">ROUND(B40*T40,2)</f>
        <v>-390</v>
      </c>
      <c r="V40" s="58" t="n">
        <f aca="false">ROUND(0.085*U40,2)</f>
        <v>-33.15</v>
      </c>
      <c r="W40" s="59" t="n">
        <f aca="false">ROUND((($C$11-0.09)*$C$5)*0.085,2)</f>
        <v>200.26</v>
      </c>
      <c r="X40" s="60" t="n">
        <f aca="false">E40+G40+S40+V40+W40</f>
        <v>53671.11</v>
      </c>
      <c r="Y40" s="61"/>
      <c r="Z40" s="62" t="n">
        <f aca="false">ROUND((U40*0.075)+((($C$11-0.09)*$C$5)*0.075),2)</f>
        <v>147.45</v>
      </c>
      <c r="AA40" s="53" t="n">
        <f aca="false">ROUND((U40*0.01)+((($C$11-0.09)*$C$5)*0.01),2)</f>
        <v>19.66</v>
      </c>
      <c r="AC40" s="63" t="n">
        <f aca="false">ROUND($C$5*0.02,2)</f>
        <v>400</v>
      </c>
    </row>
    <row r="41" customFormat="false" ht="15" hidden="false" customHeight="false" outlineLevel="0" collapsed="false">
      <c r="A41" s="43" t="n">
        <f aca="false">A40+1</f>
        <v>37190</v>
      </c>
      <c r="B41" s="44" t="n">
        <v>20000</v>
      </c>
      <c r="C41" s="45" t="n">
        <f aca="false">ROUND($B41/(1-$C$9)/(1-$C$13),0)</f>
        <v>20995</v>
      </c>
      <c r="D41" s="44" t="n">
        <v>13147</v>
      </c>
      <c r="E41" s="46" t="n">
        <f aca="false">ROUND($C$5*0.09,2)</f>
        <v>1800</v>
      </c>
      <c r="F41" s="47" t="n">
        <v>2.87</v>
      </c>
      <c r="G41" s="48" t="n">
        <f aca="false">ROUND(B41*F41,2)</f>
        <v>57400</v>
      </c>
      <c r="H41" s="49" t="n">
        <f aca="false">ROUND($C$7*$C$5,2)</f>
        <v>2104</v>
      </c>
      <c r="I41" s="50" t="n">
        <f aca="false">ROUND($C$8*D41,2)</f>
        <v>14.46</v>
      </c>
      <c r="J41" s="51" t="n">
        <f aca="false">ROUND(K41*D41,2)</f>
        <v>94.66</v>
      </c>
      <c r="K41" s="52" t="n">
        <f aca="false">ROUND(((F41/(1-$C$9))-F41),4)</f>
        <v>0.0072</v>
      </c>
      <c r="L41" s="50" t="n">
        <f aca="false">SUM(H41:J41)</f>
        <v>2213.12</v>
      </c>
      <c r="M41" s="50" t="n">
        <f aca="false">ROUND($C$12*D41,2)</f>
        <v>241.9</v>
      </c>
      <c r="N41" s="51" t="n">
        <f aca="false">ROUND(O41*D41,2)</f>
        <v>1782.73</v>
      </c>
      <c r="O41" s="52" t="n">
        <f aca="false">ROUND(((F41+K41)/(1-$C$13))-(F41+K41),4)</f>
        <v>0.1356</v>
      </c>
      <c r="P41" s="53" t="n">
        <f aca="false">SUM(M41:N41)</f>
        <v>2024.63</v>
      </c>
      <c r="Q41" s="54" t="n">
        <v>2.98</v>
      </c>
      <c r="R41" s="55" t="n">
        <v>2.87</v>
      </c>
      <c r="S41" s="56" t="n">
        <f aca="false">(L41+P41)</f>
        <v>4237.75</v>
      </c>
      <c r="T41" s="57" t="n">
        <f aca="false">IF((((Q41-0.1)-($C$7+$C$8+$C$11+$C$12+K41+O41)-R41)&lt;(-$C$8+-$C$12)),(-$C$8-$C$12),((Q41-0.1)-($C$7+$C$8+$C$11+$C$12+K41+O41)-R41))</f>
        <v>-0.0195</v>
      </c>
      <c r="U41" s="50" t="n">
        <f aca="false">ROUND(B41*T41,2)</f>
        <v>-390</v>
      </c>
      <c r="V41" s="58" t="n">
        <f aca="false">ROUND(0.085*U41,2)</f>
        <v>-33.15</v>
      </c>
      <c r="W41" s="59" t="n">
        <f aca="false">ROUND((($C$11-0.09)*$C$5)*0.085,2)</f>
        <v>200.26</v>
      </c>
      <c r="X41" s="60" t="n">
        <f aca="false">E41+G41+S41+V41+W41</f>
        <v>63604.86</v>
      </c>
      <c r="Y41" s="61"/>
      <c r="Z41" s="62" t="n">
        <f aca="false">ROUND((U41*0.075)+((($C$11-0.09)*$C$5)*0.075),2)</f>
        <v>147.45</v>
      </c>
      <c r="AA41" s="53" t="n">
        <f aca="false">ROUND((U41*0.01)+((($C$11-0.09)*$C$5)*0.01),2)</f>
        <v>19.66</v>
      </c>
      <c r="AC41" s="63" t="n">
        <f aca="false">ROUND($C$5*0.02,2)</f>
        <v>400</v>
      </c>
    </row>
    <row r="42" customFormat="false" ht="15" hidden="false" customHeight="false" outlineLevel="0" collapsed="false">
      <c r="A42" s="43" t="n">
        <f aca="false">A41+1</f>
        <v>37191</v>
      </c>
      <c r="B42" s="44" t="n">
        <v>0</v>
      </c>
      <c r="C42" s="45" t="n">
        <f aca="false">ROUND($B42/(1-$C$9)/(1-$C$13),0)</f>
        <v>0</v>
      </c>
      <c r="D42" s="44" t="n">
        <v>0</v>
      </c>
      <c r="E42" s="46" t="n">
        <f aca="false">ROUND($C$5*0.09,2)</f>
        <v>1800</v>
      </c>
      <c r="F42" s="47" t="n">
        <v>2.545</v>
      </c>
      <c r="G42" s="48" t="n">
        <f aca="false">ROUND(B42*F42,2)</f>
        <v>0</v>
      </c>
      <c r="H42" s="49" t="n">
        <f aca="false">ROUND($C$7*$C$5,2)</f>
        <v>2104</v>
      </c>
      <c r="I42" s="50" t="n">
        <f aca="false">ROUND($C$8*D42,2)</f>
        <v>0</v>
      </c>
      <c r="J42" s="51" t="n">
        <f aca="false">ROUND(K42*D42,2)</f>
        <v>0</v>
      </c>
      <c r="K42" s="52" t="n">
        <f aca="false">ROUND(((F42/(1-$C$9))-F42),4)</f>
        <v>0.0064</v>
      </c>
      <c r="L42" s="50" t="n">
        <f aca="false">SUM(H42:J42)</f>
        <v>2104</v>
      </c>
      <c r="M42" s="50" t="n">
        <f aca="false">ROUND($C$12*D42,2)</f>
        <v>0</v>
      </c>
      <c r="N42" s="51" t="n">
        <f aca="false">ROUND(O42*D42,2)</f>
        <v>0</v>
      </c>
      <c r="O42" s="52" t="n">
        <f aca="false">ROUND(((F42+K42)/(1-$C$13))-(F42+K42),4)</f>
        <v>0.1202</v>
      </c>
      <c r="P42" s="53" t="n">
        <f aca="false">SUM(M42:N42)</f>
        <v>0</v>
      </c>
      <c r="Q42" s="54" t="n">
        <v>2.72</v>
      </c>
      <c r="R42" s="55" t="n">
        <v>2.545</v>
      </c>
      <c r="S42" s="56" t="n">
        <f aca="false">(L42+P42)</f>
        <v>2104</v>
      </c>
      <c r="T42" s="57" t="n">
        <f aca="false">IF((((Q42-0.1)-($C$7+$C$8+$C$11+$C$12+K42+O42)-R42)&lt;(-$C$8+-$C$12)),(-$C$8-$C$12),((Q42-0.1)-($C$7+$C$8+$C$11+$C$12+K42+O42)-R42))</f>
        <v>-0.0195</v>
      </c>
      <c r="U42" s="50" t="n">
        <f aca="false">ROUND(B42*T42,2)</f>
        <v>-0</v>
      </c>
      <c r="V42" s="58" t="n">
        <f aca="false">ROUND(0.085*U42,2)</f>
        <v>-0</v>
      </c>
      <c r="W42" s="59" t="n">
        <f aca="false">ROUND((($C$11-0.09)*$C$5)*0.085,2)</f>
        <v>200.26</v>
      </c>
      <c r="X42" s="60" t="n">
        <f aca="false">E42+G42+S42+V42+W42</f>
        <v>4104.26</v>
      </c>
      <c r="Y42" s="61"/>
      <c r="Z42" s="62" t="n">
        <f aca="false">ROUND((U42*0.075)+((($C$11-0.09)*$C$5)*0.075),2)</f>
        <v>176.7</v>
      </c>
      <c r="AA42" s="53" t="n">
        <f aca="false">ROUND((U42*0.01)+((($C$11-0.09)*$C$5)*0.01),2)</f>
        <v>23.56</v>
      </c>
      <c r="AC42" s="63" t="n">
        <f aca="false">ROUND($C$5*0.02,2)</f>
        <v>400</v>
      </c>
    </row>
    <row r="43" customFormat="false" ht="15" hidden="false" customHeight="false" outlineLevel="0" collapsed="false">
      <c r="A43" s="43" t="n">
        <f aca="false">A42+1</f>
        <v>37192</v>
      </c>
      <c r="B43" s="44" t="n">
        <v>0</v>
      </c>
      <c r="C43" s="45" t="n">
        <f aca="false">ROUND($B43/(1-$C$9)/(1-$C$13),0)</f>
        <v>0</v>
      </c>
      <c r="D43" s="44" t="n">
        <v>0</v>
      </c>
      <c r="E43" s="46" t="n">
        <f aca="false">ROUND($C$5*0.09,2)</f>
        <v>1800</v>
      </c>
      <c r="F43" s="47" t="n">
        <v>2.545</v>
      </c>
      <c r="G43" s="48" t="n">
        <f aca="false">ROUND(B43*F43,2)</f>
        <v>0</v>
      </c>
      <c r="H43" s="49" t="n">
        <f aca="false">ROUND($C$7*$C$5,2)</f>
        <v>2104</v>
      </c>
      <c r="I43" s="50" t="n">
        <f aca="false">ROUND($C$8*D43,2)</f>
        <v>0</v>
      </c>
      <c r="J43" s="51" t="n">
        <f aca="false">ROUND(K43*D43,2)</f>
        <v>0</v>
      </c>
      <c r="K43" s="52" t="n">
        <f aca="false">ROUND(((F43/(1-$C$9))-F43),4)</f>
        <v>0.0064</v>
      </c>
      <c r="L43" s="50" t="n">
        <f aca="false">SUM(H43:J43)</f>
        <v>2104</v>
      </c>
      <c r="M43" s="50" t="n">
        <f aca="false">ROUND($C$12*D43,2)</f>
        <v>0</v>
      </c>
      <c r="N43" s="51" t="n">
        <f aca="false">ROUND(O43*D43,2)</f>
        <v>0</v>
      </c>
      <c r="O43" s="52" t="n">
        <f aca="false">ROUND(((F43+K43)/(1-$C$13))-(F43+K43),4)</f>
        <v>0.1202</v>
      </c>
      <c r="P43" s="53" t="n">
        <f aca="false">SUM(M43:N43)</f>
        <v>0</v>
      </c>
      <c r="Q43" s="54" t="n">
        <v>2.72</v>
      </c>
      <c r="R43" s="55" t="n">
        <v>2.545</v>
      </c>
      <c r="S43" s="56" t="n">
        <f aca="false">(L43+P43)</f>
        <v>2104</v>
      </c>
      <c r="T43" s="57" t="n">
        <f aca="false">IF((((Q43-0.1)-($C$7+$C$8+$C$11+$C$12+K43+O43)-R43)&lt;(-$C$8+-$C$12)),(-$C$8-$C$12),((Q43-0.1)-($C$7+$C$8+$C$11+$C$12+K43+O43)-R43))</f>
        <v>-0.0195</v>
      </c>
      <c r="U43" s="50" t="n">
        <f aca="false">ROUND(B43*T43,2)</f>
        <v>-0</v>
      </c>
      <c r="V43" s="58" t="n">
        <f aca="false">ROUND(0.085*U43,2)</f>
        <v>-0</v>
      </c>
      <c r="W43" s="59" t="n">
        <f aca="false">ROUND((($C$11-0.09)*$C$5)*0.085,2)</f>
        <v>200.26</v>
      </c>
      <c r="X43" s="60" t="n">
        <f aca="false">E43+G43+S43+V43+W43</f>
        <v>4104.26</v>
      </c>
      <c r="Y43" s="61"/>
      <c r="Z43" s="62" t="n">
        <f aca="false">ROUND((U43*0.075)+((($C$11-0.09)*$C$5)*0.075),2)</f>
        <v>176.7</v>
      </c>
      <c r="AA43" s="53" t="n">
        <f aca="false">ROUND((U43*0.01)+((($C$11-0.09)*$C$5)*0.01),2)</f>
        <v>23.56</v>
      </c>
      <c r="AC43" s="63" t="n">
        <f aca="false">ROUND($C$5*0.02,2)</f>
        <v>400</v>
      </c>
    </row>
    <row r="44" customFormat="false" ht="15" hidden="false" customHeight="false" outlineLevel="0" collapsed="false">
      <c r="A44" s="43" t="n">
        <f aca="false">A43+1</f>
        <v>37193</v>
      </c>
      <c r="B44" s="44" t="n">
        <v>0</v>
      </c>
      <c r="C44" s="45" t="n">
        <f aca="false">ROUND($B44/(1-$C$9)/(1-$C$13),0)</f>
        <v>0</v>
      </c>
      <c r="D44" s="44" t="n">
        <v>0</v>
      </c>
      <c r="E44" s="46" t="n">
        <f aca="false">ROUND($C$5*0.09,2)</f>
        <v>1800</v>
      </c>
      <c r="F44" s="47" t="n">
        <v>2.545</v>
      </c>
      <c r="G44" s="48" t="n">
        <f aca="false">ROUND(B44*F44,2)</f>
        <v>0</v>
      </c>
      <c r="H44" s="49" t="n">
        <f aca="false">ROUND($C$7*$C$5,2)</f>
        <v>2104</v>
      </c>
      <c r="I44" s="50" t="n">
        <f aca="false">ROUND($C$8*D44,2)</f>
        <v>0</v>
      </c>
      <c r="J44" s="51" t="n">
        <f aca="false">ROUND(K44*D44,2)</f>
        <v>0</v>
      </c>
      <c r="K44" s="52" t="n">
        <f aca="false">ROUND(((F44/(1-$C$9))-F44),4)</f>
        <v>0.0064</v>
      </c>
      <c r="L44" s="50" t="n">
        <f aca="false">SUM(H44:J44)</f>
        <v>2104</v>
      </c>
      <c r="M44" s="50" t="n">
        <f aca="false">ROUND($C$12*D44,2)</f>
        <v>0</v>
      </c>
      <c r="N44" s="51" t="n">
        <f aca="false">ROUND(O44*D44,2)</f>
        <v>0</v>
      </c>
      <c r="O44" s="52" t="n">
        <f aca="false">ROUND(((F44+K44)/(1-$C$13))-(F44+K44),4)</f>
        <v>0.1202</v>
      </c>
      <c r="P44" s="53" t="n">
        <f aca="false">SUM(M44:N44)</f>
        <v>0</v>
      </c>
      <c r="Q44" s="54" t="n">
        <v>2.72</v>
      </c>
      <c r="R44" s="55" t="n">
        <v>2.545</v>
      </c>
      <c r="S44" s="56" t="n">
        <f aca="false">(L44+P44)</f>
        <v>2104</v>
      </c>
      <c r="T44" s="57" t="n">
        <f aca="false">IF((((Q44-0.1)-($C$7+$C$8+$C$11+$C$12+K44+O44)-R44)&lt;(-$C$8+-$C$12)),(-$C$8-$C$12),((Q44-0.1)-($C$7+$C$8+$C$11+$C$12+K44+O44)-R44))</f>
        <v>-0.0195</v>
      </c>
      <c r="U44" s="50" t="n">
        <f aca="false">ROUND(B44*T44,2)</f>
        <v>-0</v>
      </c>
      <c r="V44" s="58" t="n">
        <f aca="false">ROUND(0.085*U44,2)</f>
        <v>-0</v>
      </c>
      <c r="W44" s="59" t="n">
        <f aca="false">ROUND((($C$11-0.09)*$C$5)*0.085,2)</f>
        <v>200.26</v>
      </c>
      <c r="X44" s="60" t="n">
        <f aca="false">E44+G44+S44+V44+W44</f>
        <v>4104.26</v>
      </c>
      <c r="Y44" s="61"/>
      <c r="Z44" s="62" t="n">
        <f aca="false">ROUND((U44*0.075)+((($C$11-0.09)*$C$5)*0.075),2)</f>
        <v>176.7</v>
      </c>
      <c r="AA44" s="53" t="n">
        <f aca="false">ROUND((U44*0.01)+((($C$11-0.09)*$C$5)*0.01),2)</f>
        <v>23.56</v>
      </c>
      <c r="AC44" s="63" t="n">
        <f aca="false">ROUND($C$5*0.02,2)</f>
        <v>400</v>
      </c>
    </row>
    <row r="45" customFormat="false" ht="15" hidden="false" customHeight="false" outlineLevel="0" collapsed="false">
      <c r="A45" s="43" t="n">
        <f aca="false">A44+1</f>
        <v>37194</v>
      </c>
      <c r="B45" s="44" t="n">
        <v>0</v>
      </c>
      <c r="C45" s="45" t="n">
        <f aca="false">ROUND($B45/(1-$C$9)/(1-$C$13),0)</f>
        <v>0</v>
      </c>
      <c r="D45" s="44" t="n">
        <v>0</v>
      </c>
      <c r="E45" s="46" t="n">
        <f aca="false">ROUND($C$5*0.09,2)</f>
        <v>1800</v>
      </c>
      <c r="F45" s="47" t="n">
        <v>2.845</v>
      </c>
      <c r="G45" s="48" t="n">
        <f aca="false">ROUND(B45*F45,2)</f>
        <v>0</v>
      </c>
      <c r="H45" s="49" t="n">
        <f aca="false">ROUND($C$7*$C$5,2)</f>
        <v>2104</v>
      </c>
      <c r="I45" s="50" t="n">
        <f aca="false">ROUND($C$8*D45,2)</f>
        <v>0</v>
      </c>
      <c r="J45" s="51" t="n">
        <f aca="false">ROUND(K45*D45,2)</f>
        <v>0</v>
      </c>
      <c r="K45" s="52" t="n">
        <f aca="false">ROUND(((F45/(1-$C$9))-F45),4)</f>
        <v>0.0071</v>
      </c>
      <c r="L45" s="50" t="n">
        <f aca="false">SUM(H45:J45)</f>
        <v>2104</v>
      </c>
      <c r="M45" s="50" t="n">
        <f aca="false">ROUND($C$12*D45,2)</f>
        <v>0</v>
      </c>
      <c r="N45" s="51" t="n">
        <f aca="false">ROUND(O45*D45,2)</f>
        <v>0</v>
      </c>
      <c r="O45" s="52" t="n">
        <f aca="false">ROUND(((F45+K45)/(1-$C$13))-(F45+K45),4)</f>
        <v>0.1344</v>
      </c>
      <c r="P45" s="53" t="n">
        <f aca="false">SUM(M45:N45)</f>
        <v>0</v>
      </c>
      <c r="Q45" s="54" t="n">
        <v>2.92</v>
      </c>
      <c r="R45" s="55" t="n">
        <v>2.845</v>
      </c>
      <c r="S45" s="56" t="n">
        <f aca="false">(L45+P45)</f>
        <v>2104</v>
      </c>
      <c r="T45" s="57" t="n">
        <f aca="false">IF((((Q45-0.1)-($C$7+$C$8+$C$11+$C$12+K45+O45)-R45)&lt;(-$C$8+-$C$12)),(-$C$8-$C$12),((Q45-0.1)-($C$7+$C$8+$C$11+$C$12+K45+O45)-R45))</f>
        <v>-0.0195</v>
      </c>
      <c r="U45" s="50" t="n">
        <f aca="false">ROUND(B45*T45,2)</f>
        <v>-0</v>
      </c>
      <c r="V45" s="58" t="n">
        <f aca="false">ROUND(0.085*U45,2)</f>
        <v>-0</v>
      </c>
      <c r="W45" s="59" t="n">
        <f aca="false">ROUND((($C$11-0.09)*$C$5)*0.085,2)</f>
        <v>200.26</v>
      </c>
      <c r="X45" s="60" t="n">
        <f aca="false">E45+G45+S45+V45+W45</f>
        <v>4104.26</v>
      </c>
      <c r="Y45" s="61"/>
      <c r="Z45" s="62" t="n">
        <f aca="false">ROUND((U45*0.075)+((($C$11-0.09)*$C$5)*0.075),2)</f>
        <v>176.7</v>
      </c>
      <c r="AA45" s="53" t="n">
        <f aca="false">ROUND((U45*0.01)+((($C$11-0.09)*$C$5)*0.01),2)</f>
        <v>23.56</v>
      </c>
      <c r="AC45" s="63" t="n">
        <f aca="false">ROUND($C$5*0.02,2)</f>
        <v>400</v>
      </c>
    </row>
    <row r="46" customFormat="false" ht="15.75" hidden="false" customHeight="false" outlineLevel="0" collapsed="false">
      <c r="A46" s="64" t="n">
        <f aca="false">A45+1</f>
        <v>37195</v>
      </c>
      <c r="B46" s="65" t="n">
        <v>14820</v>
      </c>
      <c r="C46" s="45" t="n">
        <f aca="false">ROUND($B46/(1-$C$9)/(1-$C$13),0)</f>
        <v>15557</v>
      </c>
      <c r="D46" s="65" t="n">
        <v>14820</v>
      </c>
      <c r="E46" s="46"/>
      <c r="F46" s="47" t="n">
        <v>2.78</v>
      </c>
      <c r="G46" s="48" t="n">
        <f aca="false">ROUND(B46*F46,2)</f>
        <v>41199.6</v>
      </c>
      <c r="H46" s="49"/>
      <c r="I46" s="50" t="n">
        <f aca="false">ROUND($C$8*D46,2)</f>
        <v>16.3</v>
      </c>
      <c r="J46" s="51" t="n">
        <f aca="false">ROUND(K46*D46,2)</f>
        <v>103.74</v>
      </c>
      <c r="K46" s="52" t="n">
        <f aca="false">ROUND(((F46/(1-$C$9))-F46),4)</f>
        <v>0.007</v>
      </c>
      <c r="L46" s="66" t="n">
        <f aca="false">SUM(H46:J46)</f>
        <v>120.04</v>
      </c>
      <c r="M46" s="50" t="n">
        <f aca="false">ROUND($C$12*D46,2)</f>
        <v>272.69</v>
      </c>
      <c r="N46" s="51" t="n">
        <f aca="false">ROUND(O46*D46,2)</f>
        <v>1945.87</v>
      </c>
      <c r="O46" s="52" t="n">
        <f aca="false">ROUND(((F46+K46)/(1-$C$13))-(F46+K46),4)</f>
        <v>0.1313</v>
      </c>
      <c r="P46" s="67" t="n">
        <f aca="false">SUM(M46:N46)</f>
        <v>2218.56</v>
      </c>
      <c r="Q46" s="68" t="n">
        <v>2.86</v>
      </c>
      <c r="R46" s="69" t="n">
        <v>2.78</v>
      </c>
      <c r="S46" s="56" t="n">
        <f aca="false">(L46+P46)</f>
        <v>2338.6</v>
      </c>
      <c r="T46" s="57"/>
      <c r="U46" s="50" t="n">
        <f aca="false">ROUND(B46*T46,2)</f>
        <v>0</v>
      </c>
      <c r="V46" s="58" t="n">
        <f aca="false">ROUND(0.085*U46,2)</f>
        <v>0</v>
      </c>
      <c r="W46" s="59"/>
      <c r="X46" s="60" t="n">
        <f aca="false">E46+G46+S46+V46+W46</f>
        <v>43538.2</v>
      </c>
      <c r="Y46" s="61"/>
      <c r="Z46" s="62"/>
      <c r="AA46" s="53"/>
      <c r="AC46" s="63"/>
    </row>
    <row r="47" customFormat="false" ht="13.5" hidden="false" customHeight="false" outlineLevel="0" collapsed="false">
      <c r="A47" s="70" t="s">
        <v>41</v>
      </c>
      <c r="B47" s="71" t="n">
        <f aca="false">SUM(B16:B46)</f>
        <v>517303</v>
      </c>
      <c r="C47" s="72" t="n">
        <f aca="false">SUM(C16:C46)</f>
        <v>543038</v>
      </c>
      <c r="D47" s="73" t="n">
        <f aca="false">SUM(D16:D46)</f>
        <v>430450</v>
      </c>
      <c r="E47" s="74" t="n">
        <f aca="false">SUM(E16:E46)</f>
        <v>54000</v>
      </c>
      <c r="F47" s="75"/>
      <c r="G47" s="76" t="n">
        <f aca="false">SUM(G16:G46)</f>
        <v>1037026.27</v>
      </c>
      <c r="H47" s="77" t="n">
        <f aca="false">SUM(H16:H46)</f>
        <v>63120</v>
      </c>
      <c r="I47" s="78" t="n">
        <f aca="false">SUM(I16:I46)</f>
        <v>473.5</v>
      </c>
      <c r="J47" s="79" t="n">
        <f aca="false">SUM(J16:J46)</f>
        <v>2095.31</v>
      </c>
      <c r="K47" s="75"/>
      <c r="L47" s="78" t="n">
        <f aca="false">SUM(H47:J47)</f>
        <v>65688.81</v>
      </c>
      <c r="M47" s="78" t="n">
        <f aca="false">SUM(M16:M46)</f>
        <v>7920.28</v>
      </c>
      <c r="N47" s="79" t="n">
        <f aca="false">SUM(N16:N46)</f>
        <v>39625.16</v>
      </c>
      <c r="O47" s="75"/>
      <c r="P47" s="78" t="n">
        <f aca="false">SUM(M47:N47)</f>
        <v>47545.44</v>
      </c>
      <c r="Q47" s="75"/>
      <c r="R47" s="75"/>
      <c r="S47" s="75" t="n">
        <f aca="false">(L47+P47)</f>
        <v>113234.25</v>
      </c>
      <c r="T47" s="75"/>
      <c r="U47" s="78" t="n">
        <f aca="false">SUM(U16:U46)</f>
        <v>-9798.42</v>
      </c>
      <c r="V47" s="79" t="n">
        <f aca="false">SUM(V16:V46)</f>
        <v>-832.87</v>
      </c>
      <c r="W47" s="79" t="n">
        <f aca="false">SUM(W16:W46)</f>
        <v>6007.8</v>
      </c>
      <c r="X47" s="80" t="n">
        <f aca="false">SUM(X16:X46)</f>
        <v>1209435.45</v>
      </c>
      <c r="Y47" s="61"/>
      <c r="Z47" s="81" t="n">
        <f aca="false">SUM(Z16:Z46)</f>
        <v>4566.13</v>
      </c>
      <c r="AA47" s="82" t="n">
        <f aca="false">SUM(AA16:AA46)</f>
        <v>608.82</v>
      </c>
      <c r="AC47" s="83" t="n">
        <f aca="false">SUM(AC16:AC46)</f>
        <v>12000</v>
      </c>
    </row>
    <row r="48" customFormat="false" ht="12.75" hidden="false" customHeight="false" outlineLevel="0" collapsed="false">
      <c r="W48" s="61" t="n">
        <f aca="false">V47+W47</f>
        <v>5174.93</v>
      </c>
      <c r="AA48" s="61" t="n">
        <f aca="false">Z47+AA47</f>
        <v>5174.95</v>
      </c>
      <c r="AC48" s="61"/>
    </row>
    <row r="49" customFormat="false" ht="12.75" hidden="false" customHeight="false" outlineLevel="0" collapsed="false">
      <c r="P49" s="61"/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99"/>
    <col collapsed="false" customWidth="true" hidden="false" outlineLevel="0" max="3" min="3" style="0" width="17.14"/>
    <col collapsed="false" customWidth="true" hidden="false" outlineLevel="0" max="5" min="5" style="84" width="45.99"/>
    <col collapsed="false" customWidth="true" hidden="false" outlineLevel="0" max="6" min="6" style="0" width="17.99"/>
  </cols>
  <sheetData>
    <row r="2" customFormat="false" ht="12.75" hidden="false" customHeight="false" outlineLevel="0" collapsed="false">
      <c r="B2" s="85" t="s">
        <v>42</v>
      </c>
      <c r="C2" s="85"/>
    </row>
    <row r="3" customFormat="false" ht="12.75" hidden="false" customHeight="false" outlineLevel="0" collapsed="false">
      <c r="A3" s="86" t="s">
        <v>43</v>
      </c>
      <c r="B3" s="86" t="s">
        <v>44</v>
      </c>
      <c r="C3" s="86" t="s">
        <v>45</v>
      </c>
      <c r="D3" s="86" t="s">
        <v>46</v>
      </c>
      <c r="E3" s="87" t="s">
        <v>47</v>
      </c>
      <c r="F3" s="86" t="s">
        <v>48</v>
      </c>
    </row>
    <row r="4" customFormat="false" ht="12.75" hidden="false" customHeight="false" outlineLevel="0" collapsed="false">
      <c r="A4" s="88" t="n">
        <f aca="false">Model!A16</f>
        <v>37165</v>
      </c>
    </row>
    <row r="5" customFormat="false" ht="12.75" hidden="false" customHeight="false" outlineLevel="0" collapsed="false">
      <c r="A5" s="88" t="n">
        <f aca="false">Model!A17</f>
        <v>37166</v>
      </c>
    </row>
    <row r="6" customFormat="false" ht="12.75" hidden="false" customHeight="false" outlineLevel="0" collapsed="false">
      <c r="A6" s="88" t="n">
        <f aca="false">Model!A18</f>
        <v>37167</v>
      </c>
    </row>
    <row r="7" customFormat="false" ht="12.75" hidden="false" customHeight="false" outlineLevel="0" collapsed="false">
      <c r="A7" s="88" t="n">
        <f aca="false">Model!A19</f>
        <v>37168</v>
      </c>
    </row>
    <row r="8" customFormat="false" ht="12.75" hidden="false" customHeight="false" outlineLevel="0" collapsed="false">
      <c r="A8" s="88" t="n">
        <f aca="false">Model!A20</f>
        <v>37169</v>
      </c>
    </row>
    <row r="9" customFormat="false" ht="12.75" hidden="false" customHeight="false" outlineLevel="0" collapsed="false">
      <c r="A9" s="88" t="n">
        <f aca="false">Model!A21</f>
        <v>37170</v>
      </c>
    </row>
    <row r="10" customFormat="false" ht="12.75" hidden="false" customHeight="false" outlineLevel="0" collapsed="false">
      <c r="A10" s="88" t="n">
        <f aca="false">Model!A22</f>
        <v>37171</v>
      </c>
    </row>
    <row r="11" customFormat="false" ht="12.75" hidden="false" customHeight="false" outlineLevel="0" collapsed="false">
      <c r="A11" s="88" t="n">
        <f aca="false">Model!A23</f>
        <v>37172</v>
      </c>
    </row>
    <row r="12" customFormat="false" ht="12.75" hidden="false" customHeight="false" outlineLevel="0" collapsed="false">
      <c r="A12" s="88" t="n">
        <f aca="false">Model!A24</f>
        <v>37173</v>
      </c>
    </row>
    <row r="13" customFormat="false" ht="12.75" hidden="false" customHeight="false" outlineLevel="0" collapsed="false">
      <c r="A13" s="88" t="n">
        <f aca="false">Model!A25</f>
        <v>37174</v>
      </c>
    </row>
    <row r="14" customFormat="false" ht="12.75" hidden="false" customHeight="false" outlineLevel="0" collapsed="false">
      <c r="A14" s="88" t="n">
        <f aca="false">Model!A26</f>
        <v>37175</v>
      </c>
    </row>
    <row r="15" customFormat="false" ht="12.75" hidden="false" customHeight="false" outlineLevel="0" collapsed="false">
      <c r="A15" s="88" t="n">
        <f aca="false">Model!A27</f>
        <v>37176</v>
      </c>
    </row>
    <row r="16" customFormat="false" ht="12.75" hidden="false" customHeight="false" outlineLevel="0" collapsed="false">
      <c r="A16" s="88" t="n">
        <f aca="false">Model!A28</f>
        <v>37177</v>
      </c>
    </row>
    <row r="17" customFormat="false" ht="12.75" hidden="false" customHeight="false" outlineLevel="0" collapsed="false">
      <c r="A17" s="88" t="n">
        <f aca="false">Model!A29</f>
        <v>37178</v>
      </c>
    </row>
    <row r="18" customFormat="false" ht="12.75" hidden="false" customHeight="false" outlineLevel="0" collapsed="false">
      <c r="A18" s="88" t="n">
        <f aca="false">Model!A30</f>
        <v>37179</v>
      </c>
    </row>
    <row r="19" customFormat="false" ht="12.75" hidden="false" customHeight="false" outlineLevel="0" collapsed="false">
      <c r="A19" s="88" t="n">
        <f aca="false">Model!A31</f>
        <v>37180</v>
      </c>
    </row>
    <row r="20" customFormat="false" ht="12.75" hidden="false" customHeight="false" outlineLevel="0" collapsed="false">
      <c r="A20" s="88" t="n">
        <f aca="false">Model!A32</f>
        <v>37181</v>
      </c>
    </row>
    <row r="21" customFormat="false" ht="12.75" hidden="false" customHeight="false" outlineLevel="0" collapsed="false">
      <c r="A21" s="88" t="n">
        <f aca="false">Model!A33</f>
        <v>37182</v>
      </c>
    </row>
    <row r="22" customFormat="false" ht="12.75" hidden="false" customHeight="false" outlineLevel="0" collapsed="false">
      <c r="A22" s="88" t="n">
        <f aca="false">Model!A34</f>
        <v>37183</v>
      </c>
    </row>
    <row r="23" customFormat="false" ht="12.75" hidden="false" customHeight="false" outlineLevel="0" collapsed="false">
      <c r="A23" s="88" t="n">
        <f aca="false">Model!A35</f>
        <v>37184</v>
      </c>
    </row>
    <row r="24" customFormat="false" ht="12.75" hidden="false" customHeight="false" outlineLevel="0" collapsed="false">
      <c r="A24" s="88" t="n">
        <f aca="false">Model!A36</f>
        <v>37185</v>
      </c>
    </row>
    <row r="25" customFormat="false" ht="12.75" hidden="false" customHeight="false" outlineLevel="0" collapsed="false">
      <c r="A25" s="88" t="n">
        <f aca="false">Model!A37</f>
        <v>37186</v>
      </c>
    </row>
    <row r="26" customFormat="false" ht="12.75" hidden="false" customHeight="false" outlineLevel="0" collapsed="false">
      <c r="A26" s="88" t="n">
        <f aca="false">Model!A38</f>
        <v>37187</v>
      </c>
    </row>
    <row r="27" customFormat="false" ht="12.75" hidden="false" customHeight="false" outlineLevel="0" collapsed="false">
      <c r="A27" s="88" t="n">
        <f aca="false">Model!A39</f>
        <v>37188</v>
      </c>
    </row>
    <row r="28" customFormat="false" ht="12.75" hidden="false" customHeight="false" outlineLevel="0" collapsed="false">
      <c r="A28" s="88" t="n">
        <f aca="false">Model!A40</f>
        <v>37189</v>
      </c>
    </row>
    <row r="29" customFormat="false" ht="12.75" hidden="false" customHeight="false" outlineLevel="0" collapsed="false">
      <c r="A29" s="88" t="n">
        <f aca="false">Model!A41</f>
        <v>37190</v>
      </c>
    </row>
    <row r="30" customFormat="false" ht="12.75" hidden="false" customHeight="false" outlineLevel="0" collapsed="false">
      <c r="A30" s="88" t="n">
        <f aca="false">Model!A42</f>
        <v>37191</v>
      </c>
    </row>
    <row r="31" customFormat="false" ht="12.75" hidden="false" customHeight="false" outlineLevel="0" collapsed="false">
      <c r="A31" s="88" t="n">
        <f aca="false">Model!A43</f>
        <v>37192</v>
      </c>
    </row>
    <row r="32" customFormat="false" ht="12.75" hidden="false" customHeight="false" outlineLevel="0" collapsed="false">
      <c r="A32" s="88" t="n">
        <f aca="false">Model!A44</f>
        <v>37193</v>
      </c>
    </row>
    <row r="33" customFormat="false" ht="12.75" hidden="false" customHeight="false" outlineLevel="0" collapsed="false">
      <c r="A33" s="88" t="n">
        <f aca="false">Model!A45</f>
        <v>37194</v>
      </c>
    </row>
    <row r="34" customFormat="false" ht="12.75" hidden="false" customHeight="false" outlineLevel="0" collapsed="false">
      <c r="A34" s="88" t="n">
        <f aca="false">Model!A46</f>
        <v>37195</v>
      </c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mbronst2</cp:lastModifiedBy>
  <cp:lastPrinted>2001-10-19T16:00:13Z</cp:lastPrinted>
  <dcterms:modified xsi:type="dcterms:W3CDTF">2001-11-06T16:21:20Z</dcterms:modified>
  <cp:revision>0</cp:revision>
  <dc:subject/>
  <dc:title/>
</cp:coreProperties>
</file>